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thackray\Desktop\3rd round\"/>
    </mc:Choice>
  </mc:AlternateContent>
  <xr:revisionPtr revIDLastSave="0" documentId="8_{1AC68C74-7DE7-4736-BF28-0FDC64A9BD83}" xr6:coauthVersionLast="47" xr6:coauthVersionMax="47" xr10:uidLastSave="{00000000-0000-0000-0000-000000000000}"/>
  <bookViews>
    <workbookView xWindow="28680" yWindow="-120" windowWidth="29040" windowHeight="15720" tabRatio="885" firstSheet="22" activeTab="22" xr2:uid="{00000000-000D-0000-FFFF-FFFF00000000}"/>
  </bookViews>
  <sheets>
    <sheet name="Attachment 1 --&gt;" sheetId="13" r:id="rId1"/>
    <sheet name="Attachment 1 Schedule 1" sheetId="17" r:id="rId2"/>
    <sheet name="Attachment 1 Schedule 2" sheetId="34" r:id="rId3"/>
    <sheet name="Attachment 1 Schedule 3" sheetId="40" r:id="rId4"/>
    <sheet name="Attachment 3 --&gt;" sheetId="19" r:id="rId5"/>
    <sheet name="Attachment 3 Schedule 1" sheetId="1" r:id="rId6"/>
    <sheet name="Attachment 5 --&gt;" sheetId="7" r:id="rId7"/>
    <sheet name="Attachment 5 Schedule 1" sheetId="4" r:id="rId8"/>
    <sheet name="Attachment 5 Schedule 2" sheetId="35" r:id="rId9"/>
    <sheet name="Attachment 5 Schedule 3" sheetId="41" r:id="rId10"/>
    <sheet name="Attachment 5 Schedule 4" sheetId="5" r:id="rId11"/>
    <sheet name="Attachment 5 Schedule 5" sheetId="36" r:id="rId12"/>
    <sheet name="Attachment 5 Schedule 6" sheetId="42" r:id="rId13"/>
    <sheet name="Attachment 6 --&gt;" sheetId="10" r:id="rId14"/>
    <sheet name="Attachment 6 Schedule 1" sheetId="11" r:id="rId15"/>
    <sheet name="Attachment 6 Schedule 2" sheetId="37" r:id="rId16"/>
    <sheet name="Attachment 6 Schedule 3" sheetId="43" r:id="rId17"/>
    <sheet name="Attachment 6 Schedule 4" sheetId="16" r:id="rId18"/>
    <sheet name="Attachment 6 Schedule 5" sheetId="38" r:id="rId19"/>
    <sheet name="Attachment 6 Schedule 6" sheetId="44" r:id="rId20"/>
    <sheet name="Attachment 7 --&gt;" sheetId="8" r:id="rId21"/>
    <sheet name="Attachment 7 Schedule 1" sheetId="6" r:id="rId22"/>
    <sheet name="Attachment 7 Schedule 2" sheetId="32" r:id="rId23"/>
    <sheet name="Attachment 8 --&gt;" sheetId="26" r:id="rId24"/>
    <sheet name="Attachment 8 Schedule 1" sheetId="30" r:id="rId25"/>
    <sheet name="Attachment 8 Schedule 2" sheetId="46" r:id="rId26"/>
    <sheet name="Attachment 8 Schedule 3" sheetId="31" r:id="rId27"/>
    <sheet name="Attachment 8 Schedule 4" sheetId="47" r:id="rId28"/>
  </sheets>
  <definedNames>
    <definedName name="\\MODAYS">#REF!</definedName>
    <definedName name="\\PDATA">#REF!</definedName>
    <definedName name="\\PROD">#REF!</definedName>
    <definedName name="\___C_._RIGHT_">#REF!</definedName>
    <definedName name="\0">#REF!</definedName>
    <definedName name="\1">#REF!</definedName>
    <definedName name="\2">#N/A</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L">#REF!</definedName>
    <definedName name="\M">#REF!</definedName>
    <definedName name="\M1">#REF!</definedName>
    <definedName name="\N">#REF!</definedName>
    <definedName name="\o">#REF!</definedName>
    <definedName name="\p">#REF!</definedName>
    <definedName name="\q">#REF!</definedName>
    <definedName name="\r">#N/A</definedName>
    <definedName name="\s">#REF!</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#REF!</definedName>
    <definedName name="\u">#REF!</definedName>
    <definedName name="\v">#REF!</definedName>
    <definedName name="\w">#REF!</definedName>
    <definedName name="\x">#REF!</definedName>
    <definedName name="\y">#REF!</definedName>
    <definedName name="\z">#REF!</definedName>
    <definedName name="_________hpe1">#REF!</definedName>
    <definedName name="_________hpe2">#REF!</definedName>
    <definedName name="_________hwp1">#REF!</definedName>
    <definedName name="_________hwp2">#REF!</definedName>
    <definedName name="________hpe1">#REF!</definedName>
    <definedName name="________hpe2">#REF!</definedName>
    <definedName name="________hwp1">#REF!</definedName>
    <definedName name="________hwp2">#REF!</definedName>
    <definedName name="_______APR1">#REF!</definedName>
    <definedName name="_______APR2">#REF!</definedName>
    <definedName name="_______AUG1">#REF!</definedName>
    <definedName name="_______AUG2">#REF!</definedName>
    <definedName name="_______DEC1">#REF!</definedName>
    <definedName name="_______DEC2">#REF!</definedName>
    <definedName name="_______FEB1">#REF!</definedName>
    <definedName name="_______FEB2">#REF!</definedName>
    <definedName name="_______hpe1">#REF!</definedName>
    <definedName name="_______hpe2">#REF!</definedName>
    <definedName name="_______hwp1">#REF!</definedName>
    <definedName name="_______hwp2">#REF!</definedName>
    <definedName name="_______JAN1">#REF!</definedName>
    <definedName name="_______JAN2">#REF!</definedName>
    <definedName name="_______JUL1">#REF!</definedName>
    <definedName name="_______JUL2">#REF!</definedName>
    <definedName name="_______JUN1">#REF!</definedName>
    <definedName name="_______JUN2">#REF!</definedName>
    <definedName name="_______MAR1">#REF!</definedName>
    <definedName name="_______MAR2">#REF!</definedName>
    <definedName name="_______MAY1">#REF!</definedName>
    <definedName name="_______MAY2">#REF!</definedName>
    <definedName name="_______NOV1">#REF!</definedName>
    <definedName name="_______NOV2">#REF!</definedName>
    <definedName name="_______OCT1">#REF!</definedName>
    <definedName name="_______OCT2">#REF!</definedName>
    <definedName name="_______SEP1">#REF!</definedName>
    <definedName name="_______SEP2">#REF!</definedName>
    <definedName name="______APR1">#REF!</definedName>
    <definedName name="______APR2">#REF!</definedName>
    <definedName name="______AUG1">#REF!</definedName>
    <definedName name="______AUG2">#REF!</definedName>
    <definedName name="______DEC1">#REF!</definedName>
    <definedName name="______DEC2">#REF!</definedName>
    <definedName name="______FEB1">#REF!</definedName>
    <definedName name="______FEB2">#REF!</definedName>
    <definedName name="______hpe1">#REF!</definedName>
    <definedName name="______hpe2">#REF!</definedName>
    <definedName name="______hwp1">#REF!</definedName>
    <definedName name="______hwp2">#REF!</definedName>
    <definedName name="______JAN1">#REF!</definedName>
    <definedName name="______JAN2">#REF!</definedName>
    <definedName name="______JUL1">#REF!</definedName>
    <definedName name="______JUL2">#REF!</definedName>
    <definedName name="______JUN1">#REF!</definedName>
    <definedName name="______JUN2">#REF!</definedName>
    <definedName name="______MAR1">#REF!</definedName>
    <definedName name="______MAR2">#REF!</definedName>
    <definedName name="______mat1">#REF!</definedName>
    <definedName name="______MAY1">#REF!</definedName>
    <definedName name="______MAY2">#REF!</definedName>
    <definedName name="______NOV1">#REF!</definedName>
    <definedName name="______NOV2">#REF!</definedName>
    <definedName name="______OCT1">#REF!</definedName>
    <definedName name="______OCT2">#REF!</definedName>
    <definedName name="______SEP1">#REF!</definedName>
    <definedName name="______SEP2">#REF!</definedName>
    <definedName name="_____APR1">#REF!</definedName>
    <definedName name="_____APR2">#REF!</definedName>
    <definedName name="_____AUG1">#REF!</definedName>
    <definedName name="_____AUG2">#REF!</definedName>
    <definedName name="_____dat1111">#REF!</definedName>
    <definedName name="_____DEC1">#REF!</definedName>
    <definedName name="_____DEC2">#REF!</definedName>
    <definedName name="_____FEB1">#REF!</definedName>
    <definedName name="_____FEB2">#REF!</definedName>
    <definedName name="_____hpe1">#REF!</definedName>
    <definedName name="_____hpe2">#REF!</definedName>
    <definedName name="_____hwp1">#REF!</definedName>
    <definedName name="_____hwp2">#REF!</definedName>
    <definedName name="_____IRR10">#REF!</definedName>
    <definedName name="_____JAN1">#REF!</definedName>
    <definedName name="_____JAN2">#REF!</definedName>
    <definedName name="_____JUL1">#REF!</definedName>
    <definedName name="_____JUL2">#REF!</definedName>
    <definedName name="_____JUN1">#REF!</definedName>
    <definedName name="_____JUN2">#REF!</definedName>
    <definedName name="_____MAR1">#REF!</definedName>
    <definedName name="_____MAR2">#REF!</definedName>
    <definedName name="_____mat1">#REF!</definedName>
    <definedName name="_____MAY1">#REF!</definedName>
    <definedName name="_____MAY2">#REF!</definedName>
    <definedName name="_____NOV1">#REF!</definedName>
    <definedName name="_____NOV2">#REF!</definedName>
    <definedName name="_____OCT1">#REF!</definedName>
    <definedName name="_____OCT2">#REF!</definedName>
    <definedName name="_____SEP1">#REF!</definedName>
    <definedName name="_____SEP2">#REF!</definedName>
    <definedName name="____APR1">#REF!</definedName>
    <definedName name="____APR2">#REF!</definedName>
    <definedName name="____AUG1">#REF!</definedName>
    <definedName name="____AUG2">#REF!</definedName>
    <definedName name="____C_._DOWN_">#REF!</definedName>
    <definedName name="____dat1111">#REF!</definedName>
    <definedName name="____DEC1">#REF!</definedName>
    <definedName name="____DEC2">#REF!</definedName>
    <definedName name="____FEB1">#REF!</definedName>
    <definedName name="____FEB2">#REF!</definedName>
    <definedName name="____hpe1">#REF!</definedName>
    <definedName name="____hpe2">#REF!</definedName>
    <definedName name="____hwp1">#REF!</definedName>
    <definedName name="____hwp2">#REF!</definedName>
    <definedName name="____INP1">#REF!</definedName>
    <definedName name="____INP2">#REF!</definedName>
    <definedName name="____INP3">#REF!</definedName>
    <definedName name="____INP4">#REF!</definedName>
    <definedName name="____INP5">#REF!</definedName>
    <definedName name="____INP6">#REF!</definedName>
    <definedName name="____JAN1">#REF!</definedName>
    <definedName name="____JAN2">#REF!</definedName>
    <definedName name="____JUL1">#REF!</definedName>
    <definedName name="____JUL2">#REF!</definedName>
    <definedName name="____JUN1">#REF!</definedName>
    <definedName name="____JUN2">#REF!</definedName>
    <definedName name="____MAR1">#REF!</definedName>
    <definedName name="____MAR2">#REF!</definedName>
    <definedName name="____MAY1">#REF!</definedName>
    <definedName name="____MAY2">#REF!</definedName>
    <definedName name="____N4">#REF!</definedName>
    <definedName name="____N6">#REF!</definedName>
    <definedName name="____NOV1">#REF!</definedName>
    <definedName name="____NOV2">#REF!</definedName>
    <definedName name="____OCT1">#REF!</definedName>
    <definedName name="____OCT2">#REF!</definedName>
    <definedName name="____SEP1">#REF!</definedName>
    <definedName name="____SEP2">#REF!</definedName>
    <definedName name="____SUM1">#N/A</definedName>
    <definedName name="____SUM2">#REF!</definedName>
    <definedName name="____SUM3">#REF!</definedName>
    <definedName name="____W.O.R.K.B.O.O.K..C.O.N.T.E.N.T.S____">#REF!</definedName>
    <definedName name="___APR1">#REF!</definedName>
    <definedName name="___APR2">#REF!</definedName>
    <definedName name="___ASD2">#REF!</definedName>
    <definedName name="___AUG1">#REF!</definedName>
    <definedName name="___AUG2">#REF!</definedName>
    <definedName name="___BS2">#REF!</definedName>
    <definedName name="___DAT1">#REF!</definedName>
    <definedName name="___DAT10">#REF!</definedName>
    <definedName name="___DAT11">#REF!</definedName>
    <definedName name="___dat11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5">#REF!</definedName>
    <definedName name="___DAT6">#REF!</definedName>
    <definedName name="___DAT7">#REF!</definedName>
    <definedName name="___DAT8">#REF!</definedName>
    <definedName name="___DAT9">#REF!</definedName>
    <definedName name="___DEC1">#REF!</definedName>
    <definedName name="___DEC2">#REF!</definedName>
    <definedName name="___FEB1">#REF!</definedName>
    <definedName name="___FEB2">#REF!</definedName>
    <definedName name="___hpe1">#REF!</definedName>
    <definedName name="___hpe2">#REF!</definedName>
    <definedName name="___hwp1">#REF!</definedName>
    <definedName name="___hwp2">#REF!</definedName>
    <definedName name="___INDEX_SHEET___ASAP_Utilities">#REF!</definedName>
    <definedName name="___INP3">#REF!</definedName>
    <definedName name="___INP4">#REF!</definedName>
    <definedName name="___INP5">#REF!</definedName>
    <definedName name="___INP6">#REF!</definedName>
    <definedName name="___INP8">#REF!</definedName>
    <definedName name="___IRR10">#REF!</definedName>
    <definedName name="___JAN1">#REF!</definedName>
    <definedName name="___JAN2">#REF!</definedName>
    <definedName name="___JUL1">#REF!</definedName>
    <definedName name="___JUL2">#REF!</definedName>
    <definedName name="___JUN1">#REF!</definedName>
    <definedName name="___JUN2">#REF!</definedName>
    <definedName name="___KEY2">#REF!</definedName>
    <definedName name="___LYN2">#REF!</definedName>
    <definedName name="___MAR1">#REF!</definedName>
    <definedName name="___MAR2">#REF!</definedName>
    <definedName name="___mat1">#REF!</definedName>
    <definedName name="___MAY1">#REF!</definedName>
    <definedName name="___MAY2">#REF!</definedName>
    <definedName name="___mm2001">#REF!</definedName>
    <definedName name="___mm2002">#REF!</definedName>
    <definedName name="___mm2003">#REF!</definedName>
    <definedName name="___mm2004">#REF!</definedName>
    <definedName name="___mm2005">#REF!</definedName>
    <definedName name="___Moj16">#REF!</definedName>
    <definedName name="___Moj18">#REF!</definedName>
    <definedName name="___N4">#REF!</definedName>
    <definedName name="___N6">#REF!</definedName>
    <definedName name="___NOV1">#REF!</definedName>
    <definedName name="___NOV2">#REF!</definedName>
    <definedName name="___OCT1">#REF!</definedName>
    <definedName name="___OCT2">#REF!</definedName>
    <definedName name="___p21111">#REF!</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RBN2">#REF!</definedName>
    <definedName name="___RBU2">#REF!</definedName>
    <definedName name="___SEP1">#REF!</definedName>
    <definedName name="___SEP2">#REF!</definedName>
    <definedName name="___SUM1">#N/A</definedName>
    <definedName name="___SUM2">#REF!</definedName>
    <definedName name="___SUM3">#REF!</definedName>
    <definedName name="___WSH7">#REF!</definedName>
    <definedName name="__1__123Graph_ACHART_1" hidden="1">#REF!</definedName>
    <definedName name="__1_0key_statist">#REF!</definedName>
    <definedName name="__10__123Graph_XMKT_STOR" hidden="1">#REF!</definedName>
    <definedName name="__11__123Graph_XX_ACTUAL"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2___Emea_detailed_with_type">#REF!</definedName>
    <definedName name="__2__123Graph_AMKT_STOR" hidden="1">#REF!</definedName>
    <definedName name="__3___Adjustments_with_Type">#REF!</definedName>
    <definedName name="__3__123Graph_AX_ACTUAL" hidden="1">#REF!</definedName>
    <definedName name="__3__Adjustments_with_Type">#REF!</definedName>
    <definedName name="__4__123Graph_BCHART_1" hidden="1">#REF!</definedName>
    <definedName name="__5__123Graph_BMKT_STOR" hidden="1">#REF!</definedName>
    <definedName name="__6___Crosstab">#REF!</definedName>
    <definedName name="__6__123Graph_CCHART_1" hidden="1">#REF!</definedName>
    <definedName name="__7__123Graph_CMKT_STOR" hidden="1">#REF!</definedName>
    <definedName name="__8__123Graph_CX_ACTUAL" hidden="1">#REF!</definedName>
    <definedName name="__9__123Graph_XCHART_1" hidden="1">#REF!</definedName>
    <definedName name="__APR1">#REF!</definedName>
    <definedName name="__APR2">#REF!</definedName>
    <definedName name="__ASD2">#REF!</definedName>
    <definedName name="__ASP4">#REF!</definedName>
    <definedName name="__AUG1">#REF!</definedName>
    <definedName name="__AUG2">#REF!</definedName>
    <definedName name="__BCS2000">#REF!</definedName>
    <definedName name="__BCS2001">#REF!</definedName>
    <definedName name="__BLD615">#REF!</definedName>
    <definedName name="__CAT4">#REF!</definedName>
    <definedName name="__CPI2">#REF!</definedName>
    <definedName name="__CPI3">#REF!</definedName>
    <definedName name="__CPI4">#REF!</definedName>
    <definedName name="__CPK1">#REF!</definedName>
    <definedName name="__CPK2">#REF!</definedName>
    <definedName name="__CPK3">#REF!</definedName>
    <definedName name="__DAT1">#REF!</definedName>
    <definedName name="__DAT10">#REF!</definedName>
    <definedName name="__DAT11">#REF!</definedName>
    <definedName name="__dat1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04">#REF!</definedName>
    <definedName name="__DEC1">#REF!</definedName>
    <definedName name="__DEC2">#REF!</definedName>
    <definedName name="__EGR1">#N/A</definedName>
    <definedName name="__EGR2">#N/A</definedName>
    <definedName name="__EGR3">#N/A</definedName>
    <definedName name="__FAB2">#REF!</definedName>
    <definedName name="__fas1">#REF!</definedName>
    <definedName name="__fas10">#REF!</definedName>
    <definedName name="__fas2">#REF!</definedName>
    <definedName name="__fas3">#REF!</definedName>
    <definedName name="__fas4">#REF!</definedName>
    <definedName name="__fas5">#REF!</definedName>
    <definedName name="__fas6">#REF!</definedName>
    <definedName name="__fas7">#REF!</definedName>
    <definedName name="__fas8">#REF!</definedName>
    <definedName name="__fas9">#REF!</definedName>
    <definedName name="__FDS_HYPERLINK_TOGGLE_STATE__">"ON"</definedName>
    <definedName name="__FEB1">#REF!</definedName>
    <definedName name="__FEB2">#REF!</definedName>
    <definedName name="__hpe1">#REF!</definedName>
    <definedName name="__hpe2">#REF!</definedName>
    <definedName name="__hwp1">#REF!</definedName>
    <definedName name="__hwp2">#REF!</definedName>
    <definedName name="__inf2000">#REF!</definedName>
    <definedName name="__inf2001">#REF!</definedName>
    <definedName name="__inf2002">#REF!</definedName>
    <definedName name="__inf2003">#REF!</definedName>
    <definedName name="__inf2004">#REF!</definedName>
    <definedName name="__inf2005">#REF!</definedName>
    <definedName name="__inf2006">#REF!</definedName>
    <definedName name="__inf2007">#REF!</definedName>
    <definedName name="__inf2008">#REF!</definedName>
    <definedName name="__inf2009">#REF!</definedName>
    <definedName name="__INP1">#REF!</definedName>
    <definedName name="__INP2">#REF!</definedName>
    <definedName name="__INP3">#REF!</definedName>
    <definedName name="__INP4">#REF!</definedName>
    <definedName name="__INP5">#REF!</definedName>
    <definedName name="__INP6">#REF!</definedName>
    <definedName name="__IntlFixup">TRUE</definedName>
    <definedName name="__JAN1">#REF!</definedName>
    <definedName name="__JAN2">#REF!</definedName>
    <definedName name="__JUL1">#REF!</definedName>
    <definedName name="__JUL2">#REF!</definedName>
    <definedName name="__JUN1">#REF!</definedName>
    <definedName name="__JUN2">#REF!</definedName>
    <definedName name="__KEY2">#REF!</definedName>
    <definedName name="__KEY3">#REF!</definedName>
    <definedName name="__LYN2">#REF!</definedName>
    <definedName name="__MAR1">#REF!</definedName>
    <definedName name="__MAR2">#REF!</definedName>
    <definedName name="__MAY1">#REF!</definedName>
    <definedName name="__MAY2">#REF!</definedName>
    <definedName name="__mm2001">#REF!</definedName>
    <definedName name="__mm2002">#REF!</definedName>
    <definedName name="__mm2003">#REF!</definedName>
    <definedName name="__mm2004">#REF!</definedName>
    <definedName name="__mm2005">#REF!</definedName>
    <definedName name="__Moj16">#REF!</definedName>
    <definedName name="__Moj18">#REF!</definedName>
    <definedName name="__mot1">#REF!</definedName>
    <definedName name="__mot10">#REF!</definedName>
    <definedName name="__mot2">#REF!</definedName>
    <definedName name="__mot3">#REF!</definedName>
    <definedName name="__mot4">#REF!</definedName>
    <definedName name="__mot5">#REF!</definedName>
    <definedName name="__mot6">#REF!</definedName>
    <definedName name="__mot7">#REF!</definedName>
    <definedName name="__mot8">#REF!</definedName>
    <definedName name="__mot9">#REF!</definedName>
    <definedName name="__mps1">#REF!</definedName>
    <definedName name="__mps10">#REF!</definedName>
    <definedName name="__mps2">#REF!</definedName>
    <definedName name="__mps3">#REF!</definedName>
    <definedName name="__mps4">#REF!</definedName>
    <definedName name="__mps5">#REF!</definedName>
    <definedName name="__mps6">#REF!</definedName>
    <definedName name="__mps7">#REF!</definedName>
    <definedName name="__mps8">#REF!</definedName>
    <definedName name="__mps9">#REF!</definedName>
    <definedName name="__N4">#REF!</definedName>
    <definedName name="__N6">#REF!</definedName>
    <definedName name="__nlc1">#REF!</definedName>
    <definedName name="__nlc10">#REF!</definedName>
    <definedName name="__nlc2">#REF!</definedName>
    <definedName name="__nlc3">#REF!</definedName>
    <definedName name="__nlc4">#REF!</definedName>
    <definedName name="__nlc5">#REF!</definedName>
    <definedName name="__nlc6">#REF!</definedName>
    <definedName name="__nlc7">#REF!</definedName>
    <definedName name="__nlc8">#REF!</definedName>
    <definedName name="__nlc9">#REF!</definedName>
    <definedName name="__NOV1">#REF!</definedName>
    <definedName name="__NOV2">#REF!</definedName>
    <definedName name="__OCT1">#REF!</definedName>
    <definedName name="__OCT2">#REF!</definedName>
    <definedName name="__pg2">#REF!</definedName>
    <definedName name="__pg3">#REF!</definedName>
    <definedName name="__pg4">#REF!</definedName>
    <definedName name="__PTP96">#REF!</definedName>
    <definedName name="__RBN2">#REF!</definedName>
    <definedName name="__RBU2">#REF!</definedName>
    <definedName name="__rm9" hidden="1">{"detail305",#N/A,FALSE,"BI-305"}</definedName>
    <definedName name="__SEP1">#REF!</definedName>
    <definedName name="__SEP2">#REF!</definedName>
    <definedName name="__sps1">#REF!</definedName>
    <definedName name="__sps10">#REF!</definedName>
    <definedName name="__sps2">#REF!</definedName>
    <definedName name="__sps3">#REF!</definedName>
    <definedName name="__sps4">#REF!</definedName>
    <definedName name="__sps5">#REF!</definedName>
    <definedName name="__sps6">#REF!</definedName>
    <definedName name="__sps7">#REF!</definedName>
    <definedName name="__sps8">#REF!</definedName>
    <definedName name="__sps9">#REF!</definedName>
    <definedName name="__SUM1">#N/A</definedName>
    <definedName name="__SUM2">#REF!</definedName>
    <definedName name="__SUM3">#REF!</definedName>
    <definedName name="__TAB2">#REF!</definedName>
    <definedName name="__TAB3">#REF!</definedName>
    <definedName name="__TAB4">#REF!</definedName>
    <definedName name="__TAD1">#REF!</definedName>
    <definedName name="__TAD2">#REF!</definedName>
    <definedName name="__TAD3">#REF!</definedName>
    <definedName name="__w2">#N/A</definedName>
    <definedName name="__WSH7">#REF!</definedName>
    <definedName name="_000_mapping">#REF!</definedName>
    <definedName name="_1_">#REF!</definedName>
    <definedName name="_1__123Graph_ACHART_1" hidden="1">#REF!</definedName>
    <definedName name="_1__123Graph_XCHART_2" hidden="1">#REF!</definedName>
    <definedName name="_1_0c">#REF!</definedName>
    <definedName name="_1_0key_statist">#REF!</definedName>
    <definedName name="_1_2005_Plan_Descriptions___Methodologies">#REF!</definedName>
    <definedName name="_10__123Graph_COP75_25PRICE" hidden="1">#N/A</definedName>
    <definedName name="_10__123Graph_XMKT_STOR" hidden="1">#REF!</definedName>
    <definedName name="_10_0calculat">#REF!</definedName>
    <definedName name="_101__123Graph_BCHART_2" hidden="1">#REF!</definedName>
    <definedName name="_104__123Graph_BCHART_20" hidden="1">#REF!</definedName>
    <definedName name="_107__123Graph_BCHART_3" hidden="1">#REF!</definedName>
    <definedName name="_108">#REF!</definedName>
    <definedName name="_10C_58">#REF!</definedName>
    <definedName name="_10ÿ_0margin_components_tit">#REF!</definedName>
    <definedName name="_11__123Graph_COP75_25RETURN" hidden="1">#N/A</definedName>
    <definedName name="_11__123Graph_XX_ACTUAL" hidden="1">#REF!</definedName>
    <definedName name="_110__123Graph_BCHART_6" hidden="1">#REF!</definedName>
    <definedName name="_112">#REF!</definedName>
    <definedName name="_113__123Graph_BCHART_7" hidden="1">#REF!</definedName>
    <definedName name="_116__123Graph_BCHART_8" hidden="1">#REF!</definedName>
    <definedName name="_119__123Graph_BCHART_9" hidden="1">#REF!</definedName>
    <definedName name="_11D_1">#REF!</definedName>
    <definedName name="_11ÿ_0monthly_tit">#REF!</definedName>
    <definedName name="_12__123Graph_DHO_MPRICE" hidden="1">#N/A</definedName>
    <definedName name="_122__123Graph_CCHART_1" hidden="1">#REF!</definedName>
    <definedName name="_123Graph_B.1" hidden="1">#REF!</definedName>
    <definedName name="_125__123Graph_CCHART_11" hidden="1">#REF!</definedName>
    <definedName name="_128__123Graph_CCHART_12" hidden="1">#REF!</definedName>
    <definedName name="_12PG_1">#REF!</definedName>
    <definedName name="_12ÿ_0segment_data_tit">#REF!</definedName>
    <definedName name="_13__123Graph_DO_MPRICE" hidden="1">#N/A</definedName>
    <definedName name="_13_0jen">#REF!</definedName>
    <definedName name="_131__123Graph_CCHART_2" hidden="1">#REF!</definedName>
    <definedName name="_134__123Graph_CCHART_20" hidden="1">#REF!</definedName>
    <definedName name="_137__123Graph_CCHART_7" hidden="1">#REF!</definedName>
    <definedName name="_13999AA">#REF!</definedName>
    <definedName name="_14_">#REF!</definedName>
    <definedName name="_14__123Graph_DOP75_25PRICE" hidden="1">#N/A</definedName>
    <definedName name="_14_0jen">#REF!</definedName>
    <definedName name="_140__123Graph_CCHART_8" hidden="1">#REF!</definedName>
    <definedName name="_14001_BOYN">#REF!</definedName>
    <definedName name="_143__123Graph_DCHART_1" hidden="1">#REF!</definedName>
    <definedName name="_146__123Graph_DCHART_12" hidden="1">#REF!</definedName>
    <definedName name="_149__123Graph_DCHART_2" hidden="1">#REF!</definedName>
    <definedName name="_15__123Graph_DOP75_25RETURN" hidden="1">#N/A</definedName>
    <definedName name="_152__123Graph_DCHART_8" hidden="1">#REF!</definedName>
    <definedName name="_155__123Graph_ECHART_12" hidden="1">#REF!</definedName>
    <definedName name="_158__123Graph_ECHART_2" hidden="1">#REF!</definedName>
    <definedName name="_16__123Graph_EHO_MPRICE" hidden="1">#N/A</definedName>
    <definedName name="_161__123Graph_ECHART_8" hidden="1">#REF!</definedName>
    <definedName name="_164__123Graph_FCHART_1" hidden="1">#REF!</definedName>
    <definedName name="_167__123Graph_XCHART_10" hidden="1">#REF!</definedName>
    <definedName name="_17__123Graph_ACHART_1" hidden="1">#REF!</definedName>
    <definedName name="_17__123Graph_EO_MPRICE" hidden="1">#N/A</definedName>
    <definedName name="_17_0c">#REF!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__123Graph_EOP75_25PRICE" hidden="1">#N/A</definedName>
    <definedName name="_182__123Graph_XCHART_15" hidden="1">#REF!</definedName>
    <definedName name="_185__123Graph_XCHART_16" hidden="1">#REF!</definedName>
    <definedName name="_188__123Graph_XCHART_18" hidden="1">#REF!</definedName>
    <definedName name="_19__123Graph_EOP75_25RETURN" hidden="1">#N/A</definedName>
    <definedName name="_191__123Graph_XCHART_2" hidden="1">#REF!</definedName>
    <definedName name="_194__123Graph_XCHART_20" hidden="1">#REF!</definedName>
    <definedName name="_1961COPY">#REF!</definedName>
    <definedName name="_1962">#REF!</definedName>
    <definedName name="_1963">#REF!</definedName>
    <definedName name="_1964">#REF!</definedName>
    <definedName name="_1965">#REF!</definedName>
    <definedName name="_1966">#REF!</definedName>
    <definedName name="_1967">#REF!</definedName>
    <definedName name="_1968">#REF!</definedName>
    <definedName name="_1969">#REF!</definedName>
    <definedName name="_197__123Graph_XCHART_3" hidden="1">#REF!</definedName>
    <definedName name="_1970">#REF!</definedName>
    <definedName name="_1971">#REF!</definedName>
    <definedName name="_1972">#REF!</definedName>
    <definedName name="_1973">#REF!</definedName>
    <definedName name="_1974">#REF!</definedName>
    <definedName name="_1975">#REF!</definedName>
    <definedName name="_1976">#REF!</definedName>
    <definedName name="_1977">#REF!</definedName>
    <definedName name="_1978">#REF!</definedName>
    <definedName name="_1979">#REF!</definedName>
    <definedName name="_1980">#REF!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B_6">#REF!</definedName>
    <definedName name="_1E_1">#N/A</definedName>
    <definedName name="_1st__250_KWH">#REF!</definedName>
    <definedName name="_2_">#REF!</definedName>
    <definedName name="_2__123Graph_AMKT_STOR" hidden="1">#REF!</definedName>
    <definedName name="_2__123Graph_AOP75_25PRICE" hidden="1">#N/A</definedName>
    <definedName name="_2_0c">#REF!</definedName>
    <definedName name="_2_0calculat">#REF!</definedName>
    <definedName name="_2_0mont">#REF!</definedName>
    <definedName name="_20__123Graph_ACHART_10" hidden="1">#REF!</definedName>
    <definedName name="_20__123Graph_FHO_MPRICE" hidden="1">#N/A</definedName>
    <definedName name="_200__123Graph_XCHART_4" hidden="1">#REF!</definedName>
    <definedName name="_2001E_EBITDA_Multiple">#REF!</definedName>
    <definedName name="_203__123Graph_XCHART_5" hidden="1">#REF!</definedName>
    <definedName name="_206__123Graph_XCHART_6" hidden="1">#REF!</definedName>
    <definedName name="_209__123Graph_XCHART_7" hidden="1">#REF!</definedName>
    <definedName name="_21__123Graph_FO_MPRICE" hidden="1">#N/A</definedName>
    <definedName name="_212__123Graph_XCHART_8" hidden="1">#REF!</definedName>
    <definedName name="_215__123Graph_XCHART_9" hidden="1">#REF!</definedName>
    <definedName name="_22">#REF!</definedName>
    <definedName name="_22__123Graph_FOP75_25PRICE" hidden="1">#N/A</definedName>
    <definedName name="_23__123Graph_ACHART_11" hidden="1">#REF!</definedName>
    <definedName name="_23__123Graph_FOP75_25RETURN" hidden="1">#N/A</definedName>
    <definedName name="_232_2___Emea_detailed_with_type">#REF!</definedName>
    <definedName name="_235_3___Adjustments_with_Type">#REF!</definedName>
    <definedName name="_238_3__Adjustments_with_Type">#REF!</definedName>
    <definedName name="_24__123Graph_XCHART_1" hidden="1">#N/A</definedName>
    <definedName name="_241_6___Crosstab">#REF!</definedName>
    <definedName name="_242bal_sht">#N/A</definedName>
    <definedName name="_243curr_cig_recv">#N/A</definedName>
    <definedName name="_25__123Graph_XOP75_25PRICE" hidden="1">#N/A</definedName>
    <definedName name="_25_0calculat">#REF!</definedName>
    <definedName name="_26__123Graph_ACHART_12" hidden="1">#REF!</definedName>
    <definedName name="_26__123Graph_XOP75_25RETURN" hidden="1">#N/A</definedName>
    <definedName name="_29__123Graph_ACHART_13" hidden="1">#REF!</definedName>
    <definedName name="_3__123Graph_AOP75_25RETURN" hidden="1">#N/A</definedName>
    <definedName name="_3__123Graph_AX_ACTUAL" hidden="1">#REF!</definedName>
    <definedName name="_3_0c">#REF!</definedName>
    <definedName name="_3_0jen">#REF!</definedName>
    <definedName name="_3_0mont">#REF!</definedName>
    <definedName name="_31">#REF!</definedName>
    <definedName name="_31_Dec_00">#REF!</definedName>
    <definedName name="_31_Jan_01">#REF!</definedName>
    <definedName name="_32__123Graph_ACHART_14" hidden="1">#REF!</definedName>
    <definedName name="_33_0jen">#REF!</definedName>
    <definedName name="_331">#REF!</definedName>
    <definedName name="_35__123Graph_ACHART_15" hidden="1">#REF!</definedName>
    <definedName name="_38__123Graph_ACHART_16" hidden="1">#REF!</definedName>
    <definedName name="_3bal_sht">#REF!</definedName>
    <definedName name="_3C_12">#REF!</definedName>
    <definedName name="_4__123Graph_BCHART_1" hidden="1">#REF!</definedName>
    <definedName name="_4_0calculat">#REF!</definedName>
    <definedName name="_41__123Graph_ACHART_17" hidden="1">#REF!</definedName>
    <definedName name="_42">#REF!</definedName>
    <definedName name="_42c">#REF!</definedName>
    <definedName name="_44__123Graph_ACHART_18" hidden="1">#REF!</definedName>
    <definedName name="_46">#REF!</definedName>
    <definedName name="_47__123Graph_ACHART_19" hidden="1">#REF!</definedName>
    <definedName name="_48">#REF!</definedName>
    <definedName name="_4c">#REF!</definedName>
    <definedName name="_4C_2">#REF!</definedName>
    <definedName name="_4curr_cig_recv">#REF!</definedName>
    <definedName name="_5__123Graph_BMKT_STOR" hidden="1">#REF!</definedName>
    <definedName name="_5__123Graph_BOP75_25PRICE" hidden="1">#N/A</definedName>
    <definedName name="_5_0c">#REF!</definedName>
    <definedName name="_5_0calculat">#REF!</definedName>
    <definedName name="_5_0jen">#REF!</definedName>
    <definedName name="_50">#REF!</definedName>
    <definedName name="_50__123Graph_ACHART_2" hidden="1">#REF!</definedName>
    <definedName name="_51">#REF!</definedName>
    <definedName name="_51calculat">#REF!</definedName>
    <definedName name="_52">#REF!</definedName>
    <definedName name="_53__123Graph_ACHART_20" hidden="1">#REF!</definedName>
    <definedName name="_56__123Graph_ACHART_3" hidden="1">#REF!</definedName>
    <definedName name="_59__123Graph_ACHART_4" hidden="1">#REF!</definedName>
    <definedName name="_5calculat">#REF!</definedName>
    <definedName name="_5curr_cig_recv">#REF!</definedName>
    <definedName name="_5LSE_FLOWS">#REF!</definedName>
    <definedName name="_6__123Graph_BOP75_25RETURN" hidden="1">#N/A</definedName>
    <definedName name="_6__123Graph_CCHART_1" hidden="1">#REF!</definedName>
    <definedName name="_6_0c">#REF!</definedName>
    <definedName name="_6_0jen">#REF!</definedName>
    <definedName name="_60jen">#REF!</definedName>
    <definedName name="_62__123Graph_ACHART_5" hidden="1">#REF!</definedName>
    <definedName name="_65__123Graph_ACHART_6" hidden="1">#REF!</definedName>
    <definedName name="_68__123Graph_ACHART_7" hidden="1">#REF!</definedName>
    <definedName name="_6c">#REF!</definedName>
    <definedName name="_6C_38B">#REF!</definedName>
    <definedName name="_6CURR_PAY">#REF!</definedName>
    <definedName name="_6jen">#REF!</definedName>
    <definedName name="_6ÿ_0key_statistics_tit">#REF!</definedName>
    <definedName name="_7__123Graph_CCHART_1" hidden="1">#N/A</definedName>
    <definedName name="_7__123Graph_CMKT_STOR" hidden="1">#REF!</definedName>
    <definedName name="_7_0jen">#REF!</definedName>
    <definedName name="_71">#REF!</definedName>
    <definedName name="_71__123Graph_ACHART_8" hidden="1">#REF!</definedName>
    <definedName name="_74__123Graph_ACHART_9" hidden="1">#REF!</definedName>
    <definedName name="_77__123Graph_BCHART_1" hidden="1">#REF!</definedName>
    <definedName name="_78">#REF!</definedName>
    <definedName name="_7calculat">#REF!</definedName>
    <definedName name="_7ÿ_0margin_components_tit">#REF!</definedName>
    <definedName name="_8__123Graph_CHO_MPRICE" hidden="1">#N/A</definedName>
    <definedName name="_8__123Graph_CX_ACTUAL" hidden="1">#REF!</definedName>
    <definedName name="_80__123Graph_BCHART_11" hidden="1">#REF!</definedName>
    <definedName name="_83">#REF!</definedName>
    <definedName name="_83__123Graph_BCHART_12" hidden="1">#REF!</definedName>
    <definedName name="_84">#REF!</definedName>
    <definedName name="_85">#REF!</definedName>
    <definedName name="_86">#REF!</definedName>
    <definedName name="_86__123Graph_BCHART_13" hidden="1">#REF!</definedName>
    <definedName name="_87">#REF!</definedName>
    <definedName name="_89">#REF!</definedName>
    <definedName name="_89__123Graph_BCHART_14" hidden="1">#REF!</definedName>
    <definedName name="_8C_56">#REF!</definedName>
    <definedName name="_8jen">#REF!</definedName>
    <definedName name="_8LSE_FLOWS">#REF!</definedName>
    <definedName name="_8ÿ_0monthly_tit">#REF!</definedName>
    <definedName name="_9_">#REF!</definedName>
    <definedName name="_9__123Graph_CO_MPRICE" hidden="1">#N/A</definedName>
    <definedName name="_9__123Graph_XCHART_1" hidden="1">#REF!</definedName>
    <definedName name="_9_0calculat">#REF!</definedName>
    <definedName name="_92__123Graph_BCHART_15" hidden="1">#REF!</definedName>
    <definedName name="_94SALES">#REF!</definedName>
    <definedName name="_95__123Graph_BCHART_16" hidden="1">#REF!</definedName>
    <definedName name="_96">#REF!</definedName>
    <definedName name="_98__123Graph_BCHART_17" hidden="1">#REF!</definedName>
    <definedName name="_9ÿ_0key_statistics_tit">#REF!</definedName>
    <definedName name="_9ÿ_0segment_data_tit">#REF!</definedName>
    <definedName name="_A">#REF!</definedName>
    <definedName name="_a___FINAL_Criteria">#REF!</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CQ1">#REF!</definedName>
    <definedName name="_ACQ10">#REF!</definedName>
    <definedName name="_ACQ11">#REF!</definedName>
    <definedName name="_ACQ12">#REF!</definedName>
    <definedName name="_ACQ13">#REF!</definedName>
    <definedName name="_ACQ14">#REF!</definedName>
    <definedName name="_ACQ15">#REF!</definedName>
    <definedName name="_ACQ16">#REF!</definedName>
    <definedName name="_ACQ17">#REF!</definedName>
    <definedName name="_ACQ18">#REF!</definedName>
    <definedName name="_ACQ19">#REF!</definedName>
    <definedName name="_ACQ2">#REF!</definedName>
    <definedName name="_ACQ20">#REF!</definedName>
    <definedName name="_ACQ21">#REF!</definedName>
    <definedName name="_ACQ22">#REF!</definedName>
    <definedName name="_ACQ23">#REF!</definedName>
    <definedName name="_ACQ24">#REF!</definedName>
    <definedName name="_ACQ25">#REF!</definedName>
    <definedName name="_ACQ26">#REF!</definedName>
    <definedName name="_ACQ27">#REF!</definedName>
    <definedName name="_ACQ28">#REF!</definedName>
    <definedName name="_ACQ29">#REF!</definedName>
    <definedName name="_ACQ3">#REF!</definedName>
    <definedName name="_ACQ30">#REF!</definedName>
    <definedName name="_ACQ31">#REF!</definedName>
    <definedName name="_ACQ32">#REF!</definedName>
    <definedName name="_ACQ33">#REF!</definedName>
    <definedName name="_ACQ34">#REF!</definedName>
    <definedName name="_ACQ35">#REF!</definedName>
    <definedName name="_ACQ36">#REF!</definedName>
    <definedName name="_ACQ37">#REF!</definedName>
    <definedName name="_ACQ38">#REF!</definedName>
    <definedName name="_ACQ39">#REF!</definedName>
    <definedName name="_ACQ4">#REF!</definedName>
    <definedName name="_ACQ40">#REF!</definedName>
    <definedName name="_ACQ41">#REF!</definedName>
    <definedName name="_ACQ42">#REF!</definedName>
    <definedName name="_ACQ43">#REF!</definedName>
    <definedName name="_ACQ44">#REF!</definedName>
    <definedName name="_ACQ45">#REF!</definedName>
    <definedName name="_ACQ46">#REF!</definedName>
    <definedName name="_ACQ47">#REF!</definedName>
    <definedName name="_ACQ48">#REF!</definedName>
    <definedName name="_ACQ49">#REF!</definedName>
    <definedName name="_ACQ5">#REF!</definedName>
    <definedName name="_ACQ50">#REF!</definedName>
    <definedName name="_ACQ6">#REF!</definedName>
    <definedName name="_ACQ7">#REF!</definedName>
    <definedName name="_ACQ8">#REF!</definedName>
    <definedName name="_ACQ9">#REF!</definedName>
    <definedName name="_act1">#REF!</definedName>
    <definedName name="_act2">#REF!</definedName>
    <definedName name="_ALB1">#REF!</definedName>
    <definedName name="_ALB10">#REF!</definedName>
    <definedName name="_ALB11">#REF!</definedName>
    <definedName name="_ALB12">#REF!</definedName>
    <definedName name="_ALB13">#REF!</definedName>
    <definedName name="_ALB14">#REF!</definedName>
    <definedName name="_ALB15">#REF!</definedName>
    <definedName name="_ALB16">#REF!</definedName>
    <definedName name="_ALB17">#REF!</definedName>
    <definedName name="_ALB18">#REF!</definedName>
    <definedName name="_ALB19">#REF!</definedName>
    <definedName name="_ALB2">#REF!</definedName>
    <definedName name="_ALB20">#REF!</definedName>
    <definedName name="_ALB23">#REF!</definedName>
    <definedName name="_ALB24">#REF!</definedName>
    <definedName name="_ALB26">#REF!</definedName>
    <definedName name="_ALB27">#REF!</definedName>
    <definedName name="_ALB28">#REF!</definedName>
    <definedName name="_ALB29">#REF!</definedName>
    <definedName name="_ALB3">#REF!</definedName>
    <definedName name="_ALB30">#REF!</definedName>
    <definedName name="_ALB31">#REF!</definedName>
    <definedName name="_ALB32">#REF!</definedName>
    <definedName name="_ALB33">#REF!</definedName>
    <definedName name="_ALB35">#REF!</definedName>
    <definedName name="_ALB38">#REF!</definedName>
    <definedName name="_ALB39">#REF!</definedName>
    <definedName name="_ALB4">#REF!</definedName>
    <definedName name="_ALB40">#REF!</definedName>
    <definedName name="_ALB41">#REF!</definedName>
    <definedName name="_ALB43">#REF!</definedName>
    <definedName name="_ALB44">#REF!</definedName>
    <definedName name="_ALB45">#REF!</definedName>
    <definedName name="_ALB46">#REF!</definedName>
    <definedName name="_ALB47">#REF!</definedName>
    <definedName name="_ALB48">#REF!</definedName>
    <definedName name="_ALB5">#REF!</definedName>
    <definedName name="_ALB6">#REF!</definedName>
    <definedName name="_ALB7">#REF!</definedName>
    <definedName name="_ALB8">#REF!</definedName>
    <definedName name="_ALB9">#REF!</definedName>
    <definedName name="_ALK1">#REF!</definedName>
    <definedName name="_ALK2">#REF!</definedName>
    <definedName name="_ALK3">#REF!</definedName>
    <definedName name="_AMO_UniqueIdentifier" hidden="1">"'8403d099-e876-4d31-b913-cb2efff0232f'"</definedName>
    <definedName name="_APR1">#REF!</definedName>
    <definedName name="_APR2">#REF!</definedName>
    <definedName name="_asd2">#REF!</definedName>
    <definedName name="_ASP4">#REF!</definedName>
    <definedName name="_ASR149">#REF!</definedName>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AUG1">#REF!</definedName>
    <definedName name="_AUG2">#REF!</definedName>
    <definedName name="_B">#REF!</definedName>
    <definedName name="_BAL1">#REF!</definedName>
    <definedName name="_bal2">#REF!</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CS2000">#REF!</definedName>
    <definedName name="_BCS2001">#REF!</definedName>
    <definedName name="_bdm.37E2A9A526F14BE28438D0D77462415E.edm" hidden="1">#REF!</definedName>
    <definedName name="_bdm.67DB5193A043445CAC1F8C017AB81E09.edm" hidden="1">#REF!</definedName>
    <definedName name="_BLD615">#REF!</definedName>
    <definedName name="_BLM11">#REF!</definedName>
    <definedName name="_BLM12">#REF!</definedName>
    <definedName name="_bok2" localSheetId="7">#REF!,#REF!,#REF!,#REF!</definedName>
    <definedName name="_bok2" localSheetId="9">#REF!,#REF!,#REF!,#REF!</definedName>
    <definedName name="_bok2" localSheetId="10">#REF!,#REF!,#REF!,#REF!</definedName>
    <definedName name="_bok2" localSheetId="12">#REF!,#REF!,#REF!,#REF!</definedName>
    <definedName name="_bok2">#REF!,#REF!,#REF!,#REF!</definedName>
    <definedName name="_BS2">#REF!</definedName>
    <definedName name="_bud1">#REF!</definedName>
    <definedName name="_bud2">#REF!</definedName>
    <definedName name="_C">#REF!</definedName>
    <definedName name="_CAT4">#REF!</definedName>
    <definedName name="_Check_Input">#REF!</definedName>
    <definedName name="_Checks">#REF!</definedName>
    <definedName name="_CI1">#REF!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22">#REF!</definedName>
    <definedName name="_COM23">#REF!</definedName>
    <definedName name="_COM24">#REF!</definedName>
    <definedName name="_COM25">#REF!</definedName>
    <definedName name="_COM26">#REF!</definedName>
    <definedName name="_COM27">#REF!</definedName>
    <definedName name="_COM28">#REF!</definedName>
    <definedName name="_COM29">#REF!</definedName>
    <definedName name="_COM3">#REF!</definedName>
    <definedName name="_COM30">#REF!</definedName>
    <definedName name="_COM31">#REF!</definedName>
    <definedName name="_COM32">#REF!</definedName>
    <definedName name="_COM33">#REF!</definedName>
    <definedName name="_COM34">#REF!</definedName>
    <definedName name="_COM35">#REF!</definedName>
    <definedName name="_COM36">#REF!</definedName>
    <definedName name="_COM37">#REF!</definedName>
    <definedName name="_COM38">#REF!</definedName>
    <definedName name="_COM39">#REF!</definedName>
    <definedName name="_COM4">#REF!</definedName>
    <definedName name="_COM40">#REF!</definedName>
    <definedName name="_COM41">#REF!</definedName>
    <definedName name="_COM42">#REF!</definedName>
    <definedName name="_COM43">#REF!</definedName>
    <definedName name="_COM44">#REF!</definedName>
    <definedName name="_COM45">#REF!</definedName>
    <definedName name="_COM46">#REF!</definedName>
    <definedName name="_COM47">#REF!</definedName>
    <definedName name="_COM48">#REF!</definedName>
    <definedName name="_COM49">#REF!</definedName>
    <definedName name="_COM5">#REF!</definedName>
    <definedName name="_COM50">#REF!</definedName>
    <definedName name="_COM6">#REF!</definedName>
    <definedName name="_COM7">#REF!</definedName>
    <definedName name="_COM8">#REF!</definedName>
    <definedName name="_COM9">#REF!</definedName>
    <definedName name="_CPI2">#REF!</definedName>
    <definedName name="_cpi2007">#REF!</definedName>
    <definedName name="_cpi2008">#REF!</definedName>
    <definedName name="_cpi2009">#REF!</definedName>
    <definedName name="_cpi2010">#REF!</definedName>
    <definedName name="_cpi2011">#REF!</definedName>
    <definedName name="_CPI3">#REF!</definedName>
    <definedName name="_CPI4">#REF!</definedName>
    <definedName name="_CPK1">#REF!</definedName>
    <definedName name="_CPK2">#REF!</definedName>
    <definedName name="_CPK3">#REF!</definedName>
    <definedName name="_CPY1">#REF!</definedName>
    <definedName name="_CPY2">#REF!</definedName>
    <definedName name="_CPY3">#REF!</definedName>
    <definedName name="_CTG1">#REF!</definedName>
    <definedName name="_CTG2">#REF!</definedName>
    <definedName name="_CTG3">#REF!</definedName>
    <definedName name="_CTG4">#REF!</definedName>
    <definedName name="_CurrCase">#REF!</definedName>
    <definedName name="_DAT1">#REF!</definedName>
    <definedName name="_DAT10">#REF!</definedName>
    <definedName name="_DAT11">#REF!</definedName>
    <definedName name="_dat1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4">#REF!</definedName>
    <definedName name="_DAT5">#REF!</definedName>
    <definedName name="_DAT6">#REF!</definedName>
    <definedName name="_DAT7">#REF!</definedName>
    <definedName name="_DAT8">#REF!</definedName>
    <definedName name="_DAT9">#REF!</definedName>
    <definedName name="_Data_Query">#REF!</definedName>
    <definedName name="_Data_Query2">#REF!</definedName>
    <definedName name="_DATE_87__?___?">#REF!</definedName>
    <definedName name="_Dec04">#REF!</definedName>
    <definedName name="_DEC1">#REF!</definedName>
    <definedName name="_DEC2">#REF!</definedName>
    <definedName name="_DEC4">#REF!</definedName>
    <definedName name="_DEC5">#REF!</definedName>
    <definedName name="_DIC1">#REF!</definedName>
    <definedName name="_DIC2">#REF!</definedName>
    <definedName name="_Dist_Bin" hidden="1">#REF!</definedName>
    <definedName name="_Dist_Values" hidden="1">#REF!</definedName>
    <definedName name="_EGR1">#N/A</definedName>
    <definedName name="_EGR2">#N/A</definedName>
    <definedName name="_EGR3">#N/A</definedName>
    <definedName name="_End_Yr">#REF!</definedName>
    <definedName name="_EndYr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0">#REF!</definedName>
    <definedName name="_EST21">#REF!</definedName>
    <definedName name="_EST22">#REF!</definedName>
    <definedName name="_EST23">#REF!</definedName>
    <definedName name="_EST24">#REF!</definedName>
    <definedName name="_EST25">#REF!</definedName>
    <definedName name="_EST26">#REF!</definedName>
    <definedName name="_EST27">#REF!</definedName>
    <definedName name="_EST28">#REF!</definedName>
    <definedName name="_EST29">#REF!</definedName>
    <definedName name="_EST3">#REF!</definedName>
    <definedName name="_EST30">#REF!</definedName>
    <definedName name="_EST31">#REF!</definedName>
    <definedName name="_EST32">#REF!</definedName>
    <definedName name="_EST33">#REF!</definedName>
    <definedName name="_EST34">#REF!</definedName>
    <definedName name="_EST35">#REF!</definedName>
    <definedName name="_EST36">#REF!</definedName>
    <definedName name="_EST37">#REF!</definedName>
    <definedName name="_EST38">#REF!</definedName>
    <definedName name="_EST39">#REF!</definedName>
    <definedName name="_EST4">#REF!</definedName>
    <definedName name="_EST40">#REF!</definedName>
    <definedName name="_EST41">#REF!</definedName>
    <definedName name="_EST42">#REF!</definedName>
    <definedName name="_EST43">#REF!</definedName>
    <definedName name="_EST44">#REF!</definedName>
    <definedName name="_EST45">#REF!</definedName>
    <definedName name="_EST46">#REF!</definedName>
    <definedName name="_EST47">#REF!</definedName>
    <definedName name="_EST48">#REF!</definedName>
    <definedName name="_EST49">#REF!</definedName>
    <definedName name="_EST5">#REF!</definedName>
    <definedName name="_EST50">#REF!</definedName>
    <definedName name="_EST6">#REF!</definedName>
    <definedName name="_EST7">#REF!</definedName>
    <definedName name="_EST8">#REF!</definedName>
    <definedName name="_EST9">#REF!</definedName>
    <definedName name="_FAB2">#REF!</definedName>
    <definedName name="_fas1">#REF!</definedName>
    <definedName name="_fas10">#REF!</definedName>
    <definedName name="_fas2">#REF!</definedName>
    <definedName name="_fas3">#REF!</definedName>
    <definedName name="_fas4">#REF!</definedName>
    <definedName name="_fas5">#REF!</definedName>
    <definedName name="_fas6">#REF!</definedName>
    <definedName name="_fas7">#REF!</definedName>
    <definedName name="_fas8">#REF!</definedName>
    <definedName name="_fas9">#REF!</definedName>
    <definedName name="_FC_ID">#REF!</definedName>
    <definedName name="_FC_Query">#REF!</definedName>
    <definedName name="_FC_Table">#REF!</definedName>
    <definedName name="_FEB1">#REF!</definedName>
    <definedName name="_FEB1a">#REF!</definedName>
    <definedName name="_FEB2">#REF!</definedName>
    <definedName name="_FFO1">#REF!</definedName>
    <definedName name="_FFO2">#REF!</definedName>
    <definedName name="_FFO3">#REF!</definedName>
    <definedName name="_FFO4">#REF!</definedName>
    <definedName name="_Fill" hidden="1">#REF!</definedName>
    <definedName name="_Fill.1" hidden="1">#REF!</definedName>
    <definedName name="_xlnm._FilterDatabase" hidden="1">#REF!</definedName>
    <definedName name="_FLL2" hidden="1">#REF!</definedName>
    <definedName name="_FMA1">#REF!</definedName>
    <definedName name="_FMA2">#REF!</definedName>
    <definedName name="_FS_R">#REF!</definedName>
    <definedName name="_GECCBID">#REF!</definedName>
    <definedName name="_HBO2" localSheetId="7">#REF!,#REF!,#REF!,#REF!</definedName>
    <definedName name="_HBO2" localSheetId="9">#REF!,#REF!,#REF!,#REF!</definedName>
    <definedName name="_HBO2" localSheetId="10">#REF!,#REF!,#REF!,#REF!</definedName>
    <definedName name="_HBO2" localSheetId="12">#REF!,#REF!,#REF!,#REF!</definedName>
    <definedName name="_HBO2">#REF!,#REF!,#REF!,#REF!</definedName>
    <definedName name="_hpe1">#REF!</definedName>
    <definedName name="_hpe2">#REF!</definedName>
    <definedName name="_hwp1">#REF!</definedName>
    <definedName name="_hwp2">#REF!</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P1">#REF!</definedName>
    <definedName name="_INP2">#REF!</definedName>
    <definedName name="_INP3">#REF!</definedName>
    <definedName name="_INP4">#REF!</definedName>
    <definedName name="_INP5">#REF!</definedName>
    <definedName name="_INP6">#REF!</definedName>
    <definedName name="_INP8">#REF!</definedName>
    <definedName name="_IRR10">#REF!</definedName>
    <definedName name="_JAN1">#REF!</definedName>
    <definedName name="_JAN2">#REF!</definedName>
    <definedName name="_joe1">#REF!</definedName>
    <definedName name="_JUL1">#REF!</definedName>
    <definedName name="_JUL2">#REF!</definedName>
    <definedName name="_JUN1">#REF!</definedName>
    <definedName name="_JUN2">#REF!</definedName>
    <definedName name="_Key.1" hidden="1">#REF!</definedName>
    <definedName name="_Key1" hidden="1">#REF!</definedName>
    <definedName name="_Key2" hidden="1">#REF!</definedName>
    <definedName name="_KEY3">#REF!</definedName>
    <definedName name="_LB1">#REF!</definedName>
    <definedName name="_LB10">#REF!</definedName>
    <definedName name="_LB11">#REF!</definedName>
    <definedName name="_LB12">#REF!</definedName>
    <definedName name="_LB13">#REF!</definedName>
    <definedName name="_LB14">#REF!</definedName>
    <definedName name="_LB15">#REF!</definedName>
    <definedName name="_LB16">#REF!</definedName>
    <definedName name="_LB17">#REF!</definedName>
    <definedName name="_LB18">#REF!</definedName>
    <definedName name="_LB19">#REF!</definedName>
    <definedName name="_LB2">#REF!</definedName>
    <definedName name="_LB20">#REF!</definedName>
    <definedName name="_LB21">#REF!</definedName>
    <definedName name="_LB22">#REF!</definedName>
    <definedName name="_LB23">#REF!</definedName>
    <definedName name="_LB24">#REF!</definedName>
    <definedName name="_LB25">#REF!</definedName>
    <definedName name="_LB26">#REF!</definedName>
    <definedName name="_LB27">#REF!</definedName>
    <definedName name="_LB28">#REF!</definedName>
    <definedName name="_LB29">#REF!</definedName>
    <definedName name="_LB3">#REF!</definedName>
    <definedName name="_LB30">#REF!</definedName>
    <definedName name="_LB31">#REF!</definedName>
    <definedName name="_LB32">#REF!</definedName>
    <definedName name="_LB33">#REF!</definedName>
    <definedName name="_LB34">#REF!</definedName>
    <definedName name="_LB35">#REF!</definedName>
    <definedName name="_LB36">#REF!</definedName>
    <definedName name="_LB37">#REF!</definedName>
    <definedName name="_LB38">#REF!</definedName>
    <definedName name="_LB39">#REF!</definedName>
    <definedName name="_LB4">#REF!</definedName>
    <definedName name="_LB40">#REF!</definedName>
    <definedName name="_LB41">#REF!</definedName>
    <definedName name="_LB42">#REF!</definedName>
    <definedName name="_LB43">#REF!</definedName>
    <definedName name="_LB44">#REF!</definedName>
    <definedName name="_LB45">#REF!</definedName>
    <definedName name="_LB46">#REF!</definedName>
    <definedName name="_LB47">#REF!</definedName>
    <definedName name="_LB48">#REF!</definedName>
    <definedName name="_LB49">#REF!</definedName>
    <definedName name="_LB5">#REF!</definedName>
    <definedName name="_LB50">#REF!</definedName>
    <definedName name="_LB6">#REF!</definedName>
    <definedName name="_LB7">#REF!</definedName>
    <definedName name="_LB8">#REF!</definedName>
    <definedName name="_LB9">#REF!</definedName>
    <definedName name="_lookup1">#REF!</definedName>
    <definedName name="_lookup2">#REF!</definedName>
    <definedName name="_lookup3">#REF!</definedName>
    <definedName name="_LYN2">#REF!</definedName>
    <definedName name="_M">#REF!</definedName>
    <definedName name="_MAR1">#REF!</definedName>
    <definedName name="_MAR2">#REF!</definedName>
    <definedName name="_mat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MAY1">#REF!</definedName>
    <definedName name="_MAY2">#REF!</definedName>
    <definedName name="_MDZ2" localSheetId="7">#REF!,#REF!,#REF!,#REF!</definedName>
    <definedName name="_MDZ2" localSheetId="9">#REF!,#REF!,#REF!,#REF!</definedName>
    <definedName name="_MDZ2" localSheetId="10">#REF!,#REF!,#REF!,#REF!</definedName>
    <definedName name="_MDZ2" localSheetId="12">#REF!,#REF!,#REF!,#REF!</definedName>
    <definedName name="_MDZ2">#REF!,#REF!,#REF!,#REF!</definedName>
    <definedName name="_Meter_Pt">#REF!</definedName>
    <definedName name="_mm2001">#REF!</definedName>
    <definedName name="_mm2002">#REF!</definedName>
    <definedName name="_mm2003">#REF!</definedName>
    <definedName name="_mm2004">#REF!</definedName>
    <definedName name="_mm2005">#REF!</definedName>
    <definedName name="_Moj16">#REF!</definedName>
    <definedName name="_Moj18">#REF!</definedName>
    <definedName name="_mot1">#REF!</definedName>
    <definedName name="_mot10">#REF!</definedName>
    <definedName name="_mot2">#REF!</definedName>
    <definedName name="_mot3">#REF!</definedName>
    <definedName name="_mot4">#REF!</definedName>
    <definedName name="_mot5">#REF!</definedName>
    <definedName name="_mot6">#REF!</definedName>
    <definedName name="_mot7">#REF!</definedName>
    <definedName name="_mot8">#REF!</definedName>
    <definedName name="_mot9">#REF!</definedName>
    <definedName name="_mps1">#REF!</definedName>
    <definedName name="_mps10">#REF!</definedName>
    <definedName name="_mps2">#REF!</definedName>
    <definedName name="_mps3">#REF!</definedName>
    <definedName name="_mps4">#REF!</definedName>
    <definedName name="_mps5">#REF!</definedName>
    <definedName name="_mps6">#REF!</definedName>
    <definedName name="_mps7">#REF!</definedName>
    <definedName name="_mps8">#REF!</definedName>
    <definedName name="_mps9">#REF!</definedName>
    <definedName name="_MTD1">#REF!</definedName>
    <definedName name="_N4">#REF!</definedName>
    <definedName name="_N6">#REF!</definedName>
    <definedName name="_nlc1">#REF!</definedName>
    <definedName name="_nlc10">#REF!</definedName>
    <definedName name="_nlc2">#REF!</definedName>
    <definedName name="_nlc3">#REF!</definedName>
    <definedName name="_nlc4">#REF!</definedName>
    <definedName name="_nlc5">#REF!</definedName>
    <definedName name="_nlc6">#REF!</definedName>
    <definedName name="_nlc7">#REF!</definedName>
    <definedName name="_nlc8">#REF!</definedName>
    <definedName name="_nlc9">#REF!</definedName>
    <definedName name="_NOV1">#REF!</definedName>
    <definedName name="_NOV2">#REF!</definedName>
    <definedName name="_NY362">#REF!</definedName>
    <definedName name="_OCT1">#REF!</definedName>
    <definedName name="_OCT2">#REF!</definedName>
    <definedName name="_OP1">#REF!</definedName>
    <definedName name="_OP2">#REF!</definedName>
    <definedName name="_OP3">#REF!</definedName>
    <definedName name="_OP4">#REF!</definedName>
    <definedName name="_Order.1" hidden="1">255</definedName>
    <definedName name="_Order1">0</definedName>
    <definedName name="_Order2" hidden="1">255</definedName>
    <definedName name="_Own10">#REF!</definedName>
    <definedName name="_Own11">#REF!</definedName>
    <definedName name="_Own4">#REF!</definedName>
    <definedName name="_Own5">#REF!</definedName>
    <definedName name="_Own6">#REF!</definedName>
    <definedName name="_Own8">#REF!</definedName>
    <definedName name="_p21111">#REF!</definedName>
    <definedName name="_PA1">#REF!</definedName>
    <definedName name="_Parse_In" hidden="1">#REF!</definedName>
    <definedName name="_Parse_Out" hidden="1">#REF!</definedName>
    <definedName name="_pcp1">#REF!</definedName>
    <definedName name="_PG1">#REF!</definedName>
    <definedName name="_pg12">#REF!</definedName>
    <definedName name="_pg2">#REF!</definedName>
    <definedName name="_PG3">#REF!</definedName>
    <definedName name="_PG4">#REF!</definedName>
    <definedName name="_PG45">#REF!</definedName>
    <definedName name="_PG56">#REF!</definedName>
    <definedName name="_PG8">#REF!</definedName>
    <definedName name="_PG89">#REF!</definedName>
    <definedName name="_PH1">#REF!</definedName>
    <definedName name="_PH2">#REF!</definedName>
    <definedName name="_PH3">#REF!</definedName>
    <definedName name="_pHF1">#REF!</definedName>
    <definedName name="_pj1">#REF!</definedName>
    <definedName name="_PP1">#REF!</definedName>
    <definedName name="_PP2">#REF!</definedName>
    <definedName name="_PPR_?__AGAQ">#REF!</definedName>
    <definedName name="_PR1">#REF!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#REF!</definedName>
    <definedName name="_PR50">#REF!</definedName>
    <definedName name="_PR6">#REF!</definedName>
    <definedName name="_PR7">#REF!</definedName>
    <definedName name="_PR8">#REF!</definedName>
    <definedName name="_PR9">#REF!</definedName>
    <definedName name="_PTP96">#REF!</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uery1a">#REF!</definedName>
    <definedName name="_Query1b">#REF!</definedName>
    <definedName name="_Query2a">#REF!</definedName>
    <definedName name="_Query2b">#REF!</definedName>
    <definedName name="_R">#REF!</definedName>
    <definedName name="_RBN2">#REF!</definedName>
    <definedName name="_RBU2">#REF!</definedName>
    <definedName name="_RE_">#REF!</definedName>
    <definedName name="_reb7">#REF!</definedName>
    <definedName name="_REF1">#REF!</definedName>
    <definedName name="_REF2">#REF!</definedName>
    <definedName name="_REF3">#REF!</definedName>
    <definedName name="_REF4">#REF!</definedName>
    <definedName name="_RegAsset">#REF!</definedName>
    <definedName name="_Regression_Int">1</definedName>
    <definedName name="_Regression_Out" hidden="1">#REF!</definedName>
    <definedName name="_Regression_X" hidden="1">#REF!</definedName>
    <definedName name="_Regression_Y" hidden="1">#REF!</definedName>
    <definedName name="_Report">"Print All"</definedName>
    <definedName name="_RFD1__WCS10_">#REF!</definedName>
    <definedName name="_RG2">#REF!</definedName>
    <definedName name="_rm9" hidden="1">{"detail305",#N/A,FALSE,"BI-305"}</definedName>
    <definedName name="_RunCase">#REF!</definedName>
    <definedName name="_S_Base">{0.1;0;0.382758620689655;0;0;0;0.258620689655172;0;0.258620689655172}</definedName>
    <definedName name="_S_new_case">{0.1;0;0.45;0;0;0;0;0;0.45}</definedName>
    <definedName name="_sec1">#REF!</definedName>
    <definedName name="_Sec1092">#REF!</definedName>
    <definedName name="_Sec163">#REF!</definedName>
    <definedName name="_sec2">#REF!</definedName>
    <definedName name="_Sec481">#REF!</definedName>
    <definedName name="_Sec78">#REF!</definedName>
    <definedName name="_SEP1">#REF!</definedName>
    <definedName name="_SEP2">#REF!</definedName>
    <definedName name="_SHT1">#REF!</definedName>
    <definedName name="_SHT2">#N/A</definedName>
    <definedName name="_SHT3">#N/A</definedName>
    <definedName name="_SO41">#REF!</definedName>
    <definedName name="_Sort" hidden="1">#REF!</definedName>
    <definedName name="_Sort.1" hidden="1">#REF!</definedName>
    <definedName name="_Split_Mthd">#REF!</definedName>
    <definedName name="_sps1">#REF!</definedName>
    <definedName name="_sps10">#REF!</definedName>
    <definedName name="_sps2">#REF!</definedName>
    <definedName name="_sps3">#REF!</definedName>
    <definedName name="_sps4">#REF!</definedName>
    <definedName name="_sps5">#REF!</definedName>
    <definedName name="_sps6">#REF!</definedName>
    <definedName name="_sps7">#REF!</definedName>
    <definedName name="_sps8">#REF!</definedName>
    <definedName name="_sps9">#REF!</definedName>
    <definedName name="_STAMPA_RIMANENZE">#REF!</definedName>
    <definedName name="_Start_Yr">#REF!</definedName>
    <definedName name="_StartYr2">#REF!</definedName>
    <definedName name="_STD0110">#REF!</definedName>
    <definedName name="_SUM1">#N/A</definedName>
    <definedName name="_SUM2">#REF!</definedName>
    <definedName name="_SUM3">#REF!</definedName>
    <definedName name="_TAB2">#REF!</definedName>
    <definedName name="_TAB3">#REF!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D1">#REF!</definedName>
    <definedName name="_TAD2">#REF!</definedName>
    <definedName name="_TAD3">#REF!</definedName>
    <definedName name="_TB2">#REF!</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t12" hidden="1">{"assumptions",#N/A,FALSE,"Scenario 1";"valuation",#N/A,FALSE,"Scenario 1"}</definedName>
    <definedName name="_tet5" hidden="1">{"assumptions",#N/A,FALSE,"Scenario 1";"valuation",#N/A,FALSE,"Scenario 1"}</definedName>
    <definedName name="_var1">#REF!</definedName>
    <definedName name="_var2">#REF!</definedName>
    <definedName name="_w2">#N/A</definedName>
    <definedName name="_WCS_?__">#REF!</definedName>
    <definedName name="_WIC_">#REF!</definedName>
    <definedName name="_WIR_">#REF!</definedName>
    <definedName name="_wrn1" hidden="1">{#N/A,#N/A,FALSE,"MBR PCS";#N/A,#N/A,FALSE,"MBR CIG";#N/A,#N/A,FALSE,"MBR iDEN";#N/A,#N/A,FALSE,"MBR_FWT";#N/A,#N/A,FALSE,"MBR TOTAL"}</definedName>
    <definedName name="_WSH7">#REF!</definedName>
    <definedName name="_xlcn.WorksheetConnection_CopyofCableEventCostTrackingCURRENT2.xlsxtable_cable_splice" localSheetId="1" hidden="1">table_cable_splice</definedName>
    <definedName name="_xlcn.WorksheetConnection_CopyofCableEventCostTrackingCURRENT2.xlsxtable_cable_splice" localSheetId="2" hidden="1">table_cable_splice</definedName>
    <definedName name="_xlcn.WorksheetConnection_CopyofCableEventCostTrackingCURRENT2.xlsxtable_cable_splice" localSheetId="3" hidden="1">table_cable_splice</definedName>
    <definedName name="_xlcn.WorksheetConnection_CopyofCableEventCostTrackingCURRENT2.xlsxtable_cable_splice" localSheetId="4" hidden="1">table_cable_splice</definedName>
    <definedName name="_xlcn.WorksheetConnection_CopyofCableEventCostTrackingCURRENT2.xlsxtable_cable_splice" localSheetId="7" hidden="1">table_cable_splice</definedName>
    <definedName name="_xlcn.WorksheetConnection_CopyofCableEventCostTrackingCURRENT2.xlsxtable_cable_splice" localSheetId="8" hidden="1">table_cable_splice</definedName>
    <definedName name="_xlcn.WorksheetConnection_CopyofCableEventCostTrackingCURRENT2.xlsxtable_cable_splice" localSheetId="9" hidden="1">table_cable_splice</definedName>
    <definedName name="_xlcn.WorksheetConnection_CopyofCableEventCostTrackingCURRENT2.xlsxtable_cable_splice" localSheetId="10" hidden="1">table_cable_splice</definedName>
    <definedName name="_xlcn.WorksheetConnection_CopyofCableEventCostTrackingCURRENT2.xlsxtable_cable_splice" localSheetId="11" hidden="1">table_cable_splice</definedName>
    <definedName name="_xlcn.WorksheetConnection_CopyofCableEventCostTrackingCURRENT2.xlsxtable_cable_splice" localSheetId="12" hidden="1">table_cable_splice</definedName>
    <definedName name="_xlcn.WorksheetConnection_CopyofCableEventCostTrackingCURRENT2.xlsxtable_cable_splice" localSheetId="15" hidden="1">table_cable_splice</definedName>
    <definedName name="_xlcn.WorksheetConnection_CopyofCableEventCostTrackingCURRENT2.xlsxtable_cable_splice" localSheetId="16" hidden="1">table_cable_splice</definedName>
    <definedName name="_xlcn.WorksheetConnection_CopyofCableEventCostTrackingCURRENT2.xlsxtable_cable_splice" localSheetId="17" hidden="1">table_cable_splice</definedName>
    <definedName name="_xlcn.WorksheetConnection_CopyofCableEventCostTrackingCURRENT2.xlsxtable_cable_splice" localSheetId="18" hidden="1">table_cable_splice</definedName>
    <definedName name="_xlcn.WorksheetConnection_CopyofCableEventCostTrackingCURRENT2.xlsxtable_cable_splice" localSheetId="19" hidden="1">table_cable_splice</definedName>
    <definedName name="_xlcn.WorksheetConnection_CopyofCableEventCostTrackingCURRENT2.xlsxtable_cable_splice" localSheetId="23" hidden="1">table_cable_splice</definedName>
    <definedName name="_xlcn.WorksheetConnection_CopyofCableEventCostTrackingCURRENT2.xlsxtable_cable_splice" localSheetId="24" hidden="1">table_cable_splice</definedName>
    <definedName name="_xlcn.WorksheetConnection_CopyofCableEventCostTrackingCURRENT2.xlsxtable_cable_splice" localSheetId="25" hidden="1">table_cable_splice</definedName>
    <definedName name="_xlcn.WorksheetConnection_CopyofCableEventCostTrackingCURRENT2.xlsxtable_cable_splice" localSheetId="26" hidden="1">table_cable_splice</definedName>
    <definedName name="_xlcn.WorksheetConnection_CopyofCableEventCostTrackingCURRENT2.xlsxtable_cable_splice" localSheetId="27" hidden="1">table_cable_splice</definedName>
    <definedName name="_xlcn.WorksheetConnection_CopyofCableEventCostTrackingCURRENT2.xlsxtable_cable_splice" hidden="1">table_cable_splice</definedName>
    <definedName name="_xlcn.WorksheetConnection_CopyofCableEventCostTrackingCURRENT2.xlsxtable_demob" localSheetId="1" hidden="1">table_demob</definedName>
    <definedName name="_xlcn.WorksheetConnection_CopyofCableEventCostTrackingCURRENT2.xlsxtable_demob" localSheetId="2" hidden="1">table_demob</definedName>
    <definedName name="_xlcn.WorksheetConnection_CopyofCableEventCostTrackingCURRENT2.xlsxtable_demob" localSheetId="3" hidden="1">table_demob</definedName>
    <definedName name="_xlcn.WorksheetConnection_CopyofCableEventCostTrackingCURRENT2.xlsxtable_demob" localSheetId="4" hidden="1">table_demob</definedName>
    <definedName name="_xlcn.WorksheetConnection_CopyofCableEventCostTrackingCURRENT2.xlsxtable_demob" localSheetId="7" hidden="1">table_demob</definedName>
    <definedName name="_xlcn.WorksheetConnection_CopyofCableEventCostTrackingCURRENT2.xlsxtable_demob" localSheetId="8" hidden="1">table_demob</definedName>
    <definedName name="_xlcn.WorksheetConnection_CopyofCableEventCostTrackingCURRENT2.xlsxtable_demob" localSheetId="9" hidden="1">table_demob</definedName>
    <definedName name="_xlcn.WorksheetConnection_CopyofCableEventCostTrackingCURRENT2.xlsxtable_demob" localSheetId="10" hidden="1">table_demob</definedName>
    <definedName name="_xlcn.WorksheetConnection_CopyofCableEventCostTrackingCURRENT2.xlsxtable_demob" localSheetId="11" hidden="1">table_demob</definedName>
    <definedName name="_xlcn.WorksheetConnection_CopyofCableEventCostTrackingCURRENT2.xlsxtable_demob" localSheetId="12" hidden="1">table_demob</definedName>
    <definedName name="_xlcn.WorksheetConnection_CopyofCableEventCostTrackingCURRENT2.xlsxtable_demob" localSheetId="15" hidden="1">table_demob</definedName>
    <definedName name="_xlcn.WorksheetConnection_CopyofCableEventCostTrackingCURRENT2.xlsxtable_demob" localSheetId="16" hidden="1">table_demob</definedName>
    <definedName name="_xlcn.WorksheetConnection_CopyofCableEventCostTrackingCURRENT2.xlsxtable_demob" localSheetId="17" hidden="1">table_demob</definedName>
    <definedName name="_xlcn.WorksheetConnection_CopyofCableEventCostTrackingCURRENT2.xlsxtable_demob" localSheetId="18" hidden="1">table_demob</definedName>
    <definedName name="_xlcn.WorksheetConnection_CopyofCableEventCostTrackingCURRENT2.xlsxtable_demob" localSheetId="19" hidden="1">table_demob</definedName>
    <definedName name="_xlcn.WorksheetConnection_CopyofCableEventCostTrackingCURRENT2.xlsxtable_demob" localSheetId="23" hidden="1">table_demob</definedName>
    <definedName name="_xlcn.WorksheetConnection_CopyofCableEventCostTrackingCURRENT2.xlsxtable_demob" localSheetId="24" hidden="1">table_demob</definedName>
    <definedName name="_xlcn.WorksheetConnection_CopyofCableEventCostTrackingCURRENT2.xlsxtable_demob" localSheetId="25" hidden="1">table_demob</definedName>
    <definedName name="_xlcn.WorksheetConnection_CopyofCableEventCostTrackingCURRENT2.xlsxtable_demob" localSheetId="26" hidden="1">table_demob</definedName>
    <definedName name="_xlcn.WorksheetConnection_CopyofCableEventCostTrackingCURRENT2.xlsxtable_demob" localSheetId="27" hidden="1">table_demob</definedName>
    <definedName name="_xlcn.WorksheetConnection_CopyofCableEventCostTrackingCURRENT2.xlsxtable_demob" hidden="1">table_demob</definedName>
    <definedName name="_xlcn.WorksheetConnection_CopyofCableEventCostTrackingCURRENT2.xlsxtable_inspection" localSheetId="1" hidden="1">table_inspection</definedName>
    <definedName name="_xlcn.WorksheetConnection_CopyofCableEventCostTrackingCURRENT2.xlsxtable_inspection" localSheetId="2" hidden="1">table_inspection</definedName>
    <definedName name="_xlcn.WorksheetConnection_CopyofCableEventCostTrackingCURRENT2.xlsxtable_inspection" localSheetId="3" hidden="1">table_inspection</definedName>
    <definedName name="_xlcn.WorksheetConnection_CopyofCableEventCostTrackingCURRENT2.xlsxtable_inspection" localSheetId="4" hidden="1">table_inspection</definedName>
    <definedName name="_xlcn.WorksheetConnection_CopyofCableEventCostTrackingCURRENT2.xlsxtable_inspection" localSheetId="7" hidden="1">table_inspection</definedName>
    <definedName name="_xlcn.WorksheetConnection_CopyofCableEventCostTrackingCURRENT2.xlsxtable_inspection" localSheetId="8" hidden="1">table_inspection</definedName>
    <definedName name="_xlcn.WorksheetConnection_CopyofCableEventCostTrackingCURRENT2.xlsxtable_inspection" localSheetId="9" hidden="1">table_inspection</definedName>
    <definedName name="_xlcn.WorksheetConnection_CopyofCableEventCostTrackingCURRENT2.xlsxtable_inspection" localSheetId="10" hidden="1">table_inspection</definedName>
    <definedName name="_xlcn.WorksheetConnection_CopyofCableEventCostTrackingCURRENT2.xlsxtable_inspection" localSheetId="11" hidden="1">table_inspection</definedName>
    <definedName name="_xlcn.WorksheetConnection_CopyofCableEventCostTrackingCURRENT2.xlsxtable_inspection" localSheetId="12" hidden="1">table_inspection</definedName>
    <definedName name="_xlcn.WorksheetConnection_CopyofCableEventCostTrackingCURRENT2.xlsxtable_inspection" localSheetId="15" hidden="1">table_inspection</definedName>
    <definedName name="_xlcn.WorksheetConnection_CopyofCableEventCostTrackingCURRENT2.xlsxtable_inspection" localSheetId="16" hidden="1">table_inspection</definedName>
    <definedName name="_xlcn.WorksheetConnection_CopyofCableEventCostTrackingCURRENT2.xlsxtable_inspection" localSheetId="17" hidden="1">table_inspection</definedName>
    <definedName name="_xlcn.WorksheetConnection_CopyofCableEventCostTrackingCURRENT2.xlsxtable_inspection" localSheetId="18" hidden="1">table_inspection</definedName>
    <definedName name="_xlcn.WorksheetConnection_CopyofCableEventCostTrackingCURRENT2.xlsxtable_inspection" localSheetId="19" hidden="1">table_inspection</definedName>
    <definedName name="_xlcn.WorksheetConnection_CopyofCableEventCostTrackingCURRENT2.xlsxtable_inspection" localSheetId="23" hidden="1">table_inspection</definedName>
    <definedName name="_xlcn.WorksheetConnection_CopyofCableEventCostTrackingCURRENT2.xlsxtable_inspection" localSheetId="24" hidden="1">table_inspection</definedName>
    <definedName name="_xlcn.WorksheetConnection_CopyofCableEventCostTrackingCURRENT2.xlsxtable_inspection" localSheetId="25" hidden="1">table_inspection</definedName>
    <definedName name="_xlcn.WorksheetConnection_CopyofCableEventCostTrackingCURRENT2.xlsxtable_inspection" localSheetId="26" hidden="1">table_inspection</definedName>
    <definedName name="_xlcn.WorksheetConnection_CopyofCableEventCostTrackingCURRENT2.xlsxtable_inspection" localSheetId="27" hidden="1">table_inspection</definedName>
    <definedName name="_xlcn.WorksheetConnection_CopyofCableEventCostTrackingCURRENT2.xlsxtable_inspection" hidden="1">table_inspection</definedName>
    <definedName name="_xx" hidden="1">#REF!</definedName>
    <definedName name="a">#REF!</definedName>
    <definedName name="A_">#REF!</definedName>
    <definedName name="A_1">#REF!</definedName>
    <definedName name="A_Code">#REF!</definedName>
    <definedName name="a_g">#REF!</definedName>
    <definedName name="A_IMPRESIÓN_IM">#REF!</definedName>
    <definedName name="A_PRETAX">#REF!</definedName>
    <definedName name="A_REVENUE">#REF!</definedName>
    <definedName name="A_WHTAX">#REF!</definedName>
    <definedName name="a17.">#REF!</definedName>
    <definedName name="a1997_">#REF!</definedName>
    <definedName name="aa">#REF!</definedName>
    <definedName name="aaa">#REF!</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#REF!</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and2">#REF!</definedName>
    <definedName name="abc" hidden="1">{"Alles",#N/A,FALSE,"H A Ü"}</definedName>
    <definedName name="abcd" hidden="1">{#N/A,#N/A,TRUE,"Task Status";#N/A,#N/A,TRUE,"Document Status";#N/A,#N/A,TRUE,"Percent Complete";#N/A,#N/A,TRUE,"Manhour Sum"}</definedName>
    <definedName name="abcde" hidden="1">{#N/A,#N/A,FALSE,"Title Page";#N/A,#N/A,FALSE,"Conclusions";#N/A,#N/A,FALSE,"Assum.";#N/A,#N/A,FALSE,"Sun  DCF-WC-Dep";#N/A,#N/A,FALSE,"MarketValue";#N/A,#N/A,FALSE,"BalSheet";#N/A,#N/A,FALSE,"WACC";#N/A,#N/A,FALSE,"PC+ Info.";#N/A,#N/A,FALSE,"PC+Info_2"}</definedName>
    <definedName name="ABD" localSheetId="7">#REF!,#REF!,#REF!,#REF!</definedName>
    <definedName name="ABD" localSheetId="9">#REF!,#REF!,#REF!,#REF!</definedName>
    <definedName name="ABD" localSheetId="10">#REF!,#REF!,#REF!,#REF!</definedName>
    <definedName name="ABD" localSheetId="12">#REF!,#REF!,#REF!,#REF!</definedName>
    <definedName name="ABD">#REF!,#REF!,#REF!,#REF!</definedName>
    <definedName name="abit">0.000000001</definedName>
    <definedName name="above">OFFSET(!A1,-1,0)</definedName>
    <definedName name="ABS_Legacy_Long_Bond">#REF!</definedName>
    <definedName name="ABS_Legacy_Long_Loan">#REF!</definedName>
    <definedName name="ABS_Legacy_Long_Treasury">#REF!</definedName>
    <definedName name="ABS_Legacy_Short_Bond">#REF!</definedName>
    <definedName name="ABS_Legacy_Short_Treasury">#REF!</definedName>
    <definedName name="ABSORP___PRICE">#REF!</definedName>
    <definedName name="ABSW">#REF!</definedName>
    <definedName name="AC_255">#REF!</definedName>
    <definedName name="acb">#REF!</definedName>
    <definedName name="acc_other">#REF!</definedName>
    <definedName name="Access_Button">"Loan_Front_End_Input_List"</definedName>
    <definedName name="AccessDatabase">"C:\My Documents\DAVE\MODELS\Cash at Risk\Loan Front End.mdb"</definedName>
    <definedName name="accessories">#REF!</definedName>
    <definedName name="AccessPage1A">#REF!</definedName>
    <definedName name="AccessPage1B">#REF!</definedName>
    <definedName name="AccessPage3AFinal2002">#REF!</definedName>
    <definedName name="ACCNT">#REF!</definedName>
    <definedName name="Accompanying">#REF!</definedName>
    <definedName name="Account">#REF!</definedName>
    <definedName name="Account_List">#REF!</definedName>
    <definedName name="Account2">#REF!</definedName>
    <definedName name="AccountDescr">#REF!</definedName>
    <definedName name="AccountDescr2">#REF!</definedName>
    <definedName name="Accounting_Method">#REF!</definedName>
    <definedName name="ACCOUNTS">#REF!</definedName>
    <definedName name="Accr_Other">#REF!</definedName>
    <definedName name="ACCRATE">#REF!</definedName>
    <definedName name="accruedc">#REF!</definedName>
    <definedName name="accruedp">#REF!</definedName>
    <definedName name="ACCT">#REF!</definedName>
    <definedName name="Acct_tbl">#REF!</definedName>
    <definedName name="ACCTTextLen">#REF!</definedName>
    <definedName name="ACDADD">#REF!</definedName>
    <definedName name="ACGDIST">#REF!</definedName>
    <definedName name="acoeff">#REF!</definedName>
    <definedName name="ACQ_FEE">#REF!</definedName>
    <definedName name="ACQ0">#REF!</definedName>
    <definedName name="Acquirer">#REF!</definedName>
    <definedName name="Acquirer_Shares_Outstanding">#REF!</definedName>
    <definedName name="Acquisition_Cost_Period">#REF!</definedName>
    <definedName name="Acquisition_Goodwill_Period">#REF!</definedName>
    <definedName name="Acres_SegVal">#REF!</definedName>
    <definedName name="Acronymes">#REF!</definedName>
    <definedName name="ACSG">#REF!</definedName>
    <definedName name="act">#REF!</definedName>
    <definedName name="Act_Deact_Trans_Query__Sep02">#REF!</definedName>
    <definedName name="Act_ret_less_exp_ret">#REF!</definedName>
    <definedName name="Act_ret_on_assets">#REF!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_List">#REF!</definedName>
    <definedName name="Active">#REF!</definedName>
    <definedName name="Active_GLI_actualpremiumpayment">#REF!</definedName>
    <definedName name="active_gli_cum_to_GWL">#REF!</definedName>
    <definedName name="active_maternity_actual">#REF!</definedName>
    <definedName name="Activedental_ACTUAL">#REF!</definedName>
    <definedName name="Activedental_actualpayment">#REF!</definedName>
    <definedName name="Activedental_Budget">#REF!</definedName>
    <definedName name="Activedental_Cum_Actual">#REF!</definedName>
    <definedName name="Activedental_Cum_Actualpayment">#REF!</definedName>
    <definedName name="Activedental_Cum_Budget">#REF!</definedName>
    <definedName name="ActiveGLI_ACTUAL">#REF!</definedName>
    <definedName name="activegli_actualemployee">#REF!</definedName>
    <definedName name="ActiveGLI_actualpayment">#REF!</definedName>
    <definedName name="ActiveGLI_Budget">#REF!</definedName>
    <definedName name="ActiveGLI_Cum_Actual">#REF!</definedName>
    <definedName name="activegli_cum_actualemployee">#REF!</definedName>
    <definedName name="ActiveGLI_Cum_Actualpayment">#REF!</definedName>
    <definedName name="ActiveGLI_Cum_Budget">#REF!</definedName>
    <definedName name="ActiveGLI_Cumactualtotal">#REF!</definedName>
    <definedName name="ACtiveGLI_Cumactualttl">#REF!</definedName>
    <definedName name="ActiveGLI_Cumpayment">#REF!</definedName>
    <definedName name="Activehealth_ACTUAL">#REF!</definedName>
    <definedName name="Activehealth_actualpayment">#REF!</definedName>
    <definedName name="Activehealth_Budget">#REF!</definedName>
    <definedName name="Activehealth_Cum_Actual">#REF!</definedName>
    <definedName name="Activehealth_Cum_Actualpayment">#REF!</definedName>
    <definedName name="Activehealth_Cum_Budget">#REF!</definedName>
    <definedName name="Activehealth_forecast">#REF!</definedName>
    <definedName name="activematernity_actualpayment">#REF!</definedName>
    <definedName name="ActiveOHP_Actual">#REF!</definedName>
    <definedName name="ActiveOHP_actualpayment">#REF!</definedName>
    <definedName name="ActiveOHP_budget">#REF!</definedName>
    <definedName name="ActiveOHP_Cum_Actual">#REF!</definedName>
    <definedName name="ActiveOHP_Cum_Actualpayment">#REF!</definedName>
    <definedName name="ActiveOHP_Cum_Budget">#REF!</definedName>
    <definedName name="Activity">#REF!</definedName>
    <definedName name="Activity2">#REF!</definedName>
    <definedName name="ActivityDescr">#REF!</definedName>
    <definedName name="ActivityDescr2">#REF!</definedName>
    <definedName name="activo">#REF!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extLe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IRRs">#REF!</definedName>
    <definedName name="Actual_OPRB_Inergi_Payment">#REF!</definedName>
    <definedName name="Actuales">#REF!</definedName>
    <definedName name="ActualYears">#REF!</definedName>
    <definedName name="Actuarial_gain_loss">#REF!</definedName>
    <definedName name="Actuarial_gain_loss_in_STRGL">#REF!</definedName>
    <definedName name="ACwvu.earnings." hidden="1">#REF!</definedName>
    <definedName name="ACwvu.OP." hidden="1">#REF!</definedName>
    <definedName name="AD">#REF!</definedName>
    <definedName name="AD_2">#REF!</definedName>
    <definedName name="adas" hidden="1">{#N/A,#N/A,FALSE,"Balance SPS";#N/A,#N/A,FALSE,"P&amp;L_SPS"}</definedName>
    <definedName name="addl_pass">#REF!</definedName>
    <definedName name="Addr1" hidden="1">#REF!</definedName>
    <definedName name="Addr2" hidden="1">#REF!</definedName>
    <definedName name="adg">#REF!</definedName>
    <definedName name="ADIT_TST">#REF!</definedName>
    <definedName name="Adj">#REF!</definedName>
    <definedName name="ADJI">#REF!</definedName>
    <definedName name="ADJIII">#REF!</definedName>
    <definedName name="adjust">#REF!</definedName>
    <definedName name="Adjusted_KW">#REF!</definedName>
    <definedName name="Adjustments">#REF!</definedName>
    <definedName name="adlabel">#N/A</definedName>
    <definedName name="ADMIN">#REF!</definedName>
    <definedName name="Administration">#REF!</definedName>
    <definedName name="adsfadsfsadfdsafa">#REF!</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a">#REF!</definedName>
    <definedName name="ADTL">#REF!</definedName>
    <definedName name="adviser_list">#REF!</definedName>
    <definedName name="AECG">#REF!</definedName>
    <definedName name="Aerosol_Formulation">#REF!</definedName>
    <definedName name="aersrter" localSheetId="7">#REF!,#REF!,#REF!,#REF!</definedName>
    <definedName name="aersrter" localSheetId="9">#REF!,#REF!,#REF!,#REF!</definedName>
    <definedName name="aersrter" localSheetId="10">#REF!,#REF!,#REF!,#REF!</definedName>
    <definedName name="aersrter" localSheetId="12">#REF!,#REF!,#REF!,#REF!</definedName>
    <definedName name="aersrter">#REF!,#REF!,#REF!,#REF!</definedName>
    <definedName name="afdas">#REF!</definedName>
    <definedName name="Affiliate">#REF!</definedName>
    <definedName name="Affiliate2">#REF!</definedName>
    <definedName name="AffiliateDescr">#REF!</definedName>
    <definedName name="AFUDC">#REF!</definedName>
    <definedName name="AFUDC_1">#REF!</definedName>
    <definedName name="AFUDC_or_Not">#REF!</definedName>
    <definedName name="afx">#REF!</definedName>
    <definedName name="ag" localSheetId="7">#REF!,#REF!,#REF!,#REF!</definedName>
    <definedName name="ag" localSheetId="9">#REF!,#REF!,#REF!,#REF!</definedName>
    <definedName name="ag" localSheetId="10">#REF!,#REF!,#REF!,#REF!</definedName>
    <definedName name="ag" localSheetId="12">#REF!,#REF!,#REF!,#REF!</definedName>
    <definedName name="ag">#REF!,#REF!,#REF!,#REF!</definedName>
    <definedName name="AG_Expense_Rate">#REF!</definedName>
    <definedName name="AG_TST">#REF!</definedName>
    <definedName name="aga" localSheetId="7">#REF!,#REF!,#REF!,#REF!</definedName>
    <definedName name="aga" localSheetId="9">#REF!,#REF!,#REF!,#REF!</definedName>
    <definedName name="aga" localSheetId="10">#REF!,#REF!,#REF!,#REF!</definedName>
    <definedName name="aga" localSheetId="12">#REF!,#REF!,#REF!,#REF!</definedName>
    <definedName name="aga">#REF!,#REF!,#REF!,#REF!</definedName>
    <definedName name="AGE">#REF!</definedName>
    <definedName name="AGENTS">#REF!</definedName>
    <definedName name="aGF" localSheetId="7">#REF!,#REF!,#REF!,#REF!</definedName>
    <definedName name="aGF" localSheetId="9">#REF!,#REF!,#REF!,#REF!</definedName>
    <definedName name="aGF" localSheetId="10">#REF!,#REF!,#REF!,#REF!</definedName>
    <definedName name="aGF" localSheetId="12">#REF!,#REF!,#REF!,#REF!</definedName>
    <definedName name="aGF">#REF!,#REF!,#REF!,#REF!</definedName>
    <definedName name="agfd" hidden="1">{#N/A,#N/A,FALSE,"Balance SPS";#N/A,#N/A,FALSE,"P&amp;L_SPS"}</definedName>
    <definedName name="AggregateOut">#REF!</definedName>
    <definedName name="aging">#REF!</definedName>
    <definedName name="Aging_Data">#REF!</definedName>
    <definedName name="Aging_Totals_Descending_by_Past_Due_Balance">#REF!</definedName>
    <definedName name="agrt" localSheetId="7">#REF!,#REF!,#REF!,#REF!</definedName>
    <definedName name="agrt" localSheetId="9">#REF!,#REF!,#REF!,#REF!</definedName>
    <definedName name="agrt" localSheetId="10">#REF!,#REF!,#REF!,#REF!</definedName>
    <definedName name="agrt" localSheetId="12">#REF!,#REF!,#REF!,#REF!</definedName>
    <definedName name="agrt">#REF!,#REF!,#REF!,#REF!</definedName>
    <definedName name="AGXP">#REF!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IC_Software">#REF!</definedName>
    <definedName name="AIEG">#REF!</definedName>
    <definedName name="AJO">#REF!</definedName>
    <definedName name="aksdhf" hidden="1">{"Alles",#N/A,FALSE,"H A Ü"}</definedName>
    <definedName name="ALANDCO">#REF!</definedName>
    <definedName name="ALB0">#REF!</definedName>
    <definedName name="Albuterol">#REF!</definedName>
    <definedName name="ALEX">#REF!</definedName>
    <definedName name="Alignment" hidden="1">"a1"</definedName>
    <definedName name="ALKADD">#REF!</definedName>
    <definedName name="ALKF">#REF!</definedName>
    <definedName name="ALL">#REF!</definedName>
    <definedName name="all_months">#REF!</definedName>
    <definedName name="All_Phases_Page_10">#REF!</definedName>
    <definedName name="All_Phases_Page_11">#REF!</definedName>
    <definedName name="all_print">#REF!</definedName>
    <definedName name="allactions">#REF!</definedName>
    <definedName name="AllASS">#REF!</definedName>
    <definedName name="allcashdata">#REF!</definedName>
    <definedName name="ALLCGI">#REF!</definedName>
    <definedName name="alldata">#REF!</definedName>
    <definedName name="ALLJE">#REF!</definedName>
    <definedName name="Alloc">#REF!</definedName>
    <definedName name="Alloc02">#REF!</definedName>
    <definedName name="Alloc03">#REF!</definedName>
    <definedName name="alloc1">#REF!</definedName>
    <definedName name="alloc2">#REF!</definedName>
    <definedName name="AllocateFuelFlareMcfBasedOnGallons">#REF!</definedName>
    <definedName name="AllocateFuelFlareMcfBasedOnWellHeadMcf">#REF!</definedName>
    <definedName name="AllocateFuelFlareMmbtuBasedOnGallons">#REF!</definedName>
    <definedName name="AllocateFuelFlareMmbtuBasedOnWellHeadMcf">#REF!</definedName>
    <definedName name="AllocationType">OFFSET(#REF!,0,0,COUNTA(#REF!),1)</definedName>
    <definedName name="Allocator.gross.plant">#REF!</definedName>
    <definedName name="Allocator.net.plant">#REF!</definedName>
    <definedName name="Allocator.wages.salary">#REF!</definedName>
    <definedName name="AllocNames">#REF!</definedName>
    <definedName name="AllocTY">#REF!</definedName>
    <definedName name="ALLRD">#REF!</definedName>
    <definedName name="ALLSKP">#REF!</definedName>
    <definedName name="AllTables">{4}</definedName>
    <definedName name="AllTemplate1">#REF!</definedName>
    <definedName name="AllTemplate2">#REF!</definedName>
    <definedName name="ALOC">#REF!</definedName>
    <definedName name="ALOC_2">#REF!</definedName>
    <definedName name="ALSales">#REF!</definedName>
    <definedName name="ALTADJ">#REF!</definedName>
    <definedName name="am" localSheetId="7">#REF!,#REF!,#REF!,#REF!</definedName>
    <definedName name="am" localSheetId="9">#REF!,#REF!,#REF!,#REF!</definedName>
    <definedName name="am" localSheetId="10">#REF!,#REF!,#REF!,#REF!</definedName>
    <definedName name="am" localSheetId="12">#REF!,#REF!,#REF!,#REF!</definedName>
    <definedName name="am">#REF!,#REF!,#REF!,#REF!</definedName>
    <definedName name="Amort">#REF!</definedName>
    <definedName name="Amort_04">#REF!</definedName>
    <definedName name="Amort_05">#REF!</definedName>
    <definedName name="Amort_06">#REF!</definedName>
    <definedName name="Amort_07">#REF!</definedName>
    <definedName name="Amort_08">#REF!</definedName>
    <definedName name="Amort_09">#REF!</definedName>
    <definedName name="Amort_10">#REF!</definedName>
    <definedName name="Amort_11">#REF!</definedName>
    <definedName name="Amort_12">#REF!</definedName>
    <definedName name="Amort_Table">#REF!</definedName>
    <definedName name="Amort_Target">#REF!</definedName>
    <definedName name="amort2">#REF!</definedName>
    <definedName name="AMORTDATA">#REF!</definedName>
    <definedName name="Amortization_Period">#REF!</definedName>
    <definedName name="Amortization_Period_Additions">#REF!</definedName>
    <definedName name="amortizationtable">#REF!</definedName>
    <definedName name="Amortize_Finance_Fees">#REF!</definedName>
    <definedName name="AmortizingMortgageTerm">#REF!</definedName>
    <definedName name="AMOUNT">#REF!</definedName>
    <definedName name="AMT">#REF!</definedName>
    <definedName name="AMT_tax">#REF!</definedName>
    <definedName name="an" localSheetId="7">#REF!,#REF!,#REF!,#REF!</definedName>
    <definedName name="an" localSheetId="9">#REF!,#REF!,#REF!,#REF!</definedName>
    <definedName name="an" localSheetId="10">#REF!,#REF!,#REF!,#REF!</definedName>
    <definedName name="an" localSheetId="12">#REF!,#REF!,#REF!,#REF!</definedName>
    <definedName name="an">#REF!,#REF!,#REF!,#REF!</definedName>
    <definedName name="ANA_PRD">#REF!</definedName>
    <definedName name="analysis">#REF!</definedName>
    <definedName name="Analysis_Area">#REF!</definedName>
    <definedName name="ANALYSIS_TYPES">#REF!</definedName>
    <definedName name="AnalysisTab">#REF!</definedName>
    <definedName name="analyst">#REF!</definedName>
    <definedName name="Annual_Energy_Production">#REF!</definedName>
    <definedName name="Annual_kWh">#REF!</definedName>
    <definedName name="annual_qty">#REF!</definedName>
    <definedName name="annual_sal">#REF!</definedName>
    <definedName name="annual_sal_fringe">#REF!</definedName>
    <definedName name="Annual_Tariff_2013_On">#REF!</definedName>
    <definedName name="Annual_Tariff_Escalation_2012">#REF!</definedName>
    <definedName name="ANNUALCF">#REF!</definedName>
    <definedName name="another" localSheetId="7">#REF!,#REF!,#REF!,#REF!</definedName>
    <definedName name="another" localSheetId="9">#REF!,#REF!,#REF!,#REF!</definedName>
    <definedName name="another" localSheetId="10">#REF!,#REF!,#REF!,#REF!</definedName>
    <definedName name="another" localSheetId="12">#REF!,#REF!,#REF!,#REF!</definedName>
    <definedName name="another">#REF!,#REF!,#REF!,#REF!</definedName>
    <definedName name="anscount" hidden="1">3</definedName>
    <definedName name="APA">#REF!</definedName>
    <definedName name="Aperture_Plate">#REF!</definedName>
    <definedName name="APLINV">#REF!</definedName>
    <definedName name="APN">#REF!</definedName>
    <definedName name="Appdebits">#REF!</definedName>
    <definedName name="AppliedFor" hidden="1">#REF!</definedName>
    <definedName name="AppliedForDate" hidden="1">#REF!</definedName>
    <definedName name="ApprovedYears">#REF!</definedName>
    <definedName name="APR">#REF!</definedName>
    <definedName name="APR_92">#REF!</definedName>
    <definedName name="AprCurHV">#REF!</definedName>
    <definedName name="AprCurLV">#REF!</definedName>
    <definedName name="april">#REF!</definedName>
    <definedName name="AprLiabHV">#REF!</definedName>
    <definedName name="AprLiabLV">#REF!</definedName>
    <definedName name="AprPrevHV">#REF!</definedName>
    <definedName name="AprPrevLV">#REF!</definedName>
    <definedName name="AR">#REF!</definedName>
    <definedName name="ARA_Threshold">#REF!</definedName>
    <definedName name="ARB_04">#REF!</definedName>
    <definedName name="ARB_05">#REF!</definedName>
    <definedName name="ARB_06">#REF!</definedName>
    <definedName name="ARB_07">#REF!</definedName>
    <definedName name="ARB_08">#REF!</definedName>
    <definedName name="ARB_09">#REF!</definedName>
    <definedName name="ARB_10">#REF!</definedName>
    <definedName name="ARB_11">#REF!</definedName>
    <definedName name="ARCRRC">#REF!</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A">#N/A</definedName>
    <definedName name="Area_2">#REF!</definedName>
    <definedName name="area1enr">#REF!</definedName>
    <definedName name="area2enr">#REF!</definedName>
    <definedName name="area3enr">#REF!</definedName>
    <definedName name="area4enr">#REF!</definedName>
    <definedName name="area5enr">#REF!</definedName>
    <definedName name="area6enr">#REF!</definedName>
    <definedName name="Argus_File_Name">#REF!</definedName>
    <definedName name="Argus_File_Path">#REF!</definedName>
    <definedName name="Arkansas">#REF!</definedName>
    <definedName name="ARP_Threshold">#REF!</definedName>
    <definedName name="ARSales">#REF!</definedName>
    <definedName name="ARSUM">#REF!</definedName>
    <definedName name="as" hidden="1">{#N/A,#N/A,FALSE,"BACK UP CIG"}</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s" localSheetId="7">#REF!,#REF!,#REF!,#REF!</definedName>
    <definedName name="asas" localSheetId="9">#REF!,#REF!,#REF!,#REF!</definedName>
    <definedName name="asas" localSheetId="10">#REF!,#REF!,#REF!,#REF!</definedName>
    <definedName name="asas" localSheetId="12">#REF!,#REF!,#REF!,#REF!</definedName>
    <definedName name="asas">#REF!,#REF!,#REF!,#REF!</definedName>
    <definedName name="ASD">#REF!</definedName>
    <definedName name="ASD_LEXTERNAL">#REF!</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hidden="1">{#N/A,#N/A,FALSE,"MBR PCS";#N/A,#N/A,FALSE,"MBR CIG";#N/A,#N/A,FALSE,"MBR iDEN";#N/A,#N/A,FALSE,"MBR_FWT";#N/A,#N/A,FALSE,"MBR TOTAL"}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hidden="1">{#N/A,#N/A,FALSE,"Headcount_PCS ";#N/A,#N/A,FALSE,"Headcount CIG";#N/A,#N/A,FALSE,"Headcount iDEN";#N/A,#N/A,FALSE,"JAG PLANT TREND"}</definedName>
    <definedName name="asdasdf">#REF!</definedName>
    <definedName name="asdf" localSheetId="7">#REF!,#REF!,#REF!,#REF!</definedName>
    <definedName name="asdf" localSheetId="9">#REF!,#REF!,#REF!,#REF!</definedName>
    <definedName name="asdf" localSheetId="10">#REF!,#REF!,#REF!,#REF!</definedName>
    <definedName name="asdf" localSheetId="12">#REF!,#REF!,#REF!,#REF!</definedName>
    <definedName name="asdf">#REF!,#REF!,#REF!,#REF!</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FAS">#N/A</definedName>
    <definedName name="asdfsd" hidden="1">{#N/A,#N/A,FALSE,"Aging Summary";#N/A,#N/A,FALSE,"Ratio Analysis";#N/A,#N/A,FALSE,"Test 120 Day Accts";#N/A,#N/A,FALSE,"Tickmarks"}</definedName>
    <definedName name="asdgasd" hidden="1">{#N/A,#N/A,FALSE,"BS_ESG ";#N/A,#N/A,FALSE,"P&amp;L_ESG"}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SH">#REF!</definedName>
    <definedName name="Ash_Disposal____ton">#REF!</definedName>
    <definedName name="Ash_Generation_Rate__tons_MWH">#REF!</definedName>
    <definedName name="ASHON">#REF!</definedName>
    <definedName name="Asia">#REF!</definedName>
    <definedName name="Asia_Aging">#REF!</definedName>
    <definedName name="Asia_Pac_Sites">#REF!</definedName>
    <definedName name="ASOFDATE">#REF!</definedName>
    <definedName name="ASP3G">#REF!</definedName>
    <definedName name="aspmcpu">#REF!</definedName>
    <definedName name="ASSET">#REF!</definedName>
    <definedName name="asset_g_l">#REF!</definedName>
    <definedName name="Asset_Requirements">#REF!</definedName>
    <definedName name="Asset_Write_up_Period">#REF!</definedName>
    <definedName name="Asset1">#REF!</definedName>
    <definedName name="Assets_at_end_yr">#REF!</definedName>
    <definedName name="Assets_at_start_yr">#REF!</definedName>
    <definedName name="AssetType">#REF!</definedName>
    <definedName name="AsSoldExcRev" hidden="1">{#N/A,#N/A,FALSE,"Sum6 (1)"}</definedName>
    <definedName name="assum">#REF!</definedName>
    <definedName name="ASSUME">#REF!</definedName>
    <definedName name="Assumed_Equity_Return">#REF!</definedName>
    <definedName name="ASSUMPS">#REF!</definedName>
    <definedName name="assumptions">#REF!</definedName>
    <definedName name="Assumptions_2002">#REF!</definedName>
    <definedName name="Assumptions_2003">#REF!</definedName>
    <definedName name="assumptions97">#REF!</definedName>
    <definedName name="assumptions98">#REF!</definedName>
    <definedName name="assumptions99">#REF!</definedName>
    <definedName name="asw">#REF!</definedName>
    <definedName name="At_Closing_International_Sale">#REF!</definedName>
    <definedName name="AT_T">#REF!</definedName>
    <definedName name="AT1_">#REF!</definedName>
    <definedName name="AT1_2">#REF!</definedName>
    <definedName name="AT2_">#REF!</definedName>
    <definedName name="AT3_">#REF!</definedName>
    <definedName name="AT3_4">#REF!</definedName>
    <definedName name="AT4_">#REF!</definedName>
    <definedName name="ATAX">#REF!</definedName>
    <definedName name="Atbjan03_summary">#REF!</definedName>
    <definedName name="atgjkl">#REF!</definedName>
    <definedName name="atpr" hidden="1">{"EXCELHLP.HLP!1802";5;10;5;10;13;13;13;8;5;5;10;14;13;13;13;13;5;10;14;13;5;10;1;2;24}</definedName>
    <definedName name="ATRR_Percent_Assigned">#REF!</definedName>
    <definedName name="ATS">#REF!</definedName>
    <definedName name="ATXQAVersion" hidden="1">2</definedName>
    <definedName name="AU_329">#REF!</definedName>
    <definedName name="aud">#REF!</definedName>
    <definedName name="AUG">#REF!</definedName>
    <definedName name="AugCurHV">#REF!</definedName>
    <definedName name="AugCurLV">#REF!</definedName>
    <definedName name="AugLiabHV">#REF!</definedName>
    <definedName name="AugLiabLV">#REF!</definedName>
    <definedName name="AugPrevHV">#REF!</definedName>
    <definedName name="AugPrevLV">#REF!</definedName>
    <definedName name="Australian">#REF!</definedName>
    <definedName name="AUX">#REF!</definedName>
    <definedName name="AVAIL">#REF!</definedName>
    <definedName name="AVAIL_1">#REF!</definedName>
    <definedName name="AVAIL_2">#REF!</definedName>
    <definedName name="AVAIL_POST_COD">#REF!</definedName>
    <definedName name="AVAIL_POST_COD_1">#REF!</definedName>
    <definedName name="AVAIL_POST_COD_2">#REF!</definedName>
    <definedName name="AVAILABILITY">#REF!</definedName>
    <definedName name="AvailableChart">#REF!</definedName>
    <definedName name="Average_EBITDA_Exit_Multiple">#REF!</definedName>
    <definedName name="AVG">#N/A</definedName>
    <definedName name="AWARD">#REF!</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z">#REF!</definedName>
    <definedName name="Azle_Outlet_Mcf">#REF!</definedName>
    <definedName name="Azle_Outlet_MMBtu">#REF!</definedName>
    <definedName name="AZSales">#REF!</definedName>
    <definedName name="b">#REF!</definedName>
    <definedName name="B_">#REF!</definedName>
    <definedName name="B_1">#REF!</definedName>
    <definedName name="B_2">#REF!</definedName>
    <definedName name="B_3">#REF!</definedName>
    <definedName name="B_V_ACTUAL_PRO">#REF!</definedName>
    <definedName name="B_V_MILESTONES">#REF!</definedName>
    <definedName name="B_V_PLANNED_PRO">#REF!</definedName>
    <definedName name="b00">#REF!</definedName>
    <definedName name="b01_">#REF!</definedName>
    <definedName name="b02_">#REF!</definedName>
    <definedName name="b03_">#REF!</definedName>
    <definedName name="b04_">#REF!</definedName>
    <definedName name="b05_">#REF!</definedName>
    <definedName name="b06_">#REF!</definedName>
    <definedName name="b07_">#REF!</definedName>
    <definedName name="b50_">#REF!</definedName>
    <definedName name="b51_">#REF!</definedName>
    <definedName name="b52_">#REF!</definedName>
    <definedName name="b53_">#REF!</definedName>
    <definedName name="Backlog">#REF!</definedName>
    <definedName name="BACKLOG_ADJ_ACTUALS">#REF!</definedName>
    <definedName name="Backup_RET">#REF!</definedName>
    <definedName name="Backup_SFT">#REF!</definedName>
    <definedName name="Bad_Debt">#REF!</definedName>
    <definedName name="BadErrMsg">#REF!</definedName>
    <definedName name="baird">#REF!</definedName>
    <definedName name="BAL">#REF!</definedName>
    <definedName name="Bal_sheet">#REF!</definedName>
    <definedName name="BALANCE">#REF!</definedName>
    <definedName name="Balance_Sheet">#REF!</definedName>
    <definedName name="balance_type">1</definedName>
    <definedName name="Balances">#REF!</definedName>
    <definedName name="balancesheet">#REF!</definedName>
    <definedName name="Bank_Debt_U_W_Spread">#REF!</definedName>
    <definedName name="bankdebt">#REF!</definedName>
    <definedName name="BANTA">#REF!</definedName>
    <definedName name="Base_By_Frame">#REF!</definedName>
    <definedName name="BASE_COSTES">#REF!</definedName>
    <definedName name="Base_Pie">#REF!</definedName>
    <definedName name="Base_Rate">#REF!</definedName>
    <definedName name="Base2">#REF!</definedName>
    <definedName name="Basecase">#REF!</definedName>
    <definedName name="Basedata">#REF!</definedName>
    <definedName name="Baseline">#REF!</definedName>
    <definedName name="BaseYear">#REF!</definedName>
    <definedName name="baseyr">#REF!</definedName>
    <definedName name="baseyr1">#REF!</definedName>
    <definedName name="basis_2x16">#REF!</definedName>
    <definedName name="basis_7x8">#REF!</definedName>
    <definedName name="Basis_Points">#REF!</definedName>
    <definedName name="BasisPointCor">#REF!</definedName>
    <definedName name="bayatxinc">#REF!</definedName>
    <definedName name="bb">#REF!</definedName>
    <definedName name="bbb" hidden="1">{"summary",#N/A,FALSE,"PCR DIRECTORY"}</definedName>
    <definedName name="bbbb">#REF!</definedName>
    <definedName name="bbbbb">#REF!</definedName>
    <definedName name="bbbbbb" hidden="1">{#N/A,#N/A,FALSE,"Title Page";#N/A,#N/A,FALSE,"Conclusions";#N/A,#N/A,FALSE,"Assum.";#N/A,#N/A,FALSE,"Sun  DCF-WC-Dep";#N/A,#N/A,FALSE,"MarketValue";#N/A,#N/A,FALSE,"BalSheet";#N/A,#N/A,FALSE,"WACC";#N/A,#N/A,FALSE,"PC+ Info.";#N/A,#N/A,FALSE,"PC+Info_2"}</definedName>
    <definedName name="bbc" hidden="1">{#N/A,#N/A,FALSE,"O&amp;M by processes";#N/A,#N/A,FALSE,"Elec Act vs Bud";#N/A,#N/A,FALSE,"G&amp;A";#N/A,#N/A,FALSE,"BGS";#N/A,#N/A,FALSE,"Res Cost"}</definedName>
    <definedName name="BBPROP">#REF!</definedName>
    <definedName name="bbpur99">#REF!</definedName>
    <definedName name="bcc">#REF!</definedName>
    <definedName name="bcd">#REF!</definedName>
    <definedName name="bcoeff">#REF!</definedName>
    <definedName name="BCS2000BS">#REF!</definedName>
    <definedName name="BCS2001BS">#REF!</definedName>
    <definedName name="BCS2002Q1F">#REF!</definedName>
    <definedName name="BCS2002Q1FCST">#REF!</definedName>
    <definedName name="BDV">#REF!</definedName>
    <definedName name="Beauregard">"Check Box 1"</definedName>
    <definedName name="Because" hidden="1">{#N/A,#N/A,TRUE,"TOTAL DISTRIBUTION";#N/A,#N/A,TRUE,"SOUTH";#N/A,#N/A,TRUE,"NORTHEAST";#N/A,#N/A,TRUE,"WEST"}</definedName>
    <definedName name="beg_CWIP">#REF!</definedName>
    <definedName name="begdate">#REF!</definedName>
    <definedName name="BeginDateOut">#REF!</definedName>
    <definedName name="BELL">#REF!</definedName>
    <definedName name="below">OFFSET(!A1,1,0)</definedName>
    <definedName name="Ben_accru_at_current_FRS_17_date">#REF!</definedName>
    <definedName name="BENEFIT">#REF!</definedName>
    <definedName name="Benefit_accrual_exp_current_serv">#REF!</definedName>
    <definedName name="Benefit_outgo">#REF!</definedName>
    <definedName name="bfc_esc">#REF!</definedName>
    <definedName name="bfx">#REF!</definedName>
    <definedName name="BG_Del" hidden="1">15</definedName>
    <definedName name="BG_Ins" hidden="1">4</definedName>
    <definedName name="BG_Mod" hidden="1">6</definedName>
    <definedName name="BGM_Select">#REF!,#REF!,#REF!</definedName>
    <definedName name="BGS_Cost_Scenario">#REF!</definedName>
    <definedName name="BGS_RFP">#REF!</definedName>
    <definedName name="BIADJ">#REF!</definedName>
    <definedName name="bid_price">#REF!</definedName>
    <definedName name="Bill">#REF!</definedName>
    <definedName name="Billable_Units">#REF!</definedName>
    <definedName name="BILLDESCRIPTION">#REF!</definedName>
    <definedName name="Bio_Flora">#REF!</definedName>
    <definedName name="BIZ">#REF!</definedName>
    <definedName name="Bkup">#REF!</definedName>
    <definedName name="Blank" hidden="1">{"ARK_JURIS_FUEL",#N/A,FALSE,"Ark_Fuel&amp;Rev"}</definedName>
    <definedName name="BLANK_ACCOUNT">#REF!</definedName>
    <definedName name="BLE_Close_Date">#REF!</definedName>
    <definedName name="Blended_Hurdle">#REF!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ma_2x16">#REF!</definedName>
    <definedName name="bma_7x8">#REF!</definedName>
    <definedName name="BNE_MESSAGES_HIDDEN" hidden="1">#REF!</definedName>
    <definedName name="bnm">#REF!</definedName>
    <definedName name="BoilerFeedwtrPumpNoiseEmiss">#REF!</definedName>
    <definedName name="BoilerFeedwtrPumpVend">#REF!</definedName>
    <definedName name="BONUS">#REF!</definedName>
    <definedName name="Bonus_Mo_Acrl">#REF!</definedName>
    <definedName name="booby" hidden="1">{#N/A,#N/A,TRUE,"TOTAL DISTRIBUTION";#N/A,#N/A,TRUE,"SOUTH";#N/A,#N/A,TRUE,"NORTHEAST";#N/A,#N/A,TRUE,"WEST"}</definedName>
    <definedName name="booby2" hidden="1">{#N/A,#N/A,TRUE,"TOTAL DSBN";#N/A,#N/A,TRUE,"WEST";#N/A,#N/A,TRUE,"SOUTH";#N/A,#N/A,TRUE,"NORTHEAST"}</definedName>
    <definedName name="book_inc">#REF!</definedName>
    <definedName name="book_life_1">#REF!</definedName>
    <definedName name="BOOK0110">#REF!</definedName>
    <definedName name="book2.xls" hidden="1">{#N/A,#N/A,TRUE,"TOTAL DISTRIBUTION";#N/A,#N/A,TRUE,"SOUTH";#N/A,#N/A,TRUE,"NORTHEAST";#N/A,#N/A,TRUE,"WEST"}</definedName>
    <definedName name="book2a\.xls" hidden="1">{#N/A,#N/A,TRUE,"TOTAL DSBN";#N/A,#N/A,TRUE,"WEST";#N/A,#N/A,TRUE,"SOUTH";#N/A,#N/A,TRUE,"NORTHEAST"}</definedName>
    <definedName name="Bookdividends">#REF!</definedName>
    <definedName name="BOOKINGS">#REF!</definedName>
    <definedName name="BOOKINGS_ACTUALS">#REF!</definedName>
    <definedName name="BookType">1</definedName>
    <definedName name="Borrowin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E_ACTUAL">#REF!</definedName>
    <definedName name="BPE_Budget">#REF!</definedName>
    <definedName name="BPE_Budget_Pension">#REF!</definedName>
    <definedName name="BPE_CUM_Actual">#REF!</definedName>
    <definedName name="BPE_CUM_Budget">#REF!</definedName>
    <definedName name="BPE_CUM_Budget_Pension">#REF!</definedName>
    <definedName name="BPE_CUM_N">#REF!</definedName>
    <definedName name="BPE_NONpensio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R">#REF!</definedName>
    <definedName name="BR_2">#REF!</definedName>
    <definedName name="bra">#REF!</definedName>
    <definedName name="bradtxinc">#REF!</definedName>
    <definedName name="Brazil">#REF!</definedName>
    <definedName name="BRAZIL___TOTAL">#REF!</definedName>
    <definedName name="bre">#REF!</definedName>
    <definedName name="BRECP">#REF!</definedName>
    <definedName name="BRECP_II">#REF!</definedName>
    <definedName name="BREH_REC">#REF!</definedName>
    <definedName name="BREOCP">#REF!</definedName>
    <definedName name="BREP_I">#REF!</definedName>
    <definedName name="BREP_II">#REF!</definedName>
    <definedName name="BREP_III">#REF!</definedName>
    <definedName name="BREP_IV">#REF!</definedName>
    <definedName name="BREPIII">#REF!</definedName>
    <definedName name="brick">#REF!</definedName>
    <definedName name="Bridge" hidden="1">{"'Highlights'!$A$1:$M$123"}</definedName>
    <definedName name="BridgeCrane">#REF!</definedName>
    <definedName name="Broadband2002BTT">#REF!</definedName>
    <definedName name="Broadband2002BTT2">#REF!</definedName>
    <definedName name="BroadbandPage1A">#REF!</definedName>
    <definedName name="BroadbandPage2">#REF!</definedName>
    <definedName name="BroadbandPage3AFinal2002">#REF!</definedName>
    <definedName name="BroadbandPage3BFinal2002">#REF!</definedName>
    <definedName name="Brokerage_Fee">#REF!</definedName>
    <definedName name="brp">#REF!</definedName>
    <definedName name="BS">#REF!</definedName>
    <definedName name="BS_ACCT">#REF!</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URRENT">#REF!</definedName>
    <definedName name="BS_DESCRIPTION">#REF!</definedName>
    <definedName name="BS_Exch_Rate">#REF!</definedName>
    <definedName name="BS_M1_1">#REF!</definedName>
    <definedName name="BS_M1_2">#REF!</definedName>
    <definedName name="BS_PRIOR">#REF!</definedName>
    <definedName name="BS_RECLASS">#REF!</definedName>
    <definedName name="BS_TCC">#REF!</definedName>
    <definedName name="BS_TRC">#REF!</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t_1">#REF!</definedName>
    <definedName name="BTL_06Actual_Essbase">#REF!</definedName>
    <definedName name="btwcols">#REF!,#REF!,#REF!,#REF!,#REF!,#REF!,#REF!,#REF!,#REF!,#REF!,#REF!,#REF!,#REF!,#REF!,#REF!</definedName>
    <definedName name="BU">#REF!</definedName>
    <definedName name="BU_Table">#REF!</definedName>
    <definedName name="Bucket">#REF!</definedName>
    <definedName name="Bucket?">#REF!</definedName>
    <definedName name="bud" hidden="1">{"summary",#N/A,FALSE,"PCR DIRECTORY"}</definedName>
    <definedName name="BUDACT">#REF!</definedName>
    <definedName name="BudCumOU">#REF!</definedName>
    <definedName name="Budget">#REF!</definedName>
    <definedName name="budgetdata">#REF!</definedName>
    <definedName name="BUDGETEDCOS">#REF!</definedName>
    <definedName name="BUILDING">#REF!</definedName>
    <definedName name="Buildup">#REF!</definedName>
    <definedName name="Bulk" hidden="1">{#N/A,#N/A,FALSE,"Sum6 (1)"}</definedName>
    <definedName name="Burlington_Resources">#REF!</definedName>
    <definedName name="BUrole">#REF!</definedName>
    <definedName name="BURoles">#REF!</definedName>
    <definedName name="Buses">#REF!</definedName>
    <definedName name="Business_Activities_Tax">#REF!</definedName>
    <definedName name="BUSINESS_UNIT">#REF!</definedName>
    <definedName name="Business_Units">#REF!</definedName>
    <definedName name="BUV">#REF!</definedName>
    <definedName name="BV">#REF!</definedName>
    <definedName name="BV_2">#REF!</definedName>
    <definedName name="BY_ASSUMED">#REF!</definedName>
    <definedName name="By_Month">#REF!</definedName>
    <definedName name="BY_PT">#REF!</definedName>
    <definedName name="BY_RETAIN">#REF!</definedName>
    <definedName name="BY_Total">#REF!</definedName>
    <definedName name="bym" hidden="1">{"summary",#N/A,FALSE,"PCR DIRECTORY"}</definedName>
    <definedName name="c_">#REF!</definedName>
    <definedName name="c_1">#REF!</definedName>
    <definedName name="C_5">#REF!</definedName>
    <definedName name="C00_tax_rptBak">#REF!</definedName>
    <definedName name="CA1_">#REF!</definedName>
    <definedName name="CA2_">#REF!</definedName>
    <definedName name="CA3_">#REF!</definedName>
    <definedName name="CAADD">#REF!</definedName>
    <definedName name="Cabinet">#REF!</definedName>
    <definedName name="CableHomePage1A">#REF!</definedName>
    <definedName name="CableHomePage1B">#REF!</definedName>
    <definedName name="CableHomePage3AFinal2002">#REF!</definedName>
    <definedName name="CableHomePage3BFinal2002">#REF!</definedName>
    <definedName name="Cabot">#REF!</definedName>
    <definedName name="CAD">#REF!</definedName>
    <definedName name="Cadastral_Value">#REF!</definedName>
    <definedName name="CAF">#REF!</definedName>
    <definedName name="cahan">#REF!</definedName>
    <definedName name="calc">#REF!</definedName>
    <definedName name="CALC_C03">#REF!</definedName>
    <definedName name="CALC_C04">#REF!</definedName>
    <definedName name="CALC_C09">#REF!</definedName>
    <definedName name="CALC_LRG">#REF!</definedName>
    <definedName name="CALC_XLG">#REF!</definedName>
    <definedName name="CalcET">#REF!</definedName>
    <definedName name="calcs">#REF!</definedName>
    <definedName name="calculation">#REF!</definedName>
    <definedName name="calitxinc">#REF!</definedName>
    <definedName name="CALLIN">#N/A</definedName>
    <definedName name="can" hidden="1">{#N/A,#N/A,FALSE,"O&amp;M by processes";#N/A,#N/A,FALSE,"Elec Act vs Bud";#N/A,#N/A,FALSE,"G&amp;A";#N/A,#N/A,FALSE,"BGS";#N/A,#N/A,FALSE,"Res Cost"}</definedName>
    <definedName name="CAP">#REF!</definedName>
    <definedName name="Cap_06Actual_Essbase">#REF!</definedName>
    <definedName name="Cap_Fac_Jan97">#REF!</definedName>
    <definedName name="Cap_Int">#REF!</definedName>
    <definedName name="cap_interest">#REF!</definedName>
    <definedName name="Cap_Lease">#REF!</definedName>
    <definedName name="Cap_Rate">#REF!</definedName>
    <definedName name="Capacity">#REF!</definedName>
    <definedName name="Capacity_Factor">#REF!</definedName>
    <definedName name="Capacity_Price">#REF!</definedName>
    <definedName name="Capacity_Price_Wind">#REF!</definedName>
    <definedName name="capacity7">#REF!</definedName>
    <definedName name="CapacityPrice">#REF!</definedName>
    <definedName name="CapacityRate" localSheetId="1">HLOOKUP(ProjectYear,tblCapRate,swCaptbl+1)</definedName>
    <definedName name="CapacityRate" localSheetId="2">HLOOKUP(ProjectYear,tblCapRate,swCaptbl+1)</definedName>
    <definedName name="CapacityRate" localSheetId="3">HLOOKUP(ProjectYear,tblCapRate,swCaptbl+1)</definedName>
    <definedName name="CapacityRate" localSheetId="4">HLOOKUP(ProjectYear,tblCapRate,swCaptbl+1)</definedName>
    <definedName name="CapacityRate" localSheetId="8">HLOOKUP(ProjectYear,tblCapRate,swCaptbl+1)</definedName>
    <definedName name="CapacityRate" localSheetId="9">HLOOKUP(ProjectYear,tblCapRate,swCaptbl+1)</definedName>
    <definedName name="CapacityRate" localSheetId="11">HLOOKUP(ProjectYear,tblCapRate,swCaptbl+1)</definedName>
    <definedName name="CapacityRate" localSheetId="12">HLOOKUP(ProjectYear,tblCapRate,swCaptbl+1)</definedName>
    <definedName name="CapacityRate" localSheetId="15">HLOOKUP(ProjectYear,tblCapRate,swCaptbl+1)</definedName>
    <definedName name="CapacityRate" localSheetId="16">HLOOKUP(ProjectYear,tblCapRate,swCaptbl+1)</definedName>
    <definedName name="CapacityRate" localSheetId="17">HLOOKUP(ProjectYear,tblCapRate,swCaptbl+1)</definedName>
    <definedName name="CapacityRate" localSheetId="18">HLOOKUP(ProjectYear,tblCapRate,swCaptbl+1)</definedName>
    <definedName name="CapacityRate" localSheetId="19">HLOOKUP(ProjectYear,tblCapRate,swCaptbl+1)</definedName>
    <definedName name="CapacityRate" localSheetId="23">HLOOKUP(ProjectYear,tblCapRate,swCaptbl+1)</definedName>
    <definedName name="CapacityRate" localSheetId="24">HLOOKUP(ProjectYear,tblCapRate,swCaptbl+1)</definedName>
    <definedName name="CapacityRate" localSheetId="25">HLOOKUP(ProjectYear,tblCapRate,swCaptbl+1)</definedName>
    <definedName name="CapacityRate" localSheetId="26">HLOOKUP(ProjectYear,tblCapRate,swCaptbl+1)</definedName>
    <definedName name="CapacityRate" localSheetId="27">HLOOKUP(ProjectYear,tblCapRate,swCaptbl+1)</definedName>
    <definedName name="CapacityRate">HLOOKUP(ProjectYear,tblCapRate,swCaptbl+1)</definedName>
    <definedName name="CapAlloc">#REF!</definedName>
    <definedName name="capBig">#REF!,#REF!,#REF!,#REF!,#REF!,#REF!,#REF!</definedName>
    <definedName name="capc_toggle">#REF!</definedName>
    <definedName name="CAPCALC">#REF!</definedName>
    <definedName name="CAPCOST">#REF!</definedName>
    <definedName name="capData">#REF!</definedName>
    <definedName name="Capex">#REF!</definedName>
    <definedName name="Capital">#REF!</definedName>
    <definedName name="Capital_Gains_Tax">#REF!</definedName>
    <definedName name="Capital_table">#REF!</definedName>
    <definedName name="capitalc">#REF!</definedName>
    <definedName name="capitalexpenditures">#REF!</definedName>
    <definedName name="capitalized" hidden="1">{#N/A,#N/A,FALSE,"Title Page";#N/A,#N/A,FALSE,"Conclusions";#N/A,#N/A,FALSE,"Assum.";#N/A,#N/A,FALSE,"Sun  DCF-WC-Dep";#N/A,#N/A,FALSE,"MarketValue";#N/A,#N/A,FALSE,"BalSheet";#N/A,#N/A,FALSE,"WACC";#N/A,#N/A,FALSE,"PC+ Info.";#N/A,#N/A,FALSE,"PC+Info_2"}</definedName>
    <definedName name="capitalp">#REF!</definedName>
    <definedName name="Caprate" localSheetId="1">HLOOKUP(ProjectYear,tblCapRate,swCaptbl+1)</definedName>
    <definedName name="Caprate" localSheetId="2">HLOOKUP(ProjectYear,tblCapRate,swCaptbl+1)</definedName>
    <definedName name="Caprate" localSheetId="3">HLOOKUP(ProjectYear,tblCapRate,swCaptbl+1)</definedName>
    <definedName name="Caprate" localSheetId="4">HLOOKUP(ProjectYear,tblCapRate,swCaptbl+1)</definedName>
    <definedName name="Caprate" localSheetId="8">HLOOKUP(ProjectYear,tblCapRate,swCaptbl+1)</definedName>
    <definedName name="Caprate" localSheetId="9">HLOOKUP(ProjectYear,tblCapRate,swCaptbl+1)</definedName>
    <definedName name="Caprate" localSheetId="11">HLOOKUP(ProjectYear,tblCapRate,swCaptbl+1)</definedName>
    <definedName name="Caprate" localSheetId="12">HLOOKUP(ProjectYear,tblCapRate,swCaptbl+1)</definedName>
    <definedName name="Caprate" localSheetId="15">HLOOKUP(ProjectYear,tblCapRate,swCaptbl+1)</definedName>
    <definedName name="Caprate" localSheetId="16">HLOOKUP(ProjectYear,tblCapRate,swCaptbl+1)</definedName>
    <definedName name="Caprate" localSheetId="17">HLOOKUP(ProjectYear,tblCapRate,swCaptbl+1)</definedName>
    <definedName name="Caprate" localSheetId="18">HLOOKUP(ProjectYear,tblCapRate,swCaptbl+1)</definedName>
    <definedName name="Caprate" localSheetId="19">HLOOKUP(ProjectYear,tblCapRate,swCaptbl+1)</definedName>
    <definedName name="Caprate" localSheetId="23">HLOOKUP(ProjectYear,tblCapRate,swCaptbl+1)</definedName>
    <definedName name="Caprate" localSheetId="24">HLOOKUP(ProjectYear,tblCapRate,swCaptbl+1)</definedName>
    <definedName name="Caprate" localSheetId="25">HLOOKUP(ProjectYear,tblCapRate,swCaptbl+1)</definedName>
    <definedName name="Caprate" localSheetId="26">HLOOKUP(ProjectYear,tblCapRate,swCaptbl+1)</definedName>
    <definedName name="Caprate" localSheetId="27">HLOOKUP(ProjectYear,tblCapRate,swCaptbl+1)</definedName>
    <definedName name="Caprate">HLOOKUP(ProjectYear,tblCapRate,swCaptbl+1)</definedName>
    <definedName name="capres">#REF!</definedName>
    <definedName name="capSmall">#REF!,#REF!,#REF!,#REF!,#REF!,#REF!</definedName>
    <definedName name="CAPTI">#REF!</definedName>
    <definedName name="captionslist1">#REF!</definedName>
    <definedName name="captionslist2">#REF!</definedName>
    <definedName name="captionslist3">#REF!</definedName>
    <definedName name="carol">#REF!</definedName>
    <definedName name="Carrier">#REF!</definedName>
    <definedName name="CarrierCash">#REF!</definedName>
    <definedName name="CarrierCashInput">#REF!</definedName>
    <definedName name="CASales">#REF!</definedName>
    <definedName name="CASAT1">#REF!</definedName>
    <definedName name="CASAT2">#REF!</definedName>
    <definedName name="CASCADE">#REF!</definedName>
    <definedName name="Case">#REF!</definedName>
    <definedName name="CaseID1">#REF!</definedName>
    <definedName name="CaseID2">#REF!</definedName>
    <definedName name="CaseII">#REF!</definedName>
    <definedName name="CASH">#REF!</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FLOW_FROM_OPERATIONS">#REF!</definedName>
    <definedName name="Cash_Flow_Statement">#REF!</definedName>
    <definedName name="Cash_Working_Capital_Percent">#REF!</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Flow">#REF!</definedName>
    <definedName name="CashFlowOutline">#REF!</definedName>
    <definedName name="CASHFLOWS">#REF!</definedName>
    <definedName name="cashflowstatement">#REF!</definedName>
    <definedName name="cashinput">#REF!</definedName>
    <definedName name="cashsalvage">"j41"</definedName>
    <definedName name="cat">#REF!</definedName>
    <definedName name="CATEGORIES">#REF!</definedName>
    <definedName name="CATEGORY">#N/A</definedName>
    <definedName name="category_list">#N/A</definedName>
    <definedName name="category_sel">#N/A</definedName>
    <definedName name="category_sel2">#N/A</definedName>
    <definedName name="Category_type">#REF!</definedName>
    <definedName name="Caunting">#REF!</definedName>
    <definedName name="cbnusdca">#REF!</definedName>
    <definedName name="CBWorkbookPriority" hidden="1">-988078685</definedName>
    <definedName name="CC">#REF!</definedName>
    <definedName name="CC_2">#REF!</definedName>
    <definedName name="CC_TST">#REF!</definedName>
    <definedName name="ccash">#REF!</definedName>
    <definedName name="ccc" hidden="1">{2;#N/A;"R13C16:R17C16";#N/A;"R13C14:R17C15";FALSE;FALSE;FALSE;95;#N/A;#N/A;"R13C19";#N/A;FALSE;FALSE;FALSE;FALSE;#N/A;"";#N/A;FALSE;"";"";#N/A;#N/A;#N/A}</definedName>
    <definedName name="cccc">#REF!</definedName>
    <definedName name="ccccc">#REF!</definedName>
    <definedName name="cccccc" hidden="1">{"EXCELHLP.HLP!1802";5;10;5;10;13;13;13;8;5;5;10;14;13;13;13;13;5;10;14;13;5;10;1;2;24}</definedName>
    <definedName name="CCLRR">#REF!</definedName>
    <definedName name="ccoeff">#REF!</definedName>
    <definedName name="CDMA">#REF!</definedName>
    <definedName name="CDMA4">#REF!</definedName>
    <definedName name="CDMAPRODUCT">#REF!</definedName>
    <definedName name="CDMAQ3">#REF!</definedName>
    <definedName name="CDMATAM">#REF!</definedName>
    <definedName name="CE">#REF!</definedName>
    <definedName name="CE_EAI">#REF!</definedName>
    <definedName name="CE_EGSI">#REF!</definedName>
    <definedName name="CE_ELI">#REF!</definedName>
    <definedName name="CE_EMI">#REF!</definedName>
    <definedName name="CE_ENOI">#REF!</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L">#N/A</definedName>
    <definedName name="cell.above">!A1048576</definedName>
    <definedName name="cell.below">!A2</definedName>
    <definedName name="cell.left">!XFD1</definedName>
    <definedName name="cell.right">!B1</definedName>
    <definedName name="cell_data">#REF!,#REF!,#REF!,#REF!,#REF!,#REF!,#REF!,#REF!,#REF!,#REF!,#REF!,#REF!,#REF!,#REF!,#REF!,#REF!,#REF!,#REF!,#REF!,#REF!,#REF!,#REF!</definedName>
    <definedName name="cell_data1">#REF!,#REF!,#REF!,#REF!,#REF!,#REF!,#REF!,#REF!,#REF!,#REF!,#REF!,#REF!,#REF!,#REF!,#REF!,#REF!,#REF!,#REF!</definedName>
    <definedName name="cell_data2">#REF!,#REF!,#REF!,#REF!</definedName>
    <definedName name="CEND5">#REF!</definedName>
    <definedName name="CEP_Amortization">#REF!</definedName>
    <definedName name="CER">#REF!</definedName>
    <definedName name="cf.page">#REF!</definedName>
    <definedName name="CFA">#REF!</definedName>
    <definedName name="CFCAM">#REF!</definedName>
    <definedName name="CFCAO">#REF!</definedName>
    <definedName name="CFCAP">#REF!</definedName>
    <definedName name="CFCBM">#REF!</definedName>
    <definedName name="CFCBO">#REF!</definedName>
    <definedName name="CFCBS">#REF!</definedName>
    <definedName name="CFEAM">#REF!</definedName>
    <definedName name="CFEAO">#REF!</definedName>
    <definedName name="CFEAP">#REF!</definedName>
    <definedName name="CFEBM">#REF!</definedName>
    <definedName name="CFEBO">#REF!</definedName>
    <definedName name="CFEBS">#REF!</definedName>
    <definedName name="CFLO">#REF!</definedName>
    <definedName name="CFLOA">#REF!</definedName>
    <definedName name="CFLOO">#REF!</definedName>
    <definedName name="cfx">#REF!</definedName>
    <definedName name="CG">#REF!</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ISS">#REF!</definedName>
    <definedName name="CGT">#REF!</definedName>
    <definedName name="CGT_Tax">#REF!</definedName>
    <definedName name="CH_COS">#REF!</definedName>
    <definedName name="change">#REF!</definedName>
    <definedName name="change1">#REF!</definedName>
    <definedName name="change2">#REF!</definedName>
    <definedName name="change3">#REF!</definedName>
    <definedName name="change4">#REF!</definedName>
    <definedName name="change5">#REF!</definedName>
    <definedName name="change6">#REF!</definedName>
    <definedName name="CHANGES">#REF!</definedName>
    <definedName name="Changes_in_assumps_STRGL">#REF!</definedName>
    <definedName name="Char">#REF!</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itable">#REF!</definedName>
    <definedName name="charlyr">#REF!</definedName>
    <definedName name="charlyr1">#REF!</definedName>
    <definedName name="charlyr2">#REF!</definedName>
    <definedName name="CHART">#REF!</definedName>
    <definedName name="Chart_Comm_1_30">OFFSET(#REF!,0,COUNTA(#REF!)-(#REF!*2)-1,1,(#REF!*2))</definedName>
    <definedName name="Chart_Comm_121_150">OFFSET(#REF!,0,COUNTA(#REF!)-(#REF!*2)-1,1,(#REF!*2))</definedName>
    <definedName name="Chart_Comm_151_180">OFFSET(#REF!,0,COUNTA(#REF!)-(#REF!*2)-1,1,(#REF!*2))</definedName>
    <definedName name="Chart_Comm_181">OFFSET(#REF!,0,COUNTA(#REF!)-(#REF!*2)-1,1,(#REF!*2))</definedName>
    <definedName name="Chart_Comm_31_60">OFFSET(#REF!,0,COUNTA(#REF!)-(#REF!*2)-1,1,(#REF!*2))</definedName>
    <definedName name="Chart_Comm_61_90">OFFSET(#REF!,0,COUNTA(#REF!)-(#REF!*2)-1,1,(#REF!*2))</definedName>
    <definedName name="Chart_Comm_91_120">OFFSET(#REF!,0,COUNTA(#REF!)-(#REF!*2)-1,1,(#REF!*2))</definedName>
    <definedName name="Chart_Comm_CreditBal">OFFSET(#REF!,0,COUNTA(#REF!)-(#REF!*2)-1,1,(#REF!*2))</definedName>
    <definedName name="Chart_Comm_Current">OFFSET(#REF!,0,COUNTA(#REF!)-(#REF!*2)-1,1,(#REF!*2))</definedName>
    <definedName name="Chart_Data">#REF!</definedName>
    <definedName name="Chart_MF_1_30">OFFSET(#REF!,0,COUNTA(#REF!)-(#REF!*2)-1,1,(#REF!*2))</definedName>
    <definedName name="Chart_MF_121_150">OFFSET(#REF!,0,COUNTA(#REF!)-(#REF!*2)-1,1,(#REF!*2))</definedName>
    <definedName name="Chart_MF_151_180">OFFSET(#REF!,0,COUNTA(#REF!)-(#REF!*2)-1,1,(#REF!*2))</definedName>
    <definedName name="Chart_MF_181">OFFSET(#REF!,0,COUNTA(#REF!)-(#REF!*2)-1,1,(#REF!*2))</definedName>
    <definedName name="Chart_MF_31_60">OFFSET(#REF!,0,COUNTA(#REF!)-(#REF!*2)-1,1,(#REF!*2))</definedName>
    <definedName name="Chart_MF_61_90">OFFSET(#REF!,0,COUNTA(#REF!)-(#REF!*2)-1,1,(#REF!*2))</definedName>
    <definedName name="Chart_MF_91_120">OFFSET(#REF!,0,COUNTA(#REF!)-(#REF!*2)-1,1,(#REF!*2))</definedName>
    <definedName name="Chart_MF_CreditBal">OFFSET(#REF!,0,COUNTA(#REF!)-(#REF!*2)-1,1,(#REF!*2))</definedName>
    <definedName name="Chart_MF_Current">OFFSET(#REF!,0,COUNTA(#REF!)-(#REF!*2)-1,1,(#REF!*2))</definedName>
    <definedName name="Chart_Proforma_Comm_Total">OFFSET(#REF!,0,COUNTA(#REF!)-(#REF!*2)-1,1,(#REF!*2))</definedName>
    <definedName name="Chart_Proforma_MF_Total">OFFSET(#REF!,0,COUNTA(#REF!)-(#REF!*2)-1,1,(#REF!*2))</definedName>
    <definedName name="Chart_Proforma_Total">OFFSET(#REF!,0,COUNTA(#REF!)-(#REF!*2)-1,1,(#REF!*2))</definedName>
    <definedName name="Chart_Projection_Aging">OFFSET(#REF!,0,COUNTA(#REF!)-(#REF!*2)-1,1,(#REF!*2))</definedName>
    <definedName name="Chart_Projection_Percent">OFFSET(#REF!,0,COUNTA(#REF!)-(#REF!*2)-1,1,(#REF!*2))</definedName>
    <definedName name="Chart_Projection_Proforma">OFFSET(#REF!,0,COUNTA(#REF!)-(#REF!*2)-1,1,(#REF!*2))</definedName>
    <definedName name="Chart_Projection_Writeoffs">OFFSET(#REF!,0,COUNTA(#REF!)-(#REF!*2)-1,1,(#REF!*2))</definedName>
    <definedName name="Chart_Reserve_Comm_1_30">OFFSET(#REF!,0,COUNTA(#REF!)-(#REF!*2)-2,1,(#REF!*2))</definedName>
    <definedName name="Chart_Reserve_Comm_121_150">OFFSET(#REF!,0,COUNTA(#REF!)-(#REF!*2)-2,1,(#REF!*2))</definedName>
    <definedName name="Chart_Reserve_Comm_151_180">OFFSET(#REF!,0,COUNTA(#REF!)-(#REF!*2)-2,1,(#REF!*2))</definedName>
    <definedName name="Chart_Reserve_Comm_181">OFFSET(#REF!,0,COUNTA(#REF!)-(#REF!*2)-2,1,(#REF!*2))</definedName>
    <definedName name="Chart_Reserve_Comm_31_60">OFFSET(#REF!,0,COUNTA(#REF!)-(#REF!*2)-2,1,(#REF!*2))</definedName>
    <definedName name="Chart_Reserve_Comm_61_90">OFFSET(#REF!,0,COUNTA(#REF!)-(#REF!*2)-2,1,(#REF!*2))</definedName>
    <definedName name="Chart_Reserve_Comm_91_120">OFFSET(#REF!,0,COUNTA(#REF!)-(#REF!*2)-2,1,(#REF!*2))</definedName>
    <definedName name="Chart_Reserve_Comm_CreditBal">OFFSET(#REF!,0,COUNTA(#REF!)-(#REF!*2)-2,1,(#REF!*2))</definedName>
    <definedName name="Chart_Reserve_Comm_Current">OFFSET(#REF!,0,COUNTA(#REF!)-(#REF!*2)-2,1,(#REF!*2))</definedName>
    <definedName name="Chart_Reserve_Comm_Total">OFFSET(#REF!,0,COUNTA(#REF!)-(#REF!*2)-2,1,(#REF!*2))</definedName>
    <definedName name="Chart_Reserve_MF_1_30">OFFSET(#REF!,0,COUNTA(#REF!)-(#REF!*2)-2,1,(#REF!*2))</definedName>
    <definedName name="Chart_Reserve_MF_121_150">OFFSET(#REF!,0,COUNTA(#REF!)-(#REF!*2)-2,1,(#REF!*2))</definedName>
    <definedName name="Chart_Reserve_MF_151_180">OFFSET(#REF!,0,COUNTA(#REF!)-(#REF!*2)-2,1,(#REF!*2))</definedName>
    <definedName name="Chart_Reserve_MF_181">OFFSET(#REF!,0,COUNTA(#REF!)-(#REF!*2)-2,1,(#REF!*2))</definedName>
    <definedName name="Chart_Reserve_MF_31_60">OFFSET(#REF!,0,COUNTA(#REF!)-(#REF!*2)-2,1,(#REF!*2))</definedName>
    <definedName name="Chart_Reserve_MF_61_90">OFFSET(#REF!,0,COUNTA(#REF!)-(#REF!*2)-2,1,(#REF!*2))</definedName>
    <definedName name="Chart_Reserve_MF_91_120">OFFSET(#REF!,0,COUNTA(#REF!)-(#REF!*2)-2,1,(#REF!*2))</definedName>
    <definedName name="Chart_Reserve_MF_CreditBal">OFFSET(#REF!,0,COUNTA(#REF!)-(#REF!*2)-2,1,(#REF!*2))</definedName>
    <definedName name="Chart_Reserve_MF_Current">OFFSET(#REF!,0,COUNTA(#REF!)-(#REF!*2)-2,1,(#REF!*2))</definedName>
    <definedName name="Chart_Reserve_MF_Total">OFFSET(#REF!,0,COUNTA(#REF!)-(#REF!*2)-2,1,(#REF!*2))</definedName>
    <definedName name="Chart_Reserve_Resi_1_30">OFFSET(#REF!,0,COUNTA(#REF!)-(#REF!*2)-2,1,(#REF!*2))</definedName>
    <definedName name="Chart_Reserve_Resi_121_150">OFFSET(#REF!,0,COUNTA(#REF!)-(#REF!*2)-2,1,(#REF!*2))</definedName>
    <definedName name="Chart_Reserve_Resi_151_180">OFFSET(#REF!,0,COUNTA(#REF!)-(#REF!*2)-2,1,(#REF!*2))</definedName>
    <definedName name="Chart_Reserve_Resi_181">OFFSET(#REF!,0,COUNTA(#REF!)-(#REF!*2)-2,1,(#REF!*2))</definedName>
    <definedName name="Chart_Reserve_Resi_31_60">OFFSET(#REF!,0,COUNTA(#REF!)-(#REF!*2)-2,1,(#REF!*2))</definedName>
    <definedName name="Chart_Reserve_Resi_61_90">OFFSET(#REF!,0,COUNTA(#REF!)-(#REF!*2)-2,1,(#REF!*2))</definedName>
    <definedName name="Chart_Reserve_Resi_91_120">OFFSET(#REF!,0,COUNTA(#REF!)-(#REF!*2)-2,1,(#REF!*2))</definedName>
    <definedName name="Chart_Reserve_Resi_CreditBal">OFFSET(#REF!,0,COUNTA(#REF!)-(#REF!*2)-2,1,(#REF!*2))</definedName>
    <definedName name="Chart_Reserve_Resi_Current">OFFSET(#REF!,0,COUNTA(#REF!)-(#REF!*2)-2,1,(#REF!*2))</definedName>
    <definedName name="Chart_Reserve_Resi_Total">OFFSET(#REF!,0,COUNTA(#REF!)-(#REF!*2)-2,1,(#REF!*2))</definedName>
    <definedName name="Chart_Reserve_UnBilled_AR">OFFSET(#REF!,0,COUNTA(#REF!)-(#REF!*2)-2,1,(#REF!*2))</definedName>
    <definedName name="Chart_Resi_1_30">OFFSET(#REF!,0,COUNTA(#REF!)-(#REF!*2)-1,1,(#REF!*2))</definedName>
    <definedName name="Chart_Resi_121_150">OFFSET(#REF!,0,COUNTA(#REF!)-(#REF!*2)-1,1,(#REF!*2))</definedName>
    <definedName name="Chart_Resi_151_180">OFFSET(#REF!,0,COUNTA(#REF!)-(#REF!*2)-1,1,(#REF!*2))</definedName>
    <definedName name="Chart_Resi_181">OFFSET(#REF!,0,COUNTA(#REF!)-(#REF!*2)-1,1,(#REF!*2))</definedName>
    <definedName name="Chart_Resi_31_60">OFFSET(#REF!,0,COUNTA(#REF!)-(#REF!*2)-1,1,(#REF!*2))</definedName>
    <definedName name="Chart_Resi_61_90">OFFSET(#REF!,0,COUNTA(#REF!)-(#REF!*2)-1,1,(#REF!*2))</definedName>
    <definedName name="Chart_Resi_91_120">OFFSET(#REF!,0,COUNTA(#REF!)-(#REF!*2)-1,1,(#REF!*2))</definedName>
    <definedName name="Chart_Resi_CreditBal">OFFSET(#REF!,0,COUNTA(#REF!)-(#REF!*2)-1,1,(#REF!*2))</definedName>
    <definedName name="Chart_Resi_Current">OFFSET(#REF!,0,COUNTA(#REF!)-(#REF!*2)-1,1,(#REF!*2))</definedName>
    <definedName name="Chart_UnBilled_AR">OFFSET(#REF!,0,COUNTA(#REF!)-(#REF!*2)-1,1,(#REF!*2))</definedName>
    <definedName name="ChartAccounts">#REF!</definedName>
    <definedName name="CHARTS">#REF!</definedName>
    <definedName name="CHECK_BAL">#REF!</definedName>
    <definedName name="CHECK_BLANK">#REF!</definedName>
    <definedName name="CHECK_CELLS">#REF!</definedName>
    <definedName name="CHERALINE">#REF!</definedName>
    <definedName name="CHIAT">#REF!</definedName>
    <definedName name="CHINALSG">#REF!</definedName>
    <definedName name="cintexp">#REF!</definedName>
    <definedName name="cip">#REF!</definedName>
    <definedName name="CIP_Year">OFFSET(#REF!,0,0,COUNTA(#REF!)-1,1)</definedName>
    <definedName name="CIQWBGuid">"099de4d7-8cd5-44af-9805-857947de0081"</definedName>
    <definedName name="City">#REF!</definedName>
    <definedName name="CITYSET">#N/A</definedName>
    <definedName name="CK">#REF!</definedName>
    <definedName name="CL">#REF!</definedName>
    <definedName name="CL1_">#REF!</definedName>
    <definedName name="CL2DOSE">#REF!</definedName>
    <definedName name="CL2RESID">#REF!</definedName>
    <definedName name="CLADD">#REF!</definedName>
    <definedName name="class">#REF!</definedName>
    <definedName name="CLASS_TREND">#REF!</definedName>
    <definedName name="CLASS_WKSHT">#REF!</definedName>
    <definedName name="CLASSES">#N/A</definedName>
    <definedName name="Client_Baseline">#REF!</definedName>
    <definedName name="Client_Budget">#REF!</definedName>
    <definedName name="Client_Collaboration">#REF!</definedName>
    <definedName name="ClientMatter" hidden="1">"b1"</definedName>
    <definedName name="Close">#REF!</definedName>
    <definedName name="close_date">#REF!</definedName>
    <definedName name="Closing_date">#REF!</definedName>
    <definedName name="Closing_Month">#REF!</definedName>
    <definedName name="ClosingBalanceDetail">#REF!</definedName>
    <definedName name="ClosingBalanceTotal">#REF!</definedName>
    <definedName name="CMBS_Legacy_Long_Loan">#REF!</definedName>
    <definedName name="CMBS_Legacy_Long_Treasury">#REF!</definedName>
    <definedName name="CMBS_Legacy_Short_Treasury">#REF!</definedName>
    <definedName name="CMTENTRY">#REF!</definedName>
    <definedName name="CN">#REF!</definedName>
    <definedName name="CN_Irds">#REF!</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OW">#N/A</definedName>
    <definedName name="CNSS">#REF!</definedName>
    <definedName name="Cnst_Loan_Amt">#REF!</definedName>
    <definedName name="Cnst_Loan_Cmp">#REF!</definedName>
    <definedName name="Cnst_Loan_Input">#REF!</definedName>
    <definedName name="Cnst_Loan_Rec">#REF!</definedName>
    <definedName name="co">230</definedName>
    <definedName name="co_name_line1">#REF!</definedName>
    <definedName name="co_name_line2">#REF!</definedName>
    <definedName name="COA">#REF!</definedName>
    <definedName name="Coal_Efficiency__BTU_LB.">#REF!</definedName>
    <definedName name="Coal_Price____TON">#REF!</definedName>
    <definedName name="Cobrado">#REF!</definedName>
    <definedName name="CoCode0100">#REF!</definedName>
    <definedName name="CoCode0200">#REF!</definedName>
    <definedName name="CoCode0400">#REF!</definedName>
    <definedName name="CoCode0500">#REF!</definedName>
    <definedName name="COD">#REF!</definedName>
    <definedName name="COD_2012">#REF!</definedName>
    <definedName name="COD_DATE">#REF!</definedName>
    <definedName name="CODE">#N/A</definedName>
    <definedName name="code_lookup">#REF!</definedName>
    <definedName name="Code_WBS">#REF!</definedName>
    <definedName name="COGEN">#REF!</definedName>
    <definedName name="cogen_fuel">#REF!</definedName>
    <definedName name="COGS">#REF!</definedName>
    <definedName name="Coincidence_Factor">#REF!</definedName>
    <definedName name="CoInvAtl">#REF!</definedName>
    <definedName name="CoInvBeg1stQ">#REF!</definedName>
    <definedName name="CoInvBeg2ndQ">#REF!</definedName>
    <definedName name="CoInvCad">#REF!</definedName>
    <definedName name="CoInvCad2">#REF!</definedName>
    <definedName name="CoInvDKB">#REF!</definedName>
    <definedName name="CoInvGtBr">#REF!</definedName>
    <definedName name="CoInvHntgtn">#REF!</definedName>
    <definedName name="coinvirr">#REF!</definedName>
    <definedName name="CoInvKmrt">#REF!</definedName>
    <definedName name="CoInvPhl">#REF!</definedName>
    <definedName name="CoInvTmbl">#REF!</definedName>
    <definedName name="CoIRDen">#REF!</definedName>
    <definedName name="col">#REF!</definedName>
    <definedName name="col_fin">#REF!,#REF!,#REF!,#REF!,#REF!,#REF!,#REF!,#REF!,#REF!</definedName>
    <definedName name="col_percent">#REF!,#REF!,#REF!,#REF!,#REF!</definedName>
    <definedName name="col_sel">#N/A</definedName>
    <definedName name="col_start">#N/A</definedName>
    <definedName name="colActv">#REF!</definedName>
    <definedName name="colActvYr1">#REF!</definedName>
    <definedName name="colDept">#REF!</definedName>
    <definedName name="COLDSU">#REF!</definedName>
    <definedName name="Coll_UG_Cable_LF_TO">#REF!</definedName>
    <definedName name="colNEET_GL">#REF!</definedName>
    <definedName name="ColNum">#REF!</definedName>
    <definedName name="cols">#REF!</definedName>
    <definedName name="colSvc">#REF!</definedName>
    <definedName name="colTBC_Legacy_Budget">#REF!</definedName>
    <definedName name="colTBC_Legacy_Budget_GL">#REF!</definedName>
    <definedName name="colType">#REF!</definedName>
    <definedName name="COLUMN">#REF!</definedName>
    <definedName name="column_list">#N/A</definedName>
    <definedName name="column_mid">#REF!,#REF!,#REF!</definedName>
    <definedName name="column_mid2">#REF!,#REF!</definedName>
    <definedName name="ColumnAttributes8">#REF!</definedName>
    <definedName name="ColumnAttributes9">#REF!</definedName>
    <definedName name="ColumnCommand">#REF!</definedName>
    <definedName name="ColumnHeadings8">#REF!</definedName>
    <definedName name="ColumnHeadings9">#REF!</definedName>
    <definedName name="ColumnMember">#REF!</definedName>
    <definedName name="COLUMNS">#REF!</definedName>
    <definedName name="colWBS">#REF!</definedName>
    <definedName name="colWBS_Suffix">#REF!</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_sched">#REF!</definedName>
    <definedName name="COM0">#REF!</definedName>
    <definedName name="CombLiqProps">#REF!</definedName>
    <definedName name="combomonth">#REF!</definedName>
    <definedName name="COMETREC">#REF!</definedName>
    <definedName name="COMFEE">#REF!</definedName>
    <definedName name="COMM_CAPACITY">#REF!</definedName>
    <definedName name="comm_ops_1">#REF!</definedName>
    <definedName name="comm_ops_2">#REF!</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ited">#REF!</definedName>
    <definedName name="CommodityCor">#REF!</definedName>
    <definedName name="Communication">#REF!</definedName>
    <definedName name="COMP">#REF!</definedName>
    <definedName name="Companies">#REF!</definedName>
    <definedName name="compans">#REF!</definedName>
    <definedName name="COMPANY">#REF!</definedName>
    <definedName name="company_id_valid_values">#REF!</definedName>
    <definedName name="Company_Name">"Cavalier Homes, Inc."</definedName>
    <definedName name="CompanyTextLen">#REF!</definedName>
    <definedName name="COMPARE">#REF!</definedName>
    <definedName name="COMPETITIVE_SET">#REF!</definedName>
    <definedName name="compInc">#REF!</definedName>
    <definedName name="Completed">#REF!</definedName>
    <definedName name="completed2">#REF!</definedName>
    <definedName name="CompsList">#REF!</definedName>
    <definedName name="ComRisk_Fcst">#REF!</definedName>
    <definedName name="Concentric_Network__Corp.">"FY99_FY00"</definedName>
    <definedName name="Condensate" hidden="1">{#N/A,#N/A,FALSE,"Earnings release"}</definedName>
    <definedName name="CondensateBarrelsBeginningInventory">#REF!</definedName>
    <definedName name="CondensateBarrelsEndingInventory">#REF!</definedName>
    <definedName name="CondensateBarrelsProduction">#REF!</definedName>
    <definedName name="CondensateBarrelsSalesAdjusted">#REF!</definedName>
    <definedName name="CondensateGallonsBeginningInventory">#REF!</definedName>
    <definedName name="CondensateGallonsConvertedToMmbtu">#REF!</definedName>
    <definedName name="CondensateGallonsEndingInventory">#REF!</definedName>
    <definedName name="CondensateGallonsProduction">#REF!</definedName>
    <definedName name="CondensateGallonsSales">#REF!</definedName>
    <definedName name="CONOCO_FAC">#REF!</definedName>
    <definedName name="CONSBILLSTATE">#REF!</definedName>
    <definedName name="Consol">#REF!</definedName>
    <definedName name="Consolid" hidden="1">{#N/A,#N/A,FALSE,"O&amp;M by processes";#N/A,#N/A,FALSE,"Elec Act vs Bud";#N/A,#N/A,FALSE,"G&amp;A";#N/A,#N/A,FALSE,"BGS";#N/A,#N/A,FALSE,"Res Cost"}</definedName>
    <definedName name="Consolidated">#REF!</definedName>
    <definedName name="ConsolPage3BFinal2002">#REF!</definedName>
    <definedName name="CONSTR">#REF!</definedName>
    <definedName name="CONSTR1">#REF!</definedName>
    <definedName name="Construction_Loan_Closing">#REF!</definedName>
    <definedName name="Construction_Start_Date">#REF!</definedName>
    <definedName name="Consumables">#REF!</definedName>
    <definedName name="Cont_inc_memb_expected_at_start">#REF!</definedName>
    <definedName name="Cont_income_emp">#REF!</definedName>
    <definedName name="Cont_income_memb">#REF!</definedName>
    <definedName name="Contact" hidden="1">#REF!</definedName>
    <definedName name="Contacts">#REF!</definedName>
    <definedName name="contb">#REF!</definedName>
    <definedName name="CONTEXP">#REF!</definedName>
    <definedName name="CONTIN">#REF!</definedName>
    <definedName name="ContInc_InHouseAnnuity">#REF!</definedName>
    <definedName name="Contingency">#REF!</definedName>
    <definedName name="contingency_rate">#REF!</definedName>
    <definedName name="contp">#REF!</definedName>
    <definedName name="Contract_Period">#REF!</definedName>
    <definedName name="CONTREV">#REF!</definedName>
    <definedName name="CONTROL">#REF!</definedName>
    <definedName name="conversion_factor">#REF!</definedName>
    <definedName name="ConversionRate">#REF!</definedName>
    <definedName name="convert_year_end">#REF!</definedName>
    <definedName name="CoolingTowers">#REF!</definedName>
    <definedName name="CoolingTowersVendTable">#REF!</definedName>
    <definedName name="Copy">#REF!</definedName>
    <definedName name="copy1">#REF!</definedName>
    <definedName name="Corona_A">#REF!</definedName>
    <definedName name="Corona_P">#REF!</definedName>
    <definedName name="Corona_Vol">#REF!</definedName>
    <definedName name="CORP">#REF!</definedName>
    <definedName name="corp1">#REF!</definedName>
    <definedName name="corp10">#REF!</definedName>
    <definedName name="corp2">#REF!</definedName>
    <definedName name="corp3">#REF!</definedName>
    <definedName name="corp4">#REF!</definedName>
    <definedName name="corp5">#REF!</definedName>
    <definedName name="corp6">#REF!</definedName>
    <definedName name="corp7">#REF!</definedName>
    <definedName name="corp8">#REF!</definedName>
    <definedName name="corp9">#REF!</definedName>
    <definedName name="CorpAdminPage1A">#REF!</definedName>
    <definedName name="CorpAdminPage1B">#REF!</definedName>
    <definedName name="CorpAdminPage3AFinal2002">#REF!</definedName>
    <definedName name="CorpAdminPage3BFinal2002">#REF!</definedName>
    <definedName name="corpelim1">#REF!</definedName>
    <definedName name="corpelim10">#REF!</definedName>
    <definedName name="corpelim2">#REF!</definedName>
    <definedName name="corpelim3">#REF!</definedName>
    <definedName name="corpelim4">#REF!</definedName>
    <definedName name="corpelim5">#REF!</definedName>
    <definedName name="corpelim6">#REF!</definedName>
    <definedName name="corpelim7">#REF!</definedName>
    <definedName name="corpelim8">#REF!</definedName>
    <definedName name="corpelim9">#REF!</definedName>
    <definedName name="CorpHITSPage1A">#REF!</definedName>
    <definedName name="CorpHITSPage1B">#REF!</definedName>
    <definedName name="CorpHITSPage3AFinal2002">#REF!</definedName>
    <definedName name="CorpHITSPage3BFinal2002">#REF!</definedName>
    <definedName name="CorpHITSPage4A_2002BTT">#REF!</definedName>
    <definedName name="CorporateDiscountRate">#REF!</definedName>
    <definedName name="Corporativo">#REF!</definedName>
    <definedName name="CorpSec_OM_06Actual_Essbase">#REF!</definedName>
    <definedName name="CORPTAX_DATAMAPDEFINITIONS_DataMap_1" hidden="1">#REF!</definedName>
    <definedName name="CORPTAX_DATAMAPDEFINITIONS_DataMap_2" hidden="1">#REF!</definedName>
    <definedName name="CORPTAX_DATAMAPDEFINITIONS_DataMap_3" hidden="1">#REF!</definedName>
    <definedName name="Corrected_Billing">#REF!</definedName>
    <definedName name="COS">#REF!</definedName>
    <definedName name="COSales">#REF!</definedName>
    <definedName name="cosotxinc">#REF!</definedName>
    <definedName name="cost" hidden="1">{#N/A,#N/A,FALSE,"T COST";#N/A,#N/A,FALSE,"COST_FH"}</definedName>
    <definedName name="Cost_by_Framework">#REF!</definedName>
    <definedName name="Cost_Changes">#REF!</definedName>
    <definedName name="cost_element">#REF!</definedName>
    <definedName name="cost_fields">#REF!</definedName>
    <definedName name="COST_KW">#REF!</definedName>
    <definedName name="cost_of_good_sold">#REF!</definedName>
    <definedName name="Cost_Pools">#REF!</definedName>
    <definedName name="Cost_Savings">#REF!</definedName>
    <definedName name="Cost_Savings_Yearly_Amount">#REF!</definedName>
    <definedName name="Cost_Total">#REF!</definedName>
    <definedName name="cost2001">#REF!</definedName>
    <definedName name="CostCenters">#REF!</definedName>
    <definedName name="counter">#REF!</definedName>
    <definedName name="COUNTRIES">#REF!</definedName>
    <definedName name="COUNTRY">#REF!</definedName>
    <definedName name="country_list">#N/A</definedName>
    <definedName name="Country_sel">#N/A</definedName>
    <definedName name="COUNTRY1">#REF!</definedName>
    <definedName name="COUNTRY2">#REF!</definedName>
    <definedName name="country3">#REF!</definedName>
    <definedName name="countryrep">#N/A</definedName>
    <definedName name="COUNTY">#REF!</definedName>
    <definedName name="County_sel">#N/A</definedName>
    <definedName name="Covenants">#REF!</definedName>
    <definedName name="cover">#REF!</definedName>
    <definedName name="Cover1">#REF!</definedName>
    <definedName name="coveragecalcs">#REF!</definedName>
    <definedName name="coverages97">#REF!</definedName>
    <definedName name="coverages98">#REF!</definedName>
    <definedName name="coverages99">#REF!</definedName>
    <definedName name="COVERINIT">#REF!</definedName>
    <definedName name="COVERPAGE">#N/A</definedName>
    <definedName name="COW">#REF!</definedName>
    <definedName name="CP">#REF!</definedName>
    <definedName name="CP_1">#N/A</definedName>
    <definedName name="cp_by_group">#REF!</definedName>
    <definedName name="cp_by_serv_level">#REF!</definedName>
    <definedName name="cp_input_area">#REF!</definedName>
    <definedName name="CP_PG1B">#REF!</definedName>
    <definedName name="cp_pg2">#REF!</definedName>
    <definedName name="cp_pg2b">#REF!</definedName>
    <definedName name="CP_PG3B">#REF!</definedName>
    <definedName name="CPGALTADJ">#REF!</definedName>
    <definedName name="CPGATAX">#REF!</definedName>
    <definedName name="CPGBIADJ">#REF!</definedName>
    <definedName name="CPGRTAX">#REF!</definedName>
    <definedName name="CPGSUM">#REF!</definedName>
    <definedName name="CPGTI">#REF!</definedName>
    <definedName name="CPI">#REF!</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I_10">#REF!</definedName>
    <definedName name="CPI_11">#REF!</definedName>
    <definedName name="CPI_12">#REF!</definedName>
    <definedName name="CPK1X">#REF!</definedName>
    <definedName name="CPK2X">#REF!</definedName>
    <definedName name="Cptl_Expdtr">#REF!</definedName>
    <definedName name="CPUC_Cashflow_Summary_Table">#REF!</definedName>
    <definedName name="CR">#REF!</definedName>
    <definedName name="CR_INPUT">#REF!</definedName>
    <definedName name="CR_TOT">#REF!</definedName>
    <definedName name="CRACCT">#REF!</definedName>
    <definedName name="CRALT">#REF!</definedName>
    <definedName name="CRAMT">#REF!</definedName>
    <definedName name="CRCL">#REF!</definedName>
    <definedName name="CRCODE">#REF!</definedName>
    <definedName name="CRD">#REF!</definedName>
    <definedName name="CRE">#REF!</definedName>
    <definedName name="Create_Rep">#REF!</definedName>
    <definedName name="Credit">#REF!</definedName>
    <definedName name="Credit_at_Closing">#REF!</definedName>
    <definedName name="credit_life">#REF!</definedName>
    <definedName name="CREDIT_LOSS">#REF!</definedName>
    <definedName name="CREDITS">#REF!</definedName>
    <definedName name="crentinc">#REF!</definedName>
    <definedName name="Cristina_Barrero">#REF!</definedName>
    <definedName name="_xlnm.Criteria">#REF!</definedName>
    <definedName name="Criteria_MI">#REF!</definedName>
    <definedName name="Criteria1">#REF!</definedName>
    <definedName name="CROD_S">#REF!</definedName>
    <definedName name="Cross">#REF!</definedName>
    <definedName name="Cross?">#REF!</definedName>
    <definedName name="Cross_Tab_Base_Case_Tower___Global">#REF!</definedName>
    <definedName name="CrossBus">#REF!</definedName>
    <definedName name="CrossFAB">#REF!</definedName>
    <definedName name="CrossFab?">#REF!</definedName>
    <definedName name="cs">#REF!</definedName>
    <definedName name="CSC">#REF!</definedName>
    <definedName name="CSC_operational_strategy">#REF!</definedName>
    <definedName name="CSCAmount">#REF!</definedName>
    <definedName name="CSG_PRESSURE">OFFSET(#REF!,3,IF(#REF!=1,#REF!+4,5*#REF!),20000,1)</definedName>
    <definedName name="CSG_SalesArea">#REF!</definedName>
    <definedName name="csr_table">#REF!</definedName>
    <definedName name="CSS">#REF!</definedName>
    <definedName name="CSTART5">#REF!</definedName>
    <definedName name="CSTextLen">#REF!</definedName>
    <definedName name="CSV">#REF!</definedName>
    <definedName name="CSW_Lease_Rate">#REF!</definedName>
    <definedName name="CSW_MinPayment">#REF!</definedName>
    <definedName name="CSW_Turb">#REF!</definedName>
    <definedName name="CSW_Turbines">#REF!</definedName>
    <definedName name="Ct_Fe2___Fe_OH_2">#REF!</definedName>
    <definedName name="CTSales">#REF!</definedName>
    <definedName name="CTY_ANNUAL">#REF!</definedName>
    <definedName name="cty_peak_sum">#REF!</definedName>
    <definedName name="CUM">#REF!</definedName>
    <definedName name="CUMM_1">#REF!</definedName>
    <definedName name="CUR">#REF!</definedName>
    <definedName name="cur_per">#REF!</definedName>
    <definedName name="CurEndPoint">#REF!</definedName>
    <definedName name="CUREXP">#REF!</definedName>
    <definedName name="curliabc">#REF!</definedName>
    <definedName name="curliabp">#REF!</definedName>
    <definedName name="CURMTH">#REF!</definedName>
    <definedName name="CURR_PER">#REF!</definedName>
    <definedName name="Currency">#REF!</definedName>
    <definedName name="CurrencyCodes">#REF!</definedName>
    <definedName name="current">#REF!</definedName>
    <definedName name="Current_1">#REF!</definedName>
    <definedName name="Current_2">#REF!</definedName>
    <definedName name="Current_3">#REF!</definedName>
    <definedName name="Current_Cap_Rate">#REF!</definedName>
    <definedName name="CURRENT_DB">#REF!</definedName>
    <definedName name="Current_Month">#REF!</definedName>
    <definedName name="Current_month___in__000">#REF!</definedName>
    <definedName name="Current_Month_End">#REF!</definedName>
    <definedName name="Current_Period">#REF!</definedName>
    <definedName name="Current_Period_End">#REF!</definedName>
    <definedName name="Current_service_cost">#REF!</definedName>
    <definedName name="Current_sum">#REF!</definedName>
    <definedName name="current_year">#REF!</definedName>
    <definedName name="Current_Year_End">#REF!</definedName>
    <definedName name="currentcase">#REF!</definedName>
    <definedName name="currentEOM">#REF!</definedName>
    <definedName name="CurrentPaymentDetail">#REF!</definedName>
    <definedName name="CurrentYearTotal">#REF!</definedName>
    <definedName name="CURTAX">#REF!</definedName>
    <definedName name="CUST">#N/A</definedName>
    <definedName name="CUST1">#N/A</definedName>
    <definedName name="CUSTAR">#REF!</definedName>
    <definedName name="CUSTOM1">#REF!</definedName>
    <definedName name="CUSTOM2">#REF!</definedName>
    <definedName name="Customer">#REF!</definedName>
    <definedName name="Customer_Refunds_Paid">#REF!</definedName>
    <definedName name="customer_table">#REF!</definedName>
    <definedName name="Customers">#REF!</definedName>
    <definedName name="Customers_CEE_BO">#REF!</definedName>
    <definedName name="custservcompare0607">#REF!</definedName>
    <definedName name="CUT">#REF!</definedName>
    <definedName name="CUTINS">#REF!</definedName>
    <definedName name="CUYAHOGA_FALLS">#REF!</definedName>
    <definedName name="cv" localSheetId="7">#REF!,#REF!,#REF!,#REF!</definedName>
    <definedName name="cv" localSheetId="9">#REF!,#REF!,#REF!,#REF!</definedName>
    <definedName name="cv" localSheetId="10">#REF!,#REF!,#REF!,#REF!</definedName>
    <definedName name="cv" localSheetId="12">#REF!,#REF!,#REF!,#REF!</definedName>
    <definedName name="cv">#REF!,#REF!,#REF!,#REF!</definedName>
    <definedName name="CV_2">#REF!</definedName>
    <definedName name="Cwvu.GREY_ALL." hidden="1">#REF!</definedName>
    <definedName name="CY_YTD">#REF!</definedName>
    <definedName name="CYData">#REF!</definedName>
    <definedName name="cydepr">#REF!</definedName>
    <definedName name="CYEAR">#REF!</definedName>
    <definedName name="d">#REF!</definedName>
    <definedName name="d_">#REF!</definedName>
    <definedName name="D_1">#REF!</definedName>
    <definedName name="d_acct">#REF!</definedName>
    <definedName name="d_amt">#REF!</definedName>
    <definedName name="D_EAI">#REF!</definedName>
    <definedName name="D_EGSI">#REF!</definedName>
    <definedName name="D_EMI">#REF!</definedName>
    <definedName name="D_ENOI">#REF!</definedName>
    <definedName name="d_o_acct">#REF!</definedName>
    <definedName name="d_o_value">#REF!</definedName>
    <definedName name="d_o_year">#REF!</definedName>
    <definedName name="d_year">#REF!</definedName>
    <definedName name="da" localSheetId="7">#REF!,#REF!,#REF!,#REF!</definedName>
    <definedName name="da" localSheetId="9">#REF!,#REF!,#REF!,#REF!</definedName>
    <definedName name="da" localSheetId="10">#REF!,#REF!,#REF!,#REF!</definedName>
    <definedName name="da" localSheetId="12">#REF!,#REF!,#REF!,#REF!</definedName>
    <definedName name="da">#REF!,#REF!,#REF!,#REF!</definedName>
    <definedName name="dacos">#REF!</definedName>
    <definedName name="dada" hidden="1">{#N/A,#N/A,FALSE,"O&amp;M by processes";#N/A,#N/A,FALSE,"Elec Act vs Bud";#N/A,#N/A,FALSE,"G&amp;A";#N/A,#N/A,FALSE,"BGS";#N/A,#N/A,FALSE,"Res Cost"}</definedName>
    <definedName name="dae">#REF!</definedName>
    <definedName name="Daily_Encana">#REF!</definedName>
    <definedName name="daily_pk_vols">#REF!</definedName>
    <definedName name="Daily_Sullivan">#REF!</definedName>
    <definedName name="DAS">#REF!</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#REF!</definedName>
    <definedName name="data_3">#REF!</definedName>
    <definedName name="DATA_AREA">#N/A</definedName>
    <definedName name="data_Env">#REF!</definedName>
    <definedName name="data_FIN">#REF!,#REF!,#REF!,#REF!,#REF!,#REF!</definedName>
    <definedName name="Data_Listing">#REF!</definedName>
    <definedName name="data_NonOP">#REF!</definedName>
    <definedName name="data_PER">#REF!,#REF!,#REF!,#REF!,#REF!</definedName>
    <definedName name="data_Prod">#REF!</definedName>
    <definedName name="data_SiteGA">#REF!</definedName>
    <definedName name="data_year">#REF!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00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baseNameCopy">#REF!</definedName>
    <definedName name="DatabaseNameDG">#REF!</definedName>
    <definedName name="DatabseNameOut">#REF!</definedName>
    <definedName name="DataEntry">#REF!</definedName>
    <definedName name="DATALINE">#REF!</definedName>
    <definedName name="dataq">#REF!</definedName>
    <definedName name="dataq2">#REF!</definedName>
    <definedName name="datastf">#REF!</definedName>
    <definedName name="date">#REF!</definedName>
    <definedName name="Date_Cnst_Loan">#REF!</definedName>
    <definedName name="Date_Coll_Start">#REF!</definedName>
    <definedName name="Date_Comm_Ops">#REF!</definedName>
    <definedName name="Date_Equip_Del">#REF!</definedName>
    <definedName name="Date_Erec_Complt">#REF!</definedName>
    <definedName name="Date_Erec_Start">#REF!</definedName>
    <definedName name="Date_Fnd_Cmplt">#REF!</definedName>
    <definedName name="Date_Grd_Brk">#REF!</definedName>
    <definedName name="Date_Mech_Complt_End">#REF!</definedName>
    <definedName name="Date_Partial_Yr">#REF!</definedName>
    <definedName name="date_price_table">#REF!</definedName>
    <definedName name="Date_Prj_COD">#REF!</definedName>
    <definedName name="Date_Proj_Start">#REF!</definedName>
    <definedName name="Date_Rd_Start">#REF!</definedName>
    <definedName name="Date_SubS_Energize">#REF!</definedName>
    <definedName name="Date_Term_Loan_Beg">#REF!</definedName>
    <definedName name="Date_Term_Loan_End">#REF!</definedName>
    <definedName name="DATE_TIME">#N/A</definedName>
    <definedName name="Date_TLine_Complt">#REF!</definedName>
    <definedName name="Date_TLine_Start">#REF!</definedName>
    <definedName name="Date_Trans_Start">#REF!</definedName>
    <definedName name="Date_WFarm_Start">#REF!</definedName>
    <definedName name="Date_WTG_Last_Comm">#REF!</definedName>
    <definedName name="date2">#REF!</definedName>
    <definedName name="date44">#REF!</definedName>
    <definedName name="DateAcquisition">#REF!</definedName>
    <definedName name="DateColumn">#REF!</definedName>
    <definedName name="DateColumnRowOut">#REF!</definedName>
    <definedName name="DateComOp">#REF!</definedName>
    <definedName name="DateHeader">#REF!</definedName>
    <definedName name="DateI2">#REF!</definedName>
    <definedName name="DateI3">#REF!</definedName>
    <definedName name="DateI5">#REF!</definedName>
    <definedName name="DateI6">#REF!</definedName>
    <definedName name="DATEINC">#REF!</definedName>
    <definedName name="DATET">#REF!</definedName>
    <definedName name="dave">#REF!</definedName>
    <definedName name="david">#REF!,#REF!,#REF!,#REF!,#REF!,#REF!,#REF!</definedName>
    <definedName name="DAYS">#REF!</definedName>
    <definedName name="Days_in_the_Month">#REF!</definedName>
    <definedName name="DAYS_YEAR">#REF!</definedName>
    <definedName name="DaySelection">#REF!</definedName>
    <definedName name="DaysInMonth">#REF!</definedName>
    <definedName name="DaysList">#REF!</definedName>
    <definedName name="DB_CPK">#N/A</definedName>
    <definedName name="DB_CPK1">#REF!</definedName>
    <definedName name="DB_CPK2">#REF!</definedName>
    <definedName name="DB_CPK3">#REF!</definedName>
    <definedName name="DB_CUST">#N/A</definedName>
    <definedName name="DB_EGR">#N/A</definedName>
    <definedName name="DB_EGR1">#REF!</definedName>
    <definedName name="DB_EGR2">#REF!</definedName>
    <definedName name="DB_IMAX">#N/A</definedName>
    <definedName name="DB_NCPK">#N/A</definedName>
    <definedName name="DB_NCPK1">#REF!</definedName>
    <definedName name="DB_NCPK2">#REF!</definedName>
    <definedName name="DB_NCPK3">#REF!</definedName>
    <definedName name="DB_NCPK4">#REF!</definedName>
    <definedName name="DB_TOT">#REF!</definedName>
    <definedName name="DBSPage1A">#REF!</definedName>
    <definedName name="DBSPage1B">#REF!</definedName>
    <definedName name="DBSPage3AFinal2002">#REF!</definedName>
    <definedName name="DBSPage3BFinal2002">#REF!</definedName>
    <definedName name="DCCommon">#REF!</definedName>
    <definedName name="DCDevelopment">#REF!</definedName>
    <definedName name="DCF">#N/A</definedName>
    <definedName name="DCOperating">#REF!</definedName>
    <definedName name="DCSales">#REF!</definedName>
    <definedName name="DCSustainment">#REF!</definedName>
    <definedName name="dd">#REF!</definedName>
    <definedName name="DD.">#REF!</definedName>
    <definedName name="ddd">#REF!</definedName>
    <definedName name="dddd">#REF!</definedName>
    <definedName name="dddddd">{#N/A,#N/A,FALSE,"CAPREIT"}</definedName>
    <definedName name="ddddddd">{#N/A,#N/A,FALSE,"CAPREIT"}</definedName>
    <definedName name="DDOWN">#REF!</definedName>
    <definedName name="de">#REF!</definedName>
    <definedName name="Dealer_Acct_List_Apr03">#REF!</definedName>
    <definedName name="Debit">#REF!</definedName>
    <definedName name="DEBITS">#REF!</definedName>
    <definedName name="debt">#REF!</definedName>
    <definedName name="Debt_Percent">#REF!</definedName>
    <definedName name="Debt_Schedule">#REF!</definedName>
    <definedName name="DEBT1">#REF!</definedName>
    <definedName name="debt97">#REF!</definedName>
    <definedName name="debt98">#REF!</definedName>
    <definedName name="debt99">#REF!</definedName>
    <definedName name="debtperc">#REF!</definedName>
    <definedName name="debtsenior">#REF!</definedName>
    <definedName name="DebtTerm">#REF!</definedName>
    <definedName name="DEC">#REF!</definedName>
    <definedName name="Dec_02_Actual">#REF!</definedName>
    <definedName name="DecCP">#REF!</definedName>
    <definedName name="deccwip">#REF!</definedName>
    <definedName name="Decisions">1</definedName>
    <definedName name="Decommisioning">#REF!</definedName>
    <definedName name="DEF">#REF!</definedName>
    <definedName name="Def_Comp">#REF!</definedName>
    <definedName name="DEF_OTHER_STATE">#REF!</definedName>
    <definedName name="def_pct">#REF!</definedName>
    <definedName name="Def_Rent">#REF!</definedName>
    <definedName name="DefaultCopy">#REF!</definedName>
    <definedName name="DefaultPaste">#REF!</definedName>
    <definedName name="defcit_pct">#REF!</definedName>
    <definedName name="Defective">#REF!</definedName>
    <definedName name="Deferral_Interest_Rate">#REF!</definedName>
    <definedName name="Deferral_Recovery">#REF!</definedName>
    <definedName name="DEFERRED1">#REF!</definedName>
    <definedName name="DEFERRED2">#REF!</definedName>
    <definedName name="deficiency_factor">#REF!</definedName>
    <definedName name="deficiency_rate">#REF!</definedName>
    <definedName name="deficit_pct">#REF!</definedName>
    <definedName name="DefTax">#REF!</definedName>
    <definedName name="DEG_HR">#REF!</definedName>
    <definedName name="DEG_POWER">#REF!</definedName>
    <definedName name="DEGR_NET_CAP">#REF!</definedName>
    <definedName name="delete" hidden="1">{"summary",#N/A,FALSE,"PCR DIRECTORY"}</definedName>
    <definedName name="delete_reps">#REF!</definedName>
    <definedName name="Delivery_Start">#REF!</definedName>
    <definedName name="Delivery_Start_1">#REF!</definedName>
    <definedName name="Delivery_Start_2">#REF!</definedName>
    <definedName name="DELTA" hidden="1">{#N/A,#N/A,FALSE,"Sum6 (1)"}</definedName>
    <definedName name="Denbury_WASP">#REF!</definedName>
    <definedName name="DenburyResidueValues">#REF!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ntal_forecast">#REF!</definedName>
    <definedName name="DEP">#REF!</definedName>
    <definedName name="dep_book">#REF!</definedName>
    <definedName name="DEP_EST">#REF!</definedName>
    <definedName name="DEPAMT">#REF!</definedName>
    <definedName name="DepartmentRange">#REF!</definedName>
    <definedName name="Depletion">#REF!</definedName>
    <definedName name="Depr">#REF!</definedName>
    <definedName name="depr_group_id_valid_values">#REF!</definedName>
    <definedName name="depreciation">#REF!</definedName>
    <definedName name="Depreciation_Life">#REF!</definedName>
    <definedName name="Depreciation_Period">#REF!</definedName>
    <definedName name="Depreciation_Period_Additions">#REF!</definedName>
    <definedName name="depreciation97">#REF!</definedName>
    <definedName name="depreciation98">#REF!</definedName>
    <definedName name="depreciation99">#REF!</definedName>
    <definedName name="Deprecitaion_Additions">#REF!</definedName>
    <definedName name="dept">#REF!</definedName>
    <definedName name="DeptDescr">#REF!</definedName>
    <definedName name="DeptDescr2">#REF!</definedName>
    <definedName name="DeptID">#REF!</definedName>
    <definedName name="DeptID2">#REF!</definedName>
    <definedName name="deptlook">#REF!</definedName>
    <definedName name="deptrange">#REF!</definedName>
    <definedName name="depts">#REF!</definedName>
    <definedName name="des" hidden="1">{#N/A,#N/A,FALSE,"Transaction Summary-DTW";#N/A,#N/A,FALSE,"Proforma Five Yr";#N/A,#N/A,FALSE,"Occ and Rate"}</definedName>
    <definedName name="DESales">#REF!</definedName>
    <definedName name="DESC_DISP_FORM">#REF!</definedName>
    <definedName name="DESC_NBR_BEG">#REF!</definedName>
    <definedName name="DESC_NBR_TABLE">#REF!</definedName>
    <definedName name="DESC_NO_TABLE">#REF!</definedName>
    <definedName name="DESC_SORT_KEY">#REF!</definedName>
    <definedName name="DESC_TABLE">#REF!</definedName>
    <definedName name="Description">#REF!</definedName>
    <definedName name="DescriptionColumn1">#REF!</definedName>
    <definedName name="DescriptionColumn2">#REF!</definedName>
    <definedName name="DescriptionOut">#REF!</definedName>
    <definedName name="DestDBname">#REF!</definedName>
    <definedName name="DestStudyName">#REF!</definedName>
    <definedName name="DestStudyNameCopy">#REF!</definedName>
    <definedName name="DestUserName">#REF!</definedName>
    <definedName name="detail">#REF!</definedName>
    <definedName name="detail_colB">#REF!,#REF!,#REF!,#REF!,#REF!,#REF!</definedName>
    <definedName name="detail_colS">#REF!,#REF!,#REF!,#REF!,#REF!</definedName>
    <definedName name="detail_data">#REF!,#REF!</definedName>
    <definedName name="DETAIL_EST">#REF!</definedName>
    <definedName name="DEVCOSTS">#REF!</definedName>
    <definedName name="Device_5.7">#REF!</definedName>
    <definedName name="df" hidden="1">{2;#N/A;"R13C16:R17C16";#N/A;"R13C14:R17C15";FALSE;FALSE;FALSE;95;#N/A;#N/A;"R13C19";#N/A;FALSE;FALSE;FALSE;FALSE;#N/A;"";#N/A;FALSE;"";"";#N/A;#N/A;#N/A}</definedName>
    <definedName name="DFASD">#REF!</definedName>
    <definedName name="dfd" localSheetId="7">#REF!,#REF!,#REF!,#REF!</definedName>
    <definedName name="dfd" localSheetId="9">#REF!,#REF!,#REF!,#REF!</definedName>
    <definedName name="dfd" localSheetId="10">#REF!,#REF!,#REF!,#REF!</definedName>
    <definedName name="dfd" localSheetId="12">#REF!,#REF!,#REF!,#REF!</definedName>
    <definedName name="dfd">#REF!,#REF!,#REF!,#REF!</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DTAX">#REF!</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TSR">#REF!</definedName>
    <definedName name="DICF">#REF!</definedName>
    <definedName name="DIF_DETAIL">#REF!</definedName>
    <definedName name="DIF_SUM">#REF!</definedName>
    <definedName name="DIF_SUM_SUM">#REF!</definedName>
    <definedName name="diffexpl">#REF!</definedName>
    <definedName name="DIR_HOURS">#REF!</definedName>
    <definedName name="DirectLoad">#REF!</definedName>
    <definedName name="DirectRate">#REF!</definedName>
    <definedName name="disc_payback">#REF!</definedName>
    <definedName name="Disc_rate_at_start_yr">#REF!</definedName>
    <definedName name="Discount_Rate">#REF!</definedName>
    <definedName name="discrate">#REF!</definedName>
    <definedName name="DISPATCH">#REF!</definedName>
    <definedName name="DISPLAY">#N/A</definedName>
    <definedName name="DISTICOST">#REF!</definedName>
    <definedName name="DISTICOST1">#REF!</definedName>
    <definedName name="Distinct_Domestic_Sites">#REF!</definedName>
    <definedName name="Distinct_International_Sites">#REF!</definedName>
    <definedName name="DISTR">#REF!</definedName>
    <definedName name="Dividend">#REF!</definedName>
    <definedName name="Dividend_Income">#REF!</definedName>
    <definedName name="DIVINC">#REF!</definedName>
    <definedName name="divisions">#REF!</definedName>
    <definedName name="dlr_list">#REF!</definedName>
    <definedName name="DLS">#REF!</definedName>
    <definedName name="DMCommon">#REF!</definedName>
    <definedName name="DMCustomer">#REF!</definedName>
    <definedName name="DMDevelopment">#REF!</definedName>
    <definedName name="DME_BeforeCloseCompleted">"False"</definedName>
    <definedName name="DME_Dirty">"False"</definedName>
    <definedName name="DME_LocalFile">"True"</definedName>
    <definedName name="DMK">#REF!</definedName>
    <definedName name="dmm">#REF!</definedName>
    <definedName name="dmoe" hidden="1">"45E1EZH1GI603A6TQ7A2B7Y0J"</definedName>
    <definedName name="DMOperating">#REF!</definedName>
    <definedName name="DMSustainment">#REF!</definedName>
    <definedName name="DO">#REF!</definedName>
    <definedName name="docket_no">#REF!</definedName>
    <definedName name="docket_num">#REF!</definedName>
    <definedName name="DocumentName" hidden="1">"b1"</definedName>
    <definedName name="DocumentNum" hidden="1">"a1"</definedName>
    <definedName name="DOFTSR">#REF!</definedName>
    <definedName name="doge" localSheetId="7">#REF!,#REF!,#REF!,#REF!</definedName>
    <definedName name="doge" localSheetId="9">#REF!,#REF!,#REF!,#REF!</definedName>
    <definedName name="doge" localSheetId="10">#REF!,#REF!,#REF!,#REF!</definedName>
    <definedName name="doge" localSheetId="12">#REF!,#REF!,#REF!,#REF!</definedName>
    <definedName name="doge">#REF!,#REF!,#REF!,#REF!</definedName>
    <definedName name="Dollar">#REF!</definedName>
    <definedName name="DollarFormat">#REF!</definedName>
    <definedName name="DollarFormat_Area">#REF!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DONE">#REF!</definedName>
    <definedName name="doswtxinc">#REF!</definedName>
    <definedName name="doubtxinc">#REF!</definedName>
    <definedName name="download">#REF!</definedName>
    <definedName name="Downtime">#REF!</definedName>
    <definedName name="DP">#REF!</definedName>
    <definedName name="DP_2">#REF!</definedName>
    <definedName name="DPC">#REF!</definedName>
    <definedName name="DPLT">#REF!</definedName>
    <definedName name="dr" hidden="1">"45E1COOP3K6ZCCKMU61PY1S6R"</definedName>
    <definedName name="DR_1">#N/A</definedName>
    <definedName name="DR_INPUT">#REF!</definedName>
    <definedName name="DRACCT">#REF!</definedName>
    <definedName name="DRALT">#REF!</definedName>
    <definedName name="DRAMT">#REF!</definedName>
    <definedName name="DRB">#REF!</definedName>
    <definedName name="DRCODE">#REF!</definedName>
    <definedName name="drd">#REF!</definedName>
    <definedName name="Drop_CWIP">#REF!</definedName>
    <definedName name="ds" localSheetId="7">#REF!,#REF!,#REF!,#REF!</definedName>
    <definedName name="ds" localSheetId="9">#REF!,#REF!,#REF!,#REF!</definedName>
    <definedName name="ds" localSheetId="10">#REF!,#REF!,#REF!,#REF!</definedName>
    <definedName name="ds" localSheetId="12">#REF!,#REF!,#REF!,#REF!</definedName>
    <definedName name="ds">#REF!,#REF!,#REF!,#REF!</definedName>
    <definedName name="dsfds" hidden="1">#REF!</definedName>
    <definedName name="dslk">#REF!</definedName>
    <definedName name="DSPS_actualpayment">#REF!</definedName>
    <definedName name="DSPS_Cum_actualpayment">#REF!</definedName>
    <definedName name="DSPS_Forecastpayment">#REF!</definedName>
    <definedName name="DSR">#REF!</definedName>
    <definedName name="DSR_FEE">#REF!</definedName>
    <definedName name="DSR_MOS">#REF!</definedName>
    <definedName name="DSUMDATA">#REF!</definedName>
    <definedName name="DTongoing">#REF!</definedName>
    <definedName name="dukfg" localSheetId="7">#REF!,#REF!,#REF!,#REF!</definedName>
    <definedName name="dukfg" localSheetId="9">#REF!,#REF!,#REF!,#REF!</definedName>
    <definedName name="dukfg" localSheetId="10">#REF!,#REF!,#REF!,#REF!</definedName>
    <definedName name="dukfg" localSheetId="12">#REF!,#REF!,#REF!,#REF!</definedName>
    <definedName name="dukfg">#REF!,#REF!,#REF!,#REF!</definedName>
    <definedName name="dum">#REF!</definedName>
    <definedName name="dummy">#REF!</definedName>
    <definedName name="Duration_Delta">#REF!</definedName>
    <definedName name="DXDepr99">#REF!</definedName>
    <definedName name="e">#REF!</definedName>
    <definedName name="E_1">#REF!</definedName>
    <definedName name="E_Rate" localSheetId="1">HLOOKUP(ProjectYear,tblEnergyRate,swEnergytbl+1)</definedName>
    <definedName name="E_Rate" localSheetId="2">HLOOKUP(ProjectYear,tblEnergyRate,swEnergytbl+1)</definedName>
    <definedName name="E_Rate" localSheetId="3">HLOOKUP(ProjectYear,tblEnergyRate,swEnergytbl+1)</definedName>
    <definedName name="E_Rate" localSheetId="4">HLOOKUP(ProjectYear,tblEnergyRate,swEnergytbl+1)</definedName>
    <definedName name="E_Rate" localSheetId="8">HLOOKUP(ProjectYear,tblEnergyRate,swEnergytbl+1)</definedName>
    <definedName name="E_Rate" localSheetId="9">HLOOKUP(ProjectYear,tblEnergyRate,swEnergytbl+1)</definedName>
    <definedName name="E_Rate" localSheetId="11">HLOOKUP(ProjectYear,tblEnergyRate,swEnergytbl+1)</definedName>
    <definedName name="E_Rate" localSheetId="12">HLOOKUP(ProjectYear,tblEnergyRate,swEnergytbl+1)</definedName>
    <definedName name="E_Rate" localSheetId="15">HLOOKUP(ProjectYear,tblEnergyRate,swEnergytbl+1)</definedName>
    <definedName name="E_Rate" localSheetId="16">HLOOKUP(ProjectYear,tblEnergyRate,swEnergytbl+1)</definedName>
    <definedName name="E_Rate" localSheetId="17">HLOOKUP(ProjectYear,tblEnergyRate,swEnergytbl+1)</definedName>
    <definedName name="E_Rate" localSheetId="18">HLOOKUP(ProjectYear,tblEnergyRate,swEnergytbl+1)</definedName>
    <definedName name="E_Rate" localSheetId="19">HLOOKUP(ProjectYear,tblEnergyRate,swEnergytbl+1)</definedName>
    <definedName name="E_Rate" localSheetId="23">HLOOKUP(ProjectYear,tblEnergyRate,swEnergytbl+1)</definedName>
    <definedName name="E_Rate" localSheetId="24">HLOOKUP(ProjectYear,tblEnergyRate,swEnergytbl+1)</definedName>
    <definedName name="E_Rate" localSheetId="25">HLOOKUP(ProjectYear,tblEnergyRate,swEnergytbl+1)</definedName>
    <definedName name="E_Rate" localSheetId="26">HLOOKUP(ProjectYear,tblEnergyRate,swEnergytbl+1)</definedName>
    <definedName name="E_Rate" localSheetId="27">HLOOKUP(ProjectYear,tblEnergyRate,swEnergytbl+1)</definedName>
    <definedName name="E_Rate">HLOOKUP(ProjectYear,tblEnergyRate,swEnergytbl+1)</definedName>
    <definedName name="E_SalesArea">#REF!</definedName>
    <definedName name="E46_">#REF!</definedName>
    <definedName name="E51_">#REF!</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ning_Amounts">#REF!</definedName>
    <definedName name="EarningsCode_Table">#REF!</definedName>
    <definedName name="ebentxinc">#REF!</definedName>
    <definedName name="EBNUMBER">#REF!</definedName>
    <definedName name="EBT">#REF!</definedName>
    <definedName name="EC">#REF!</definedName>
    <definedName name="ECDescr">#REF!</definedName>
    <definedName name="ECDescr2">#REF!</definedName>
    <definedName name="ECID">#REF!</definedName>
    <definedName name="economy">#REF!</definedName>
    <definedName name="ED8_BIOFLORA_Print">#REF!</definedName>
    <definedName name="EDGERTON">#REF!</definedName>
    <definedName name="ee">#REF!</definedName>
    <definedName name="eee">#REF!</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hidden="1">{#N/A,#N/A,FALSE,"O&amp;M by processes";#N/A,#N/A,FALSE,"Elec Act vs Bud";#N/A,#N/A,FALSE,"G&amp;A";#N/A,#N/A,FALSE,"BGS";#N/A,#N/A,FALSE,"Res Cost"}</definedName>
    <definedName name="eeeeee">#REF!</definedName>
    <definedName name="EEI">#REF!</definedName>
    <definedName name="ef" hidden="1">{#N/A,#N/A,FALSE,"Aging Summary";#N/A,#N/A,FALSE,"Ratio Analysis";#N/A,#N/A,FALSE,"Test 120 Day Accts";#N/A,#N/A,FALSE,"Tickmarks"}</definedName>
    <definedName name="EFF">#REF!</definedName>
    <definedName name="EFF_DATE">#REF!</definedName>
    <definedName name="Eff_Tax_Rate">#REF!</definedName>
    <definedName name="EffectiveDate">#REF!</definedName>
    <definedName name="EFFRATE">#REF!</definedName>
    <definedName name="EFOR">#REF!</definedName>
    <definedName name="efr" localSheetId="7">#REF!,#REF!,#REF!,#REF!</definedName>
    <definedName name="efr" localSheetId="9">#REF!,#REF!,#REF!,#REF!</definedName>
    <definedName name="efr" localSheetId="10">#REF!,#REF!,#REF!,#REF!</definedName>
    <definedName name="efr" localSheetId="12">#REF!,#REF!,#REF!,#REF!</definedName>
    <definedName name="efr">#REF!,#REF!,#REF!,#REF!</definedName>
    <definedName name="EGR">#N/A</definedName>
    <definedName name="EGR1X">#REF!</definedName>
    <definedName name="EIGHT">#N/A</definedName>
    <definedName name="EIN" hidden="1">#REF!</definedName>
    <definedName name="EITF">#REF!</definedName>
    <definedName name="Elapsed">#REF!</definedName>
    <definedName name="eLDC_1505">#REF!</definedName>
    <definedName name="ELDCLoad">#REF!</definedName>
    <definedName name="ELDCRate">#REF!</definedName>
    <definedName name="elec_tax">#REF!</definedName>
    <definedName name="ELECT">#REF!</definedName>
    <definedName name="Eletson">#REF!</definedName>
    <definedName name="ELEVEN">#N/A</definedName>
    <definedName name="ELIM1">#REF!</definedName>
    <definedName name="ELIM46">#REF!</definedName>
    <definedName name="ELIM51">#REF!</definedName>
    <definedName name="Ellwood_City">#REF!</definedName>
    <definedName name="ELMORE">#REF!</definedName>
    <definedName name="Email">#REF!</definedName>
    <definedName name="emdcb">#REF!</definedName>
    <definedName name="emdcr">#REF!</definedName>
    <definedName name="emdcs">#REF!</definedName>
    <definedName name="emdpb">#REF!</definedName>
    <definedName name="emdpr">#REF!</definedName>
    <definedName name="emdps">#REF!</definedName>
    <definedName name="EMEA_Aging">#REF!</definedName>
    <definedName name="EMEA_Sites">#REF!</definedName>
    <definedName name="emergency">#REF!</definedName>
    <definedName name="EmergingCash">#REF!</definedName>
    <definedName name="EmpDataAllGrps">#REF!</definedName>
    <definedName name="EmpDatabyBU">#REF!</definedName>
    <definedName name="employees">#REF!</definedName>
    <definedName name="Employment">#REF!</definedName>
    <definedName name="en" localSheetId="1">HLOOKUP(ProjectYear,tblEnergyRate,swEnergytbl+1)</definedName>
    <definedName name="en" localSheetId="2">HLOOKUP(ProjectYear,tblEnergyRate,swEnergytbl+1)</definedName>
    <definedName name="en" localSheetId="3">HLOOKUP(ProjectYear,tblEnergyRate,swEnergytbl+1)</definedName>
    <definedName name="en" localSheetId="4">HLOOKUP(ProjectYear,tblEnergyRate,swEnergytbl+1)</definedName>
    <definedName name="en" localSheetId="8">HLOOKUP(ProjectYear,tblEnergyRate,swEnergytbl+1)</definedName>
    <definedName name="en" localSheetId="9">HLOOKUP(ProjectYear,tblEnergyRate,swEnergytbl+1)</definedName>
    <definedName name="en" localSheetId="11">HLOOKUP(ProjectYear,tblEnergyRate,swEnergytbl+1)</definedName>
    <definedName name="en" localSheetId="12">HLOOKUP(ProjectYear,tblEnergyRate,swEnergytbl+1)</definedName>
    <definedName name="en" localSheetId="15">HLOOKUP(ProjectYear,tblEnergyRate,swEnergytbl+1)</definedName>
    <definedName name="en" localSheetId="16">HLOOKUP(ProjectYear,tblEnergyRate,swEnergytbl+1)</definedName>
    <definedName name="en" localSheetId="17">HLOOKUP(ProjectYear,tblEnergyRate,swEnergytbl+1)</definedName>
    <definedName name="en" localSheetId="18">HLOOKUP(ProjectYear,tblEnergyRate,swEnergytbl+1)</definedName>
    <definedName name="en" localSheetId="19">HLOOKUP(ProjectYear,tblEnergyRate,swEnergytbl+1)</definedName>
    <definedName name="en" localSheetId="23">HLOOKUP(ProjectYear,tblEnergyRate,swEnergytbl+1)</definedName>
    <definedName name="en" localSheetId="24">HLOOKUP(ProjectYear,tblEnergyRate,swEnergytbl+1)</definedName>
    <definedName name="en" localSheetId="25">HLOOKUP(ProjectYear,tblEnergyRate,swEnergytbl+1)</definedName>
    <definedName name="en" localSheetId="26">HLOOKUP(ProjectYear,tblEnergyRate,swEnergytbl+1)</definedName>
    <definedName name="en" localSheetId="27">HLOOKUP(ProjectYear,tblEnergyRate,swEnergytbl+1)</definedName>
    <definedName name="en">HLOOKUP(ProjectYear,tblEnergyRate,swEnergytbl+1)</definedName>
    <definedName name="Enc">#REF!</definedName>
    <definedName name="Enc_Oth">#REF!</definedName>
    <definedName name="ENCF">#REF!</definedName>
    <definedName name="END">#REF!</definedName>
    <definedName name="End_Bal">#REF!</definedName>
    <definedName name="END_DATA">#N/A</definedName>
    <definedName name="End_Date">#REF!</definedName>
    <definedName name="END_MSG">#N/A</definedName>
    <definedName name="EndContractMonthCor">#REF!</definedName>
    <definedName name="EndDateOut">#REF!</definedName>
    <definedName name="EndEffDateCor">#REF!</definedName>
    <definedName name="EndingInventory2004">#REF!</definedName>
    <definedName name="EndPoint">#REF!</definedName>
    <definedName name="EndRaw">#REF!</definedName>
    <definedName name="EndRow">#REF!</definedName>
    <definedName name="EndScenario">#REF!</definedName>
    <definedName name="EndSensitivity">#REF!</definedName>
    <definedName name="Energization">#REF!</definedName>
    <definedName name="Energization_1">#REF!</definedName>
    <definedName name="Energization_2">#REF!</definedName>
    <definedName name="Energy" localSheetId="1">HLOOKUP(ProjectYear,tblEnergyRate,swEnergytbl+1)</definedName>
    <definedName name="Energy" localSheetId="2">HLOOKUP(ProjectYear,tblEnergyRate,swEnergytbl+1)</definedName>
    <definedName name="Energy" localSheetId="3">HLOOKUP(ProjectYear,tblEnergyRate,swEnergytbl+1)</definedName>
    <definedName name="Energy" localSheetId="4">HLOOKUP(ProjectYear,tblEnergyRate,swEnergytbl+1)</definedName>
    <definedName name="Energy" localSheetId="8">HLOOKUP(ProjectYear,tblEnergyRate,swEnergytbl+1)</definedName>
    <definedName name="Energy" localSheetId="9">HLOOKUP(ProjectYear,tblEnergyRate,swEnergytbl+1)</definedName>
    <definedName name="Energy" localSheetId="11">HLOOKUP(ProjectYear,tblEnergyRate,swEnergytbl+1)</definedName>
    <definedName name="Energy" localSheetId="12">HLOOKUP(ProjectYear,tblEnergyRate,swEnergytbl+1)</definedName>
    <definedName name="Energy" localSheetId="15">HLOOKUP(ProjectYear,tblEnergyRate,swEnergytbl+1)</definedName>
    <definedName name="Energy" localSheetId="16">HLOOKUP(ProjectYear,tblEnergyRate,swEnergytbl+1)</definedName>
    <definedName name="Energy" localSheetId="17">HLOOKUP(ProjectYear,tblEnergyRate,swEnergytbl+1)</definedName>
    <definedName name="Energy" localSheetId="18">HLOOKUP(ProjectYear,tblEnergyRate,swEnergytbl+1)</definedName>
    <definedName name="Energy" localSheetId="19">HLOOKUP(ProjectYear,tblEnergyRate,swEnergytbl+1)</definedName>
    <definedName name="Energy" localSheetId="23">HLOOKUP(ProjectYear,tblEnergyRate,swEnergytbl+1)</definedName>
    <definedName name="Energy" localSheetId="24">HLOOKUP(ProjectYear,tblEnergyRate,swEnergytbl+1)</definedName>
    <definedName name="Energy" localSheetId="25">HLOOKUP(ProjectYear,tblEnergyRate,swEnergytbl+1)</definedName>
    <definedName name="Energy" localSheetId="26">HLOOKUP(ProjectYear,tblEnergyRate,swEnergytbl+1)</definedName>
    <definedName name="Energy" localSheetId="27">HLOOKUP(ProjectYear,tblEnergyRate,swEnergytbl+1)</definedName>
    <definedName name="Energy">HLOOKUP(ProjectYear,tblEnergyRate,swEnergytbl+1)</definedName>
    <definedName name="ENERGY_SUP">#REF!</definedName>
    <definedName name="ENERGY1">#N/A</definedName>
    <definedName name="Energy2" localSheetId="1">HLOOKUP(ProjectYear,tblEnergyRate,swEnergytbl+1)</definedName>
    <definedName name="Energy2" localSheetId="2">HLOOKUP(ProjectYear,tblEnergyRate,swEnergytbl+1)</definedName>
    <definedName name="Energy2" localSheetId="3">HLOOKUP(ProjectYear,tblEnergyRate,swEnergytbl+1)</definedName>
    <definedName name="Energy2" localSheetId="4">HLOOKUP(ProjectYear,tblEnergyRate,swEnergytbl+1)</definedName>
    <definedName name="Energy2" localSheetId="8">HLOOKUP(ProjectYear,tblEnergyRate,swEnergytbl+1)</definedName>
    <definedName name="Energy2" localSheetId="9">HLOOKUP(ProjectYear,tblEnergyRate,swEnergytbl+1)</definedName>
    <definedName name="Energy2" localSheetId="11">HLOOKUP(ProjectYear,tblEnergyRate,swEnergytbl+1)</definedName>
    <definedName name="Energy2" localSheetId="12">HLOOKUP(ProjectYear,tblEnergyRate,swEnergytbl+1)</definedName>
    <definedName name="Energy2" localSheetId="15">HLOOKUP(ProjectYear,tblEnergyRate,swEnergytbl+1)</definedName>
    <definedName name="Energy2" localSheetId="16">HLOOKUP(ProjectYear,tblEnergyRate,swEnergytbl+1)</definedName>
    <definedName name="Energy2" localSheetId="17">HLOOKUP(ProjectYear,tblEnergyRate,swEnergytbl+1)</definedName>
    <definedName name="Energy2" localSheetId="18">HLOOKUP(ProjectYear,tblEnergyRate,swEnergytbl+1)</definedName>
    <definedName name="Energy2" localSheetId="19">HLOOKUP(ProjectYear,tblEnergyRate,swEnergytbl+1)</definedName>
    <definedName name="Energy2" localSheetId="23">HLOOKUP(ProjectYear,tblEnergyRate,swEnergytbl+1)</definedName>
    <definedName name="Energy2" localSheetId="24">HLOOKUP(ProjectYear,tblEnergyRate,swEnergytbl+1)</definedName>
    <definedName name="Energy2" localSheetId="25">HLOOKUP(ProjectYear,tblEnergyRate,swEnergytbl+1)</definedName>
    <definedName name="Energy2" localSheetId="26">HLOOKUP(ProjectYear,tblEnergyRate,swEnergytbl+1)</definedName>
    <definedName name="Energy2" localSheetId="27">HLOOKUP(ProjectYear,tblEnergyRate,swEnergytbl+1)</definedName>
    <definedName name="Energy2">HLOOKUP(ProjectYear,tblEnergyRate,swEnergytbl+1)</definedName>
    <definedName name="EnergyInflationRate">#REF!</definedName>
    <definedName name="EnergyRate" localSheetId="1">HLOOKUP(ProjectYear,tblEnergyRate,swEnergytbl+1)</definedName>
    <definedName name="EnergyRate" localSheetId="2">HLOOKUP(ProjectYear,tblEnergyRate,swEnergytbl+1)</definedName>
    <definedName name="EnergyRate" localSheetId="3">HLOOKUP(ProjectYear,tblEnergyRate,swEnergytbl+1)</definedName>
    <definedName name="EnergyRate" localSheetId="4">HLOOKUP(ProjectYear,tblEnergyRate,swEnergytbl+1)</definedName>
    <definedName name="EnergyRate" localSheetId="8">HLOOKUP(ProjectYear,tblEnergyRate,swEnergytbl+1)</definedName>
    <definedName name="EnergyRate" localSheetId="9">HLOOKUP(ProjectYear,tblEnergyRate,swEnergytbl+1)</definedName>
    <definedName name="EnergyRate" localSheetId="11">HLOOKUP(ProjectYear,tblEnergyRate,swEnergytbl+1)</definedName>
    <definedName name="EnergyRate" localSheetId="12">HLOOKUP(ProjectYear,tblEnergyRate,swEnergytbl+1)</definedName>
    <definedName name="EnergyRate" localSheetId="15">HLOOKUP(ProjectYear,tblEnergyRate,swEnergytbl+1)</definedName>
    <definedName name="EnergyRate" localSheetId="16">HLOOKUP(ProjectYear,tblEnergyRate,swEnergytbl+1)</definedName>
    <definedName name="EnergyRate" localSheetId="17">HLOOKUP(ProjectYear,tblEnergyRate,swEnergytbl+1)</definedName>
    <definedName name="EnergyRate" localSheetId="18">HLOOKUP(ProjectYear,tblEnergyRate,swEnergytbl+1)</definedName>
    <definedName name="EnergyRate" localSheetId="19">HLOOKUP(ProjectYear,tblEnergyRate,swEnergytbl+1)</definedName>
    <definedName name="EnergyRate" localSheetId="23">HLOOKUP(ProjectYear,tblEnergyRate,swEnergytbl+1)</definedName>
    <definedName name="EnergyRate" localSheetId="24">HLOOKUP(ProjectYear,tblEnergyRate,swEnergytbl+1)</definedName>
    <definedName name="EnergyRate" localSheetId="25">HLOOKUP(ProjectYear,tblEnergyRate,swEnergytbl+1)</definedName>
    <definedName name="EnergyRate" localSheetId="26">HLOOKUP(ProjectYear,tblEnergyRate,swEnergytbl+1)</definedName>
    <definedName name="EnergyRate" localSheetId="27">HLOOKUP(ProjectYear,tblEnergyRate,swEnergytbl+1)</definedName>
    <definedName name="EnergyRate">HLOOKUP(ProjectYear,tblEnergyRate,swEnergytbl+1)</definedName>
    <definedName name="Energyrate1" localSheetId="1">HLOOKUP(ProjectYear,tblEnergyRate,swEnergytbl+1)</definedName>
    <definedName name="Energyrate1" localSheetId="2">HLOOKUP(ProjectYear,tblEnergyRate,swEnergytbl+1)</definedName>
    <definedName name="Energyrate1" localSheetId="3">HLOOKUP(ProjectYear,tblEnergyRate,swEnergytbl+1)</definedName>
    <definedName name="Energyrate1" localSheetId="4">HLOOKUP(ProjectYear,tblEnergyRate,swEnergytbl+1)</definedName>
    <definedName name="Energyrate1" localSheetId="8">HLOOKUP(ProjectYear,tblEnergyRate,swEnergytbl+1)</definedName>
    <definedName name="Energyrate1" localSheetId="9">HLOOKUP(ProjectYear,tblEnergyRate,swEnergytbl+1)</definedName>
    <definedName name="Energyrate1" localSheetId="11">HLOOKUP(ProjectYear,tblEnergyRate,swEnergytbl+1)</definedName>
    <definedName name="Energyrate1" localSheetId="12">HLOOKUP(ProjectYear,tblEnergyRate,swEnergytbl+1)</definedName>
    <definedName name="Energyrate1" localSheetId="15">HLOOKUP(ProjectYear,tblEnergyRate,swEnergytbl+1)</definedName>
    <definedName name="Energyrate1" localSheetId="16">HLOOKUP(ProjectYear,tblEnergyRate,swEnergytbl+1)</definedName>
    <definedName name="Energyrate1" localSheetId="17">HLOOKUP(ProjectYear,tblEnergyRate,swEnergytbl+1)</definedName>
    <definedName name="Energyrate1" localSheetId="18">HLOOKUP(ProjectYear,tblEnergyRate,swEnergytbl+1)</definedName>
    <definedName name="Energyrate1" localSheetId="19">HLOOKUP(ProjectYear,tblEnergyRate,swEnergytbl+1)</definedName>
    <definedName name="Energyrate1" localSheetId="23">HLOOKUP(ProjectYear,tblEnergyRate,swEnergytbl+1)</definedName>
    <definedName name="Energyrate1" localSheetId="24">HLOOKUP(ProjectYear,tblEnergyRate,swEnergytbl+1)</definedName>
    <definedName name="Energyrate1" localSheetId="25">HLOOKUP(ProjectYear,tblEnergyRate,swEnergytbl+1)</definedName>
    <definedName name="Energyrate1" localSheetId="26">HLOOKUP(ProjectYear,tblEnergyRate,swEnergytbl+1)</definedName>
    <definedName name="Energyrate1" localSheetId="27">HLOOKUP(ProjectYear,tblEnergyRate,swEnergytbl+1)</definedName>
    <definedName name="Energyrate1">HLOOKUP(ProjectYear,tblEnergyRate,swEnergytbl+1)</definedName>
    <definedName name="ENTCODE">#REF!</definedName>
    <definedName name="Enthalpy">#REF!</definedName>
    <definedName name="Enthalpy3C">#REF!</definedName>
    <definedName name="Enthalpy3T">#REF!</definedName>
    <definedName name="Enthalpy4C">#REF!</definedName>
    <definedName name="enthalpy4c1">#REF!</definedName>
    <definedName name="Enthalpy4T">#REF!</definedName>
    <definedName name="ENTIRE">#REF!</definedName>
    <definedName name="Entity">OFFSET(#REF!,0,0,COUNTA(#REF!),1)</definedName>
    <definedName name="entity_list">#N/A</definedName>
    <definedName name="entity_sel">#N/A</definedName>
    <definedName name="EntityName">#REF!</definedName>
    <definedName name="EntityNameOut">#REF!</definedName>
    <definedName name="entityrep">#N/A</definedName>
    <definedName name="EntityType">OFFSET(#REF!,0,0,COUNTA(#REF!),1)</definedName>
    <definedName name="EntityTypeOut">#REF!</definedName>
    <definedName name="entry">#REF!,#REF!,#REF!,#REF!,#REF!,#REF!</definedName>
    <definedName name="EntryFields">#REF!,#REF!,#REF!,#REF!,#REF!,#REF!</definedName>
    <definedName name="Enviornmental">#REF!</definedName>
    <definedName name="ENVIR">#REF!</definedName>
    <definedName name="Environmental">#REF!</definedName>
    <definedName name="EOY">#REF!</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13" hidden="1">"03523B8jx/mBzNVqjfEl9eGNYPrnif/Wmr3lneXa1mgGB9C935VwcP3tm12xymJD43/63vaWlccAAA=="</definedName>
    <definedName name="EPMWorkbookOptions_2" hidden="1">"73ImntHK7EFLONWYoC7fE37y7nXi63fxHS3iv392AQAA"</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PRI">#REF!</definedName>
    <definedName name="EPS">#REF!</definedName>
    <definedName name="Equip_Delivery_Date">#REF!</definedName>
    <definedName name="equity">#REF!</definedName>
    <definedName name="Equity_Percent">#REF!</definedName>
    <definedName name="Equity_Sponsor_Participation">#REF!</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_Table">#REF!</definedName>
    <definedName name="erase" hidden="1">{#N/A,#N/A,TRUE,"TOTAL DISTRIBUTION";#N/A,#N/A,TRUE,"SOUTH";#N/A,#N/A,TRUE,"NORTHEAST";#N/A,#N/A,TRUE,"WEST"}</definedName>
    <definedName name="ERASEERR">#N/A</definedName>
    <definedName name="Erect_Time">#REF!</definedName>
    <definedName name="Erect_Time_1">#REF!</definedName>
    <definedName name="Erect_Time_2">#REF!</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OA">#REF!</definedName>
    <definedName name="error">#REF!</definedName>
    <definedName name="ert" localSheetId="7">#REF!,#REF!,#REF!,#REF!</definedName>
    <definedName name="ert" localSheetId="9">#REF!,#REF!,#REF!,#REF!</definedName>
    <definedName name="ert" localSheetId="10">#REF!,#REF!,#REF!,#REF!</definedName>
    <definedName name="ert" localSheetId="12">#REF!,#REF!,#REF!,#REF!</definedName>
    <definedName name="ert">#REF!,#REF!,#REF!,#REF!</definedName>
    <definedName name="ert4e" hidden="1">{#N/A,#N/A,TRUE,"TOTAL DISTRIBUTION";#N/A,#N/A,TRUE,"SOUTH";#N/A,#N/A,TRUE,"NORTHEAST";#N/A,#N/A,TRUE,"WEST"}</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hidden="1">{"US RM Earnings Summary",#N/A,FALSE,"US R&amp;M";"US RM Realization Data",#N/A,FALSE,"US R&amp;M";"For RM Earnings Detail",#N/A,FALSE,"Foreign R&amp;M";"For RM Real and Vol Detail",#N/A,FALSE,"Foreign R&amp;M"}</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A">#REF!</definedName>
    <definedName name="ESC_BOILER_FUEL">#REF!</definedName>
    <definedName name="ESC_DUCT_FUEL">#REF!</definedName>
    <definedName name="ESC_EXCESS_ELEC">#REF!</definedName>
    <definedName name="ESC_GT_FUEL">#REF!</definedName>
    <definedName name="ESC_HOST_CAP">#REF!</definedName>
    <definedName name="ESC_O_M">#REF!</definedName>
    <definedName name="ESC_STEAM">#REF!</definedName>
    <definedName name="ESC_UTIL">#REF!</definedName>
    <definedName name="EscalationCOP_TIK">#REF!</definedName>
    <definedName name="EscalationEncana">#REF!</definedName>
    <definedName name="EscalationXTO">#REF!</definedName>
    <definedName name="esg">#REF!</definedName>
    <definedName name="ESI">#REF!</definedName>
    <definedName name="esireport">#REF!,#REF!,#REF!,#REF!,#REF!,#REF!,#REF!,#REF!</definedName>
    <definedName name="ESOP">#REF!</definedName>
    <definedName name="Ess_300">#REF!</definedName>
    <definedName name="Ess_304">#REF!</definedName>
    <definedName name="EssAliasTable">"Default"</definedName>
    <definedName name="Essar_Pun_Xpat">#REF!</definedName>
    <definedName name="EssLatest">"Q1 FY99"</definedName>
    <definedName name="EssOptions">"2100000010120000_01000"</definedName>
    <definedName name="EST" hidden="1">{#N/A,#N/A,FALSE,"Summary";#N/A,#N/A,FALSE,"Adj to Option C";#N/A,#N/A,FALSE,"Dividend Analysis";#N/A,#N/A,FALSE,"Reserve Analysis";#N/A,#N/A,FALSE,"Depreciation";#N/A,#N/A,FALSE,"Other Tax Adj"}</definedName>
    <definedName name="Est_Avoided_Cost">#REF!</definedName>
    <definedName name="EST_BY_ACCT">#REF!</definedName>
    <definedName name="EST_COMFEE">#REF!</definedName>
    <definedName name="EST_FINCFEE">#REF!</definedName>
    <definedName name="Est_Life">#REF!</definedName>
    <definedName name="EST_T5">#REF!</definedName>
    <definedName name="EST0">#REF!</definedName>
    <definedName name="Estimate"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strella_A">#REF!</definedName>
    <definedName name="Estrella_P">#REF!</definedName>
    <definedName name="Estrella_Vol">#REF!</definedName>
    <definedName name="ET">#REF!</definedName>
    <definedName name="ETHANE">#REF!</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R">#REF!</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STR">#REF!</definedName>
    <definedName name="ETRSTR_VX">#REF!</definedName>
    <definedName name="etrtyrtyerty" hidden="1">{"Fact Sheet",#N/A,FALSE,"Fact";"Earnings_Summary",#N/A,FALSE,"Earnings Model";"Balance Sheet",#N/A,FALSE,"Balance";"Change in Cash",#N/A,FALSE,"Cashflow";"normalengs",#N/A,FALSE,"NormalEngs";"NormalGrowth",#N/A,FALSE,"NormalGrowth"}</definedName>
    <definedName name="etyertyrty" hidden="1">{"US EP Earn and Prof Analysis",#N/A,FALSE,"USE&amp;P ";"US EP Price Vol Detail",#N/A,FALSE,"USE&amp;P "}</definedName>
    <definedName name="EU">#REF!</definedName>
    <definedName name="eu3q" localSheetId="7">#REF!,#REF!,#REF!,#REF!</definedName>
    <definedName name="eu3q" localSheetId="9">#REF!,#REF!,#REF!,#REF!</definedName>
    <definedName name="eu3q" localSheetId="10">#REF!,#REF!,#REF!,#REF!</definedName>
    <definedName name="eu3q" localSheetId="12">#REF!,#REF!,#REF!,#REF!</definedName>
    <definedName name="eu3q">#REF!,#REF!,#REF!,#REF!</definedName>
    <definedName name="eur">#REF!</definedName>
    <definedName name="Euro">#REF!</definedName>
    <definedName name="Euro2">#REF!</definedName>
    <definedName name="EV__LASTREFTIME__" hidden="1">38727.5439351852</definedName>
    <definedName name="EV_Gas_Pricing_Meter">#REF!</definedName>
    <definedName name="evt" hidden="1">{#N/A,#N/A,FALSE,"INPUTDATA";#N/A,#N/A,FALSE,"SUMMARY";#N/A,#N/A,FALSE,"CTAREP";#N/A,#N/A,FALSE,"CTBREP";#N/A,#N/A,FALSE,"TURBEFF";#N/A,#N/A,FALSE,"Condenser Performance"}</definedName>
    <definedName name="ewrtwertewrt" hidden="1">{"Balance Sheet",#N/A,FALSE,"Balance";"Balance Sheet Details",#N/A,FALSE,"Balance";"Change in Cash",#N/A,FALSE,"Cashflow"}</definedName>
    <definedName name="EWSF">#REF!</definedName>
    <definedName name="eww">#REF!</definedName>
    <definedName name="Ex_rate">#REF!</definedName>
    <definedName name="EXAMP">#REF!</definedName>
    <definedName name="ExASP">#REF!</definedName>
    <definedName name="exc">#REF!</definedName>
    <definedName name="ExcelFile">#REF!</definedName>
    <definedName name="Exch">#REF!</definedName>
    <definedName name="Exch_Rate">#REF!</definedName>
    <definedName name="exch_rate7">#REF!</definedName>
    <definedName name="EXCH1">#REF!</definedName>
    <definedName name="EXCH10">#REF!</definedName>
    <definedName name="EXCH2">#REF!</definedName>
    <definedName name="EXCH3">#REF!</definedName>
    <definedName name="EXCH4">#REF!</definedName>
    <definedName name="EXCH5">#REF!</definedName>
    <definedName name="EXCH6">#REF!</definedName>
    <definedName name="EXCH7">#REF!</definedName>
    <definedName name="EXCH8">#REF!</definedName>
    <definedName name="EXCH9">#REF!</definedName>
    <definedName name="EXCHANGE">#REF!</definedName>
    <definedName name="exclude">#REF!</definedName>
    <definedName name="EXHIBIT_II">#REF!</definedName>
    <definedName name="EXHIBITII">#REF!</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t_Year">#REF!</definedName>
    <definedName name="exitcap">#REF!</definedName>
    <definedName name="exitcap2">#REF!</definedName>
    <definedName name="exitcapbuyer">#REF!</definedName>
    <definedName name="exitcapfmv">#REF!</definedName>
    <definedName name="ExitDates">#REF!</definedName>
    <definedName name="exp">#REF!</definedName>
    <definedName name="Exp_Fcst">#REF!</definedName>
    <definedName name="EXP_OFFSET">#REF!</definedName>
    <definedName name="Exp_rate_ret_at_start_yr">#REF!</definedName>
    <definedName name="Exp_ret_on_assets">#REF!</definedName>
    <definedName name="Exp_return">#REF!</definedName>
    <definedName name="Exp_type">#REF!</definedName>
    <definedName name="ExpandOutputs">#N/A</definedName>
    <definedName name="ExpandVPeriods">#N/A</definedName>
    <definedName name="Expense" hidden="1">{"'W.W. Summary'!$A$1:$K$37"}</definedName>
    <definedName name="expensesc">#REF!</definedName>
    <definedName name="Experience_gains_losses">#REF!</definedName>
    <definedName name="ExportFile">#N/A</definedName>
    <definedName name="EXPTYPE">#REF!</definedName>
    <definedName name="extended_cost">#REF!</definedName>
    <definedName name="_xlnm.Extract">#REF!</definedName>
    <definedName name="Extract_MI">#REF!</definedName>
    <definedName name="extrapolated_pk_vols">#REF!</definedName>
    <definedName name="f">#REF!</definedName>
    <definedName name="f_currency7">#REF!</definedName>
    <definedName name="F_I_">#REF!</definedName>
    <definedName name="fA">#REF!</definedName>
    <definedName name="FA_CURRENT_YEAR">#REF!</definedName>
    <definedName name="FA_PRIOR_YEAR">#REF!</definedName>
    <definedName name="FAB">#REF!</definedName>
    <definedName name="FAB?">#REF!</definedName>
    <definedName name="Fac_Picks">#REF!</definedName>
    <definedName name="FACE">#REF!</definedName>
    <definedName name="Fact">#REF!</definedName>
    <definedName name="Factor">#REF!</definedName>
    <definedName name="FACTORS">#REF!</definedName>
    <definedName name="FACTRS">#REF!</definedName>
    <definedName name="Factura">#REF!</definedName>
    <definedName name="Facturas">#REF!</definedName>
    <definedName name="FAIN">#REF!</definedName>
    <definedName name="faith" hidden="1">{#N/A,#N/A,FALSE,"Aging Summary";#N/A,#N/A,FALSE,"Ratio Analysis";#N/A,#N/A,FALSE,"Test 120 Day Accts";#N/A,#N/A,FALSE,"Tickmarks"}</definedName>
    <definedName name="Family_Codes">#REF!</definedName>
    <definedName name="FamilyName">#REF!</definedName>
    <definedName name="fan">#REF!</definedName>
    <definedName name="FandBCostByTotal?">#REF!</definedName>
    <definedName name="FandBRevByTotal?">#REF!</definedName>
    <definedName name="FAS157DataAnchor">#REF!</definedName>
    <definedName name="FAS157RunDate">#REF!</definedName>
    <definedName name="FAS157SponsorName">#REF!</definedName>
    <definedName name="FAS157SummaryAnchor">#REF!</definedName>
    <definedName name="fB">#REF!</definedName>
    <definedName name="FBS">#REF!</definedName>
    <definedName name="FBSwA">#REF!</definedName>
    <definedName name="FCOV">#REF!</definedName>
    <definedName name="FCST">#REF!</definedName>
    <definedName name="FCVS">#REF!</definedName>
    <definedName name="FD">#REF!</definedName>
    <definedName name="fdfdfd">{#N/A,#N/A,FALSE,"CAPREIT"}</definedName>
    <definedName name="fdfdfdf">{#N/A,#N/A,FALSE,"CAPREIT"}</definedName>
    <definedName name="FDMbudget">#REF!</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_OH">#REF!</definedName>
    <definedName name="Fe_OH_3">#REF!</definedName>
    <definedName name="Fe2__Fe_CO3">#REF!</definedName>
    <definedName name="FEB">#REF!</definedName>
    <definedName name="Feb03_Comstar_Acts">#REF!</definedName>
    <definedName name="Feb03_Comstar_Deacts">#REF!</definedName>
    <definedName name="Feb03_Indirect_Deacts">#REF!</definedName>
    <definedName name="Feb03_Skytel_Acts">#REF!</definedName>
    <definedName name="Feb03_Skytel_Deacts">#REF!</definedName>
    <definedName name="FebActRetail">#REF!</definedName>
    <definedName name="FebCurHV">#REF!</definedName>
    <definedName name="FebCurLV">#REF!</definedName>
    <definedName name="FebLiabHV">#REF!</definedName>
    <definedName name="FebLiabLV">#REF!</definedName>
    <definedName name="FebPrevHV">#REF!</definedName>
    <definedName name="FebPrevLV">#REF!</definedName>
    <definedName name="FED">#REF!</definedName>
    <definedName name="fed_inc_tax">#REF!</definedName>
    <definedName name="fed_other">#REF!</definedName>
    <definedName name="FED_Tax">#REF!</definedName>
    <definedName name="FedAnalysisEntityOther">#REF!</definedName>
    <definedName name="FedAnalysisEntityTable">#REF!</definedName>
    <definedName name="federal">#REF!</definedName>
    <definedName name="Federal_Rate">#REF!</definedName>
    <definedName name="FEDR_D">#REF!</definedName>
    <definedName name="FEE">#REF!</definedName>
    <definedName name="FeeRateSchedule">#REF!</definedName>
    <definedName name="FeeSched">#REF!</definedName>
    <definedName name="FEESCHED0794">#REF!</definedName>
    <definedName name="felix2">#REF!</definedName>
    <definedName name="fer" hidden="1">{2;#N/A;"R13C16:R17C16";#N/A;"R13C14:R17C15";FALSE;FALSE;FALSE;95;#N/A;#N/A;"R13C19";#N/A;FALSE;FALSE;FALSE;FALSE;#N/A;"";#N/A;FALSE;"";"";#N/A;#N/A;#N/A}</definedName>
    <definedName name="ferf" localSheetId="7">#REF!,#REF!,#REF!,#REF!</definedName>
    <definedName name="ferf" localSheetId="9">#REF!,#REF!,#REF!,#REF!</definedName>
    <definedName name="ferf" localSheetId="10">#REF!,#REF!,#REF!,#REF!</definedName>
    <definedName name="ferf" localSheetId="12">#REF!,#REF!,#REF!,#REF!</definedName>
    <definedName name="ferf">#REF!,#REF!,#REF!,#REF!</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w" hidden="1">{#N/A,#N/A,FALSE,"Ratios-Marathon";#N/A,#N/A,FALSE,"Share Proof-Marathon";#N/A,#N/A,FALSE,"Per Share-Marathon"}</definedName>
    <definedName name="ff">#REF!</definedName>
    <definedName name="FF1_INPUT">#REF!</definedName>
    <definedName name="FF1_INPUT_columns">#REF!</definedName>
    <definedName name="fff">#REF!</definedName>
    <definedName name="ffff">#REF!</definedName>
    <definedName name="fffffffffffff">#REF!</definedName>
    <definedName name="FFO">#REF!</definedName>
    <definedName name="FFT">#REF!</definedName>
    <definedName name="FFUUsage">#REF!</definedName>
    <definedName name="fhk" hidden="1">{#N/A,#N/A,FALSE,"P&amp;L";#N/A,#N/A,FALSE,"DL Worksheet";#N/A,#N/A,FALSE,"Ind. Cell";#N/A,#N/A,FALSE,"Capital";#N/A,#N/A,FALSE,"Tooling";#N/A,#N/A,FALSE,"LRP"}</definedName>
    <definedName name="Fibro_Q1">#REF!</definedName>
    <definedName name="Fibro_Q2">#REF!</definedName>
    <definedName name="Fibro_Q3">#REF!</definedName>
    <definedName name="file">#REF!</definedName>
    <definedName name="FILE_NAME">#REF!</definedName>
    <definedName name="fileName">#REF!</definedName>
    <definedName name="FilePath1">#REF!</definedName>
    <definedName name="FilePath2">#REF!</definedName>
    <definedName name="Fin_Cnst_Option_1">#REF!</definedName>
    <definedName name="Fin_Cnst_Option_2">#REF!</definedName>
    <definedName name="Fin_Cnst_Option_3">#REF!</definedName>
    <definedName name="Fin_Cnst_Option_4">#REF!</definedName>
    <definedName name="Fin_Com">#REF!</definedName>
    <definedName name="Fin_Com_1">#REF!</definedName>
    <definedName name="Fin_Com_2">#REF!</definedName>
    <definedName name="Fin_Term_Option_1">#REF!</definedName>
    <definedName name="Fin_Term_Option_2">#REF!</definedName>
    <definedName name="Fin_Term_Option_3">#REF!</definedName>
    <definedName name="Fin_Term_Option_4">#REF!</definedName>
    <definedName name="final" hidden="1">{#N/A,#N/A,FALSE,"Outlook for Month ";#N/A,#N/A,FALSE,"Risk for Month ";#N/A,#N/A,FALSE,"Upside for Month"}</definedName>
    <definedName name="Finance_Fees_Amort._Period">#REF!</definedName>
    <definedName name="financials">#REF!</definedName>
    <definedName name="financials97">#REF!</definedName>
    <definedName name="financials98">#REF!</definedName>
    <definedName name="financials99">#REF!</definedName>
    <definedName name="Financing_Scenarios">#REF!</definedName>
    <definedName name="FINCFEE">#REF!</definedName>
    <definedName name="findwrn" hidden="1">{#N/A,#N/A,TRUE,"TOTAL DISTRIBUTION";#N/A,#N/A,TRUE,"SOUTH";#N/A,#N/A,TRUE,"NORTHEAST";#N/A,#N/A,TRUE,"WEST"}</definedName>
    <definedName name="findwrnor" hidden="1">{#N/A,#N/A,TRUE,"TOTAL DSBN";#N/A,#N/A,TRUE,"WEST";#N/A,#N/A,TRUE,"SOUTH";#N/A,#N/A,TRUE,"NORTHEAST"}</definedName>
    <definedName name="Fine">#REF!</definedName>
    <definedName name="FINExtractRange">#REF!,#REF!</definedName>
    <definedName name="FINISH" hidden="1">{#N/A,#N/A,TRUE,"TOTAL DISTRIBUTION";#N/A,#N/A,TRUE,"SOUTH";#N/A,#N/A,TRUE,"NORTHEAST";#N/A,#N/A,TRUE,"WEST"}</definedName>
    <definedName name="FINOptions">"0,0,1,1,1,0,0,-1,0,0,2,0,"</definedName>
    <definedName name="FINSUM">#REF!</definedName>
    <definedName name="FIONA">#REF!</definedName>
    <definedName name="First_Page">#REF!</definedName>
    <definedName name="FITA_Data">#REF!</definedName>
    <definedName name="FITA_LOAD">#REF!</definedName>
    <definedName name="FIVE">#REF!</definedName>
    <definedName name="Fix_Exp_Rate">#REF!</definedName>
    <definedName name="fixed">#REF!</definedName>
    <definedName name="FIXED_ASSETS">#REF!</definedName>
    <definedName name="Fixed_Assets_Disposal">#REF!</definedName>
    <definedName name="Fixed_Cost">#REF!</definedName>
    <definedName name="FIXED_Exp">#REF!</definedName>
    <definedName name="FLHRS">#REF!</definedName>
    <definedName name="FLMargin">#REF!</definedName>
    <definedName name="FLMarginPercent">#REF!</definedName>
    <definedName name="FLNSAD">#REF!</definedName>
    <definedName name="floor">#REF!</definedName>
    <definedName name="FLOWS">#REF!</definedName>
    <definedName name="FLSales">#REF!</definedName>
    <definedName name="FM">#REF!</definedName>
    <definedName name="FO_HOURS">#REF!</definedName>
    <definedName name="Footer">#REF!</definedName>
    <definedName name="ForCumOU">#REF!</definedName>
    <definedName name="Ford.Verkf" hidden="1">{"Kontenverteilung",#N/A,FALSE,"H A Ü"}</definedName>
    <definedName name="ForderungenVerk" hidden="1">{"Alles",#N/A,FALSE,"H A Ü"}</definedName>
    <definedName name="Foreign_Credit">#REF!</definedName>
    <definedName name="Foreign_Tax">#REF!</definedName>
    <definedName name="ForeignProvince" hidden="1">#REF!</definedName>
    <definedName name="forfeiture">#REF!</definedName>
    <definedName name="FORG">#REF!</definedName>
    <definedName name="Form" hidden="1">#REF!</definedName>
    <definedName name="Form_926">OFFSET(#REF!,0,0,COUNTA(#REF!),1)</definedName>
    <definedName name="Formulas">#REF!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_Alloc">#REF!</definedName>
    <definedName name="Fornitori">#REF!</definedName>
    <definedName name="forward">(1.1^0.25)</definedName>
    <definedName name="ForYEOU">#REF!</definedName>
    <definedName name="Fossil_BGS">#REF!</definedName>
    <definedName name="Fossil_Secur_Date">#REF!</definedName>
    <definedName name="FOUR">#N/A</definedName>
    <definedName name="FP">#REF!</definedName>
    <definedName name="fpl">#REF!</definedName>
    <definedName name="fplds">#REF!</definedName>
    <definedName name="fplitxinc">#REF!</definedName>
    <definedName name="FPLPAIDS">#REF!</definedName>
    <definedName name="fplreport">#REF!,#REF!,#REF!,#REF!,#REF!,#REF!,#REF!,#REF!</definedName>
    <definedName name="Franchise">#REF!</definedName>
    <definedName name="FranchiseDiscountRate">#REF!</definedName>
    <definedName name="Franci">#REF!</definedName>
    <definedName name="FreeCashFlow">#REF!</definedName>
    <definedName name="FreeRent">#REF!</definedName>
    <definedName name="FREIGHT">0.03</definedName>
    <definedName name="Frequencies">{"Annual";"Semiannual";"Quarterly";"Monthly"}</definedName>
    <definedName name="FrequencyNormalize">{"Annual","Annual",1;"Annually","Annual",1;1,"Annual",1;"Semiannual","Semiannual",2;"Semiannually","Semiannual",2;2,"Semiannual",2;"Quarterly","Quarterly",4;4,"Quarterly",4;"Monthly","Monthly",12;12,"Monthly",12}</definedName>
    <definedName name="FREV">#REF!</definedName>
    <definedName name="FRI">#REF!</definedName>
    <definedName name="Fringe">#REF!</definedName>
    <definedName name="Front_page">#REF!</definedName>
    <definedName name="FS">#REF!</definedName>
    <definedName name="FSC">#REF!</definedName>
    <definedName name="fssdl">#REF!</definedName>
    <definedName name="FSTD">#REF!</definedName>
    <definedName name="FTE_Contractor">#REF!</definedName>
    <definedName name="FTE_Employee">#REF!</definedName>
    <definedName name="FTE_EmployeeCount">#REF!</definedName>
    <definedName name="FTE_EmployeeNonCount">#REF!</definedName>
    <definedName name="FTR">#REF!</definedName>
    <definedName name="FTT_GAAP">#REF!</definedName>
    <definedName name="FTT_PS_E_Ongoing">#REF!</definedName>
    <definedName name="FTT_Retrieve">#REF!</definedName>
    <definedName name="FTT_Retrieve07">#REF!</definedName>
    <definedName name="FTT_SCOG">#REF!</definedName>
    <definedName name="FTT_TOTAL_NandE">#REF!</definedName>
    <definedName name="fuel">#REF!</definedName>
    <definedName name="fuel_passed">#REF!</definedName>
    <definedName name="FUN">#REF!</definedName>
    <definedName name="FUNCOV">#REF!</definedName>
    <definedName name="FUNCTION">#REF!</definedName>
    <definedName name="FunctionName">#REF!</definedName>
    <definedName name="FunctionNameOut">#REF!</definedName>
    <definedName name="FUND">#REF!</definedName>
    <definedName name="FUNSTD">#REF!</definedName>
    <definedName name="Furniture_and_Fixtur">#REF!</definedName>
    <definedName name="FVRate0">#REF!</definedName>
    <definedName name="FVRate1">#REF!</definedName>
    <definedName name="FVRate2">#REF!</definedName>
    <definedName name="FVRate3">#REF!</definedName>
    <definedName name="FVRate4">#REF!</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X">#REF!</definedName>
    <definedName name="fxrates">#REF!</definedName>
    <definedName name="FY">#REF!</definedName>
    <definedName name="FY00">#REF!</definedName>
    <definedName name="FY4nv">#REF!</definedName>
    <definedName name="g">#REF!</definedName>
    <definedName name="GA">#REF!</definedName>
    <definedName name="GAAP_Other">#REF!</definedName>
    <definedName name="gain">#REF!</definedName>
    <definedName name="Gain_Asset">#REF!</definedName>
    <definedName name="Gain_Loss_on_settlement_curtailment">#REF!</definedName>
    <definedName name="GainType">OFFSET(#REF!,0,0,COUNTA(#REF!),1)</definedName>
    <definedName name="GALION">#REF!</definedName>
    <definedName name="GAS">#REF!</definedName>
    <definedName name="gas_curve_for_extrapolation">#REF!</definedName>
    <definedName name="GAS_RATE">OFFSET(#REF!,3,IF(#REF!=1,#REF!,5*#REF!-4),20000,1)</definedName>
    <definedName name="GASales">#REF!</definedName>
    <definedName name="GasLiftSalesPrice">#REF!</definedName>
    <definedName name="GasNumberPrint">#REF!</definedName>
    <definedName name="GasPriceHeading">#REF!</definedName>
    <definedName name="GasPrices">#REF!</definedName>
    <definedName name="gbp">#REF!</definedName>
    <definedName name="GC">#REF!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R">#REF!</definedName>
    <definedName name="GDX">#REF!</definedName>
    <definedName name="GDX_TD">#REF!</definedName>
    <definedName name="Gefor">#REF!</definedName>
    <definedName name="GEMS">#REF!</definedName>
    <definedName name="GEN">#REF!</definedName>
    <definedName name="GENA">#REF!</definedName>
    <definedName name="GENERAL_INSTRUCTIONS_AND_RECOMMENDED_WORK_STEPS">#REF!</definedName>
    <definedName name="GeneralInflationRate">#REF!</definedName>
    <definedName name="GeneralLedgerBalance">#REF!</definedName>
    <definedName name="generation">#REF!</definedName>
    <definedName name="GenLedger">#REF!</definedName>
    <definedName name="GENOA">#REF!</definedName>
    <definedName name="GENOA_NORTH">#REF!</definedName>
    <definedName name="GENOA_SOUTH">#REF!</definedName>
    <definedName name="GenStepUpXfmr">#REF!</definedName>
    <definedName name="Geo">#REF!</definedName>
    <definedName name="gerry">#REF!</definedName>
    <definedName name="GES">#REF!</definedName>
    <definedName name="Getdata">#REF!</definedName>
    <definedName name="gfx">#REF!</definedName>
    <definedName name="gg" hidden="1">{"Saldenliste",#N/A,FALSE,"H A Ü"}</definedName>
    <definedName name="ggg">#REF!</definedName>
    <definedName name="gggg">#REF!</definedName>
    <definedName name="gggggggggg" hidden="1">{#N/A,#N/A,FALSE,"Aging Summary";#N/A,#N/A,FALSE,"Ratio Analysis";#N/A,#N/A,FALSE,"Test 120 Day Accts";#N/A,#N/A,FALSE,"Tickmarks"}</definedName>
    <definedName name="GH_Royalty">#REF!</definedName>
    <definedName name="GH_Share_of_Equity">#REF!</definedName>
    <definedName name="ghig">#REF!</definedName>
    <definedName name="GHP_B2Tax">#REF!</definedName>
    <definedName name="GHP_Combined_Rate">#REF!</definedName>
    <definedName name="GHP_ETR_Net_TEO">#REF!</definedName>
    <definedName name="GHP_FBOS">#REF!</definedName>
    <definedName name="GHP_Federal_FBOS">#REF!</definedName>
    <definedName name="GHP_Gross_Up">#REF!</definedName>
    <definedName name="GHP_PTBI">#REF!</definedName>
    <definedName name="GHP_SBOF">#REF!</definedName>
    <definedName name="GHP_State_Rate">#REF!</definedName>
    <definedName name="ghr" hidden="1">{#N/A,#N/A,FALSE,"Ratios - Medallion Class A";#N/A,#N/A,FALSE,"Ratios - Medallion Class B";#N/A,#N/A,FALSE,"Share Proof - Medallion A";#N/A,#N/A,FALSE,"Share Proof - Medallion B";#N/A,#N/A,FALSE,"Per Share-Medallion A";#N/A,#N/A,FALSE,"Per Share-Medallion B"}</definedName>
    <definedName name="gi">#REF!</definedName>
    <definedName name="Gift">#REF!</definedName>
    <definedName name="gIsBlank" hidden="1">ISBLANK(gIsRef)</definedName>
    <definedName name="gIsError" hidden="1">ISERROR(gIsRef)</definedName>
    <definedName name="gIsInPrintArea" localSheetId="1" hidden="1">NOT(ISERROR([0]!gIsRef !Print_Area))</definedName>
    <definedName name="gIsInPrintArea" localSheetId="2" hidden="1">NOT(ISERROR([0]!gIsRef !Print_Area))</definedName>
    <definedName name="gIsInPrintArea" localSheetId="3" hidden="1">NOT(ISERROR([0]!gIsRef !Print_Area))</definedName>
    <definedName name="gIsInPrintArea" localSheetId="4" hidden="1">NOT(ISERROR([0]!gIsRef !Print_Area))</definedName>
    <definedName name="gIsInPrintArea" localSheetId="8" hidden="1">NOT(ISERROR([0]!gIsRef !Print_Area))</definedName>
    <definedName name="gIsInPrintArea" localSheetId="9" hidden="1">NOT(ISERROR([0]!gIsRef !Print_Area))</definedName>
    <definedName name="gIsInPrintArea" localSheetId="11" hidden="1">NOT(ISERROR([0]!gIsRef !Print_Area))</definedName>
    <definedName name="gIsInPrintArea" localSheetId="12" hidden="1">NOT(ISERROR([0]!gIsRef !Print_Area))</definedName>
    <definedName name="gIsInPrintArea" localSheetId="15" hidden="1">NOT(ISERROR([0]!gIsRef !Print_Area))</definedName>
    <definedName name="gIsInPrintArea" localSheetId="16" hidden="1">NOT(ISERROR([0]!gIsRef !Print_Area))</definedName>
    <definedName name="gIsInPrintArea" localSheetId="17" hidden="1">NOT(ISERROR([0]!gIsRef !Print_Area))</definedName>
    <definedName name="gIsInPrintArea" localSheetId="18" hidden="1">NOT(ISERROR([0]!gIsRef !Print_Area))</definedName>
    <definedName name="gIsInPrintArea" localSheetId="19" hidden="1">NOT(ISERROR([0]!gIsRef !Print_Area))</definedName>
    <definedName name="gIsInPrintArea" localSheetId="23" hidden="1">NOT(ISERROR([0]!gIsRef !Print_Area))</definedName>
    <definedName name="gIsInPrintArea" localSheetId="24" hidden="1">NOT(ISERROR([0]!gIsRef !Print_Area))</definedName>
    <definedName name="gIsInPrintArea" localSheetId="25" hidden="1">NOT(ISERROR([0]!gIsRef !Print_Area))</definedName>
    <definedName name="gIsInPrintArea" localSheetId="26" hidden="1">NOT(ISERROR([0]!gIsRef !Print_Area))</definedName>
    <definedName name="gIsInPrintArea" localSheetId="27" hidden="1">NOT(ISERROR([0]!gIsRef !Print_Area))</definedName>
    <definedName name="gIsInPrintArea" hidden="1">NOT(ISERROR(gIsRef !Print_Area))</definedName>
    <definedName name="gIsInPrintTitles" localSheetId="1" hidden="1">NOT(ISERROR([0]!gIsRef !Print_Titles))</definedName>
    <definedName name="gIsInPrintTitles" localSheetId="2" hidden="1">NOT(ISERROR([0]!gIsRef !Print_Titles))</definedName>
    <definedName name="gIsInPrintTitles" localSheetId="3" hidden="1">NOT(ISERROR([0]!gIsRef !Print_Titles))</definedName>
    <definedName name="gIsInPrintTitles" localSheetId="4" hidden="1">NOT(ISERROR([0]!gIsRef !Print_Titles))</definedName>
    <definedName name="gIsInPrintTitles" localSheetId="8" hidden="1">NOT(ISERROR([0]!gIsRef !Print_Titles))</definedName>
    <definedName name="gIsInPrintTitles" localSheetId="9" hidden="1">NOT(ISERROR([0]!gIsRef !Print_Titles))</definedName>
    <definedName name="gIsInPrintTitles" localSheetId="11" hidden="1">NOT(ISERROR([0]!gIsRef !Print_Titles))</definedName>
    <definedName name="gIsInPrintTitles" localSheetId="12" hidden="1">NOT(ISERROR([0]!gIsRef !Print_Titles))</definedName>
    <definedName name="gIsInPrintTitles" localSheetId="15" hidden="1">NOT(ISERROR([0]!gIsRef !Print_Titles))</definedName>
    <definedName name="gIsInPrintTitles" localSheetId="16" hidden="1">NOT(ISERROR([0]!gIsRef !Print_Titles))</definedName>
    <definedName name="gIsInPrintTitles" localSheetId="17" hidden="1">NOT(ISERROR([0]!gIsRef !Print_Titles))</definedName>
    <definedName name="gIsInPrintTitles" localSheetId="18" hidden="1">NOT(ISERROR([0]!gIsRef !Print_Titles))</definedName>
    <definedName name="gIsInPrintTitles" localSheetId="19" hidden="1">NOT(ISERROR([0]!gIsRef !Print_Titles))</definedName>
    <definedName name="gIsInPrintTitles" localSheetId="23" hidden="1">NOT(ISERROR([0]!gIsRef !Print_Titles))</definedName>
    <definedName name="gIsInPrintTitles" localSheetId="24" hidden="1">NOT(ISERROR([0]!gIsRef !Print_Titles))</definedName>
    <definedName name="gIsInPrintTitles" localSheetId="25" hidden="1">NOT(ISERROR([0]!gIsRef !Print_Titles))</definedName>
    <definedName name="gIsInPrintTitles" localSheetId="26" hidden="1">NOT(ISERROR([0]!gIsRef !Print_Titles))</definedName>
    <definedName name="gIsInPrintTitles" localSheetId="27" hidden="1">NOT(ISERROR([0]!gIsRef !Print_Titles))</definedName>
    <definedName name="gIsInPrintTitles" hidden="1">NOT(ISERROR(gIsRef !Print_Titles))</definedName>
    <definedName name="gIsNumber" hidden="1">ISNUMBER(gIsRef)</definedName>
    <definedName name="gIsPreviousSheet" localSheetId="1" hidden="1">PrevShtCellValue([0]!gIsRef)&lt;&gt;[0]!gIsRef</definedName>
    <definedName name="gIsPreviousSheet" localSheetId="2" hidden="1">PrevShtCellValue([0]!gIsRef)&lt;&gt;[0]!gIsRef</definedName>
    <definedName name="gIsPreviousSheet" localSheetId="3" hidden="1">PrevShtCellValue([0]!gIsRef)&lt;&gt;[0]!gIsRef</definedName>
    <definedName name="gIsPreviousSheet" localSheetId="4" hidden="1">PrevShtCellValue([0]!gIsRef)&lt;&gt;[0]!gIsRef</definedName>
    <definedName name="gIsPreviousSheet" localSheetId="8" hidden="1">PrevShtCellValue([0]!gIsRef)&lt;&gt;[0]!gIsRef</definedName>
    <definedName name="gIsPreviousSheet" localSheetId="9" hidden="1">PrevShtCellValue([0]!gIsRef)&lt;&gt;[0]!gIsRef</definedName>
    <definedName name="gIsPreviousSheet" localSheetId="11" hidden="1">PrevShtCellValue([0]!gIsRef)&lt;&gt;[0]!gIsRef</definedName>
    <definedName name="gIsPreviousSheet" localSheetId="12" hidden="1">PrevShtCellValue([0]!gIsRef)&lt;&gt;[0]!gIsRef</definedName>
    <definedName name="gIsPreviousSheet" localSheetId="15" hidden="1">PrevShtCellValue([0]!gIsRef)&lt;&gt;[0]!gIsRef</definedName>
    <definedName name="gIsPreviousSheet" localSheetId="16" hidden="1">PrevShtCellValue([0]!gIsRef)&lt;&gt;[0]!gIsRef</definedName>
    <definedName name="gIsPreviousSheet" localSheetId="17" hidden="1">PrevShtCellValue([0]!gIsRef)&lt;&gt;[0]!gIsRef</definedName>
    <definedName name="gIsPreviousSheet" localSheetId="18" hidden="1">PrevShtCellValue([0]!gIsRef)&lt;&gt;[0]!gIsRef</definedName>
    <definedName name="gIsPreviousSheet" localSheetId="19" hidden="1">PrevShtCellValue([0]!gIsRef)&lt;&gt;[0]!gIsRef</definedName>
    <definedName name="gIsPreviousSheet" localSheetId="23" hidden="1">PrevShtCellValue([0]!gIsRef)&lt;&gt;[0]!gIsRef</definedName>
    <definedName name="gIsPreviousSheet" localSheetId="24" hidden="1">PrevShtCellValue([0]!gIsRef)&lt;&gt;[0]!gIsRef</definedName>
    <definedName name="gIsPreviousSheet" localSheetId="25" hidden="1">PrevShtCellValue([0]!gIsRef)&lt;&gt;[0]!gIsRef</definedName>
    <definedName name="gIsPreviousSheet" localSheetId="26" hidden="1">PrevShtCellValue([0]!gIsRef)&lt;&gt;[0]!gIsRef</definedName>
    <definedName name="gIsPreviousSheet" localSheetId="27" hidden="1">PrevShtCellValue([0]!gIsRef)&lt;&gt;[0]!gIsRef</definedName>
    <definedName name="gIsPreviousSheet" hidden="1">PrevShtCellValue(gIsRef)&lt;&gt;gIsRef</definedName>
    <definedName name="gIsRef" hidden="1">INDIRECT("rc",FALSE)</definedName>
    <definedName name="gIsText" hidden="1">ISTEXT(gIsRef)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JC_03">#REF!</definedName>
    <definedName name="GJC_04">#REF!</definedName>
    <definedName name="GJC_09">#REF!</definedName>
    <definedName name="GL">#REF!</definedName>
    <definedName name="GL_Prior_Year">#REF!</definedName>
    <definedName name="GLACCT">#REF!</definedName>
    <definedName name="GLH_B2Tax">#REF!</definedName>
    <definedName name="GLH_Combined_Rate">#REF!</definedName>
    <definedName name="GLH_ETR_Net_TEO">#REF!</definedName>
    <definedName name="GLH_FBOS">#REF!</definedName>
    <definedName name="GLH_Federal_FBOS">#REF!</definedName>
    <definedName name="GLH_Gross_Up">#REF!</definedName>
    <definedName name="GLH_SBOF">#REF!</definedName>
    <definedName name="GLH_State_Rate">#REF!</definedName>
    <definedName name="GLW_Combined_Rate">#REF!</definedName>
    <definedName name="GLW_FBOS">#REF!</definedName>
    <definedName name="GLW_Federal_FBOS">#REF!</definedName>
    <definedName name="GLW_Gross_Up">#REF!</definedName>
    <definedName name="GLW_SBOF">#REF!</definedName>
    <definedName name="GLW_State_Rate">#REF!</definedName>
    <definedName name="goals">#REF!</definedName>
    <definedName name="GOD" hidden="1">{#N/A,#N/A,TRUE,"Facility-Input";#N/A,#N/A,TRUE,"Graphs";#N/A,#N/A,TRUE,"TOTAL"}</definedName>
    <definedName name="golly" hidden="1">{#N/A,#N/A,TRUE,"Facility-Input";#N/A,#N/A,TRUE,"Graphs";#N/A,#N/A,TRUE,"TOTAL"}</definedName>
    <definedName name="Good_Gross_Adds_Apr03__Pilots__BB">#REF!</definedName>
    <definedName name="Good_Gross_Adds_Apr03_BB">#REF!</definedName>
    <definedName name="Good_Gross_Adds_Mar03__Pilots__test">#REF!</definedName>
    <definedName name="Good_Gross_Deacts_Apr03_TEST">#REF!</definedName>
    <definedName name="Good_Tail">#REF!</definedName>
    <definedName name="Good_Tail_EOP">#REF!</definedName>
    <definedName name="GOODBYE" hidden="1">{#N/A,#N/A,TRUE,"Facility-Input";#N/A,#N/A,TRUE,"Graphs";#N/A,#N/A,TRUE,"TOTAL"}</definedName>
    <definedName name="GoodTech_Royalty">#REF!</definedName>
    <definedName name="goodwill">#REF!</definedName>
    <definedName name="GOTOCommentary">#REF!</definedName>
    <definedName name="GotoCover">#REF!</definedName>
    <definedName name="GOTODetail">#REF!</definedName>
    <definedName name="GOTOFootnotes">#REF!</definedName>
    <definedName name="GOTOGraph">#REF!</definedName>
    <definedName name="GOTOTrend">#REF!</definedName>
    <definedName name="GP">#REF!</definedName>
    <definedName name="GPLT">#REF!</definedName>
    <definedName name="GPOWER">#REF!</definedName>
    <definedName name="gprs_00_by_month">#REF!</definedName>
    <definedName name="GPSplit">OFFSET(#REF!,0,0,COUNTA(#REF!),1)</definedName>
    <definedName name="gr_power">#REF!</definedName>
    <definedName name="Grade_Weeks">#REF!</definedName>
    <definedName name="GRADES">#REF!</definedName>
    <definedName name="GRAFTON">#REF!</definedName>
    <definedName name="Grand_Total">#REF!</definedName>
    <definedName name="Graph" localSheetId="7">#REF!,#REF!,#REF!,#REF!</definedName>
    <definedName name="Graph" localSheetId="9">#REF!,#REF!,#REF!,#REF!</definedName>
    <definedName name="Graph" localSheetId="10">#REF!,#REF!,#REF!,#REF!</definedName>
    <definedName name="Graph" localSheetId="12">#REF!,#REF!,#REF!,#REF!</definedName>
    <definedName name="Graph">#REF!,#REF!,#REF!,#REF!</definedName>
    <definedName name="GRC_Cost">#REF!</definedName>
    <definedName name="Great_China_GSM_Radio_00_by_month">#REF!</definedName>
    <definedName name="Great_China_GSM_Radios_99_by_month">#REF!</definedName>
    <definedName name="Greater_China_GSM_cabinet_00_by_month">#REF!</definedName>
    <definedName name="Greater_China_GSM_cabinet_99_by_month">#REF!</definedName>
    <definedName name="Greater_China_GSM_Radio_00_by_month">#REF!</definedName>
    <definedName name="Greater_China_others_by_month_00">#REF!</definedName>
    <definedName name="Greater_China_others_by_month_99">#REF!</definedName>
    <definedName name="green_table">#REF!</definedName>
    <definedName name="gross_output">#REF!</definedName>
    <definedName name="Group">#REF!</definedName>
    <definedName name="GROUP_CPD">#REF!</definedName>
    <definedName name="GROUPS">#REF!</definedName>
    <definedName name="Grove_City">#REF!</definedName>
    <definedName name="growth">#REF!</definedName>
    <definedName name="Growth_Est">#REF!</definedName>
    <definedName name="grp_Env">#REF!</definedName>
    <definedName name="grp_NonOP">#REF!</definedName>
    <definedName name="grp_Prod">#REF!</definedName>
    <definedName name="grp_SiteGA">#REF!</definedName>
    <definedName name="GRP_Supplies">#REF!</definedName>
    <definedName name="Grp1Comp1">#REF!</definedName>
    <definedName name="Grp1Comp2">#REF!</definedName>
    <definedName name="Grp1Comp3">#REF!</definedName>
    <definedName name="Grp2Comp1">#REF!</definedName>
    <definedName name="Grp2Comp2">#REF!</definedName>
    <definedName name="Grp2Comp3">#REF!</definedName>
    <definedName name="Grp2Comp4">#REF!</definedName>
    <definedName name="Grp3Comp1">#REF!</definedName>
    <definedName name="Grp3Comp2">#REF!</definedName>
    <definedName name="Grp3Comp3">#REF!</definedName>
    <definedName name="GRPCALC">#REF!</definedName>
    <definedName name="GRPTI">#REF!</definedName>
    <definedName name="grsales">#REF!</definedName>
    <definedName name="Grwth_Rate">#REF!</definedName>
    <definedName name="gsCapacity_rate">#REF!</definedName>
    <definedName name="gsdagas" hidden="1">{#N/A,#N/A,FALSE,"BS_CORPORATE"}</definedName>
    <definedName name="GSM">#REF!</definedName>
    <definedName name="GSM_cabinet_00">#REF!</definedName>
    <definedName name="GSM_cabinet_99">#REF!</definedName>
    <definedName name="GSM_Radio_01">#REF!</definedName>
    <definedName name="GSM_radios_00">#REF!</definedName>
    <definedName name="GSM_Radios_99_by_month">#REF!</definedName>
    <definedName name="GSMPRODUCT">#REF!</definedName>
    <definedName name="GSMTAM">#REF!</definedName>
    <definedName name="GSOF">#REF!</definedName>
    <definedName name="GSS">#REF!</definedName>
    <definedName name="GST">#REF!</definedName>
    <definedName name="GSTD">#REF!</definedName>
    <definedName name="GSTG">#REF!</definedName>
    <definedName name="GTcommodityCor">#REF!</definedName>
    <definedName name="GTFUEL">#REF!</definedName>
    <definedName name="GTHR">#REF!</definedName>
    <definedName name="GTPOWER">#REF!</definedName>
    <definedName name="Guaranteed">#REF!</definedName>
    <definedName name="GUPTC">#REF!</definedName>
    <definedName name="h">#REF!</definedName>
    <definedName name="h1_inc_input">#REF!</definedName>
    <definedName name="h2_alloc">#REF!</definedName>
    <definedName name="h2_merchant">#REF!</definedName>
    <definedName name="h2_prod">#REF!</definedName>
    <definedName name="h2_top">#REF!</definedName>
    <definedName name="H2O">#REF!</definedName>
    <definedName name="Haarlem">#REF!</definedName>
    <definedName name="haha" hidden="1">{"OMPA_FAC",#N/A,FALSE,"OMPA FAC"}</definedName>
    <definedName name="Haircut">#REF!</definedName>
    <definedName name="hallo" hidden="1">{"Kontenverteilung",#N/A,FALSE,"H A Ü"}</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SKINS">#REF!</definedName>
    <definedName name="HB">#REF!</definedName>
    <definedName name="HB_2">#REF!</definedName>
    <definedName name="HC">#REF!</definedName>
    <definedName name="HCP">#REF!</definedName>
    <definedName name="HCTextLen">#REF!</definedName>
    <definedName name="hd" hidden="1">{#N/A,#N/A,FALSE,"Aging Summary";#N/A,#N/A,FALSE,"Ratio Analysis";#N/A,#N/A,FALSE,"Test 120 Day Accts";#N/A,#N/A,FALSE,"Tickmarks"}</definedName>
    <definedName name="HDCT">#REF!</definedName>
    <definedName name="HdLan">#REF!</definedName>
    <definedName name="HDLGSTI">#REF!</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#REF!</definedName>
    <definedName name="HEAD1">#REF!</definedName>
    <definedName name="HEAD2">#REF!</definedName>
    <definedName name="headcount">#REF!</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ER">#REF!</definedName>
    <definedName name="HEADER1">#REF!</definedName>
    <definedName name="HeaderRowOut">#REF!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eatrate">#REF!</definedName>
    <definedName name="Hedge">#REF!</definedName>
    <definedName name="hee">#REF!</definedName>
    <definedName name="HELD">#REF!</definedName>
    <definedName name="hello" hidden="1">{#N/A,#N/A,TRUE,"Facility-Input";#N/A,#N/A,TRUE,"Graphs";#N/A,#N/A,TRUE,"TOTAL"}</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p">#REF!</definedName>
    <definedName name="Henry_1">#REF!</definedName>
    <definedName name="henryhub">#REF!</definedName>
    <definedName name="HERE">#REF!</definedName>
    <definedName name="HERE1">#REF!</definedName>
    <definedName name="HERE1A">#REF!</definedName>
    <definedName name="HERE2">#REF!</definedName>
    <definedName name="HERE3">#REF!</definedName>
    <definedName name="HERE4">#REF!</definedName>
    <definedName name="HERE5">#REF!</definedName>
    <definedName name="HERE6">#REF!</definedName>
    <definedName name="HEREA">#REF!</definedName>
    <definedName name="hhh">#REF!</definedName>
    <definedName name="hhhgj">#REF!</definedName>
    <definedName name="hhhh">#REF!</definedName>
    <definedName name="hi" hidden="1">{#N/A,#N/A,FALSE,"Aging Summary";#N/A,#N/A,FALSE,"Ratio Analysis";#N/A,#N/A,FALSE,"Test 120 Day Accts";#N/A,#N/A,FALSE,"Tickmarks"}</definedName>
    <definedName name="high" hidden="1">{#N/A,#N/A,TRUE,"TOTAL DSBN";#N/A,#N/A,TRUE,"WEST";#N/A,#N/A,TRUE,"SOUTH";#N/A,#N/A,TRUE,"NORTHEAST"}</definedName>
    <definedName name="High_EBITDA_Exit_Multiple">#REF!</definedName>
    <definedName name="highlights">#REF!</definedName>
    <definedName name="HighSum" hidden="1">{#N/A,#N/A,TRUE,"TOTAL DISTRIBUTION";#N/A,#N/A,TRUE,"SOUTH";#N/A,#N/A,TRUE,"NORTHEAST";#N/A,#N/A,TRUE,"WEST"}</definedName>
    <definedName name="HIST5YR">#REF!</definedName>
    <definedName name="HISTORICAL_YEAR_DATE">#REF!</definedName>
    <definedName name="HISTORICAL_YEAR_X">#REF!</definedName>
    <definedName name="History">#REF!</definedName>
    <definedName name="HKG">#REF!</definedName>
    <definedName name="HLDGSCALC">#REF!</definedName>
    <definedName name="HoldCoSplit">OFFSET(#REF!,0,0,COUNTA(#REF!),1)</definedName>
    <definedName name="home" hidden="1">{2;#N/A;"R13C16:R17C16";#N/A;"R13C14:R17C15";FALSE;FALSE;FALSE;95;#N/A;#N/A;"R13C19";#N/A;FALSE;FALSE;FALSE;FALSE;#N/A;"";#N/A;FALSE;"";"";#N/A;#N/A;#N/A}</definedName>
    <definedName name="HON_1505">#REF!</definedName>
    <definedName name="HONTSR">#REF!</definedName>
    <definedName name="HOST_DEMAND">#REF!</definedName>
    <definedName name="HOST_HOURS">#REF!</definedName>
    <definedName name="HotelName">#REF!</definedName>
    <definedName name="HOTSU">#REF!</definedName>
    <definedName name="hourending">#REF!</definedName>
    <definedName name="Hourly_Rate">#REF!</definedName>
    <definedName name="Hours">#REF!</definedName>
    <definedName name="HP">#REF!</definedName>
    <definedName name="HPNTSR">#REF!</definedName>
    <definedName name="HR">#REF!</definedName>
    <definedName name="hrcompare0607">#REF!</definedName>
    <definedName name="Hrh_1">#REF!</definedName>
    <definedName name="HRS">#REF!</definedName>
    <definedName name="Hrsprmo">#REF!</definedName>
    <definedName name="HSC_Price">#REF!</definedName>
    <definedName name="HspLogonApplication">"'CorpFin'"</definedName>
    <definedName name="HspLogonDomain">"'NA1'"</definedName>
    <definedName name="HspLogonServer">"'il06nssftt100'"</definedName>
    <definedName name="HspLogonUserName">"'EFIN47'"</definedName>
    <definedName name="HTML_CodePage">1252</definedName>
    <definedName name="HTML_Control">{"'2003 05 15'!$W$11:$AI$18","'2003 05 15'!$A$1:$V$30"}</definedName>
    <definedName name="HTML_Control_1" hidden="1">{"'360068'!$A$1:$P$225"}</definedName>
    <definedName name="HTML_Control_2" hidden="1">{"'360068'!$A$1:$P$225"}</definedName>
    <definedName name="HTML_Control_3" hidden="1">{"'360068'!$A$1:$P$225"}</definedName>
    <definedName name="HTML_Control_4" hidden="1">{"'360068'!$A$1:$P$225"}</definedName>
    <definedName name="HTML_Control_454" hidden="1">{"'360068'!$A$1:$P$225"}</definedName>
    <definedName name="HTML_Control_5" hidden="1">{"'360068'!$A$1:$P$225"}</definedName>
    <definedName name="HTML_Control_BIT">{"'2003 05 15'!$W$11:$AI$18","'2003 05 15'!$A$1:$V$30"}</definedName>
    <definedName name="HTML_Control2" hidden="1">{"'W.W. Summary'!$A$1:$K$37"}</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PathFileMac">"Macintosh HD:HomePageStuff:pc:datasets:implprem.html"</definedName>
    <definedName name="HTML_Title">"2003 05 15 to Ian"</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UBBARD">#REF!</definedName>
    <definedName name="Huh?">{"'2003 05 15'!$W$11:$AI$18","'2003 05 15'!$A$1:$V$30"}</definedName>
    <definedName name="Huh?_BIT">{"'2003 05 15'!$W$11:$AI$18","'2003 05 15'!$A$1:$V$30"}</definedName>
    <definedName name="hukh" hidden="1">{#N/A,#N/A,FALSE,"P&amp;L";#N/A,#N/A,FALSE,"DL Worksheet";#N/A,#N/A,FALSE,"Ind. Cell";#N/A,#N/A,FALSE,"Capital";#N/A,#N/A,FALSE,"Tooling";#N/A,#N/A,FALSE,"LRP"}</definedName>
    <definedName name="hw_deprec">#REF!</definedName>
    <definedName name="HW_Maintenance">#REF!</definedName>
    <definedName name="HW02AJE1">#REF!</definedName>
    <definedName name="HW02AJE2">#REF!</definedName>
    <definedName name="HW02AJE3">#REF!</definedName>
    <definedName name="HW02AJE4">#REF!</definedName>
    <definedName name="HW02AJE5">#REF!</definedName>
    <definedName name="HW02AJE6">#REF!</definedName>
    <definedName name="HW02AJE7">#REF!</definedName>
    <definedName name="HW02AJE8">#REF!</definedName>
    <definedName name="HWIndex">#REF!</definedName>
    <definedName name="hwpcoc">#REF!</definedName>
    <definedName name="hwpcoc2">#REF!</definedName>
    <definedName name="Hydro_One_Brampton_Inc.">#REF!</definedName>
    <definedName name="Hydro_One_Remote_Communities_Inc.">#REF!</definedName>
    <definedName name="Hydro_One_Telecom_Inc.">#REF!</definedName>
    <definedName name="hyp8txinc">#REF!</definedName>
    <definedName name="hyp9txinc">#REF!</definedName>
    <definedName name="Hypothèses_et_rendements">#REF!</definedName>
    <definedName name="i">#REF!</definedName>
    <definedName name="I_DiscountRateCF">#REF!</definedName>
    <definedName name="IASales">#REF!</definedName>
    <definedName name="IBI_Tax_Abatement">#REF!</definedName>
    <definedName name="IBI_Tax_Basis">#REF!</definedName>
    <definedName name="IBUTANE">#REF!</definedName>
    <definedName name="icap">#REF!</definedName>
    <definedName name="ICINTEXP">#REF!</definedName>
    <definedName name="ICINTINC">#REF!</definedName>
    <definedName name="ICIO_Tax">#REF!</definedName>
    <definedName name="ICIO_Tax_Abatement">#REF!</definedName>
    <definedName name="ICOL">#N/A</definedName>
    <definedName name="IDEN">#REF!</definedName>
    <definedName name="iden1">#REF!</definedName>
    <definedName name="iden10">#REF!</definedName>
    <definedName name="iden2">#REF!</definedName>
    <definedName name="iden3">#REF!</definedName>
    <definedName name="iden4">#REF!</definedName>
    <definedName name="iden5">#REF!</definedName>
    <definedName name="iden6">#REF!</definedName>
    <definedName name="iden7">#REF!</definedName>
    <definedName name="iden8">#REF!</definedName>
    <definedName name="iden9">#REF!</definedName>
    <definedName name="IDL">#REF!</definedName>
    <definedName name="IDO">#REF!</definedName>
    <definedName name="IESS">#REF!</definedName>
    <definedName name="IF_HSC">#REF!</definedName>
    <definedName name="IF_NGPL_TexOK">#REF!</definedName>
    <definedName name="ii">#REF!</definedName>
    <definedName name="iii">#REF!</definedName>
    <definedName name="iiiiii">#REF!</definedName>
    <definedName name="ILSales">#REF!</definedName>
    <definedName name="IMAX1">#REF!</definedName>
    <definedName name="IMAX2">#REF!</definedName>
    <definedName name="IMAX3">#REF!</definedName>
    <definedName name="imdcb">#REF!</definedName>
    <definedName name="imdcr">#REF!</definedName>
    <definedName name="imdcs">#REF!</definedName>
    <definedName name="imdpb">#REF!</definedName>
    <definedName name="imdpr">#REF!</definedName>
    <definedName name="imdps">#REF!</definedName>
    <definedName name="imoc">#REF!</definedName>
    <definedName name="impetxinc">#REF!</definedName>
    <definedName name="ImportFile">#N/A</definedName>
    <definedName name="ImportListDG">#REF!</definedName>
    <definedName name="IMPORTO">#REF!</definedName>
    <definedName name="ImportOut">#REF!</definedName>
    <definedName name="Imputed">#REF!</definedName>
    <definedName name="inbetween">#REF!,#REF!,#REF!,#REF!,#REF!,#REF!,#REF!,#REF!</definedName>
    <definedName name="inc" localSheetId="7">#REF!,#REF!,#REF!,#REF!</definedName>
    <definedName name="inc" localSheetId="9">#REF!,#REF!,#REF!,#REF!</definedName>
    <definedName name="inc" localSheetId="10">#REF!,#REF!,#REF!,#REF!</definedName>
    <definedName name="inc" localSheetId="12">#REF!,#REF!,#REF!,#REF!</definedName>
    <definedName name="inc">#REF!,#REF!,#REF!,#REF!</definedName>
    <definedName name="IncludeCor">#REF!</definedName>
    <definedName name="INCOME">#REF!</definedName>
    <definedName name="Income_Statement">#REF!</definedName>
    <definedName name="Income_Tax_Fed">#REF!</definedName>
    <definedName name="Income_Tax_State">#REF!</definedName>
    <definedName name="Income_Taxes">#REF!</definedName>
    <definedName name="incomestatement">#REF!</definedName>
    <definedName name="IncomeStreamNumber">OFFSET(#REF!,0,0,COUNTA(#REF!),1)</definedName>
    <definedName name="incr">#REF!=0</definedName>
    <definedName name="incr_post">#REF!</definedName>
    <definedName name="incr_pre">#REF!</definedName>
    <definedName name="Incrementi_singoli_97">#REF!</definedName>
    <definedName name="IND.MAX">#N/A</definedName>
    <definedName name="IND.MAX1">#N/A</definedName>
    <definedName name="ind36_93">#REF!</definedName>
    <definedName name="ind36_94">#REF!</definedName>
    <definedName name="ind37_93">#REF!</definedName>
    <definedName name="ind37_94">#REF!</definedName>
    <definedName name="ind39_94">#REF!</definedName>
    <definedName name="ind40_93">#REF!</definedName>
    <definedName name="ind40_94">#REF!</definedName>
    <definedName name="ind46_93">#REF!</definedName>
    <definedName name="ind46_94">#REF!</definedName>
    <definedName name="ind47_93">#REF!</definedName>
    <definedName name="ind47_94">#REF!</definedName>
    <definedName name="INDALA">#REF!</definedName>
    <definedName name="index">#REF!</definedName>
    <definedName name="Inergi_OPRB_ACTUAL">#REF!</definedName>
    <definedName name="Inergi_OPRB_Budget">#REF!</definedName>
    <definedName name="Inergi_OPRB_CUM_Actual">#REF!</definedName>
    <definedName name="Inergi_OPRB_Cum_Budget">#REF!</definedName>
    <definedName name="InergiTitle">#REF!</definedName>
    <definedName name="Inflation">#REF!</definedName>
    <definedName name="Inflation_Factor">#REF!</definedName>
    <definedName name="inflList" hidden="1">"10000000000000000000000000000000000000000000000000000000000000000000000000000000000000000000000000000000000000000000000000000000000000000000000000000000000000000000000000000000000000000000000000000000"</definedName>
    <definedName name="ING">#REF!</definedName>
    <definedName name="Initial_Billing">#REF!</definedName>
    <definedName name="ink" localSheetId="7">#REF!,#REF!,#REF!,#REF!</definedName>
    <definedName name="ink" localSheetId="9">#REF!,#REF!,#REF!,#REF!</definedName>
    <definedName name="ink" localSheetId="10">#REF!,#REF!,#REF!,#REF!</definedName>
    <definedName name="ink" localSheetId="12">#REF!,#REF!,#REF!,#REF!</definedName>
    <definedName name="ink">#REF!,#REF!,#REF!,#REF!</definedName>
    <definedName name="INP_RANGE">#REF!</definedName>
    <definedName name="INP1W">#REF!</definedName>
    <definedName name="INP1WO">#REF!</definedName>
    <definedName name="INP2W">#REF!</definedName>
    <definedName name="INP2WO">#REF!</definedName>
    <definedName name="INP3W">#REF!</definedName>
    <definedName name="INP3WO">#REF!</definedName>
    <definedName name="INP4W">#REF!</definedName>
    <definedName name="INP4WO">#REF!</definedName>
    <definedName name="INP5W">#REF!</definedName>
    <definedName name="INP5WO">#REF!</definedName>
    <definedName name="INP6W">#REF!</definedName>
    <definedName name="INP6WO">#REF!</definedName>
    <definedName name="INP7W">#REF!</definedName>
    <definedName name="INP7WO">#REF!</definedName>
    <definedName name="INP8W">#REF!</definedName>
    <definedName name="INP8WO">#REF!</definedName>
    <definedName name="inpc">#REF!</definedName>
    <definedName name="inpc2">#REF!</definedName>
    <definedName name="Input">#REF!</definedName>
    <definedName name="INPUT_ACCTS">#REF!</definedName>
    <definedName name="Input_AddressOne">#REF!</definedName>
    <definedName name="Input_AddressThree">#REF!</definedName>
    <definedName name="Input_AddressTwo">#REF!</definedName>
    <definedName name="INPUT_AREA">#REF!</definedName>
    <definedName name="INPUT_DATA">#REF!</definedName>
    <definedName name="Input_Fax1">#REF!</definedName>
    <definedName name="Input_Fax2">#REF!</definedName>
    <definedName name="INPUT_PAGE">#REF!</definedName>
    <definedName name="Input_Phone1">#REF!</definedName>
    <definedName name="Input_Range">#REF!,#REF!,#REF!,#REF!,#REF!,#REF!,#REF!,#REF!,#REF!,#REF!,#REF!,#REF!,#REF!,#REF!,#REF!,#REF!,#REF!,#REF!,#REF!,#REF!,#REF!,#REF!</definedName>
    <definedName name="Input_VendorNumber">#REF!</definedName>
    <definedName name="InputBTUFactorSAT">#REF!</definedName>
    <definedName name="InputC2EthaneGPM">#REF!</definedName>
    <definedName name="InputC3PropaneGPM">#REF!</definedName>
    <definedName name="InputC6HexanesGPM">#REF!</definedName>
    <definedName name="InputIC4IsoButaneGPM">#REF!</definedName>
    <definedName name="InputIC5IsoPentaneGPM">#REF!</definedName>
    <definedName name="InputNC4NButaneGPM">#REF!</definedName>
    <definedName name="InputNC5NPentaneGPM">#REF!</definedName>
    <definedName name="Inputs_EndYrBal">#REF!</definedName>
    <definedName name="Inputs_EndYrBal_prior">#REF!</definedName>
    <definedName name="Inputs_FF1_Map">#REF!</definedName>
    <definedName name="InputTestDate">#REF!</definedName>
    <definedName name="InputTotalGPM">#REF!</definedName>
    <definedName name="INPW">#REF!</definedName>
    <definedName name="INS">#REF!</definedName>
    <definedName name="Ins_per_Annum">#REF!</definedName>
    <definedName name="INSales">#REF!</definedName>
    <definedName name="INSERT1">#REF!</definedName>
    <definedName name="INSERT2">#REF!</definedName>
    <definedName name="Insulin">#REF!</definedName>
    <definedName name="Insurance">#REF!</definedName>
    <definedName name="Insurance___000">#REF!</definedName>
    <definedName name="insvc">#REF!</definedName>
    <definedName name="INT_INC">#REF!</definedName>
    <definedName name="INT_RATE">#REF!</definedName>
    <definedName name="intang_afudc910">#REF!</definedName>
    <definedName name="Interco">#REF!</definedName>
    <definedName name="Interco0604" hidden="1">{#N/A,#N/A,FALSE,"Aging Summary";#N/A,#N/A,FALSE,"Ratio Analysis";#N/A,#N/A,FALSE,"Test 120 Day Accts";#N/A,#N/A,FALSE,"Tickmarks"}</definedName>
    <definedName name="interest_formulas">#REF!</definedName>
    <definedName name="Interest_on_Cash_Balance">#REF!</definedName>
    <definedName name="Interest_on_liabilities">#REF!</definedName>
    <definedName name="Interest_Rate">#REF!</definedName>
    <definedName name="Interest_Schedule">#REF!</definedName>
    <definedName name="InterestOnlyMortgageTerm">#REF!</definedName>
    <definedName name="International_Assets_Book_Basis">#REF!</definedName>
    <definedName name="International_Assets_Gross_Proceeds">#REF!</definedName>
    <definedName name="IntervalCor">#REF!</definedName>
    <definedName name="INTEXP">#REF!</definedName>
    <definedName name="INTINC">#REF!</definedName>
    <definedName name="INTQ">#REF!</definedName>
    <definedName name="IntroText">#REF!</definedName>
    <definedName name="INTY">#REF!</definedName>
    <definedName name="Inv_Duration">#REF!</definedName>
    <definedName name="inv_irr">#REF!</definedName>
    <definedName name="inv_npv">#REF!</definedName>
    <definedName name="INV_Past_Col">#REF!</definedName>
    <definedName name="inv_yield">#REF!</definedName>
    <definedName name="Inv225N.Mich">#REF!</definedName>
    <definedName name="invaplpifginljan2002">#REF!</definedName>
    <definedName name="invaplpijan2002">#REF!</definedName>
    <definedName name="invaplpirfiusjan2002">#REF!</definedName>
    <definedName name="invaplpisspusjan2002">#REF!</definedName>
    <definedName name="InvAtl">#REF!</definedName>
    <definedName name="InvBeg1stQ">#REF!</definedName>
    <definedName name="InvBeg2ndQ">#REF!</definedName>
    <definedName name="InvCad">#REF!</definedName>
    <definedName name="InvCad2">#REF!</definedName>
    <definedName name="InvCentCity">#REF!</definedName>
    <definedName name="InvColSq">#REF!</definedName>
    <definedName name="INVENT">#REF!</definedName>
    <definedName name="Inventory_Reserve">#REF!</definedName>
    <definedName name="InverterInitalSP">#REF!</definedName>
    <definedName name="Invertersize">#REF!</definedName>
    <definedName name="Investment_Approval_Date">#REF!</definedName>
    <definedName name="InvestmentID">OFFSET(#REF!,0,0,COUNTA(#REF!),1)</definedName>
    <definedName name="investmentsc">#REF!</definedName>
    <definedName name="investmentsp">#REF!</definedName>
    <definedName name="investor_npv">#REF!</definedName>
    <definedName name="InvFtMag">#REF!</definedName>
    <definedName name="InvGtBr">#REF!</definedName>
    <definedName name="InvHntgtn">#REF!</definedName>
    <definedName name="Invitation3">#REF!</definedName>
    <definedName name="Invitation4">#REF!</definedName>
    <definedName name="invnlpimrbnljan02">#REF!</definedName>
    <definedName name="INVNLPISSPNLJAN02">#REF!</definedName>
    <definedName name="INVNLPIWRINLJAN02">#REF!</definedName>
    <definedName name="INVOICE">#REF!</definedName>
    <definedName name="InvPhl">#REF!</definedName>
    <definedName name="InvPreston">#REF!</definedName>
    <definedName name="InvRDen">#REF!</definedName>
    <definedName name="InvSFHyatt">#REF!</definedName>
    <definedName name="InvStoneCrest">#REF!</definedName>
    <definedName name="ipo" hidden="1">{#N/A,#N/A,FALSE,"Aging Summary";#N/A,#N/A,FALSE,"Ratio Analysis";#N/A,#N/A,FALSE,"Test 120 Day Accts";#N/A,#N/A,FALSE,"Tickmarks"}</definedName>
    <definedName name="IPP">#REF!</definedName>
    <definedName name="IPPINT">#REF!</definedName>
    <definedName name="IPPIRB">#REF!</definedName>
    <definedName name="IPPRB">#REF!</definedName>
    <definedName name="IPS_Airtime_Query__Apr03">#REF!</definedName>
    <definedName name="IPS_Airtime_Query__Feb03">#REF!</definedName>
    <definedName name="IPS_Airtime_Query__Jan03">#REF!</definedName>
    <definedName name="IPS_Airtime_Query__Mar03">#REF!</definedName>
    <definedName name="IPS_Airtime_Query__Sep02">#REF!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"c82"</definedName>
    <definedName name="IQ_AVG_SHAREOUTSTANDING" hidden="1">"c83"</definedName>
    <definedName name="IQ_AVG_TEV" hidden="1">"c84"</definedName>
    <definedName name="IQ_AVG_VOLUME" hidden="1">"c1346"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"c6522"</definedName>
    <definedName name="IQ_CONV_DATE" hidden="1">"c2191"</definedName>
    <definedName name="IQ_CONV_EXP_DATE" hidden="1">"c3043"</definedName>
    <definedName name="IQ_CONV_PREMIUM" hidden="1">"c2195"</definedName>
    <definedName name="IQ_CONV_PRICE" hidden="1">"c2193"</definedName>
    <definedName name="IQ_CONV_RATE">"c2192"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W_ACT_OR_EST" hidden="1">"c4320"</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HARE_ACT_OR_EST" hidden="1">"c4446"</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 hidden="1">"c1575"</definedName>
    <definedName name="IQ_FOREIGN_BRANCHES_U.S._BANKS_LOANS_FDIC">"c6438"</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 hidden="1">"c547"</definedName>
    <definedName name="IQ_IMPAIRMENT_GW" hidden="1">"c548"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1000</definedName>
    <definedName name="IQ_LATESTQ">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800000</definedName>
    <definedName name="IQ_NAMES_REVISION_DATE_">41277.2356134259</definedName>
    <definedName name="IQ_NAMES_REVISION_DATE__1">42298.8973032407</definedName>
    <definedName name="IQ_NAV_ACT_OR_EST">"c2225"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W_ACT_OR_EST" hidden="1">"c4478"</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PUT_DATE_SCHEDULE" hidden="1">"c2483"</definedName>
    <definedName name="IQ_PUT_NOTIFICATION" hidden="1">"c2485"</definedName>
    <definedName name="IQ_PUT_PRICE_SCHEDULE" hidden="1">"c2484"</definedName>
    <definedName name="IQ_QTD">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D40" hidden="1">"$D$41:$D$2543"</definedName>
    <definedName name="IQRD41" hidden="1">"$D$42:$D$2544"</definedName>
    <definedName name="IQRE41" hidden="1">"$E$42:$E$2544"</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RATE">#REF!</definedName>
    <definedName name="Iron">#REF!</definedName>
    <definedName name="IROW">#N/A</definedName>
    <definedName name="IRR">#REF!</definedName>
    <definedName name="IRR_Analysis">#REF!</definedName>
    <definedName name="IRR_Delta">#REF!</definedName>
    <definedName name="IRR_Delta_Wind">#REF!</definedName>
    <definedName name="IRR10B">#REF!</definedName>
    <definedName name="IRROUT">#REF!</definedName>
    <definedName name="IRSCenter" hidden="1">#REF!</definedName>
    <definedName name="IS">#REF!</definedName>
    <definedName name="IS_ACCT">#REF!</definedName>
    <definedName name="IS_CURRENT">#REF!</definedName>
    <definedName name="IS_DESCRIPTION">#REF!</definedName>
    <definedName name="IS_M1_1">#REF!</definedName>
    <definedName name="IS_M1_2">#REF!</definedName>
    <definedName name="IS_RECLASS">#REF!</definedName>
    <definedName name="IS_TCC">#REF!</definedName>
    <definedName name="IS_TRC">#REF!</definedName>
    <definedName name="Isbell_WASP">#REF!</definedName>
    <definedName name="iscg1">#REF!</definedName>
    <definedName name="iscg10">#REF!</definedName>
    <definedName name="iscg2">#REF!</definedName>
    <definedName name="iscg3">#REF!</definedName>
    <definedName name="iscg4">#REF!</definedName>
    <definedName name="iscg5">#REF!</definedName>
    <definedName name="iscg6">#REF!</definedName>
    <definedName name="iscg7">#REF!</definedName>
    <definedName name="iscg8">#REF!</definedName>
    <definedName name="iscg9">#REF!</definedName>
    <definedName name="ISO_9000">#REF!</definedName>
    <definedName name="itc">#REF!</definedName>
    <definedName name="ITCWO">#REF!</definedName>
    <definedName name="ItemMaster">#REF!</definedName>
    <definedName name="ItemType">#REF!</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VA">#REF!</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#REF!</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GCELL">#REF!</definedName>
    <definedName name="JAGPAG">#REF!</definedName>
    <definedName name="jajjks" hidden="1">{#N/A,#N/A,FALSE,"Total";#N/A,#N/A,FALSE,"ASNS";#N/A,#N/A,FALSE,"PNCNS";#N/A,#N/A,FALSE,"DSNS";#N/A,#N/A,FALSE,"TNS"}</definedName>
    <definedName name="JAN">#REF!</definedName>
    <definedName name="Jan_03_Estimate_p1">#REF!</definedName>
    <definedName name="Jan_03_Estimate_p2">#REF!</definedName>
    <definedName name="Jan_03_p3">#REF!</definedName>
    <definedName name="Jan_03_p4">#REF!</definedName>
    <definedName name="JanCP">#REF!</definedName>
    <definedName name="JanCurrHV">#REF!</definedName>
    <definedName name="JanCurrLV">#REF!</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LiabHV">#REF!</definedName>
    <definedName name="JanLiabLV">#REF!</definedName>
    <definedName name="JanPrevHV">#REF!</definedName>
    <definedName name="JanPrevLV">#REF!</definedName>
    <definedName name="Japan">#REF!</definedName>
    <definedName name="Jason" hidden="1">{"Age 50; 100% - NPPC",#N/A,FALSE,"Age 50; 100%";"Age 50; 100% - PSC",#N/A,FALSE,"Age 50; 100%";"Age 50; 100% - Gain/Loss",#N/A,FALSE,"Age 50; 100%"}</definedName>
    <definedName name="jc">#REF!</definedName>
    <definedName name="jcidcb">#REF!</definedName>
    <definedName name="jcidcr">#REF!</definedName>
    <definedName name="jcidcs">#REF!</definedName>
    <definedName name="jcidpb">#REF!</definedName>
    <definedName name="jcidpr">#REF!</definedName>
    <definedName name="jcidps">#REF!</definedName>
    <definedName name="JDE">#REF!</definedName>
    <definedName name="je">#REF!</definedName>
    <definedName name="JE_S">#REF!</definedName>
    <definedName name="jean" localSheetId="7">#REF!,#REF!,#REF!,#REF!</definedName>
    <definedName name="jean" localSheetId="9">#REF!,#REF!,#REF!,#REF!</definedName>
    <definedName name="jean" localSheetId="10">#REF!,#REF!,#REF!,#REF!</definedName>
    <definedName name="jean" localSheetId="12">#REF!,#REF!,#REF!,#REF!</definedName>
    <definedName name="jean">#REF!,#REF!,#REF!,#REF!</definedName>
    <definedName name="jeentry912">#REF!</definedName>
    <definedName name="jeform">#REF!</definedName>
    <definedName name="JEG">#REF!</definedName>
    <definedName name="JEH">#REF!</definedName>
    <definedName name="jentry">#REF!</definedName>
    <definedName name="jentry89">#REF!</definedName>
    <definedName name="jentry90">#REF!</definedName>
    <definedName name="jentry91">#REF!</definedName>
    <definedName name="jentry92">#REF!</definedName>
    <definedName name="JES">#REF!</definedName>
    <definedName name="JESUS" hidden="1">{#N/A,#N/A,TRUE,"Facility-Input";#N/A,#N/A,TRUE,"Graphs";#N/A,#N/A,TRUE,"TOTAL"}</definedName>
    <definedName name="jfx">#REF!</definedName>
    <definedName name="JGM">#REF!</definedName>
    <definedName name="jh" hidden="1">{#N/A,#N/A,FALSE,"Aging Summary";#N/A,#N/A,FALSE,"Ratio Analysis";#N/A,#N/A,FALSE,"Test 120 Day Accts";#N/A,#N/A,FALSE,"Tickmarks"}</definedName>
    <definedName name="jhfg">#N/A</definedName>
    <definedName name="JHG">#REF!</definedName>
    <definedName name="ji" hidden="1">{"'Highlights'!$A$1:$M$123"}</definedName>
    <definedName name="jj">#REF!</definedName>
    <definedName name="jjj">#REF!</definedName>
    <definedName name="jjjj">#REF!</definedName>
    <definedName name="JLB">#REF!</definedName>
    <definedName name="JNL_ENTRY">#REF!</definedName>
    <definedName name="jo">#N/A</definedName>
    <definedName name="JOBNO">#REF!</definedName>
    <definedName name="jonetxinc">#REF!</definedName>
    <definedName name="jor">#REF!</definedName>
    <definedName name="JOUR_ENTRY">#REF!</definedName>
    <definedName name="JPH">#REF!</definedName>
    <definedName name="jr">#REF!</definedName>
    <definedName name="js">#REF!</definedName>
    <definedName name="JTP">#REF!</definedName>
    <definedName name="JUL">#REF!</definedName>
    <definedName name="JulCurHV">#REF!</definedName>
    <definedName name="JulCurLV">#REF!</definedName>
    <definedName name="JulECurHV">#REF!</definedName>
    <definedName name="JulECurLV">#REF!</definedName>
    <definedName name="JulELiabHV">#REF!</definedName>
    <definedName name="JulELiabLV">#REF!</definedName>
    <definedName name="JulEPrevHV">#REF!</definedName>
    <definedName name="JulEPrevLV">#REF!</definedName>
    <definedName name="JulLiabHV">#REF!</definedName>
    <definedName name="JulLiabLV">#REF!</definedName>
    <definedName name="JulPrevHV">#REF!</definedName>
    <definedName name="JulPrevLV">#REF!</definedName>
    <definedName name="july">#REF!</definedName>
    <definedName name="JUN">#REF!</definedName>
    <definedName name="JunCurHV">#REF!</definedName>
    <definedName name="JunCurLV">#REF!</definedName>
    <definedName name="june">#REF!</definedName>
    <definedName name="JunLiabHV">#REF!</definedName>
    <definedName name="JunLiabLV">#REF!</definedName>
    <definedName name="JunPrevHV">#REF!</definedName>
    <definedName name="JunPrevLV">#REF!</definedName>
    <definedName name="JV">#REF!</definedName>
    <definedName name="JV1_38_90">#REF!</definedName>
    <definedName name="jvirr">#REF!</definedName>
    <definedName name="jvlook">#REF!</definedName>
    <definedName name="jyoti2">#REF!</definedName>
    <definedName name="k">#REF!</definedName>
    <definedName name="K1_">#REF!</definedName>
    <definedName name="K1P">#REF!</definedName>
    <definedName name="K2_">#REF!</definedName>
    <definedName name="K2_WBEVMODE" hidden="1">-1</definedName>
    <definedName name="K2P">#REF!</definedName>
    <definedName name="Kasse" hidden="1">{"Kontenverteilung",#N/A,FALSE,"H A Ü"}</definedName>
    <definedName name="Kd">#REF!</definedName>
    <definedName name="kerntxinc">#REF!</definedName>
    <definedName name="key">#REF!</definedName>
    <definedName name="KeyCon_Close_Date">#REF!</definedName>
    <definedName name="KeyControlFigure">#REF!</definedName>
    <definedName name="Keys">#REF!</definedName>
    <definedName name="kfpartner">#REF!</definedName>
    <definedName name="kjl" hidden="1">{#N/A,#N/A,FALSE,"TOTFINAL";#N/A,#N/A,FALSE,"FINPLAN";#N/A,#N/A,FALSE,"TOTMOTADJ";#N/A,#N/A,FALSE,"tieEQ";#N/A,#N/A,FALSE,"G";#N/A,#N/A,FALSE,"ELIMS";#N/A,#N/A,FALSE,"NEXTEL ADJ";#N/A,#N/A,FALSE,"MIMS";#N/A,#N/A,FALSE,"LMPS";#N/A,#N/A,FALSE,"CNSS";#N/A,#N/A,FALSE,"CSS";#N/A,#N/A,FALSE,"MCG";#N/A,#N/A,FALSE,"AECS";#N/A,#N/A,FALSE,"SPS";#N/A,#N/A,FALSE,"CORP"}</definedName>
    <definedName name="kk">#REF!</definedName>
    <definedName name="kkk">#REF!</definedName>
    <definedName name="kkkk">#REF!</definedName>
    <definedName name="KMD">#REF!</definedName>
    <definedName name="ko" hidden="1">{#N/A,#N/A,FALSE,"Aging Summary";#N/A,#N/A,FALSE,"Ratio Analysis";#N/A,#N/A,FALSE,"Test 120 Day Accts";#N/A,#N/A,FALSE,"Tickmarks"}</definedName>
    <definedName name="Korea">#REF!</definedName>
    <definedName name="KPMGContact" hidden="1">#REF!</definedName>
    <definedName name="KRJP">#REF!</definedName>
    <definedName name="KS">#REF!</definedName>
    <definedName name="KSP">#REF!</definedName>
    <definedName name="KSSales">#REF!</definedName>
    <definedName name="kW">#REF!</definedName>
    <definedName name="KWP">#REF!</definedName>
    <definedName name="KYSales">#REF!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1_DISP">#REF!</definedName>
    <definedName name="L1_ESS_LIST">#REF!</definedName>
    <definedName name="L1_LINE_LIST">#REF!</definedName>
    <definedName name="L1_TBL">#REF!</definedName>
    <definedName name="L2_DISP">#REF!</definedName>
    <definedName name="L2_ESS_LIST">#REF!</definedName>
    <definedName name="L2_LINE_LIST">#REF!</definedName>
    <definedName name="L2_TBL">#REF!</definedName>
    <definedName name="LABEL_BLK">#N/A</definedName>
    <definedName name="LABEL_CK0">#N/A</definedName>
    <definedName name="LABEL_CK1">#N/A</definedName>
    <definedName name="LABEL_CK2">#N/A</definedName>
    <definedName name="LABEL_CK3">#N/A</definedName>
    <definedName name="LABEL_ERR">#N/A</definedName>
    <definedName name="LABEL_ERR_MSG">#N/A</definedName>
    <definedName name="Labor">#REF!</definedName>
    <definedName name="Labor____of_People">#REF!</definedName>
    <definedName name="Labor_by_Framework">#REF!</definedName>
    <definedName name="Labor_Index">#REF!</definedName>
    <definedName name="labor2001">#REF!</definedName>
    <definedName name="labor2002">#REF!</definedName>
    <definedName name="labor2003">#REF!</definedName>
    <definedName name="labor2004">#REF!</definedName>
    <definedName name="labor2005">#REF!</definedName>
    <definedName name="LaborInf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llo">#REF!</definedName>
    <definedName name="LAlloc">#REF!</definedName>
    <definedName name="Lamar_Alloc">#REF!</definedName>
    <definedName name="Land_Lease">#REF!</definedName>
    <definedName name="Land_Required">#REF!</definedName>
    <definedName name="Language">#REF!</definedName>
    <definedName name="last_year">#REF!</definedName>
    <definedName name="LastFwdYear">#N/A</definedName>
    <definedName name="lastmonth">#REF!</definedName>
    <definedName name="LastRow1">#REF!</definedName>
    <definedName name="LastRow2">#REF!</definedName>
    <definedName name="LastRowA">4</definedName>
    <definedName name="LATAMCELL">#REF!</definedName>
    <definedName name="LATAMPAG">#REF!</definedName>
    <definedName name="layout7">#REF!</definedName>
    <definedName name="LayoutOut">#REF!</definedName>
    <definedName name="LB0">#REF!</definedName>
    <definedName name="lborefin">LEFT(#REF!)="Y"</definedName>
    <definedName name="LC_Target">#REF!</definedName>
    <definedName name="LCPI_04">#REF!</definedName>
    <definedName name="LCPI_05">#REF!</definedName>
    <definedName name="LCPI_06">#REF!</definedName>
    <definedName name="LCPI_07">#REF!</definedName>
    <definedName name="LCPI_08">#REF!</definedName>
    <definedName name="LCPI_09">#REF!</definedName>
    <definedName name="LCPI08">#REF!</definedName>
    <definedName name="LDC">#REF!</definedName>
    <definedName name="LDCkWh">#REF!</definedName>
    <definedName name="LDCkWh2">#REF!</definedName>
    <definedName name="LDCkWh3">#REF!</definedName>
    <definedName name="LDCLoads">#REF!</definedName>
    <definedName name="LDCRates">#REF!</definedName>
    <definedName name="LDCRates2">#REF!</definedName>
    <definedName name="LDFH">#N/A</definedName>
    <definedName name="LEAD">#REF!</definedName>
    <definedName name="LEAD_2">#REF!</definedName>
    <definedName name="LEASE">#REF!</definedName>
    <definedName name="LEASE_FLOWS">#REF!</definedName>
    <definedName name="Leased_Auto">#REF!</definedName>
    <definedName name="LEDGER">#REF!</definedName>
    <definedName name="left">OFFSET(!A1,0,-1)</definedName>
    <definedName name="level" localSheetId="7">#REF!,#REF!,#REF!,#REF!</definedName>
    <definedName name="level" localSheetId="9">#REF!,#REF!,#REF!,#REF!</definedName>
    <definedName name="level" localSheetId="10">#REF!,#REF!,#REF!,#REF!</definedName>
    <definedName name="level" localSheetId="12">#REF!,#REF!,#REF!,#REF!</definedName>
    <definedName name="level">#REF!,#REF!,#REF!,#REF!</definedName>
    <definedName name="LeveragedCashFlow">#REF!</definedName>
    <definedName name="lew" hidden="1">{#N/A,#N/A,FALSE,"INPUTDATA";#N/A,#N/A,FALSE,"SUMMARY"}</definedName>
    <definedName name="LFTSR">#REF!</definedName>
    <definedName name="lfx">#REF!</definedName>
    <definedName name="LG0396999March_Post_closing_entries">#REF!</definedName>
    <definedName name="LG12997_Dec_Post_Close_Entry">#REF!</definedName>
    <definedName name="LHMonth">#REF!</definedName>
    <definedName name="LHYear">#REF!</definedName>
    <definedName name="li">#REF!</definedName>
    <definedName name="Liab_end_year_new_basis">#REF!</definedName>
    <definedName name="Liab_end_year_prev_basis">#REF!</definedName>
    <definedName name="Liab_start_year">#REF!</definedName>
    <definedName name="Liabilities">#REF!</definedName>
    <definedName name="LIABS">#REF!</definedName>
    <definedName name="Library" hidden="1">"a1"</definedName>
    <definedName name="Life">#REF!</definedName>
    <definedName name="LIMCL">#REF!</definedName>
    <definedName name="limcount" hidden="1">2</definedName>
    <definedName name="Limestone_Cost____ton">#REF!</definedName>
    <definedName name="Limestone_Usage__tons_MWH">#REF!</definedName>
    <definedName name="LINE_COL">#REF!</definedName>
    <definedName name="LINE_ERR_SW">#REF!</definedName>
    <definedName name="Line_Losses">#REF!</definedName>
    <definedName name="Line_of_Service_LOS">#REF!</definedName>
    <definedName name="Line22">#REF!</definedName>
    <definedName name="Line26">#REF!</definedName>
    <definedName name="Line30">#REF!</definedName>
    <definedName name="Line32">#REF!</definedName>
    <definedName name="Lines">#REF!</definedName>
    <definedName name="LiqPriceHeading">#REF!</definedName>
    <definedName name="LiqPrices">#REF!</definedName>
    <definedName name="LiqProps">#REF!</definedName>
    <definedName name="Liquids" hidden="1">{#N/A,#N/A,FALSE,"Earnings release"}</definedName>
    <definedName name="list">#REF!</definedName>
    <definedName name="List_Ancillary_Cases">#REF!</definedName>
    <definedName name="List_CnstFin_Cases">#REF!</definedName>
    <definedName name="List_CnstFund_Cases">#REF!</definedName>
    <definedName name="List_CnstPreFin_Cases">#REF!</definedName>
    <definedName name="List_MajMaint_Cases">#REF!</definedName>
    <definedName name="List_Market_Cases">#REF!</definedName>
    <definedName name="List_PropTax_Cases">#REF!</definedName>
    <definedName name="List_Sensitivity_Cases">#REF!</definedName>
    <definedName name="List_TermFin_Cases">#REF!</definedName>
    <definedName name="List_TermFund_Cases">#REF!</definedName>
    <definedName name="List_TermRsv_Cases">#REF!</definedName>
    <definedName name="LISTA_100">#REF!</definedName>
    <definedName name="lista100">#REF!</definedName>
    <definedName name="listINDEX">#REF!:INDEX(#REF!,SUMPRODUCT(--(#REF!&lt;&gt;"")))</definedName>
    <definedName name="ListOffset">1</definedName>
    <definedName name="Litigation">#REF!</definedName>
    <definedName name="LJG">#REF!</definedName>
    <definedName name="LJK">#REF!</definedName>
    <definedName name="lk" hidden="1">{#N/A,#N/A,FALSE,"Summary";#N/A,#N/A,FALSE,"Adj to Option C";#N/A,#N/A,FALSE,"Dividend Analysis";#N/A,#N/A,FALSE,"Reserve Analysis";#N/A,#N/A,FALSE,"Depreciation";#N/A,#N/A,FALSE,"Other Tax Adj"}</definedName>
    <definedName name="LKK">#REF!</definedName>
    <definedName name="ll">#REF!</definedName>
    <definedName name="lll" hidden="1">{#N/A,#N/A,FALSE,"INPUTDATA";#N/A,#N/A,FALSE,"SUMMARY";#N/A,#N/A,FALSE,"CTAREP";#N/A,#N/A,FALSE,"CTBREP";#N/A,#N/A,FALSE,"TURBEFF";#N/A,#N/A,FALSE,"Condenser Performance"}</definedName>
    <definedName name="llll">#REF!</definedName>
    <definedName name="LMPS">#REF!</definedName>
    <definedName name="LMYTD">#REF!</definedName>
    <definedName name="LNG_Tank_Lease">#REF!</definedName>
    <definedName name="LNSallo">#REF!</definedName>
    <definedName name="Load_Factor">#REF!</definedName>
    <definedName name="Load_Growth">#REF!</definedName>
    <definedName name="LoadForecast">#REF!</definedName>
    <definedName name="Loads">#REF!</definedName>
    <definedName name="LoadServingEntities">#REF!</definedName>
    <definedName name="loan">#REF!</definedName>
    <definedName name="Loan_Amount">#REF!</definedName>
    <definedName name="LOAN_CONST">#REF!</definedName>
    <definedName name="LOAN_FEE">#REF!</definedName>
    <definedName name="Loan_Start">#REF!</definedName>
    <definedName name="Loan_Years">#REF!</definedName>
    <definedName name="loanpayc">#REF!</definedName>
    <definedName name="loanpayp">#REF!</definedName>
    <definedName name="loanrecc">#REF!</definedName>
    <definedName name="loanrecp">#REF!</definedName>
    <definedName name="LOC">#REF!</definedName>
    <definedName name="LOCALTAX_VX">#REF!</definedName>
    <definedName name="LOCATE3">#N/A</definedName>
    <definedName name="Location">#REF!</definedName>
    <definedName name="Location2">#REF!</definedName>
    <definedName name="LocationColumn1">#REF!</definedName>
    <definedName name="LocationColumn2">#REF!</definedName>
    <definedName name="LocationDescr">#REF!</definedName>
    <definedName name="LocationDescr2">#REF!</definedName>
    <definedName name="Locations">#REF!</definedName>
    <definedName name="Locativa">#REF!</definedName>
    <definedName name="LOCTABLE">#REF!</definedName>
    <definedName name="LocTbl">#REF!</definedName>
    <definedName name="LOCTextLen">#REF!</definedName>
    <definedName name="LocusPoint">#REF!</definedName>
    <definedName name="LODI">#REF!</definedName>
    <definedName name="LogReturnsCor">#REF!</definedName>
    <definedName name="LookAddressOne">#REF!</definedName>
    <definedName name="LookAddressThree">#REF!</definedName>
    <definedName name="LookAddressTwo">#REF!</definedName>
    <definedName name="LookAdjustMentOneAmount">#REF!</definedName>
    <definedName name="LookAdjustMentOneText">#REF!</definedName>
    <definedName name="LookAdjustMentThreeAmount">#REF!</definedName>
    <definedName name="LookAdjustMentThreeText">#REF!</definedName>
    <definedName name="LookAdjustMentTwoAmount">#REF!</definedName>
    <definedName name="LookAdjustMentTwoText">#REF!</definedName>
    <definedName name="LookAidInConstAmount">#REF!</definedName>
    <definedName name="LookAidInConstRate">#REF!</definedName>
    <definedName name="LookAllocatedCompFuelMcfBasedOnWellHeadMcf">#REF!</definedName>
    <definedName name="LookAllocatedCompFuelMmbtuBasedOnWellHeadMMBtu">#REF!</definedName>
    <definedName name="LookAllocatedDryCompFuelMcf">#REF!</definedName>
    <definedName name="LookAllocatedDryCompFuelMMBtu">#REF!</definedName>
    <definedName name="LookAllocatedFuelFlareMcfBasedOnWellHeadMcf">#REF!</definedName>
    <definedName name="LookAllocatedFuelFlareMcfTotal">#REF!</definedName>
    <definedName name="LookAllocatedFuelFlareMmbtuBasedOnWellHeadMMBtu">#REF!</definedName>
    <definedName name="LookAllocatedFuelFlareMmbtuTotal">#REF!</definedName>
    <definedName name="LookAllocatedGallonsEthane">#REF!</definedName>
    <definedName name="LookAllocatedGallonsHexanes">#REF!</definedName>
    <definedName name="LookAllocatedGallonsIsoButane">#REF!</definedName>
    <definedName name="LookAllocatedGallonsIsoPentane">#REF!</definedName>
    <definedName name="LookAllocatedGallonsMethane">#REF!</definedName>
    <definedName name="LookAllocatedGallonsNormalButane">#REF!</definedName>
    <definedName name="LookAllocatedGallonsNormalPentane">#REF!</definedName>
    <definedName name="LookAllocatedGallonsPentanesPlus">#REF!</definedName>
    <definedName name="LookAllocatedGallonsPropane">#REF!</definedName>
    <definedName name="LookAllocatedGallonsTotalTimesProducersPercent">#REF!</definedName>
    <definedName name="LookAllocatedMcf">#REF!</definedName>
    <definedName name="LookAllocatedMcfShrinkEthane">#REF!</definedName>
    <definedName name="LookAllocatedMcfShrinkHexanes">#REF!</definedName>
    <definedName name="LookAllocatedMcfShrinkIsoButane">#REF!</definedName>
    <definedName name="LookAllocatedMcfShrinkIsoPentane">#REF!</definedName>
    <definedName name="LookAllocatedMcfShrinkMethane">#REF!</definedName>
    <definedName name="LookAllocatedMcfShrinkNormalButane">#REF!</definedName>
    <definedName name="LookAllocatedMcfShrinkNormalPentane">#REF!</definedName>
    <definedName name="LookAllocatedMcfShrinkPentanesPlus">#REF!</definedName>
    <definedName name="LookAllocatedMcfShrinkPropane">#REF!</definedName>
    <definedName name="LookAllocatedMmbtu">#REF!</definedName>
    <definedName name="LookAllocatedMmbtuShrinkEthane">#REF!</definedName>
    <definedName name="LookAllocatedMmbtuShrinkHexanes">#REF!</definedName>
    <definedName name="LookAllocatedMmbtuShrinkIsoButane">#REF!</definedName>
    <definedName name="LookAllocatedMmbtuShrinkIsoPentane">#REF!</definedName>
    <definedName name="LookAllocatedMmbtuShrinkMethane">#REF!</definedName>
    <definedName name="LookAllocatedMmbtuShrinkNormalButane">#REF!</definedName>
    <definedName name="LookAllocatedMmbtuShrinkNormalPentane">#REF!</definedName>
    <definedName name="LookAllocatedMmbtuShrinkPentanesPlus">#REF!</definedName>
    <definedName name="LookAllocatedMmbtuShrinkPropane">#REF!</definedName>
    <definedName name="LookAllocatedMmbtuShrinkTotal">#REF!</definedName>
    <definedName name="LookAllocGalsEthane">#REF!</definedName>
    <definedName name="LookAllocGalsHexanes">#REF!</definedName>
    <definedName name="LookAllocGalsIsoButane">#REF!</definedName>
    <definedName name="LookAllocGalsIsoPentane">#REF!</definedName>
    <definedName name="LookAllocGalsMethane">#REF!</definedName>
    <definedName name="LookAllocGalsNormalButane">#REF!</definedName>
    <definedName name="LookAllocGalsNormalPentane">#REF!</definedName>
    <definedName name="LookAllocGalsPropane">#REF!</definedName>
    <definedName name="LookAllocLDGalsEthane">#REF!</definedName>
    <definedName name="LookAllocLDGalsHexanes">#REF!</definedName>
    <definedName name="LookAllocLDGalsIsoButane">#REF!</definedName>
    <definedName name="LookAllocLDGalsIsoPentane">#REF!</definedName>
    <definedName name="LookAllocLDGalsMethane">#REF!</definedName>
    <definedName name="LookAllocLDGalsNormalButane">#REF!</definedName>
    <definedName name="LookAllocLDGalsNormalPentane">#REF!</definedName>
    <definedName name="LookAllocLDGalsPropane">#REF!</definedName>
    <definedName name="LookByPassMcf">#REF!</definedName>
    <definedName name="LookByPassMMBtu">#REF!</definedName>
    <definedName name="LookCascadeBPMcf">#REF!</definedName>
    <definedName name="LookCascadeBPMMBtu">#REF!</definedName>
    <definedName name="LookCascadeFeeRate">#REF!</definedName>
    <definedName name="LookCascadeFeeValue">#REF!</definedName>
    <definedName name="LookCO2MolePercent">#REF!</definedName>
    <definedName name="LookCO2TreatingAmount">#REF!</definedName>
    <definedName name="LookCompressionAmount">#REF!</definedName>
    <definedName name="LookCompressionRate">#REF!</definedName>
    <definedName name="LookConditioningFee">#REF!</definedName>
    <definedName name="LookConditioningFeeRatePerMmbtu">#REF!</definedName>
    <definedName name="LookDehyAmount">#REF!</definedName>
    <definedName name="LookDehyRate">#REF!</definedName>
    <definedName name="LookElecCostAmount_Comp">#REF!</definedName>
    <definedName name="LookElecCostAmount_Plant">#REF!</definedName>
    <definedName name="LookExcessGasLiftSalesValue">#REF!</definedName>
    <definedName name="LookExcessGasLiftVolume">#REF!</definedName>
    <definedName name="LookFax1">#REF!</definedName>
    <definedName name="LookFinalResidueMCF">#REF!</definedName>
    <definedName name="LookFinalResidueMmbtu">#REF!</definedName>
    <definedName name="LookFuelCapLimitAdjustment">#REF!</definedName>
    <definedName name="LookFuelCapLimitPercent">#REF!</definedName>
    <definedName name="LookGasLiftGathAmount">#REF!</definedName>
    <definedName name="LookGasLiftGathRate">#REF!</definedName>
    <definedName name="LookGasLiftMeterFeeAmount">#REF!</definedName>
    <definedName name="LookGatheringAmount">#REF!</definedName>
    <definedName name="LookGatheringRate">#REF!</definedName>
    <definedName name="LookIncludeInTheoreticalCalculations">#REF!</definedName>
    <definedName name="LookLiquidsValueEthane">#REF!</definedName>
    <definedName name="LookLiquidsValueHexanes">#REF!</definedName>
    <definedName name="LookLiquidsValueISOButane">#REF!</definedName>
    <definedName name="LookLiquidsValueIsoPentane">#REF!</definedName>
    <definedName name="LookLiquidsValueMethane">#REF!</definedName>
    <definedName name="LookLiquidsValueNormalButane">#REF!</definedName>
    <definedName name="LookLiquidsValueNormalPentane">#REF!</definedName>
    <definedName name="LookLiquidsValuePentanesPlus">#REF!</definedName>
    <definedName name="LookLiquidsValuePropane">#REF!</definedName>
    <definedName name="LookLossLinePackMMBtu">#REF!</definedName>
    <definedName name="LookLowVolumeFee">#REF!</definedName>
    <definedName name="LookMay12OneOkStorageValue">#REF!</definedName>
    <definedName name="LookNetResidueAmount">#REF!</definedName>
    <definedName name="LookNGLDeliveryAmount">#REF!</definedName>
    <definedName name="LookNGLDeliveryRate">#REF!</definedName>
    <definedName name="LookOtherGatheringAmount">#REF!</definedName>
    <definedName name="LookOtherGatheringRate">#REF!</definedName>
    <definedName name="LookPhone1">#REF!</definedName>
    <definedName name="LookPOR_Average_PSIG">#REF!</definedName>
    <definedName name="LookPostedWellHeadMmbtu">#REF!</definedName>
    <definedName name="LookPressureBaseAdjustedTheoreticalGallonsEthane">#REF!</definedName>
    <definedName name="LookPressureBaseAdjustedTheoreticalGallonsHexanes">#REF!</definedName>
    <definedName name="LookPressureBaseAdjustedTheoreticalGallonsIsoButane">#REF!</definedName>
    <definedName name="LookPressureBaseAdjustedTheoreticalGallonsIsoPentane">#REF!</definedName>
    <definedName name="LookPressureBaseAdjustedTheoreticalGallonsMethane">#REF!</definedName>
    <definedName name="LookPressureBaseAdjustedTheoreticalGallonsNormalButane">#REF!</definedName>
    <definedName name="LookPressureBaseAdjustedTheoreticalGallonsNormalPentane">#REF!</definedName>
    <definedName name="LookPressureBaseAdjustedTheoreticalGallonsPentanesPlus">#REF!</definedName>
    <definedName name="LookPressureBaseAdjustedTheoreticalGallonsPropane">#REF!</definedName>
    <definedName name="LookPressureBaseAdjustedTheoreticalGPMEthane">#REF!</definedName>
    <definedName name="LookPressureBaseAdjustedTheoreticalGPMHexanes">#REF!</definedName>
    <definedName name="LookPressureBaseAdjustedTheoreticalGPMIsoButane">#REF!</definedName>
    <definedName name="LookPressureBaseAdjustedTheoreticalGPMIsoPentane">#REF!</definedName>
    <definedName name="LookPressureBaseAdjustedTheoreticalGPMMethane">#REF!</definedName>
    <definedName name="LookPressureBaseAdjustedTheoreticalGPMNormalButane">#REF!</definedName>
    <definedName name="LookPressureBaseAdjustedTheoreticalGPMNormalPentane">#REF!</definedName>
    <definedName name="LookPressureBaseAdjustedTheoreticalGPMPentanesPlus">#REF!</definedName>
    <definedName name="LookPressureBaseAdjustedTheoreticalGPMPropane">#REF!</definedName>
    <definedName name="LookProducerNGLPercent">#REF!</definedName>
    <definedName name="LookProducerPercentEthane">#REF!</definedName>
    <definedName name="LookProducerPercentIsoButane">#REF!</definedName>
    <definedName name="LookProducerPercentNormalButane">#REF!</definedName>
    <definedName name="LookProducerPercentPentanesPlus">#REF!</definedName>
    <definedName name="LookProducerPercentPropane">#REF!</definedName>
    <definedName name="LookProducerProcessingOrSellingAtWellHead">#REF!</definedName>
    <definedName name="LookProducersShareOfLiquidsValueEthane">#REF!</definedName>
    <definedName name="LookProducersShareOfLiquidsValueHexanes">#REF!</definedName>
    <definedName name="LookProducersShareOfLiquidsValueISOButane">#REF!</definedName>
    <definedName name="LookProducersShareOfLiquidsValueIsoPentane">#REF!</definedName>
    <definedName name="LookProducersShareOfLiquidsValueMethane">#REF!</definedName>
    <definedName name="LookProducersShareOfLiquidsValueNormalButane">#REF!</definedName>
    <definedName name="LookProducersShareOfLiquidsValueNormalPentane">#REF!</definedName>
    <definedName name="LookProducersShareOfLiquidsValuePentanesPlus">#REF!</definedName>
    <definedName name="LookProducersShareOfLiquidsValuePropane">#REF!</definedName>
    <definedName name="LookProducersShareOfLiquidsValueTotal">#REF!</definedName>
    <definedName name="LookResidueAmount">#REF!</definedName>
    <definedName name="LookResidueGatheringAmount">#REF!</definedName>
    <definedName name="LookResidueGatheringRate">#REF!</definedName>
    <definedName name="LookResidueTransportAmount">#REF!</definedName>
    <definedName name="LookResidueTransportRate">#REF!</definedName>
    <definedName name="LookSettledResidue">#REF!</definedName>
    <definedName name="LookTheoreticalGallonsEthane">#REF!</definedName>
    <definedName name="LookTheoreticalGallonsHexanes">#REF!</definedName>
    <definedName name="LookTheoreticalGallonsIsoButane">#REF!</definedName>
    <definedName name="LookTheoreticalGallonsIsoPentane">#REF!</definedName>
    <definedName name="LookTheoreticalGallonsMethane">#REF!</definedName>
    <definedName name="LookTheoreticalGallonsNormalButane">#REF!</definedName>
    <definedName name="LookTheoreticalGallonsNormalPentane">#REF!</definedName>
    <definedName name="LookTheoreticalGallonsPropane">#REF!</definedName>
    <definedName name="LookTotalFeeAmount">#REF!</definedName>
    <definedName name="LOOKUP">#REF!</definedName>
    <definedName name="LOOKUP0110">#REF!</definedName>
    <definedName name="LOOKUP08">#REF!</definedName>
    <definedName name="LOOKUP1">#REF!</definedName>
    <definedName name="LOOKUP1021">#REF!</definedName>
    <definedName name="LOOKUP2001.09">#REF!</definedName>
    <definedName name="lookup200111">#REF!</definedName>
    <definedName name="lookup20011209">#REF!</definedName>
    <definedName name="lookup2002.0127">#REF!</definedName>
    <definedName name="LOOKUP2002.06">#REF!</definedName>
    <definedName name="LookVendorNumber">#REF!</definedName>
    <definedName name="LookWellHeadMcf">#REF!</definedName>
    <definedName name="Loss_KW">#REF!</definedName>
    <definedName name="Loss_kWh">#REF!</definedName>
    <definedName name="Loss_Rate">#REF!</definedName>
    <definedName name="LOSSCFB">#REF!</definedName>
    <definedName name="losses">#REF!</definedName>
    <definedName name="louirr">#REF!</definedName>
    <definedName name="Low_EBITDA_Exit_Multiple">#REF!</definedName>
    <definedName name="lp">#N/A</definedName>
    <definedName name="lpo" hidden="1">{#N/A,#N/A,FALSE,"Aging Summary";#N/A,#N/A,FALSE,"Ratio Analysis";#N/A,#N/A,FALSE,"Test 120 Day Accts";#N/A,#N/A,FALSE,"Tickmarks"}</definedName>
    <definedName name="LPSplit">OFFSET(#REF!,0,0,COUNTA(#REF!),1)</definedName>
    <definedName name="LQ">#REF!</definedName>
    <definedName name="LRG_GE">#REF!</definedName>
    <definedName name="LRG_GJ">#REF!</definedName>
    <definedName name="LSC">#REF!</definedName>
    <definedName name="lslkjd" hidden="1">#REF!</definedName>
    <definedName name="Lst_Price">#REF!</definedName>
    <definedName name="lstBooks_Click">#N/A</definedName>
    <definedName name="LT">#REF!</definedName>
    <definedName name="ltdebtyr1">#REF!</definedName>
    <definedName name="ltdebtyr10">#REF!</definedName>
    <definedName name="ltdebtyr11">#REF!</definedName>
    <definedName name="ltdebtyr12">#REF!</definedName>
    <definedName name="ltdebtyr13">#REF!</definedName>
    <definedName name="ltdebtyr14">#REF!</definedName>
    <definedName name="ltdebtyr15">#REF!</definedName>
    <definedName name="ltdebtyr16">#REF!</definedName>
    <definedName name="ltdebtyr17">#REF!</definedName>
    <definedName name="ltdebtyr18">#REF!</definedName>
    <definedName name="ltdebtyr19">#REF!</definedName>
    <definedName name="ltdebtyr2">#REF!</definedName>
    <definedName name="ltdebtyr20">#REF!</definedName>
    <definedName name="ltdebtyr21">#REF!</definedName>
    <definedName name="ltdebtyr3">#REF!</definedName>
    <definedName name="ltdebtyr4">#REF!</definedName>
    <definedName name="ltdebtyr5">#REF!</definedName>
    <definedName name="ltdebtyr6">#REF!</definedName>
    <definedName name="ltdebtyr7">#REF!</definedName>
    <definedName name="ltdebtyr8">#REF!</definedName>
    <definedName name="ltdebtyr9">#REF!</definedName>
    <definedName name="LTI">#REF!</definedName>
    <definedName name="LTO">#REF!</definedName>
    <definedName name="LTV">#REF!</definedName>
    <definedName name="LU">#REF!</definedName>
    <definedName name="LUCAS">#REF!</definedName>
    <definedName name="lvlt" localSheetId="7">#REF!,#REF!,#REF!,#REF!</definedName>
    <definedName name="lvlt" localSheetId="9">#REF!,#REF!,#REF!,#REF!</definedName>
    <definedName name="lvlt" localSheetId="10">#REF!,#REF!,#REF!,#REF!</definedName>
    <definedName name="lvlt" localSheetId="12">#REF!,#REF!,#REF!,#REF!</definedName>
    <definedName name="lvlt">#REF!,#REF!,#REF!,#REF!</definedName>
    <definedName name="LY_YTD">#REF!</definedName>
    <definedName name="LYN">#REF!</definedName>
    <definedName name="m">#REF!</definedName>
    <definedName name="M_0001000000000">#REF!</definedName>
    <definedName name="M_0100000000000">#REF!</definedName>
    <definedName name="M1_Acct">#REF!</definedName>
    <definedName name="M1_CURRENT">#REF!</definedName>
    <definedName name="M1_DESCRIPTION">#REF!</definedName>
    <definedName name="M1_SCHEDULE">#REF!</definedName>
    <definedName name="M1_TCC">#REF!</definedName>
    <definedName name="M1_TRC">#REF!</definedName>
    <definedName name="M2_ACCT">#REF!</definedName>
    <definedName name="M2_CURRENT">#REF!</definedName>
    <definedName name="M2_DESCRIPTION">#REF!</definedName>
    <definedName name="M2_SCHEDULE">#REF!</definedName>
    <definedName name="M2_TCC">#REF!</definedName>
    <definedName name="M2_TRC">#REF!</definedName>
    <definedName name="MACRO">#REF!</definedName>
    <definedName name="MACROS">#REF!</definedName>
    <definedName name="MACRS15_1">#REF!</definedName>
    <definedName name="MACRS15_10">#REF!</definedName>
    <definedName name="MACRS15_11">#REF!</definedName>
    <definedName name="MACRS15_12">#REF!</definedName>
    <definedName name="MACRS15_13">#REF!</definedName>
    <definedName name="MACRS15_14">#REF!</definedName>
    <definedName name="MACRS15_15">#REF!</definedName>
    <definedName name="MACRS15_16">#REF!</definedName>
    <definedName name="MACRS15_2">#REF!</definedName>
    <definedName name="MACRS15_3">#REF!</definedName>
    <definedName name="MACRS15_4">#REF!</definedName>
    <definedName name="MACRS15_5">#REF!</definedName>
    <definedName name="MACRS15_6">#REF!</definedName>
    <definedName name="MACRS15_7">#REF!</definedName>
    <definedName name="MACRS15_8">#REF!</definedName>
    <definedName name="MACRS15_9">#REF!</definedName>
    <definedName name="MACRS5_1">#REF!</definedName>
    <definedName name="MACRS5_2">#REF!</definedName>
    <definedName name="MACRS5_3">#REF!</definedName>
    <definedName name="MACRS5_4">#REF!</definedName>
    <definedName name="MACRS5_5">#REF!</definedName>
    <definedName name="MACRS5_6">#REF!</definedName>
    <definedName name="Mafei">#REF!</definedName>
    <definedName name="MAIN">#N/A</definedName>
    <definedName name="Main_T_Line_Dist">#REF!</definedName>
    <definedName name="MainVolumeCascadeData">#REF!</definedName>
    <definedName name="MainVolumeData">#REF!</definedName>
    <definedName name="MajorLocations">#REF!</definedName>
    <definedName name="majormaintenance">#REF!</definedName>
    <definedName name="ManageCo_FBOS">#REF!</definedName>
    <definedName name="ManageCo_Federal_FBOS">#REF!</definedName>
    <definedName name="ManageCo_Gross_Up">#REF!</definedName>
    <definedName name="ManageCo_SBOF">#REF!</definedName>
    <definedName name="ManageCo_State_Rate">#REF!</definedName>
    <definedName name="ManageCo_State_Rate_No_Bonus">#REF!</definedName>
    <definedName name="ManageCo_TEO">#REF!</definedName>
    <definedName name="Management">#REF!</definedName>
    <definedName name="ManagementCoSplit">OFFSET(#REF!,0,0,COUNTA(#REF!),1)</definedName>
    <definedName name="Manual">#REF!</definedName>
    <definedName name="Manual_Prior_Year">#REF!</definedName>
    <definedName name="MANUF">#REF!</definedName>
    <definedName name="manuf7">#REF!</definedName>
    <definedName name="mapping">#REF!</definedName>
    <definedName name="MAR">#REF!</definedName>
    <definedName name="Mar03_Indirect_Acts">#REF!</definedName>
    <definedName name="Mar2017TopSide">#REF!</definedName>
    <definedName name="march_01_capital_accrual">#REF!</definedName>
    <definedName name="March18Data">#REF!</definedName>
    <definedName name="MarchData">#REF!</definedName>
    <definedName name="MARCOS">#REF!</definedName>
    <definedName name="MarCurHV">#REF!</definedName>
    <definedName name="MarCurLV">#REF!</definedName>
    <definedName name="margin_growth">#REF!,#REF!</definedName>
    <definedName name="margin_main">#REF!,#REF!</definedName>
    <definedName name="margin_matrix">#REF!,#REF!</definedName>
    <definedName name="margin_notes">#REF!,#REF!</definedName>
    <definedName name="margin_valuation">#REF!,#REF!</definedName>
    <definedName name="Markdown">#REF!</definedName>
    <definedName name="Market">#REF!</definedName>
    <definedName name="market_list">#N/A</definedName>
    <definedName name="Market_sel">#N/A</definedName>
    <definedName name="marketrep">#N/A</definedName>
    <definedName name="Markets">#REF!</definedName>
    <definedName name="MARLA">#REF!</definedName>
    <definedName name="MarLiabHV">#REF!</definedName>
    <definedName name="MarLiabLV">#REF!</definedName>
    <definedName name="MarPrevHV">#REF!</definedName>
    <definedName name="MarPrevLV">#REF!</definedName>
    <definedName name="MARY" hidden="1">{#N/A,#N/A,TRUE,"TOTAL DISTRIBUTION";#N/A,#N/A,TRUE,"SOUTH";#N/A,#N/A,TRUE,"NORTHEAST";#N/A,#N/A,TRUE,"WEST"}</definedName>
    <definedName name="MASales">#REF!</definedName>
    <definedName name="Materials_Percent">#REF!</definedName>
    <definedName name="maternity_actualpayment">#REF!</definedName>
    <definedName name="maternity_cum_actualpayment">#REF!</definedName>
    <definedName name="maternity_forecastpayment">#REF!</definedName>
    <definedName name="Matrix_price">#REF!</definedName>
    <definedName name="matrix1">#REF!</definedName>
    <definedName name="Max_Mat">#REF!</definedName>
    <definedName name="Maximum_Bank_Debt___EBITDA">#REF!</definedName>
    <definedName name="Maximum_Sub._Debt___EBITDA">#REF!</definedName>
    <definedName name="MAY">#REF!</definedName>
    <definedName name="MAY_92">#REF!</definedName>
    <definedName name="MayCurHV">#REF!</definedName>
    <definedName name="MayCurLV">#REF!</definedName>
    <definedName name="MayLiabHV">#REF!</definedName>
    <definedName name="MayLiabLV">#REF!</definedName>
    <definedName name="MayPrevHV">#REF!</definedName>
    <definedName name="MayPrevLV">#REF!</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cccr">#REF!</definedName>
    <definedName name="mcccs">#REF!</definedName>
    <definedName name="mccps">#REF!</definedName>
    <definedName name="MCELL_PROVN_SUMMARY">#REF!</definedName>
    <definedName name="MCG">#REF!</definedName>
    <definedName name="MDSales">#REF!</definedName>
    <definedName name="me">"Button 5"</definedName>
    <definedName name="Measure">#REF!</definedName>
    <definedName name="MEASURED">#REF!</definedName>
    <definedName name="MEC">#REF!</definedName>
    <definedName name="MED">#REF!</definedName>
    <definedName name="Medical">#REF!</definedName>
    <definedName name="MEDICARE">#REF!</definedName>
    <definedName name="mel">#REF!</definedName>
    <definedName name="MENU">#REF!</definedName>
    <definedName name="MENU.1">#REF!</definedName>
    <definedName name="MENUALL">#N/A</definedName>
    <definedName name="MENUALLOC">#N/A</definedName>
    <definedName name="MENUDBASE">#N/A</definedName>
    <definedName name="MENUDBS">#N/A</definedName>
    <definedName name="MENUPIC">#N/A</definedName>
    <definedName name="MENUPICK">#N/A</definedName>
    <definedName name="MENUPRNT">#N/A</definedName>
    <definedName name="MENUPRST">#N/A</definedName>
    <definedName name="Mercer_Lab_Esc_Rate">#REF!</definedName>
    <definedName name="MERCH_CAP">#REF!</definedName>
    <definedName name="MERCH_CAP1">#REF!</definedName>
    <definedName name="MERCH_CAP2">#REF!</definedName>
    <definedName name="MERCH_CAP3">#REF!</definedName>
    <definedName name="Merged">#REF!</definedName>
    <definedName name="MERIT">#REF!</definedName>
    <definedName name="Messages">#REF!</definedName>
    <definedName name="MessagesDG">#REF!</definedName>
    <definedName name="MessagesDW">#REF!</definedName>
    <definedName name="Meter_Allocation">#REF!</definedName>
    <definedName name="MeteredVolumes">#REF!</definedName>
    <definedName name="MeterProducerXRef">#REF!</definedName>
    <definedName name="Method_abbrev">#REF!</definedName>
    <definedName name="MEULoads">#REF!</definedName>
    <definedName name="MEUR">#REF!</definedName>
    <definedName name="MEURates">#REF!</definedName>
    <definedName name="MEURTXLoad">#REF!</definedName>
    <definedName name="MEURTXRate">#REF!</definedName>
    <definedName name="MEX_SUB">#REF!</definedName>
    <definedName name="mfmr">#REF!</definedName>
    <definedName name="MFR">#REF!</definedName>
    <definedName name="MFTSR">#REF!</definedName>
    <definedName name="MGate">#REF!</definedName>
    <definedName name="Mgmt">#REF!</definedName>
    <definedName name="Mgmt_Exp">#REF!</definedName>
    <definedName name="Mgmt_Exp_Rate">#REF!</definedName>
    <definedName name="MGMT_FEE">#REF!</definedName>
    <definedName name="Mgmt_Participation">#REF!</definedName>
    <definedName name="Mgmt_Participation_Equity">#REF!</definedName>
    <definedName name="mgr">#REF!</definedName>
    <definedName name="Mgr_Name_Table">#REF!</definedName>
    <definedName name="mi">#REF!</definedName>
    <definedName name="michael" localSheetId="7">#REF!,#REF!,#REF!,#REF!</definedName>
    <definedName name="michael" localSheetId="9">#REF!,#REF!,#REF!,#REF!</definedName>
    <definedName name="michael" localSheetId="10">#REF!,#REF!,#REF!,#REF!</definedName>
    <definedName name="michael" localSheetId="12">#REF!,#REF!,#REF!,#REF!</definedName>
    <definedName name="michael">#REF!,#REF!,#REF!,#REF!</definedName>
    <definedName name="MicPrOth">#REF!</definedName>
    <definedName name="midcols">#REF!,#REF!,#REF!,#REF!,#REF!,#REF!,#REF!,#REF!,#REF!,#REF!,#REF!,#REF!,#REF!,#REF!,#REF!,#REF!</definedName>
    <definedName name="mil">#REF!</definedName>
    <definedName name="MILAN">#REF!</definedName>
    <definedName name="milko" localSheetId="7">#REF!,#REF!,#REF!,#REF!</definedName>
    <definedName name="milko" localSheetId="9">#REF!,#REF!,#REF!,#REF!</definedName>
    <definedName name="milko" localSheetId="10">#REF!,#REF!,#REF!,#REF!</definedName>
    <definedName name="milko" localSheetId="12">#REF!,#REF!,#REF!,#REF!</definedName>
    <definedName name="milko">#REF!,#REF!,#REF!,#REF!</definedName>
    <definedName name="million">#REF!</definedName>
    <definedName name="MIMS">#REF!</definedName>
    <definedName name="MIMS2">#REF!</definedName>
    <definedName name="MIMS3">#REF!</definedName>
    <definedName name="MIMS4">#REF!</definedName>
    <definedName name="MIN">#REF!</definedName>
    <definedName name="MIN_CAPACITY">#REF!</definedName>
    <definedName name="MIN_TAKE">#REF!</definedName>
    <definedName name="Minimum_Cash_Balance">#REF!</definedName>
    <definedName name="MININT">#REF!</definedName>
    <definedName name="MINITOR">#REF!</definedName>
    <definedName name="MinRate_Bruno">#REF!</definedName>
    <definedName name="MinRate_Cielo">#REF!</definedName>
    <definedName name="MinRate_Cowden">#REF!</definedName>
    <definedName name="MinRate_NonCielo">#REF!</definedName>
    <definedName name="MinRate_Terry">#REF!</definedName>
    <definedName name="MinRate_Wooley">#REF!</definedName>
    <definedName name="MISales">#REF!</definedName>
    <definedName name="misc">#REF!</definedName>
    <definedName name="misc1">#REF!</definedName>
    <definedName name="misc2">#REF!</definedName>
    <definedName name="misc3">#REF!</definedName>
    <definedName name="misc4">#REF!</definedName>
    <definedName name="misc5">#REF!</definedName>
    <definedName name="misc6">#REF!</definedName>
    <definedName name="mistie1">#REF!</definedName>
    <definedName name="mistiered">#REF!</definedName>
    <definedName name="mjerfx">#REF!</definedName>
    <definedName name="MKT">#REF!</definedName>
    <definedName name="MKT_IN">#REF!</definedName>
    <definedName name="MKT_SPLIT_CHK">#REF!</definedName>
    <definedName name="MktIndustrialRent">#REF!</definedName>
    <definedName name="MktMultiFamilyRent">#REF!</definedName>
    <definedName name="MktOfficeRent">#REF!</definedName>
    <definedName name="MktRetailARent">#REF!</definedName>
    <definedName name="MktRetailILRent">#REF!</definedName>
    <definedName name="MktRetailRent">#REF!</definedName>
    <definedName name="MktStor.OtherRent">#REF!</definedName>
    <definedName name="MLHRS">#REF!</definedName>
    <definedName name="MM">#REF!</definedName>
    <definedName name="MM_EOH_Table">#REF!</definedName>
    <definedName name="MM_OutageCost_Table">#REF!</definedName>
    <definedName name="mmm">#REF!</definedName>
    <definedName name="mmmm">#REF!</definedName>
    <definedName name="mmmmm">#REF!</definedName>
    <definedName name="MMW">#REF!</definedName>
    <definedName name="MNSales">#REF!</definedName>
    <definedName name="Mo_index">#REF!</definedName>
    <definedName name="Mo_roll">#REF!</definedName>
    <definedName name="Model">#REF!</definedName>
    <definedName name="Model_Accounts">#REF!</definedName>
    <definedName name="MODEL_NUM">#REF!</definedName>
    <definedName name="ModelID1">#REF!</definedName>
    <definedName name="ModelID2">#REF!</definedName>
    <definedName name="ModEsp_A">#REF!</definedName>
    <definedName name="ModEsp_P">#REF!</definedName>
    <definedName name="ModEsp_Vol">#REF!</definedName>
    <definedName name="ModEspCon_A">#REF!</definedName>
    <definedName name="ModEspCon_P">#REF!</definedName>
    <definedName name="ModEspCon_Vol">#REF!</definedName>
    <definedName name="MON">#REF!</definedName>
    <definedName name="MON_tools">#REF!</definedName>
    <definedName name="MONCON">#REF!</definedName>
    <definedName name="MonitorCol">1</definedName>
    <definedName name="MonitorRow">1</definedName>
    <definedName name="MONROEVILLE">#REF!</definedName>
    <definedName name="Month">#REF!</definedName>
    <definedName name="month_anchor">#REF!</definedName>
    <definedName name="MONTH_CHANGE">#REF!</definedName>
    <definedName name="Month_Prior">#REF!</definedName>
    <definedName name="month_sal">#REF!</definedName>
    <definedName name="MONTH2">#REF!</definedName>
    <definedName name="MonthEndReconciliation_TempTable2">#REF!</definedName>
    <definedName name="MONTHKPAP">#REF!</definedName>
    <definedName name="MONTHKPBM">#REF!</definedName>
    <definedName name="Monthly_Peak">#REF!</definedName>
    <definedName name="MonthlyAdj">#REF!</definedName>
    <definedName name="MonthlyDetail">#REF!</definedName>
    <definedName name="MonthofProd">#REF!</definedName>
    <definedName name="MONTHS">#REF!</definedName>
    <definedName name="MonthSelection">#REF!</definedName>
    <definedName name="MonthsList">#REF!</definedName>
    <definedName name="MonthsMultiplier">#REF!</definedName>
    <definedName name="monttxinc">#REF!</definedName>
    <definedName name="More">#REF!</definedName>
    <definedName name="Morph_Purchase_Price_Allocation_7_1_2003_Problems_List">#REF!</definedName>
    <definedName name="Mortgage_Lender_Credit">#REF!</definedName>
    <definedName name="MOSales">#REF!</definedName>
    <definedName name="MOST">#REF!</definedName>
    <definedName name="MosToStab">#REF!</definedName>
    <definedName name="MOT">#REF!</definedName>
    <definedName name="MOTAmount">#REF!</definedName>
    <definedName name="MOTM343">#REF!</definedName>
    <definedName name="MOVE">#N/A</definedName>
    <definedName name="MRES_Demand">#REF!</definedName>
    <definedName name="MRES_Energy">#REF!</definedName>
    <definedName name="MRES_KW_with_Loss">#REF!</definedName>
    <definedName name="MRES_kWh_with_Loss">#REF!</definedName>
    <definedName name="MREV">#REF!</definedName>
    <definedName name="MS">#REF!</definedName>
    <definedName name="MSA_SAP_DATA">#REF!</definedName>
    <definedName name="MSRates">#REF!</definedName>
    <definedName name="MSSales">#REF!</definedName>
    <definedName name="Mt_Detailed_Jun_to_Sep_2003">#REF!</definedName>
    <definedName name="MTC_Amortization">#REF!</definedName>
    <definedName name="MTD">#REF!</definedName>
    <definedName name="MTH">#N/A</definedName>
    <definedName name="mthincst2003">#REF!</definedName>
    <definedName name="mthincstmt2002">#REF!</definedName>
    <definedName name="Mtlconc">#REF!</definedName>
    <definedName name="MTM">#REF!</definedName>
    <definedName name="mukfx">#REF!</definedName>
    <definedName name="Multiplier">#REF!</definedName>
    <definedName name="Mw">#REF!</definedName>
    <definedName name="MWY">#REF!</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A">#REF!</definedName>
    <definedName name="NA" hidden="1">{#N/A,#N/A,FALSE,"Expenses";#N/A,#N/A,FALSE,"Revenue"}</definedName>
    <definedName name="NA0923_2">#REF!</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#REF!</definedName>
    <definedName name="NAME_OF_ESI_SUB_ENTITY">#REF!</definedName>
    <definedName name="NAME0">#REF!</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17">#REF!</definedName>
    <definedName name="NAME18">#REF!</definedName>
    <definedName name="NAME19">#REF!</definedName>
    <definedName name="NAME2">#REF!</definedName>
    <definedName name="NAME20">#REF!</definedName>
    <definedName name="NAME21">#REF!</definedName>
    <definedName name="NAME22">#REF!</definedName>
    <definedName name="NAME23">#REF!</definedName>
    <definedName name="NAME24">#REF!</definedName>
    <definedName name="NAME25">#REF!</definedName>
    <definedName name="NAME26">#REF!</definedName>
    <definedName name="NAME27">#REF!</definedName>
    <definedName name="NAME28">#REF!</definedName>
    <definedName name="NAME29">#REF!</definedName>
    <definedName name="NAME3">#REF!</definedName>
    <definedName name="NAME30">#REF!</definedName>
    <definedName name="NAME31">#REF!</definedName>
    <definedName name="NAME32">#REF!</definedName>
    <definedName name="NAME33">#REF!</definedName>
    <definedName name="NAME34">#REF!</definedName>
    <definedName name="NAME35">#REF!</definedName>
    <definedName name="NAME36">#REF!</definedName>
    <definedName name="NAME37">#REF!</definedName>
    <definedName name="NAME38">#REF!</definedName>
    <definedName name="NAME39">#REF!</definedName>
    <definedName name="NAME4">#REF!</definedName>
    <definedName name="NAME40">#REF!</definedName>
    <definedName name="NAME41">#REF!</definedName>
    <definedName name="NAME42">#REF!</definedName>
    <definedName name="NAME43">#REF!</definedName>
    <definedName name="NAME44">#REF!</definedName>
    <definedName name="NAME45">#REF!</definedName>
    <definedName name="NAME46">#REF!</definedName>
    <definedName name="NAME47">#REF!</definedName>
    <definedName name="NAME48">#REF!</definedName>
    <definedName name="NAME49">#REF!</definedName>
    <definedName name="NAME5">#REF!</definedName>
    <definedName name="NAME50">#REF!</definedName>
    <definedName name="NAME6">#REF!</definedName>
    <definedName name="NAME7">#REF!</definedName>
    <definedName name="NAME8">#REF!</definedName>
    <definedName name="NAME9">#REF!</definedName>
    <definedName name="names">#REF!</definedName>
    <definedName name="NamesColumn1">#REF!</definedName>
    <definedName name="NamesColumn2">#REF!</definedName>
    <definedName name="NameTar">#REF!</definedName>
    <definedName name="NAPOLEON">#REF!</definedName>
    <definedName name="Natural_account">#REF!</definedName>
    <definedName name="NBUTANE">#REF!</definedName>
    <definedName name="NCP">#N/A</definedName>
    <definedName name="NCP_1">#N/A</definedName>
    <definedName name="NCPK1">#N/A</definedName>
    <definedName name="NCPK1X">#REF!</definedName>
    <definedName name="NCPK2">#REF!</definedName>
    <definedName name="NCPK2X">#REF!</definedName>
    <definedName name="NCPK3">#REF!</definedName>
    <definedName name="ND_Club">#REF!</definedName>
    <definedName name="ND_Legal">#REF!</definedName>
    <definedName name="ND_Lobby">#REF!</definedName>
    <definedName name="ND_Travel">#REF!</definedName>
    <definedName name="ND_Write">#REF!</definedName>
    <definedName name="NDESC_DISP">#REF!</definedName>
    <definedName name="NDESC_DISP_FORM">#REF!</definedName>
    <definedName name="NDESC_NBR_BEG">#REF!</definedName>
    <definedName name="NDESC_NBR_TABLE">#REF!</definedName>
    <definedName name="NDESC_SORT_KEY">#REF!</definedName>
    <definedName name="NDESC_TABLE">#REF!</definedName>
    <definedName name="NE">#REF!</definedName>
    <definedName name="NEASG">#REF!</definedName>
    <definedName name="Neb_Externsion">#REF!</definedName>
    <definedName name="Nebulizer">#REF!</definedName>
    <definedName name="NELDC_kWhs">#REF!</definedName>
    <definedName name="neo">#REF!</definedName>
    <definedName name="NERC_prelim2005_file">#REF!</definedName>
    <definedName name="Net_Asset_Valuation">#REF!</definedName>
    <definedName name="NET_Book_Ratio">#REF!</definedName>
    <definedName name="Net_employer_cost">#REF!</definedName>
    <definedName name="Net_Income">#REF!</definedName>
    <definedName name="net_output">#REF!</definedName>
    <definedName name="net_power">#REF!</definedName>
    <definedName name="Net_Rentable_Area">#REF!</definedName>
    <definedName name="NET_TO_ZERO">#REF!</definedName>
    <definedName name="NetBalanceDetail">#REF!</definedName>
    <definedName name="NETCAP">#REF!</definedName>
    <definedName name="NetChangeDetail">#REF!</definedName>
    <definedName name="NetMovementDetail">#REF!</definedName>
    <definedName name="NetMovementTotal">#REF!</definedName>
    <definedName name="netsales">#REF!</definedName>
    <definedName name="NETWK_TRANS_PK_RPT_Print_Area">#REF!</definedName>
    <definedName name="new">#REF!</definedName>
    <definedName name="New_Debt_Issue_Size">#REF!</definedName>
    <definedName name="New_Debt_Net_Proceeds">#REF!</definedName>
    <definedName name="New_Debt_Rate">#REF!</definedName>
    <definedName name="New_Debt_U_W_Fees">#REF!</definedName>
    <definedName name="New_Debt_U_W_Spread">#REF!</definedName>
    <definedName name="new_ins">#REF!</definedName>
    <definedName name="new_name">#REF!</definedName>
    <definedName name="New_Senior_Debt">#REF!</definedName>
    <definedName name="new_senior_debt_rate">#REF!</definedName>
    <definedName name="New_Wilmington">#REF!</definedName>
    <definedName name="newcobp">#REF!</definedName>
    <definedName name="newdata">#REF!</definedName>
    <definedName name="NEWDR1">#REF!</definedName>
    <definedName name="NEWDR2">#REF!</definedName>
    <definedName name="NEWDR3">#REF!</definedName>
    <definedName name="NewFuels">#REF!</definedName>
    <definedName name="newname" hidden="1">{#N/A,#N/A,FALSE,"CAP 1998";#N/A,#N/A,FALSE,"CAP 1999";#N/A,#N/A,FALSE,"CAP 2000";#N/A,#N/A,FALSE,"CAP_2001";#N/A,#N/A,FALSE,"CAP_2002";#N/A,#N/A,FALSE,"MAINT_1998";#N/A,#N/A,FALSE,"MAINT_1999";#N/A,#N/A,FALSE,"MAINT_2000";#N/A,#N/A,FALSE,"MAINT_2001";#N/A,#N/A,FALSE,"MAINT_2002"}</definedName>
    <definedName name="newold">#REF!</definedName>
    <definedName name="NewPensionBPERatio">#REF!</definedName>
    <definedName name="NEWROA1">#REF!</definedName>
    <definedName name="NEWROA2">#REF!</definedName>
    <definedName name="NEWROA3">#REF!</definedName>
    <definedName name="NEWSS1">#REF!</definedName>
    <definedName name="NEWSS2">#REF!</definedName>
    <definedName name="NEWSS3">#REF!</definedName>
    <definedName name="newtable">#REF!</definedName>
    <definedName name="NEWTON_FALLS">#REF!</definedName>
    <definedName name="nfx">#REF!</definedName>
    <definedName name="ng_feed">#REF!</definedName>
    <definedName name="ng_fuel">#REF!</definedName>
    <definedName name="ng_price">#REF!</definedName>
    <definedName name="ngcost_cogen">#REF!</definedName>
    <definedName name="ngcost_fuel">#REF!</definedName>
    <definedName name="ngcost_h2">#REF!</definedName>
    <definedName name="NGPL_GDDPrice">#REF!</definedName>
    <definedName name="NILES">#REF!</definedName>
    <definedName name="NINE">#N/A</definedName>
    <definedName name="NJSales">#REF!</definedName>
    <definedName name="nlg">#REF!</definedName>
    <definedName name="NLINV">#REF!</definedName>
    <definedName name="NLINVB">#REF!</definedName>
    <definedName name="NLTI">#REF!</definedName>
    <definedName name="NMSales">#REF!</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ELDCkWhs">#REF!</definedName>
    <definedName name="nnnn">#REF!</definedName>
    <definedName name="nnnnn">#REF!</definedName>
    <definedName name="NoErrMsg">#REF!</definedName>
    <definedName name="NOL">#REF!</definedName>
    <definedName name="NOL_limit">#REF!</definedName>
    <definedName name="NOL_tax">#REF!</definedName>
    <definedName name="Nominal_Output_MW">#REF!</definedName>
    <definedName name="non_cap_int">#REF!</definedName>
    <definedName name="NON_Pensioners_ABO">#REF!</definedName>
    <definedName name="Non_Pensioners_PBO">#REF!</definedName>
    <definedName name="Non_Project">#REF!</definedName>
    <definedName name="none" hidden="1">{#N/A,#N/A,TRUE,"TOTAL DISTRIBUTION";#N/A,#N/A,TRUE,"SOUTH";#N/A,#N/A,TRUE,"NORTHEAST";#N/A,#N/A,TRUE,"WEST"}</definedName>
    <definedName name="nonoperatingcosts">#REF!</definedName>
    <definedName name="nonrec_oil">#REF!</definedName>
    <definedName name="NonUtil_06Actual_Essbase">#REF!</definedName>
    <definedName name="NormErrMsg">#REF!</definedName>
    <definedName name="NoSend">#REF!</definedName>
    <definedName name="NoSend1">#REF!</definedName>
    <definedName name="not">#REF!</definedName>
    <definedName name="NOTE">#REF!</definedName>
    <definedName name="NOTE_A">#REF!</definedName>
    <definedName name="NOTE_B">#REF!</definedName>
    <definedName name="NOTE2">#REF!</definedName>
    <definedName name="NOTES">#REF!</definedName>
    <definedName name="NOV">#REF!</definedName>
    <definedName name="Nov_Direct_R1_Activity">#REF!</definedName>
    <definedName name="Nov_ICM_Dealer_Activity">#REF!</definedName>
    <definedName name="Nov_Indirect_01_Activity">#REF!</definedName>
    <definedName name="Nov_Indirect_Accts">#REF!</definedName>
    <definedName name="novtw">#REF!</definedName>
    <definedName name="NOX">#REF!</definedName>
    <definedName name="NP">#REF!</definedName>
    <definedName name="NPLs">#REF!</definedName>
    <definedName name="NPV">#REF!</definedName>
    <definedName name="NQ_Comp">#REF!</definedName>
    <definedName name="NQ_Stock">#REF!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OW">#N/A</definedName>
    <definedName name="nrv">#REF!</definedName>
    <definedName name="NSF">#REF!</definedName>
    <definedName name="NSP_COS">#REF!</definedName>
    <definedName name="NSProjectionMethodIndex">#REF!</definedName>
    <definedName name="NSRequiredLevelOfEvidenceItems">#REF!</definedName>
    <definedName name="NSTargetedTestingItems">#REF!</definedName>
    <definedName name="NSTD_DESC_DB">#REF!</definedName>
    <definedName name="NSTD_DESC_DISP">#REF!</definedName>
    <definedName name="NSTD_NBR_BEG">#REF!</definedName>
    <definedName name="NSTD_NBR_END">#REF!</definedName>
    <definedName name="NSTD_START">#REF!</definedName>
    <definedName name="NTDR">#REF!</definedName>
    <definedName name="NTPL_Fuel">#REF!</definedName>
    <definedName name="NTPL_Transport">#REF!</definedName>
    <definedName name="NTPLT">#REF!</definedName>
    <definedName name="NTSRR">#REF!</definedName>
    <definedName name="NUC_ratio">#REF!</definedName>
    <definedName name="Nuclear_Secur_Date">#REF!</definedName>
    <definedName name="Num_Turbines">#REF!</definedName>
    <definedName name="Number_of_Payments">#N/A</definedName>
    <definedName name="NumberArea">#REF!</definedName>
    <definedName name="NumberOfDaysInMonth">#REF!</definedName>
    <definedName name="NumPartners">#REF!</definedName>
    <definedName name="numqtrs">#REF!</definedName>
    <definedName name="NVSales">#REF!</definedName>
    <definedName name="NvsAnswerCol">"'[TXUBS Direct Projection 2007 Plan w_Jul06 Proj 091206 11am.xls]Data'!$A$8:$A$32462"</definedName>
    <definedName name="NvsASD">"V2003-02-28"</definedName>
    <definedName name="NvsAutoDrillOk">"VN"</definedName>
    <definedName name="NvsDateToNumber">"Y"</definedName>
    <definedName name="NvsElapsedTime">0.0000925925924093463</definedName>
    <definedName name="NvsEndTime">37697.5868518519</definedName>
    <definedName name="NvsInstLang">"VENG"</definedName>
    <definedName name="NvsInstSpec">"%,LS_ACCT_ACT,SBAL,FCURRENCY_CD,V ,VCAD,FBUSINESS_UNIT,TY2K_BU_MODEL,NOHSC CONSOLIDATED,FACCOUNT,TACCT_2002,NREGULATORY ASSETS,FBUSINESS_UNIT,TOHSC_CONSOLIDATED1,NOHSC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"%,XZF.ACCOUNT.PSDetail"</definedName>
    <definedName name="NvsPanelBusUnit">"V1000L"</definedName>
    <definedName name="NvsPanelEffdt">"V1995-01-01"</definedName>
    <definedName name="NvsPanelSetid">"VMFG"</definedName>
    <definedName name="NvsParentRef">#REF!</definedName>
    <definedName name="NvsReqBU">"V900"</definedName>
    <definedName name="NvsReqBUOnly">"VN"</definedName>
    <definedName name="NvsStyleNme">"BBStyle.xls"</definedName>
    <definedName name="NvsTransLed">"VN"</definedName>
    <definedName name="NvsTreeASD">"V2003-02-28"</definedName>
    <definedName name="NvsValTbl.ACCOUNT">"GL_ACCOUNT_TBL"</definedName>
    <definedName name="NvsValTbl.ACTIVITY_ID">"PROJ_ACTIVITY"</definedName>
    <definedName name="NvsValTbl.AFFILIATE">"AFFILIATE_VW"</definedName>
    <definedName name="NvsValTbl.BUSINESS_UNIT">"BUS_UNIT_TBL_GL"</definedName>
    <definedName name="NvsValTbl.CURRENCY_CD">"CURRENCY_CD_TBL"</definedName>
    <definedName name="NvsValTbl.DEPTID">"DEPARTMENT_TBL"</definedName>
    <definedName name="NvsValTbl.E_LEGAL_ENTITY">"E_LE_TBL"</definedName>
    <definedName name="NvsValTbl.JOURNAL_ID">"JRNL_POST_VW"</definedName>
    <definedName name="NvsValTbl.OH_WORK_PROG">"OH_NVPROGRAM_VW"</definedName>
    <definedName name="NvsValTbl.OPERATING_UNIT">"OPER_UNIT_TBL"</definedName>
    <definedName name="NvsValTbl.PROJECT_ID">"OH_P300_TREE_VW"</definedName>
    <definedName name="NvsValTbl.PROJECT_TYPE">"PROJ_TYPE_TBL"</definedName>
    <definedName name="NvsValTbl.RESOURCE_TYPE">"PROJ_RES_TYPE"</definedName>
    <definedName name="NvsValTbl.SCENARIO">"BD_SCENARIO_TBL"</definedName>
    <definedName name="NvsValTbl.STATISTICS_CODE">"STAT_TBL"</definedName>
    <definedName name="NvsValTbl.TU_LOCATION">"TU_LOC_TBL"</definedName>
    <definedName name="NvsValTbl.UNIT_OF_MEASURE">"UNITS_TBL"</definedName>
    <definedName name="NWASG">#REF!</definedName>
    <definedName name="NYSales">#REF!</definedName>
    <definedName name="o">#REF!</definedName>
    <definedName name="O_DEGRADE">#REF!</definedName>
    <definedName name="O_HRS">#REF!</definedName>
    <definedName name="O_S_INVOICES_98_">#REF!</definedName>
    <definedName name="OAK_HARBOR">#REF!</definedName>
    <definedName name="OandM">#REF!</definedName>
    <definedName name="OASDI">#REF!</definedName>
    <definedName name="OBERLIN">#REF!</definedName>
    <definedName name="OBSOLETE">#REF!</definedName>
    <definedName name="OCC">#REF!</definedName>
    <definedName name="OCF">#REF!</definedName>
    <definedName name="OCT">#REF!</definedName>
    <definedName name="oct18_spendToDate">#REF!</definedName>
    <definedName name="OCTASSETS">#REF!</definedName>
    <definedName name="odm">#REF!</definedName>
    <definedName name="OEM">#REF!</definedName>
    <definedName name="OEM_SalesArea">#REF!</definedName>
    <definedName name="OEMCash">#REF!</definedName>
    <definedName name="OF_Proceeds">#REF!</definedName>
    <definedName name="Off_Comp">#REF!</definedName>
    <definedName name="Offense">#REF!</definedName>
    <definedName name="offpk_basis">#REF!</definedName>
    <definedName name="offpk_bma">#REF!</definedName>
    <definedName name="offpk_correlations">#REF!</definedName>
    <definedName name="offpkgrowth">#REF!</definedName>
    <definedName name="OHP_esc">#REF!</definedName>
    <definedName name="OHSales">#REF!</definedName>
    <definedName name="oi">#REF!</definedName>
    <definedName name="OIL_RATE">OFFSET(#REF!,3,IF(#REF!=1,#REF!+1,5*#REF!-3),20000,1)</definedName>
    <definedName name="OIRR">#REF!</definedName>
    <definedName name="oiupiu" hidden="1">{"US Chemical Summary",#N/A,FALSE,"USChem";"Foreign Chemical Summary",#N/A,FALSE,"ForChem"}</definedName>
    <definedName name="oiutyut" hidden="1">{"US EP DCF Valuation",#N/A,FALSE,"USE&amp;P ";"Can EP DCF Valuation",#N/A,FALSE,"Can E&amp;P";"Eur EP DCF Valuation",#N/A,FALSE,"Eur E&amp;P";"ASPAC EP DCF Valuation",#N/A,FALSE,"Asia-Pac E&amp;P";"NonCon EP DCF Valuation",#N/A,FALSE,"Non-Con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 hidden="1">{#N/A,#N/A,FALSE,"Aging Summary";#N/A,#N/A,FALSE,"Ratio Analysis";#N/A,#N/A,FALSE,"Test 120 Day Accts";#N/A,#N/A,FALSE,"Tickmarks"}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lahoma">#REF!</definedName>
    <definedName name="OKSales">#REF!</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d_Print_Area_A">#REF!</definedName>
    <definedName name="OLDDR1">#REF!</definedName>
    <definedName name="OLDDR2">#REF!</definedName>
    <definedName name="OLDDR3">#REF!</definedName>
    <definedName name="oldname" hidden="1">{#N/A,#N/A,FALSE,"CAP 1998";#N/A,#N/A,FALSE,"CAP 1999";#N/A,#N/A,FALSE,"CAP 2000";#N/A,#N/A,FALSE,"CAP_2001";#N/A,#N/A,FALSE,"CAP_2002";#N/A,#N/A,FALSE,"MAINT_1998";#N/A,#N/A,FALSE,"MAINT_1999";#N/A,#N/A,FALSE,"MAINT_2000";#N/A,#N/A,FALSE,"MAINT_2001";#N/A,#N/A,FALSE,"MAINT_2002"}</definedName>
    <definedName name="OLDROA1">#REF!</definedName>
    <definedName name="OLDROA2">#REF!</definedName>
    <definedName name="OLDROA3">#REF!</definedName>
    <definedName name="OLDSS1">#REF!</definedName>
    <definedName name="OLDSS2">#REF!</definedName>
    <definedName name="OLDSS3">#REF!</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#REF!</definedName>
    <definedName name="OM_06Actual_Essbase">#REF!</definedName>
    <definedName name="OM_Rate">#REF!</definedName>
    <definedName name="OMA">#REF!</definedName>
    <definedName name="OMFEE">#REF!</definedName>
    <definedName name="one">1</definedName>
    <definedName name="Ongoing">#REF!</definedName>
    <definedName name="onpkgrowth">#REF!</definedName>
    <definedName name="OnyxAllocation">#REF!</definedName>
    <definedName name="oo">#REF!</definedName>
    <definedName name="ooo">#REF!</definedName>
    <definedName name="oooooo">#REF!</definedName>
    <definedName name="OP_HRS">#REF!</definedName>
    <definedName name="OPA">#REF!</definedName>
    <definedName name="OPB">#REF!</definedName>
    <definedName name="OpEarn">#REF!</definedName>
    <definedName name="OPEB">#REF!</definedName>
    <definedName name="OPEB_actual">#REF!</definedName>
    <definedName name="OPEB_Actualpayment">#REF!</definedName>
    <definedName name="OPEB_Budget">#REF!</definedName>
    <definedName name="OPEB_Cum_Actual">#REF!</definedName>
    <definedName name="OPEB_cum_actualpayment">#REF!</definedName>
    <definedName name="OPEB_Cum_Budget">#REF!</definedName>
    <definedName name="OPEB_forecast">#REF!</definedName>
    <definedName name="Open">#REF!</definedName>
    <definedName name="OpeningBalanceDetail">#REF!</definedName>
    <definedName name="OpeningBalanceTotal">#REF!</definedName>
    <definedName name="OpeningDate">#REF!</definedName>
    <definedName name="OpeningYear">#REF!</definedName>
    <definedName name="Operating_Assumptions">#REF!</definedName>
    <definedName name="OPERATING_HOURS">#REF!</definedName>
    <definedName name="OperatingCost">#REF!</definedName>
    <definedName name="operatingcosts">#REF!</definedName>
    <definedName name="OPERATINGMARGIN">#REF!</definedName>
    <definedName name="operatingrevenue">#REF!</definedName>
    <definedName name="OperatingSystem">#REF!</definedName>
    <definedName name="OPERATIONS">#N/A</definedName>
    <definedName name="Operator_Fee">#REF!</definedName>
    <definedName name="operexp">#REF!</definedName>
    <definedName name="operexp97">#REF!</definedName>
    <definedName name="operexp98">#REF!</definedName>
    <definedName name="operexp99">#REF!</definedName>
    <definedName name="operrev97">#REF!</definedName>
    <definedName name="operrev98">#REF!</definedName>
    <definedName name="operrev99">#REF!</definedName>
    <definedName name="OPEX_Acct">#REF!</definedName>
    <definedName name="opexgrwth">#REF!</definedName>
    <definedName name="opexpgrwth">#REF!</definedName>
    <definedName name="OPEXPS">#REF!</definedName>
    <definedName name="ophours">#REF!</definedName>
    <definedName name="opiu" hidden="1">{2;#N/A;"R13C16:R17C16";#N/A;"R13C14:R17C15";FALSE;FALSE;FALSE;95;#N/A;#N/A;"R13C19";#N/A;FALSE;FALSE;FALSE;FALSE;#N/A;"";#N/A;FALSE;"";"";#N/A;#N/A;#N/A}</definedName>
    <definedName name="OPL">#REF!</definedName>
    <definedName name="Oppr">#REF!</definedName>
    <definedName name="OPRB_ACTUAL">#REF!</definedName>
    <definedName name="OPRB_actualpayment">#REF!</definedName>
    <definedName name="OPRB_Budget">#REF!</definedName>
    <definedName name="OPRB_CUM_Actual">#REF!</definedName>
    <definedName name="OPRB_Cum_actualpayment">#REF!</definedName>
    <definedName name="OPRB_CUM_Budget">#REF!</definedName>
    <definedName name="OPRB_Cum_Plan">#REF!</definedName>
    <definedName name="OPRB_forecast">#REF!</definedName>
    <definedName name="OPRB_gli_cum_to_gwl">#REF!</definedName>
    <definedName name="OPRB_Inergi_CumActualPmt">#REF!</definedName>
    <definedName name="OPRB_Inergi_ForecastPmt">#REF!</definedName>
    <definedName name="OPRB_MEU_Cumopeningbalance">#REF!</definedName>
    <definedName name="oprb_meu_mth">#REF!</definedName>
    <definedName name="OPRB_Plan">#REF!</definedName>
    <definedName name="OPS">#REF!</definedName>
    <definedName name="OPSW">#REF!</definedName>
    <definedName name="OPSWO">#REF!</definedName>
    <definedName name="Opt_goalseek_change">#REF!</definedName>
    <definedName name="Opt_Goalseek_target">#REF!</definedName>
    <definedName name="OPTGCOST">#REF!</definedName>
    <definedName name="Option_Account">#REF!</definedName>
    <definedName name="Option_cnst_fin">#REF!</definedName>
    <definedName name="Option_Cnst_Fund">#REF!</definedName>
    <definedName name="Option_Cnst_Input">#REF!</definedName>
    <definedName name="Option_Cnst_Pre">#REF!</definedName>
    <definedName name="Option_MM_Exp">#REF!</definedName>
    <definedName name="Option_Other">#REF!</definedName>
    <definedName name="Option_PropTax">#REF!</definedName>
    <definedName name="Option_Term_Calc">#REF!</definedName>
    <definedName name="Option_Term_Fin">#REF!</definedName>
    <definedName name="Option_Term_Input">#REF!</definedName>
    <definedName name="opy" localSheetId="7">#REF!,#REF!,#REF!,#REF!</definedName>
    <definedName name="opy" localSheetId="9">#REF!,#REF!,#REF!,#REF!</definedName>
    <definedName name="opy" localSheetId="10">#REF!,#REF!,#REF!,#REF!</definedName>
    <definedName name="opy" localSheetId="12">#REF!,#REF!,#REF!,#REF!</definedName>
    <definedName name="opy">#REF!,#REF!,#REF!,#REF!</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g">#REF!</definedName>
    <definedName name="org_list">#N/A</definedName>
    <definedName name="org_sel">#N/A</definedName>
    <definedName name="OrgCost">#REF!</definedName>
    <definedName name="orgrep">#N/A</definedName>
    <definedName name="ORIGACCR">#REF!</definedName>
    <definedName name="ormetxinc">#REF!</definedName>
    <definedName name="OROE">#REF!</definedName>
    <definedName name="ORSales">#REF!</definedName>
    <definedName name="OS_Ver">#REF!</definedName>
    <definedName name="OT">#REF!</definedName>
    <definedName name="OTHER">#REF!</definedName>
    <definedName name="Other_1">#REF!</definedName>
    <definedName name="Other_2">#REF!</definedName>
    <definedName name="Other_3">#REF!</definedName>
    <definedName name="Other_4">#REF!</definedName>
    <definedName name="Other_5">#REF!</definedName>
    <definedName name="Other_6">#REF!</definedName>
    <definedName name="other_deprec">#REF!</definedName>
    <definedName name="Other_Diff">#REF!</definedName>
    <definedName name="Other_finance_income_Net_return">#REF!</definedName>
    <definedName name="Other_Reserve">#REF!</definedName>
    <definedName name="Other_Tax">#REF!</definedName>
    <definedName name="otherperm">#REF!</definedName>
    <definedName name="Others">#REF!</definedName>
    <definedName name="othertemp">#REF!</definedName>
    <definedName name="otherterm">#REF!</definedName>
    <definedName name="OTHEXP">#REF!</definedName>
    <definedName name="OTHINC">#REF!</definedName>
    <definedName name="OTHTAX">#REF!</definedName>
    <definedName name="OTR_TST">#REF!</definedName>
    <definedName name="out_gprs_products">#REF!</definedName>
    <definedName name="OUTAGE">#REF!</definedName>
    <definedName name="outage_ot">#REF!</definedName>
    <definedName name="Outage_Rate">#REF!</definedName>
    <definedName name="outage_work">#REF!</definedName>
    <definedName name="outbasis_esi">#REF!</definedName>
    <definedName name="outbasis_other">#REF!</definedName>
    <definedName name="ovaged">#REF!</definedName>
    <definedName name="ovcs">#REF!</definedName>
    <definedName name="OVER">#REF!</definedName>
    <definedName name="OverallProps">#REF!</definedName>
    <definedName name="overhaul">#REF!</definedName>
    <definedName name="overhead">#REF!</definedName>
    <definedName name="Overtime_Rate">#REF!</definedName>
    <definedName name="overview">#REF!</definedName>
    <definedName name="Own">#REF!</definedName>
    <definedName name="OWNED_FLOORSPACE">#REF!</definedName>
    <definedName name="Owner">#REF!</definedName>
    <definedName name="Ownership" localSheetId="7">#REF!,#REF!,#REF!,#REF!</definedName>
    <definedName name="Ownership" localSheetId="9">#REF!,#REF!,#REF!,#REF!</definedName>
    <definedName name="Ownership" localSheetId="10">#REF!,#REF!,#REF!,#REF!</definedName>
    <definedName name="Ownership" localSheetId="12">#REF!,#REF!,#REF!,#REF!</definedName>
    <definedName name="Ownership">#REF!,#REF!,#REF!,#REF!</definedName>
    <definedName name="Ownership_Tables">#REF!</definedName>
    <definedName name="oyutfc" hidden="1">{"Earnings",#N/A,FALSE,"Earnings";"BalanceSheet",#N/A,FALSE,"BalanceSheet";"ChangeinCash",#N/A,FALSE,"CashFlow";"IR Production Sum",#N/A,FALSE,"E&amp;P Summary";"IR EPCost Sum",#N/A,FALSE,"E&amp;P Summary"}</definedName>
    <definedName name="p">#REF!</definedName>
    <definedName name="P_BOILER_FUEL">#REF!</definedName>
    <definedName name="P_CAPACITY2">#REF!</definedName>
    <definedName name="P_DUCT_FUEL">#REF!</definedName>
    <definedName name="p_Fe">#REF!</definedName>
    <definedName name="p_Fe_OH_3">#REF!</definedName>
    <definedName name="p_FeOH">#REF!</definedName>
    <definedName name="P_FUEL_V">#REF!</definedName>
    <definedName name="P_GT_FUEL">#REF!</definedName>
    <definedName name="P_HRS">#REF!</definedName>
    <definedName name="P_L">#REF!</definedName>
    <definedName name="P_OFUEL">#REF!</definedName>
    <definedName name="P_TYPE">#N/A</definedName>
    <definedName name="P1_">#REF!</definedName>
    <definedName name="P1ATCPV">#REF!</definedName>
    <definedName name="P1PTCPV">#REF!</definedName>
    <definedName name="P1PTCPV2">#REF!</definedName>
    <definedName name="P2ATCPV">#REF!</definedName>
    <definedName name="P2PTCPV">#REF!</definedName>
    <definedName name="P2PTCPV2">#REF!</definedName>
    <definedName name="PacBot_A">#REF!</definedName>
    <definedName name="PacBot_P">#REF!</definedName>
    <definedName name="PacBot_Vol">#REF!</definedName>
    <definedName name="Pacifico_a">#REF!</definedName>
    <definedName name="Pacifico_P">#REF!</definedName>
    <definedName name="Pacifico_Vol">#REF!</definedName>
    <definedName name="PAGE.1">#REF!</definedName>
    <definedName name="PAGE.2">#REF!</definedName>
    <definedName name="PAGE.4">#REF!</definedName>
    <definedName name="PAGE.5">#REF!</definedName>
    <definedName name="PAGE.6">#REF!</definedName>
    <definedName name="PAGE.7">#REF!</definedName>
    <definedName name="PAGE_1_END">#REF!</definedName>
    <definedName name="PAGE_1_START">#REF!</definedName>
    <definedName name="PAGE_2A">#REF!</definedName>
    <definedName name="PAGE_3B">#REF!</definedName>
    <definedName name="Page_Count">#REF!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a">#REF!</definedName>
    <definedName name="Page1B">#REF!</definedName>
    <definedName name="PAGE2">#REF!</definedName>
    <definedName name="Page2A">#REF!</definedName>
    <definedName name="Page2B">#REF!</definedName>
    <definedName name="page3">#REF!</definedName>
    <definedName name="PAGE3A">#REF!</definedName>
    <definedName name="Page3AFinal2002">#REF!</definedName>
    <definedName name="Page3BFinal2002">#REF!</definedName>
    <definedName name="page4">#REF!</definedName>
    <definedName name="PAGE4A">#REF!</definedName>
    <definedName name="Page4A_2002BTT">#REF!</definedName>
    <definedName name="Page4B_2002BTT">#REF!</definedName>
    <definedName name="PAGE5">#REF!</definedName>
    <definedName name="PAGE6">#REF!</definedName>
    <definedName name="PAGE7">#REF!</definedName>
    <definedName name="PAGE8">#REF!</definedName>
    <definedName name="PAGE9">#REF!</definedName>
    <definedName name="PageA">#REF!</definedName>
    <definedName name="PageB">#REF!</definedName>
    <definedName name="PageC">#REF!</definedName>
    <definedName name="PageCommand">#REF!</definedName>
    <definedName name="PageMember">#REF!</definedName>
    <definedName name="pagenumber1">#REF!</definedName>
    <definedName name="pagenumber3">#REF!</definedName>
    <definedName name="pagenumber4">#REF!</definedName>
    <definedName name="pamdcb">#REF!</definedName>
    <definedName name="pamdcr">#REF!</definedName>
    <definedName name="pamdcs">#REF!</definedName>
    <definedName name="pamdpb">#REF!</definedName>
    <definedName name="pamdpr">#REF!</definedName>
    <definedName name="pamdps">#REF!</definedName>
    <definedName name="PandL">#REF!</definedName>
    <definedName name="panel">#REF!</definedName>
    <definedName name="parc">#REF!</definedName>
    <definedName name="parea">#REF!,#REF!,#REF!,#REF!,#REF!,#REF!,#REF!,#REF!,#REF!,#REF!,#REF!,#REF!,#REF!,#REF!,#REF!</definedName>
    <definedName name="pareaold">#REF!,#REF!,#REF!,#REF!,#REF!,#REF!,#REF!,#REF!,#REF!,#REF!,#REF!,#REF!,#REF!,#REF!,#REF!</definedName>
    <definedName name="PART1">#REF!</definedName>
    <definedName name="PART2">#REF!</definedName>
    <definedName name="Partialyr">#REF!</definedName>
    <definedName name="PARTNER">#REF!</definedName>
    <definedName name="Partner_Collaboration">#REF!</definedName>
    <definedName name="partnercap">#REF!</definedName>
    <definedName name="PartnersATCPV">#REF!</definedName>
    <definedName name="PartnersPTCPV">#REF!</definedName>
    <definedName name="PartnersPTCPV2">#REF!</definedName>
    <definedName name="PartNumber">#REF!</definedName>
    <definedName name="Parts">#REF!</definedName>
    <definedName name="PASales">#REF!</definedName>
    <definedName name="pasivo">#REF!</definedName>
    <definedName name="PASS1_2">#REF!</definedName>
    <definedName name="PASSIVE">#REF!</definedName>
    <definedName name="Password">#REF!</definedName>
    <definedName name="PasswordCopy">#REF!</definedName>
    <definedName name="PasswordDG">#REF!</definedName>
    <definedName name="Past_service_costs">#REF!</definedName>
    <definedName name="PAT">#REF!</definedName>
    <definedName name="PATHNAME">#REF!</definedName>
    <definedName name="PAY">#REF!</definedName>
    <definedName name="PAYABLE">#REF!</definedName>
    <definedName name="PAYABLE1">#REF!</definedName>
    <definedName name="PAYBACK">#REF!</definedName>
    <definedName name="payroll">#REF!</definedName>
    <definedName name="PB">#REF!</definedName>
    <definedName name="PB_2">#REF!</definedName>
    <definedName name="PC">#REF!</definedName>
    <definedName name="PC_Prior_Year">#REF!</definedName>
    <definedName name="PCap" hidden="1">#REF!</definedName>
    <definedName name="pcash">#REF!</definedName>
    <definedName name="PCount" hidden="1">#REF!</definedName>
    <definedName name="pcown">#REF!</definedName>
    <definedName name="PCS">#REF!</definedName>
    <definedName name="PCSCash">#REF!</definedName>
    <definedName name="PCSCashInput">#REF!</definedName>
    <definedName name="pctHW">#REF!</definedName>
    <definedName name="pctSWExp">#REF!</definedName>
    <definedName name="pctTraining">#REF!</definedName>
    <definedName name="PD_Status">#REF!</definedName>
    <definedName name="Pdmay03">#REF!</definedName>
    <definedName name="pdtmkt">#REF!</definedName>
    <definedName name="PEAK">#REF!</definedName>
    <definedName name="Peak_Load_Ratio">#REF!</definedName>
    <definedName name="PeakHrWest">#REF!</definedName>
    <definedName name="peaks">#REF!</definedName>
    <definedName name="PeakTypeOut">#REF!</definedName>
    <definedName name="PeakTypes">#REF!</definedName>
    <definedName name="PEC">#REF!</definedName>
    <definedName name="PEMBERVILLE">#REF!</definedName>
    <definedName name="PenReserve_EndYr">#REF!</definedName>
    <definedName name="PenReserve_StartYr">#REF!</definedName>
    <definedName name="Pension">#REF!</definedName>
    <definedName name="Pension_ACTUAL">#REF!</definedName>
    <definedName name="Pension_actualpayment">#REF!</definedName>
    <definedName name="Pension_Budget">#REF!</definedName>
    <definedName name="Pension_CUM_Actual">#REF!</definedName>
    <definedName name="Pension_Cum_Actualpayment">#REF!</definedName>
    <definedName name="Pension_CUM_Budget">#REF!</definedName>
    <definedName name="PENTANE">#REF!</definedName>
    <definedName name="PEOPLE">#REF!</definedName>
    <definedName name="PER">#REF!</definedName>
    <definedName name="Percent">#REF!</definedName>
    <definedName name="Percent_Area">#REF!,#REF!,#REF!,#REF!</definedName>
    <definedName name="Percent_Ownership">#REF!</definedName>
    <definedName name="Percentage_of_Shares_to_Buy">#REF!</definedName>
    <definedName name="period">#REF!</definedName>
    <definedName name="Period_Covered">#REF!</definedName>
    <definedName name="Period_Ended">#REF!</definedName>
    <definedName name="Periodic_rate">#REF!/#REF!</definedName>
    <definedName name="PERMANENT">#REF!</definedName>
    <definedName name="PERMDIF">#REF!</definedName>
    <definedName name="Permit_Fee_Construction_License">#REF!</definedName>
    <definedName name="Perrigo" localSheetId="7">#REF!,#REF!,#REF!,#REF!</definedName>
    <definedName name="Perrigo" localSheetId="9">#REF!,#REF!,#REF!,#REF!</definedName>
    <definedName name="Perrigo" localSheetId="10">#REF!,#REF!,#REF!,#REF!</definedName>
    <definedName name="Perrigo" localSheetId="12">#REF!,#REF!,#REF!,#REF!</definedName>
    <definedName name="Perrigo">#REF!,#REF!,#REF!,#REF!</definedName>
    <definedName name="pesetas">#REF!</definedName>
    <definedName name="PF">#REF!</definedName>
    <definedName name="PF_EAI">#REF!</definedName>
    <definedName name="PF_EGSI">#REF!</definedName>
    <definedName name="PF_ELI">#REF!</definedName>
    <definedName name="PF_EMI">#REF!</definedName>
    <definedName name="PF_ENOI">#REF!</definedName>
    <definedName name="pg">#REF!</definedName>
    <definedName name="PGAS_Meter_Volumes">#REF!</definedName>
    <definedName name="PGNS">#REF!</definedName>
    <definedName name="pHF">#REF!</definedName>
    <definedName name="PHIL">#REF!</definedName>
    <definedName name="PHILOSOPHY">#REF!</definedName>
    <definedName name="Phoenix">#REF!</definedName>
    <definedName name="PHS">#REF!</definedName>
    <definedName name="Pickup">#REF!</definedName>
    <definedName name="PIE">#REF!</definedName>
    <definedName name="PIE_CHART">#REF!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PIONEER">#REF!</definedName>
    <definedName name="pioupoiu" hidden="1">{"Earnings_Summary",#N/A,FALSE,"Earnings Model";"Earnings EP Detail",#N/A,FALSE,"Earnings Model";"Earnings RM Detail",#N/A,FALSE,"Earnings Model"}</definedName>
    <definedName name="pip">#REF!</definedName>
    <definedName name="pipiupiou" hidden="1">{"Earnings",#N/A,FALSE,"Earnings";"BalanceSheet",#N/A,FALSE,"BalanceSheet";"Change in Cash",#N/A,FALSE,"CashFlow";"normalengs",#N/A,FALSE,"NormalEngs";"upstream normal per Bbl",#N/A,FALSE,"NormEngUp";"CAPEXsum",#N/A,FALSE,"CAPEX Sum"}</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vot">#REF!</definedName>
    <definedName name="PJE">#REF!</definedName>
    <definedName name="PK_1">#N/A</definedName>
    <definedName name="pk_basis">#REF!</definedName>
    <definedName name="pk_bma">#REF!</definedName>
    <definedName name="pk_correlations">#REF!</definedName>
    <definedName name="pk_vols">#REF!</definedName>
    <definedName name="pka" hidden="1">{#N/A,#N/A,FALSE,"INPUTDATA";#N/A,#N/A,FALSE,"SUMMARY";#N/A,#N/A,FALSE,"CTAREP";#N/A,#N/A,FALSE,"CTBREP";#N/A,#N/A,FALSE,"PMG4ST86";#N/A,#N/A,FALSE,"TURBEFF";#N/A,#N/A,FALSE,"Condenser Performance"}</definedName>
    <definedName name="pl">#REF!</definedName>
    <definedName name="PL_Exch_Rate">#REF!</definedName>
    <definedName name="PL_STLI">#REF!</definedName>
    <definedName name="PL_Structure">#REF!</definedName>
    <definedName name="plan">#REF!</definedName>
    <definedName name="Plant_Capacity">#REF!</definedName>
    <definedName name="Plant_Op_Fee">#REF!</definedName>
    <definedName name="Plant_Original_Cost">#REF!</definedName>
    <definedName name="Plant_Property_Tax_Rate">#REF!</definedName>
    <definedName name="Plant_Tax">#REF!</definedName>
    <definedName name="PlantAlloc">#REF!</definedName>
    <definedName name="PlantFlare">#REF!</definedName>
    <definedName name="PlantInfo">#REF!</definedName>
    <definedName name="PlantInfoHeading">#REF!</definedName>
    <definedName name="PlantsList">#REF!</definedName>
    <definedName name="Platform_Print_Range">#REF!</definedName>
    <definedName name="PLBS">#REF!</definedName>
    <definedName name="ples">#REF!</definedName>
    <definedName name="plus_pmts">#REF!</definedName>
    <definedName name="pm">#REF!</definedName>
    <definedName name="PMENU">#REF!</definedName>
    <definedName name="PMENU1">#REF!</definedName>
    <definedName name="pms" hidden="1">{"detail305",#N/A,FALSE,"BI-305"}</definedName>
    <definedName name="pnc" hidden="1">{#N/A,#N/A,FALSE,"T COST";#N/A,#N/A,FALSE,"COST_FH"}</definedName>
    <definedName name="po" hidden="1">{#N/A,#N/A,FALSE,"Summary";#N/A,#N/A,FALSE,"Adj to Option C";#N/A,#N/A,FALSE,"Dividend Analysis";#N/A,#N/A,FALSE,"Reserve Analysis";#N/A,#N/A,FALSE,"Depreciation";#N/A,#N/A,FALSE,"Other Tax Adj"}</definedName>
    <definedName name="POAPR">#REF!</definedName>
    <definedName name="POC">#REF!</definedName>
    <definedName name="POFEB">#REF!</definedName>
    <definedName name="poh">#REF!</definedName>
    <definedName name="poi">#N/A</definedName>
    <definedName name="poiji" hidden="1">{"Balance Sheet",#N/A,FALSE,"Balance";"Balance Sheet Details",#N/A,FALSE,"Balance"}</definedName>
    <definedName name="poiuy" hidden="1">{#N/A,#N/A,FALSE,"Aging Summary";#N/A,#N/A,FALSE,"Ratio Analysis";#N/A,#N/A,FALSE,"Test 120 Day Accts";#N/A,#N/A,FALSE,"Tickmarks"}</definedName>
    <definedName name="POJAN">#REF!</definedName>
    <definedName name="POJUN">#REF!</definedName>
    <definedName name="Political">#REF!</definedName>
    <definedName name="POMAR">#REF!</definedName>
    <definedName name="POMAY">#REF!</definedName>
    <definedName name="pop">#REF!</definedName>
    <definedName name="PopCache_GL_INTERFACE_REFERENCE7">#REF!</definedName>
    <definedName name="PosDefCor">#REF!</definedName>
    <definedName name="posdtxinc">#REF!</definedName>
    <definedName name="Positionlist">#REF!</definedName>
    <definedName name="PosPhases">#REF!</definedName>
    <definedName name="post_fossil">#REF!</definedName>
    <definedName name="Post_PPA_a">#REF!</definedName>
    <definedName name="posting_date">#REF!</definedName>
    <definedName name="PostingDate">#REF!</definedName>
    <definedName name="POWER">#REF!</definedName>
    <definedName name="power_price">#REF!</definedName>
    <definedName name="power_use">#REF!</definedName>
    <definedName name="PowerCurve">#REF!</definedName>
    <definedName name="pp">#REF!</definedName>
    <definedName name="PP_Tax">#REF!</definedName>
    <definedName name="PP2PRC">#REF!</definedName>
    <definedName name="PP2TW">#REF!</definedName>
    <definedName name="PPA">#REF!</definedName>
    <definedName name="ppa_gas2">#REF!</definedName>
    <definedName name="ppa_gasvols2">#REF!</definedName>
    <definedName name="ppa_table">#REF!</definedName>
    <definedName name="PPA1_TERM">#REF!</definedName>
    <definedName name="PPage">#REF!</definedName>
    <definedName name="PPage1">#REF!</definedName>
    <definedName name="PPage2">#REF!</definedName>
    <definedName name="PPAs">#REF!</definedName>
    <definedName name="PPE">#REF!</definedName>
    <definedName name="ppg36_93">#REF!</definedName>
    <definedName name="ppg36_94">#REF!</definedName>
    <definedName name="ppg37_93">#REF!</definedName>
    <definedName name="ppg37_94">#REF!</definedName>
    <definedName name="ppg39_94">#REF!</definedName>
    <definedName name="ppg40_93">#REF!</definedName>
    <definedName name="ppg40_94">#REF!</definedName>
    <definedName name="ppg46_93">#REF!</definedName>
    <definedName name="ppg46_94">#REF!</definedName>
    <definedName name="ppg47_93">#REF!</definedName>
    <definedName name="ppg47_94">#REF!</definedName>
    <definedName name="PPLT">#REF!</definedName>
    <definedName name="ppp">#REF!</definedName>
    <definedName name="pppppp">#REF!</definedName>
    <definedName name="PPT">#REF!</definedName>
    <definedName name="PQ_ETR">#REF!</definedName>
    <definedName name="PQ_LOCALTAX">#REF!</definedName>
    <definedName name="PQ_OTHTAX">#REF!</definedName>
    <definedName name="PQ_PRETAX">#REF!</definedName>
    <definedName name="PQ_PYTAX">#REF!</definedName>
    <definedName name="PQ_REVENUE">#REF!</definedName>
    <definedName name="PQ_STR">#REF!</definedName>
    <definedName name="PQ_TOTALTAXES">#REF!</definedName>
    <definedName name="PQ_WHTAX">#REF!</definedName>
    <definedName name="PQcor">#REF!</definedName>
    <definedName name="PR">#REF!</definedName>
    <definedName name="PR_Factor">#REF!</definedName>
    <definedName name="PR0">#REF!</definedName>
    <definedName name="PRAXIS">#REF!</definedName>
    <definedName name="prb" hidden="1">{"summary",#N/A,FALSE,"PCR DIRECTORY"}</definedName>
    <definedName name="PRC">#REF!</definedName>
    <definedName name="prcaug">#REF!</definedName>
    <definedName name="prcQ1c">#REF!</definedName>
    <definedName name="prcq2c">#REF!</definedName>
    <definedName name="prcq3c">#REF!</definedName>
    <definedName name="prcq4c">#REF!</definedName>
    <definedName name="Pre_Com_Time">#REF!</definedName>
    <definedName name="Pre_Com_Time_1">#REF!</definedName>
    <definedName name="Pre_Com_Time_2">#REF!</definedName>
    <definedName name="PrecomFinalcom">#REF!</definedName>
    <definedName name="PrecomFinalcom_1">#REF!</definedName>
    <definedName name="PrecomFinalcom_2">#REF!</definedName>
    <definedName name="Premium">#REF!</definedName>
    <definedName name="premiumc">#REF!</definedName>
    <definedName name="premiump">#REF!</definedName>
    <definedName name="PreorPostDeal">OFFSET(#REF!,0,0,COUNTA(#REF!),1)</definedName>
    <definedName name="PresentationNormalA4">#REF!</definedName>
    <definedName name="PRETAX">#REF!</definedName>
    <definedName name="PreTaxDebt">#REF!</definedName>
    <definedName name="prev_qtr_LY_YTD">#REF!</definedName>
    <definedName name="prev_qtr_ytd">#REF!</definedName>
    <definedName name="Previous_Date">#REF!</definedName>
    <definedName name="Previous_Meter_Reading">#REF!</definedName>
    <definedName name="PRICE">#REF!</definedName>
    <definedName name="price_chart">#REF!</definedName>
    <definedName name="Price_Pie">#REF!</definedName>
    <definedName name="Price_Toggle">#REF!</definedName>
    <definedName name="PRICEBOOK">#REF!</definedName>
    <definedName name="PRICEBOOK0110">#REF!</definedName>
    <definedName name="PRICEBOOK08">#REF!</definedName>
    <definedName name="PRICEBOOK0902">#REF!</definedName>
    <definedName name="PRICEBOOK0909">#REF!</definedName>
    <definedName name="PRICEBOOK0916">#REF!</definedName>
    <definedName name="PRICEBOOK1007">#REF!</definedName>
    <definedName name="PRICEBOOK1021">#REF!</definedName>
    <definedName name="PRICEBOOK200109">#REF!</definedName>
    <definedName name="pricebook200111">#REF!</definedName>
    <definedName name="pricebook2002.0127">#REF!</definedName>
    <definedName name="PRICEBOOK2002.02">#REF!</definedName>
    <definedName name="PRICEBOOK2002.03">#REF!</definedName>
    <definedName name="PRICEBOOK2002.06">#REF!</definedName>
    <definedName name="pricebymodel">#REF!</definedName>
    <definedName name="PriceCurtailment">#REF!</definedName>
    <definedName name="PriceNameCor">#REF!</definedName>
    <definedName name="Pricesht">#REF!</definedName>
    <definedName name="Pricing_Summary">#REF!</definedName>
    <definedName name="PRINS">#REF!</definedName>
    <definedName name="PRINT">#REF!</definedName>
    <definedName name="PRINT_ALL">#REF!</definedName>
    <definedName name="print_all_D_1">#REF!</definedName>
    <definedName name="_xlnm.Print_Area" localSheetId="1">'Attachment 1 Schedule 1'!$A$1:$P$89</definedName>
    <definedName name="_xlnm.Print_Area" localSheetId="3">'Attachment 1 Schedule 3'!$A$1:$P$14</definedName>
    <definedName name="_xlnm.Print_Area" localSheetId="5">'Attachment 3 Schedule 1'!$C$2:$K$38</definedName>
    <definedName name="_xlnm.Print_Area" localSheetId="7">'Attachment 5 Schedule 1'!$A$1:$Q$60</definedName>
    <definedName name="_xlnm.Print_Area" localSheetId="9">'Attachment 5 Schedule 3'!$A$1:$M$14</definedName>
    <definedName name="_xlnm.Print_Area" localSheetId="10">'Attachment 5 Schedule 4'!$A$1:$N$60</definedName>
    <definedName name="_xlnm.Print_Area" localSheetId="12">'Attachment 5 Schedule 6'!$A$1:$M$14</definedName>
    <definedName name="_xlnm.Print_Area" localSheetId="14">'Attachment 6 Schedule 1'!$A$1:$Q$103</definedName>
    <definedName name="_xlnm.Print_Area" localSheetId="16">'Attachment 6 Schedule 3'!$A$1:$O$15</definedName>
    <definedName name="_xlnm.Print_Area" localSheetId="17">'Attachment 6 Schedule 4'!$A$1:$Q$103</definedName>
    <definedName name="_xlnm.Print_Area" localSheetId="19">'Attachment 6 Schedule 6'!$A$1:$N$15</definedName>
    <definedName name="_xlnm.Print_Area" localSheetId="21">'Attachment 7 Schedule 1'!$A$1:$U$103</definedName>
    <definedName name="_xlnm.Print_Area" localSheetId="24">'Attachment 8 Schedule 1'!$A$1:$N$43</definedName>
    <definedName name="_xlnm.Print_Area" localSheetId="25">'Attachment 8 Schedule 2'!$A$1:$K$14</definedName>
    <definedName name="_xlnm.Print_Area" localSheetId="26">'Attachment 8 Schedule 3'!$A$1:$O$43</definedName>
    <definedName name="_xlnm.Print_Area" localSheetId="27">'Attachment 8 Schedule 4'!$A$1:$L$14</definedName>
    <definedName name="_xlnm.Print_Area">#REF!</definedName>
    <definedName name="Print_Area_1">#REF!</definedName>
    <definedName name="Print_Area_2">#REF!</definedName>
    <definedName name="Print_Area_3">#REF!</definedName>
    <definedName name="Print_Area_4">#REF!</definedName>
    <definedName name="PRINT_AREA_MI">#REF!</definedName>
    <definedName name="Print_Area_MI.1">#REF!</definedName>
    <definedName name="Print_Area2">#REF!</definedName>
    <definedName name="print_Avail">#REF!</definedName>
    <definedName name="Print_Chart">#REF!</definedName>
    <definedName name="Print_ESI">#REF!</definedName>
    <definedName name="print_Force_Out">#REF!</definedName>
    <definedName name="PRINT_FRONTPAGE">#REF!</definedName>
    <definedName name="Print_functionality" localSheetId="7">#REF!</definedName>
    <definedName name="Print_functionality" localSheetId="9">#REF!</definedName>
    <definedName name="Print_functionality" localSheetId="10">#REF!</definedName>
    <definedName name="Print_functionality" localSheetId="12">#REF!</definedName>
    <definedName name="Print_functionality">#REF!</definedName>
    <definedName name="Print_List">#REF!</definedName>
    <definedName name="PRINT_OPTIONS">#REF!</definedName>
    <definedName name="Print_Preview">#REF!</definedName>
    <definedName name="print_sch">#REF!</definedName>
    <definedName name="Print_Summary">#REF!</definedName>
    <definedName name="Print_Title_MI">#REF!</definedName>
    <definedName name="_xlnm.Print_Titles">#REF!,#REF!</definedName>
    <definedName name="Print_Titles_MI">#REF!</definedName>
    <definedName name="Print1">#REF!</definedName>
    <definedName name="PRINT2">#REF!</definedName>
    <definedName name="Print3">#REF!</definedName>
    <definedName name="Print4">#REF!</definedName>
    <definedName name="Print5">#REF!</definedName>
    <definedName name="PrintArea">#REF!</definedName>
    <definedName name="PrintareaDec">#REF!,#REF!,#REF!</definedName>
    <definedName name="PrintCommentary">#REF!</definedName>
    <definedName name="PrintDetail">#REF!</definedName>
    <definedName name="PRINTFILE">#REF!</definedName>
    <definedName name="PrintFootnotes">#REF!</definedName>
    <definedName name="printfpli">#REF!,#REF!,#REF!</definedName>
    <definedName name="PrintGraph">#REF!</definedName>
    <definedName name="printirelandcsg">#REF!</definedName>
    <definedName name="printmcelqtzcer">#REF!</definedName>
    <definedName name="printmcsa">#REF!</definedName>
    <definedName name="printmepl">#REF!</definedName>
    <definedName name="printmepltuas">#REF!</definedName>
    <definedName name="printmesb">#REF!</definedName>
    <definedName name="printmmsb">#REF!</definedName>
    <definedName name="printmmsbmesb">#REF!</definedName>
    <definedName name="PrintTrend">#REF!</definedName>
    <definedName name="Prior_Month">#REF!</definedName>
    <definedName name="PRIOR_YEAR_DATE">#REF!</definedName>
    <definedName name="Prior_Year_End">#REF!</definedName>
    <definedName name="PRIOR_YEAR_X">#REF!</definedName>
    <definedName name="PriorPaymentsDetail">#REF!</definedName>
    <definedName name="PriorPaymentsTotal">#REF!</definedName>
    <definedName name="priorPeriod">#REF!</definedName>
    <definedName name="PriorWk">#REF!</definedName>
    <definedName name="Prj_Output">#REF!</definedName>
    <definedName name="prj_start">#REF!</definedName>
    <definedName name="prj_term">#REF!</definedName>
    <definedName name="PRNT">#REF!</definedName>
    <definedName name="pro">#REF!</definedName>
    <definedName name="Pro_Rata_Factor">#REF!</definedName>
    <definedName name="Probability">#REF!</definedName>
    <definedName name="ProbabilityAssignment">#REF!</definedName>
    <definedName name="prod_factors">#REF!</definedName>
    <definedName name="prod_list">#N/A</definedName>
    <definedName name="Prod_sel">#N/A</definedName>
    <definedName name="prodrep">#N/A</definedName>
    <definedName name="Producer_Database">#REF!</definedName>
    <definedName name="Product">#REF!</definedName>
    <definedName name="Product_2">#REF!</definedName>
    <definedName name="Product_Line">#REF!</definedName>
    <definedName name="Product_Table">#REF!</definedName>
    <definedName name="Production_Gals_Butane">#REF!</definedName>
    <definedName name="Production_Gals_Ethane">#REF!</definedName>
    <definedName name="Production_Gals_Pentanes">#REF!</definedName>
    <definedName name="Production_Gals_Propane">#REF!</definedName>
    <definedName name="ProductionMonth">#REF!</definedName>
    <definedName name="Products">#REF!</definedName>
    <definedName name="prof">#REF!</definedName>
    <definedName name="Professional">#REF!</definedName>
    <definedName name="Proforma">#REF!</definedName>
    <definedName name="ProformaLookup">#REF!</definedName>
    <definedName name="ProImportExport.ImportFile">#N/A</definedName>
    <definedName name="ProImportExport.SaveNewFile">#N/A</definedName>
    <definedName name="proj">#REF!</definedName>
    <definedName name="Proj_Capacity">#REF!</definedName>
    <definedName name="proj_daily_pk_vols">#REF!</definedName>
    <definedName name="Proj_Ex">#REF!</definedName>
    <definedName name="proj_fuel_price">#REF!</definedName>
    <definedName name="proj_fuel_vol">#REF!</definedName>
    <definedName name="Proj_tbl">#REF!</definedName>
    <definedName name="PROJ_WOTextLen">#REF!</definedName>
    <definedName name="proj1_5a">#REF!</definedName>
    <definedName name="proj1_5b">#REF!</definedName>
    <definedName name="proj1_5c">#REF!</definedName>
    <definedName name="projcf">#REF!</definedName>
    <definedName name="project">#REF!</definedName>
    <definedName name="Project_Cost__All_In___000">#REF!</definedName>
    <definedName name="Project_Name">#REF!</definedName>
    <definedName name="ProjectDefaults">#REF!</definedName>
    <definedName name="ProjectEndYr">#REF!</definedName>
    <definedName name="Projection">#REF!</definedName>
    <definedName name="ProjectionActual">OFFSET(#REF!,0,0,COUNTA(#REF!),1)</definedName>
    <definedName name="ProjectionBaseYear">#REF!</definedName>
    <definedName name="ProjectName">#REF!</definedName>
    <definedName name="projects">#REF!</definedName>
    <definedName name="ProjectScenario">#REF!</definedName>
    <definedName name="ProjectTitle">#REF!</definedName>
    <definedName name="ProjIDList">#REF!</definedName>
    <definedName name="PROJNAME">#REF!</definedName>
    <definedName name="ProjTerm">#REF!</definedName>
    <definedName name="Promote_Fee">#REF!</definedName>
    <definedName name="PROMPT1">#N/A</definedName>
    <definedName name="PROPANE">#REF!</definedName>
    <definedName name="property">#REF!</definedName>
    <definedName name="Property_Tax_Table">#REF!</definedName>
    <definedName name="PropertyGroupName">#REF!</definedName>
    <definedName name="PropertyTaxInflationRate">#REF!</definedName>
    <definedName name="PropertyType">OFFSET(#REF!,0,0,COUNTA(#REF!),1)</definedName>
    <definedName name="PropertyUnitName">#REF!</definedName>
    <definedName name="Proposed" hidden="1">{#N/A,#N/A,TRUE,"TOTAL DISTRIBUTION";#N/A,#N/A,TRUE,"SOUTH";#N/A,#N/A,TRUE,"NORTHEAST";#N/A,#N/A,TRUE,"WEST"}</definedName>
    <definedName name="PropSize">#REF!</definedName>
    <definedName name="Propuesta">#REF!</definedName>
    <definedName name="PROSPECT">#REF!</definedName>
    <definedName name="protected_sheet_password">#REF!</definedName>
    <definedName name="PROV">#REF!</definedName>
    <definedName name="Provision" hidden="1">#REF!</definedName>
    <definedName name="PRSales">#REF!</definedName>
    <definedName name="PRTAX">#REF!</definedName>
    <definedName name="prtrecon">#REF!,#REF!,#REF!,#REF!</definedName>
    <definedName name="Prudential_2002">#REF!</definedName>
    <definedName name="Prudential_2003">#REF!</definedName>
    <definedName name="prys" localSheetId="1" hidden="1">table_inspection</definedName>
    <definedName name="prys" localSheetId="2" hidden="1">table_inspection</definedName>
    <definedName name="prys" localSheetId="3" hidden="1">table_inspection</definedName>
    <definedName name="prys" localSheetId="4" hidden="1">table_inspection</definedName>
    <definedName name="prys" localSheetId="7" hidden="1">table_inspection</definedName>
    <definedName name="prys" localSheetId="8" hidden="1">table_inspection</definedName>
    <definedName name="prys" localSheetId="9" hidden="1">table_inspection</definedName>
    <definedName name="prys" localSheetId="10" hidden="1">table_inspection</definedName>
    <definedName name="prys" localSheetId="11" hidden="1">table_inspection</definedName>
    <definedName name="prys" localSheetId="12" hidden="1">table_inspection</definedName>
    <definedName name="prys" localSheetId="15" hidden="1">table_inspection</definedName>
    <definedName name="prys" localSheetId="16" hidden="1">table_inspection</definedName>
    <definedName name="prys" localSheetId="17" hidden="1">table_inspection</definedName>
    <definedName name="prys" localSheetId="18" hidden="1">table_inspection</definedName>
    <definedName name="prys" localSheetId="19" hidden="1">table_inspection</definedName>
    <definedName name="prys" localSheetId="23" hidden="1">table_inspection</definedName>
    <definedName name="prys" localSheetId="24" hidden="1">table_inspection</definedName>
    <definedName name="prys" localSheetId="25" hidden="1">table_inspection</definedName>
    <definedName name="prys" localSheetId="26" hidden="1">table_inspection</definedName>
    <definedName name="prys" localSheetId="27" hidden="1">table_inspection</definedName>
    <definedName name="prys" hidden="1">table_inspection</definedName>
    <definedName name="ps">#REF!</definedName>
    <definedName name="PS_Data">#REF!</definedName>
    <definedName name="PS_Tax_Year">#REF!,#REF!</definedName>
    <definedName name="PSCo_COS">#REF!</definedName>
    <definedName name="pscompare0607">#REF!</definedName>
    <definedName name="PSF">#REF!</definedName>
    <definedName name="Pship">#REF!</definedName>
    <definedName name="Pship_Country">#REF!</definedName>
    <definedName name="Pship_NA1">#REF!</definedName>
    <definedName name="Pship_NA2">#REF!</definedName>
    <definedName name="Pship_NA3">#REF!</definedName>
    <definedName name="Pship_NA4">#REF!</definedName>
    <definedName name="Pship_NA5">#REF!</definedName>
    <definedName name="Pship_NA6">#REF!</definedName>
    <definedName name="Pship_NA7">#REF!</definedName>
    <definedName name="PSLJ8LG">#N/A</definedName>
    <definedName name="psnh1">#REF!</definedName>
    <definedName name="psnh2">#REF!</definedName>
    <definedName name="psnhcoc">#REF!</definedName>
    <definedName name="PSNHCOC2">#REF!</definedName>
    <definedName name="PSOKI6">#N/A</definedName>
    <definedName name="ptable">#REF!</definedName>
    <definedName name="PTAX">#REF!</definedName>
    <definedName name="PTC">#REF!</definedName>
    <definedName name="PTCD">#REF!</definedName>
    <definedName name="ptcdebtyr1">#REF!</definedName>
    <definedName name="ptcdebtyr10">#REF!</definedName>
    <definedName name="ptcdebtyr11">#REF!</definedName>
    <definedName name="ptcdebtyr12">#REF!</definedName>
    <definedName name="ptcdebtyr13">#REF!</definedName>
    <definedName name="ptcdebtyr14">#REF!</definedName>
    <definedName name="ptcdebtyr15">#REF!</definedName>
    <definedName name="ptcdebtyr16">#REF!</definedName>
    <definedName name="ptcdebtyr17">#REF!</definedName>
    <definedName name="ptcdebtyr18">#REF!</definedName>
    <definedName name="ptcdebtyr19">#REF!</definedName>
    <definedName name="ptcdebtyr2">#REF!</definedName>
    <definedName name="ptcdebtyr20">#REF!</definedName>
    <definedName name="ptcdebtyr21">#REF!</definedName>
    <definedName name="ptcdebtyr3">#REF!</definedName>
    <definedName name="ptcdebtyr4">#REF!</definedName>
    <definedName name="ptcdebtyr5">#REF!</definedName>
    <definedName name="ptcdebtyr6">#REF!</definedName>
    <definedName name="ptcdebtyr7">#REF!</definedName>
    <definedName name="ptcdebtyr8">#REF!</definedName>
    <definedName name="ptcdebtyr9">#REF!</definedName>
    <definedName name="PTCexpire">#REF!</definedName>
    <definedName name="PTFAlloc">#REF!</definedName>
    <definedName name="PTP95_Cost_Mw_Month">#REF!</definedName>
    <definedName name="PTP95_Cost_Mwh">#REF!</definedName>
    <definedName name="PTP96_Cost_Mw_Month">#REF!</definedName>
    <definedName name="PTP96_Cost_Mwh_Month">#REF!</definedName>
    <definedName name="Purchase_Price_Plant">#REF!</definedName>
    <definedName name="Purpose">#REF!</definedName>
    <definedName name="PURPWR">#REF!</definedName>
    <definedName name="pursuitwo">#REF!</definedName>
    <definedName name="PURSVC">#REF!</definedName>
    <definedName name="PV.ITEM.AD">#REF!</definedName>
    <definedName name="PV_Delta">#REF!</definedName>
    <definedName name="PV_Rate">#REF!</definedName>
    <definedName name="PXAG">#REF!</definedName>
    <definedName name="PXAG_561">#REF!</definedName>
    <definedName name="PXAG_EAI">#REF!</definedName>
    <definedName name="PXAG_EGSI">#REF!</definedName>
    <definedName name="PXAG_ELI">#REF!</definedName>
    <definedName name="PXAG_EMI">#REF!</definedName>
    <definedName name="PXAG_ENOI">#REF!</definedName>
    <definedName name="PXAGBAD">#REF!</definedName>
    <definedName name="py_cent">#REF!</definedName>
    <definedName name="py_clint">#REF!</definedName>
    <definedName name="py_eec">#REF!</definedName>
    <definedName name="py_ei">#REF!</definedName>
    <definedName name="py_engl">#REF!</definedName>
    <definedName name="py_epc">#REF!</definedName>
    <definedName name="py_esc">#REF!</definedName>
    <definedName name="PYADJ">#REF!</definedName>
    <definedName name="PYData">#REF!</definedName>
    <definedName name="PYEAR">#REF!</definedName>
    <definedName name="PYTAX_VX">#REF!</definedName>
    <definedName name="PYTB">#REF!</definedName>
    <definedName name="PYTX">#REF!</definedName>
    <definedName name="PZ_GAS">#REF!</definedName>
    <definedName name="PZ_HEAT">#REF!</definedName>
    <definedName name="PZ_PRINT">#REF!</definedName>
    <definedName name="q">#REF!</definedName>
    <definedName name="q_1" hidden="1">{#N/A,#N/A,FALSE,"BS_ESG ";#N/A,#N/A,FALSE,"P&amp;L_ESG"}</definedName>
    <definedName name="q_2" hidden="1">{#N/A,#N/A,FALSE,"BS_ESG ";#N/A,#N/A,FALSE,"P&amp;L_ESG"}</definedName>
    <definedName name="q_3" hidden="1">{#N/A,#N/A,FALSE,"BS_ESG ";#N/A,#N/A,FALSE,"P&amp;L_ESG"}</definedName>
    <definedName name="q_4" hidden="1">{#N/A,#N/A,FALSE,"BS_ESG ";#N/A,#N/A,FALSE,"P&amp;L_ESG"}</definedName>
    <definedName name="q_5" hidden="1">{#N/A,#N/A,FALSE,"BS_ESG ";#N/A,#N/A,FALSE,"P&amp;L_ESG"}</definedName>
    <definedName name="Q_EPS_Table">#REF!</definedName>
    <definedName name="q_MTEP06_App_AB_Facility">#REF!</definedName>
    <definedName name="q_MTEP06_App_AB_Projects">#REF!</definedName>
    <definedName name="Q1_94">#REF!</definedName>
    <definedName name="Q1Analysis">#REF!</definedName>
    <definedName name="q1bpe">#REF!</definedName>
    <definedName name="Q1CDMA">#REF!</definedName>
    <definedName name="Q1GSM">#REF!</definedName>
    <definedName name="q1ship_thru">#REF!</definedName>
    <definedName name="Q2CDMA">#REF!</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2GSM">#REF!</definedName>
    <definedName name="q2ship_thru">#REF!</definedName>
    <definedName name="Q3_01_pricing_for_Disti">#REF!</definedName>
    <definedName name="Q3CDMA">#REF!</definedName>
    <definedName name="Q3fcst">#REF!</definedName>
    <definedName name="Q3GSM">#REF!</definedName>
    <definedName name="Q3improvement">#REF!</definedName>
    <definedName name="Q4_94">#REF!</definedName>
    <definedName name="q4fcst">#REF!</definedName>
    <definedName name="Q4GSM">#REF!</definedName>
    <definedName name="Q4improvement">#REF!</definedName>
    <definedName name="Q4PRC">#REF!</definedName>
    <definedName name="Q4TW">#REF!</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IU">OFFSET(#REF!,0,0,COUNTA(#REF!),1)</definedName>
    <definedName name="QL_Stock">#REF!</definedName>
    <definedName name="qq">#REF!</definedName>
    <definedName name="qqq">#REF!</definedName>
    <definedName name="qqqq">#REF!</definedName>
    <definedName name="qqqqqq">#REF!</definedName>
    <definedName name="qqqqqqq" hidden="1">{#N/A,#N/A,FALSE,"Sum6 (1)"}</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S11_10">#REF!</definedName>
    <definedName name="QRS11_11">#REF!</definedName>
    <definedName name="QRS11_12">#REF!</definedName>
    <definedName name="QRS11_13">#REF!</definedName>
    <definedName name="QRS11_14">#REF!</definedName>
    <definedName name="QRS11_15">#REF!</definedName>
    <definedName name="QRS11_17">#REF!</definedName>
    <definedName name="QRS11_24">#REF!</definedName>
    <definedName name="QRS11_26">#REF!</definedName>
    <definedName name="QRS11_27">#REF!</definedName>
    <definedName name="QRS11_28">#REF!</definedName>
    <definedName name="QRS11_29">#REF!</definedName>
    <definedName name="QRS11_7">#REF!</definedName>
    <definedName name="QRS11_8">#REF!</definedName>
    <definedName name="QRS11_9">#REF!</definedName>
    <definedName name="qry_Active_Vice_Presidents_with_salary_lo">#REF!</definedName>
    <definedName name="qryDetailQuantQuery_USD_1">#REF!</definedName>
    <definedName name="qryDetailQuantQuery_USD_2">#REF!</definedName>
    <definedName name="qryProjMorphFundings">#REF!</definedName>
    <definedName name="qryProjMorphFundings11903">#REF!</definedName>
    <definedName name="qrySDP">#REF!</definedName>
    <definedName name="QSE">#REF!</definedName>
    <definedName name="QSESF">#REF!</definedName>
    <definedName name="QTR">#REF!</definedName>
    <definedName name="QtrDetails">#REF!</definedName>
    <definedName name="QTrend">#REF!</definedName>
    <definedName name="QTRLYCF">#REF!</definedName>
    <definedName name="Qty">#REF!</definedName>
    <definedName name="Qty_Cost_Select">#REF!</definedName>
    <definedName name="QTY_ELB">#REF!</definedName>
    <definedName name="QTY_IDM">#REF!</definedName>
    <definedName name="QTY_PS">#REF!</definedName>
    <definedName name="QUALTEC">#REF!</definedName>
    <definedName name="QUALTEC_QUALITY_SERVICES__INC.">#REF!</definedName>
    <definedName name="quarter">#REF!</definedName>
    <definedName name="QUARTERLY_CF">#REF!</definedName>
    <definedName name="query">#REF!</definedName>
    <definedName name="Query_Module_Project_List_Export">#REF!</definedName>
    <definedName name="Query1__Aug02">#REF!</definedName>
    <definedName name="Query2Aug__BB">#REF!</definedName>
    <definedName name="queryp1">#REF!</definedName>
    <definedName name="QUEST">#REF!</definedName>
    <definedName name="qw" localSheetId="1">OFFSET(rngFirstUserDefCol,5,0,25,6)</definedName>
    <definedName name="qw" localSheetId="2">OFFSET(rngFirstUserDefCol,5,0,25,6)</definedName>
    <definedName name="qw" localSheetId="3">OFFSET(rngFirstUserDefCol,5,0,25,6)</definedName>
    <definedName name="qw" localSheetId="4">OFFSET(rngFirstUserDefCol,5,0,25,6)</definedName>
    <definedName name="qw" localSheetId="8">OFFSET(rngFirstUserDefCol,5,0,25,6)</definedName>
    <definedName name="qw" localSheetId="9">OFFSET(rngFirstUserDefCol,5,0,25,6)</definedName>
    <definedName name="qw" localSheetId="11">OFFSET(rngFirstUserDefCol,5,0,25,6)</definedName>
    <definedName name="qw" localSheetId="12">OFFSET(rngFirstUserDefCol,5,0,25,6)</definedName>
    <definedName name="qw" localSheetId="15">OFFSET(rngFirstUserDefCol,5,0,25,6)</definedName>
    <definedName name="qw" localSheetId="16">OFFSET(rngFirstUserDefCol,5,0,25,6)</definedName>
    <definedName name="qw" localSheetId="17">OFFSET(rngFirstUserDefCol,5,0,25,6)</definedName>
    <definedName name="qw" localSheetId="18">OFFSET(rngFirstUserDefCol,5,0,25,6)</definedName>
    <definedName name="qw" localSheetId="19">OFFSET(rngFirstUserDefCol,5,0,25,6)</definedName>
    <definedName name="qw" localSheetId="23">OFFSET(rngFirstUserDefCol,5,0,25,6)</definedName>
    <definedName name="qw" localSheetId="24">OFFSET(rngFirstUserDefCol,5,0,25,6)</definedName>
    <definedName name="qw" localSheetId="25">OFFSET(rngFirstUserDefCol,5,0,25,6)</definedName>
    <definedName name="qw" localSheetId="26">OFFSET(rngFirstUserDefCol,5,0,25,6)</definedName>
    <definedName name="qw" localSheetId="27">OFFSET(rngFirstUserDefCol,5,0,25,6)</definedName>
    <definedName name="qw">OFFSET(rngFirstUserDefCol,5,0,25,6)</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ref">#REF!</definedName>
    <definedName name="R_AND_D">#REF!</definedName>
    <definedName name="R_D">#REF!</definedName>
    <definedName name="R_E_PROF">#REF!</definedName>
    <definedName name="RA">#REF!</definedName>
    <definedName name="Rachel">#REF!</definedName>
    <definedName name="Rachel1">#REF!</definedName>
    <definedName name="radio">#REF!</definedName>
    <definedName name="radios">#REF!</definedName>
    <definedName name="RANDD">#REF!</definedName>
    <definedName name="range">#REF!</definedName>
    <definedName name="Range_AllET">#REF!</definedName>
    <definedName name="range_ibis">#REF!</definedName>
    <definedName name="Range1">#REF!</definedName>
    <definedName name="RANGETOP">#N/A</definedName>
    <definedName name="RangeVar">#REF!</definedName>
    <definedName name="RAT">#REF!</definedName>
    <definedName name="Rate">#REF!</definedName>
    <definedName name="Rate_Case_Years">#REF!</definedName>
    <definedName name="Rate_CSW">#REF!</definedName>
    <definedName name="Rate_Reduction">#REF!</definedName>
    <definedName name="Rate_Reduction_Yearly_Amount">#REF!</definedName>
    <definedName name="Rate_salary_inc">#REF!</definedName>
    <definedName name="rate_schedule">#REF!</definedName>
    <definedName name="RATE1">#REF!</definedName>
    <definedName name="RATE2">#REF!</definedName>
    <definedName name="Rated">#REF!</definedName>
    <definedName name="RateLookup">#REF!</definedName>
    <definedName name="rateq402">#REF!</definedName>
    <definedName name="RatesScenarios">#REF!</definedName>
    <definedName name="Ratio_Analysis">#REF!</definedName>
    <definedName name="RawMtrlInfl">#REF!</definedName>
    <definedName name="RBN">#REF!</definedName>
    <definedName name="RBU">#REF!</definedName>
    <definedName name="RD">#REF!</definedName>
    <definedName name="rDeptCode">#REF!</definedName>
    <definedName name="rDeptYrly">#REF!</definedName>
    <definedName name="RDVers">"2.10a"</definedName>
    <definedName name="Re">#REF!</definedName>
    <definedName name="RE_ACCT">#REF!</definedName>
    <definedName name="RE_DECREASES">#REF!</definedName>
    <definedName name="RE_DESCRIPTION">#REF!</definedName>
    <definedName name="RE_INCREASES">#REF!</definedName>
    <definedName name="RE_PRIOR">#REF!</definedName>
    <definedName name="RE_TCC">#REF!</definedName>
    <definedName name="RE_TRC">#REF!</definedName>
    <definedName name="read" hidden="1">{#N/A,#N/A,FALSE,"Hastax"}</definedName>
    <definedName name="Reading_Date">#REF!</definedName>
    <definedName name="RealizationPerGalDenbEthane">#REF!</definedName>
    <definedName name="RealizationPerGalDenbIsoButane">#REF!</definedName>
    <definedName name="RealizationPerGalDenbMethane">#REF!</definedName>
    <definedName name="RealizationPerGalDenbNorButane">#REF!</definedName>
    <definedName name="RealizationPerGalDenbPentanes">#REF!</definedName>
    <definedName name="RealizationPerGalDenbPropane">#REF!</definedName>
    <definedName name="RealizationPerGallonEthane">#REF!</definedName>
    <definedName name="RealizationPerGallonIsoButane">#REF!</definedName>
    <definedName name="RealizationPerGallonMethane">#REF!</definedName>
    <definedName name="RealizationPerGallonNormalButane">#REF!</definedName>
    <definedName name="RealizationPerGallonPentanesPlus">#REF!</definedName>
    <definedName name="RealizationPerGallonPropane">#REF!</definedName>
    <definedName name="RealizationPerGalXTXEthane">#REF!</definedName>
    <definedName name="RealizationPerGalXTXIsoButane">#REF!</definedName>
    <definedName name="RealizationPerGalXTXMethane">#REF!</definedName>
    <definedName name="RealizationPerGalXTXNormalButane">#REF!</definedName>
    <definedName name="RealizationPerGalXTXPentanesPlus">#REF!</definedName>
    <definedName name="RealizationPerGalXTXPropane">#REF!</definedName>
    <definedName name="rebecca">#REF!</definedName>
    <definedName name="rebecca2">#REF!</definedName>
    <definedName name="rebecca3">#REF!</definedName>
    <definedName name="rebecca4">#REF!</definedName>
    <definedName name="rebecca5">#REF!</definedName>
    <definedName name="rebecca6">#REF!</definedName>
    <definedName name="REC">#REF!</definedName>
    <definedName name="Rec.Start">#REF!</definedName>
    <definedName name="Recalculation_Flag">#REF!</definedName>
    <definedName name="RECAP">#REF!</definedName>
    <definedName name="RecdTbl">#REF!</definedName>
    <definedName name="Receivearea">#REF!</definedName>
    <definedName name="Reclam">#REF!</definedName>
    <definedName name="reclass_debt">#REF!</definedName>
    <definedName name="recon">#REF!</definedName>
    <definedName name="reconciliation">#REF!</definedName>
    <definedName name="Reconciliation_Sheet">#REF!</definedName>
    <definedName name="ReconcilingItemsBalance">#REF!</definedName>
    <definedName name="_xlnm.Recorder">#REF!</definedName>
    <definedName name="recur_exp">#REF!</definedName>
    <definedName name="RedPer">#REF!</definedName>
    <definedName name="ref">#REF!</definedName>
    <definedName name="Ref_1">#REF!</definedName>
    <definedName name="Ref_Plants">#REF!</definedName>
    <definedName name="refco">#REF!</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IA">#REF!</definedName>
    <definedName name="REFERENCIA_1">#REF!</definedName>
    <definedName name="REFERENCIA_3">#REF!</definedName>
    <definedName name="REFERENCIA_4">#REF!</definedName>
    <definedName name="refin">LEFT(#REF!)="Y"</definedName>
    <definedName name="Refinanced_Debt_Rate">#REF!</definedName>
    <definedName name="REFRESH.Getdata">#REF!</definedName>
    <definedName name="Reg_Interest_Data_Input">#REF!</definedName>
    <definedName name="Reg_Summary">#REF!</definedName>
    <definedName name="REGION">#REF!</definedName>
    <definedName name="Regulatory_RoR">#REF!</definedName>
    <definedName name="Related">#REF!</definedName>
    <definedName name="RELEASES">#REF!</definedName>
    <definedName name="releases_d">#REF!</definedName>
    <definedName name="RELIABILITY">#REF!</definedName>
    <definedName name="RemAnnual">#REF!</definedName>
    <definedName name="RemittanceGoforth">#REF!</definedName>
    <definedName name="RemittanceNumber">#REF!</definedName>
    <definedName name="rename" hidden="1">{#N/A,#N/A,FALSE,"Aging Summary";#N/A,#N/A,FALSE,"Ratio Analysis";#N/A,#N/A,FALSE,"Test 120 Day Accts";#N/A,#N/A,FALSE,"Tickmarks"}</definedName>
    <definedName name="RenewalProb">#REF!</definedName>
    <definedName name="rental_rate">#REF!</definedName>
    <definedName name="reopendate">#REF!</definedName>
    <definedName name="RepAllFormat">#REF!</definedName>
    <definedName name="RepAllHead">#REF!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lacement_Rate">#REF!</definedName>
    <definedName name="REPLKW">#REF!</definedName>
    <definedName name="RepMo">#REF!</definedName>
    <definedName name="REPORT">#REF!</definedName>
    <definedName name="Report_Date">#REF!</definedName>
    <definedName name="REPORT_ID">#REF!</definedName>
    <definedName name="Report_Month">#REF!</definedName>
    <definedName name="report1">#REF!</definedName>
    <definedName name="report2">#REF!</definedName>
    <definedName name="Reportable_Transaction">OFFSET(#REF!,0,0,COUNTA(#REF!),1)</definedName>
    <definedName name="ReportCol1">#REF!</definedName>
    <definedName name="ReportDate2">#REF!</definedName>
    <definedName name="ReportGroup" hidden="1">0</definedName>
    <definedName name="ReportRange">#REF!</definedName>
    <definedName name="ReportTitle8">#REF!</definedName>
    <definedName name="ReportTitle9">#REF!</definedName>
    <definedName name="RepPercent">#REF!</definedName>
    <definedName name="RequestType">#REF!</definedName>
    <definedName name="Required_Amort_Hardcode">#REF!</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S">#REF!</definedName>
    <definedName name="RES_CAT">#REF!</definedName>
    <definedName name="RES_CPB">#REF!</definedName>
    <definedName name="RES_SUB_CAT">#REF!</definedName>
    <definedName name="RES_TYPE">#REF!</definedName>
    <definedName name="RESER">#REF!</definedName>
    <definedName name="RESERVE">#REF!</definedName>
    <definedName name="RESERVE_INT">#REF!</definedName>
    <definedName name="RESERVE_SLIDE">#REF!</definedName>
    <definedName name="reserves">#REF!</definedName>
    <definedName name="resid_hand">#REF!</definedName>
    <definedName name="Respiratory_Focus">#REF!</definedName>
    <definedName name="restruct_tog">#REF!</definedName>
    <definedName name="Result">#REF!</definedName>
    <definedName name="resultc">#REF!</definedName>
    <definedName name="resultp">#REF!</definedName>
    <definedName name="Results_Graphs">#REF!</definedName>
    <definedName name="ResultsData">#REF!</definedName>
    <definedName name="ret">#REF!</definedName>
    <definedName name="RET_period">#REF!</definedName>
    <definedName name="Retail">#REF!</definedName>
    <definedName name="RetailCash">#REF!</definedName>
    <definedName name="RetailCashInput">#REF!</definedName>
    <definedName name="Retailers_1505">#REF!</definedName>
    <definedName name="RetailRates">#REF!</definedName>
    <definedName name="retained">#REF!</definedName>
    <definedName name="Retained_Assumed">#REF!</definedName>
    <definedName name="retainedc">#REF!</definedName>
    <definedName name="retainedp">#REF!</definedName>
    <definedName name="RETENT">#REF!</definedName>
    <definedName name="RETRIEVE">#REF!</definedName>
    <definedName name="Retrieve_Actuals">#REF!</definedName>
    <definedName name="Retrieve_Area">#REF!</definedName>
    <definedName name="Retrieve_Budget">#REF!</definedName>
    <definedName name="Retrieve_Forecast">#REF!</definedName>
    <definedName name="Retrieve_GM">#REF!</definedName>
    <definedName name="Retrieve_Orders">#REF!</definedName>
    <definedName name="Retrieve_PBT">#REF!</definedName>
    <definedName name="Retrieve_Releases">#REF!</definedName>
    <definedName name="Retrieve_Units">#REF!</definedName>
    <definedName name="Retrive_Cost">#REF!</definedName>
    <definedName name="Retrive_NSAD">#REF!</definedName>
    <definedName name="Return_Calculation">#REF!</definedName>
    <definedName name="Return_Schedule">#REF!</definedName>
    <definedName name="RETURN2ACCRL">#REF!</definedName>
    <definedName name="REV">#REF!</definedName>
    <definedName name="rev_option">#REF!</definedName>
    <definedName name="Rev_Tax">#REF!</definedName>
    <definedName name="Revenue">#REF!</definedName>
    <definedName name="revenue_comp">#REF!</definedName>
    <definedName name="REVENUES">#REF!</definedName>
    <definedName name="REVERSAL_VAL">#REF!</definedName>
    <definedName name="REVERSE">#REF!</definedName>
    <definedName name="reverse_toll_gas">#REF!</definedName>
    <definedName name="reverse_toll_vols">#REF!</definedName>
    <definedName name="Revised_PV_Rates">#REF!</definedName>
    <definedName name="Revolver_Rate">#REF!</definedName>
    <definedName name="revreq">#REF!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unc">#REF!</definedName>
    <definedName name="RG">#REF!</definedName>
    <definedName name="RG_2">#REF!</definedName>
    <definedName name="rggfgrt" hidden="1">{"a",#N/A,FALSE,"Fact Sheet";"a",#N/A,FALSE,"DCFEVA";"a",#N/A,FALSE,"Statements";"a",#N/A,FALSE,"Quarterly";"a",#N/A,FALSE,"Q Grid";"a",#N/A,FALSE,"Stockval";"a",#N/A,FALSE,"DDM"}</definedName>
    <definedName name="rGroup">#REF!</definedName>
    <definedName name="rGroupCode">#REF!</definedName>
    <definedName name="rgytj" localSheetId="7">#REF!,#REF!,#REF!,#REF!</definedName>
    <definedName name="rgytj" localSheetId="9">#REF!,#REF!,#REF!,#REF!</definedName>
    <definedName name="rgytj" localSheetId="10">#REF!,#REF!,#REF!,#REF!</definedName>
    <definedName name="rgytj" localSheetId="12">#REF!,#REF!,#REF!,#REF!</definedName>
    <definedName name="rgytj">#REF!,#REF!,#REF!,#REF!</definedName>
    <definedName name="RIC">#REF!</definedName>
    <definedName name="RICK">#REF!</definedName>
    <definedName name="Rick_Charts">#REF!</definedName>
    <definedName name="RICKT">#REF!</definedName>
    <definedName name="RID">#REF!</definedName>
    <definedName name="right">OFFSET(!A1,0,1)</definedName>
    <definedName name="RIMANENZE">#REF!</definedName>
    <definedName name="rIndex">#REF!</definedName>
    <definedName name="RIP">#REF!</definedName>
    <definedName name="RISales">#REF!</definedName>
    <definedName name="Risk">#REF!</definedName>
    <definedName name="Risk_premium">#REF!</definedName>
    <definedName name="Risk_Ref">#REF!</definedName>
    <definedName name="RiskAfterRecalcMacro">"Maximize_Cap_Structure"</definedName>
    <definedName name="RiskCollectDistributionSamples">2</definedName>
    <definedName name="RiskDet">TRUE</definedName>
    <definedName name="RiskFixedSeed">1</definedName>
    <definedName name="RiskHasSettings">TRUE</definedName>
    <definedName name="RiskMinimizeOnStart">FALSE</definedName>
    <definedName name="RiskMonitorConvergence">TRUE</definedName>
    <definedName name="RiskNumIterations">1000</definedName>
    <definedName name="RiskNumSimulations">7</definedName>
    <definedName name="RiskPauseOnError">FALSE</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10</definedName>
    <definedName name="RiskUpdateDisplay">TRUE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lw" localSheetId="7">#REF!,#REF!,#REF!,#REF!</definedName>
    <definedName name="rlw" localSheetId="9">#REF!,#REF!,#REF!,#REF!</definedName>
    <definedName name="rlw" localSheetId="10">#REF!,#REF!,#REF!,#REF!</definedName>
    <definedName name="rlw" localSheetId="12">#REF!,#REF!,#REF!,#REF!</definedName>
    <definedName name="rlw">#REF!,#REF!,#REF!,#REF!</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MDepr">#REF!</definedName>
    <definedName name="RMM">#REF!</definedName>
    <definedName name="rngAnalysisDropDown">#REF!</definedName>
    <definedName name="rngAppName">#REF!</definedName>
    <definedName name="rngAppVersion">#REF!</definedName>
    <definedName name="rngBeginningDate">#REF!</definedName>
    <definedName name="rngCAProvinceCodes" comment="List of 2 letter Canadian Province Abbreviations/Codes">OFFSET(#REF!,,,COUNTA(#REF!))</definedName>
    <definedName name="rngClientViewSheets">OFFSET(#REF!,,,COUNTA(#REF!))</definedName>
    <definedName name="rngCountries">#REF!</definedName>
    <definedName name="rngCountry">#REF!</definedName>
    <definedName name="rngCurMonth">#REF!</definedName>
    <definedName name="rngCurMonthYTD">#REF!</definedName>
    <definedName name="rngDeptMgr">#REF!</definedName>
    <definedName name="rngDeptName">#REF!</definedName>
    <definedName name="rngDeptNumb">#REF!</definedName>
    <definedName name="rngDomorFor">#REF!</definedName>
    <definedName name="rngEndingDate">#REF!</definedName>
    <definedName name="rngEntityType">#REF!</definedName>
    <definedName name="rngEntityTypes">#REF!</definedName>
    <definedName name="rngEscalation">#REF!</definedName>
    <definedName name="rngGroupingCriteria">#REF!</definedName>
    <definedName name="rngHyperlinkUnhide">OFFSET(#REF!,,,COUNTA(#REF!))</definedName>
    <definedName name="rngImportShtList">OFFSET(#REF!,,,COUNTA(#REF!))</definedName>
    <definedName name="rngIRS_ServiceCenterDropDown">#REF!</definedName>
    <definedName name="rngIRSCtrs">#REF!</definedName>
    <definedName name="rngM1Items">OFFSET(#REF!,,,COUNTA(#REF!))</definedName>
    <definedName name="rngMapType">#REF!</definedName>
    <definedName name="rngMonthEnded">#REF!</definedName>
    <definedName name="rngParentEntityID">#REF!</definedName>
    <definedName name="rngPTNum">#REF!</definedName>
    <definedName name="rngPtrNum">#REF!</definedName>
    <definedName name="rngRemoveChar">OFFSET(#REF!,,,COUNTA(#REF!))</definedName>
    <definedName name="rngRetrieve">#REF!</definedName>
    <definedName name="rngRoundingTolerance">#REF!</definedName>
    <definedName name="rngSITVers">#REF!</definedName>
    <definedName name="rngSpecialItemList">OFFSET(#REF!,,,COUNTA(#REF!))</definedName>
    <definedName name="rngState">#REF!</definedName>
    <definedName name="rngStateNames">#REF!</definedName>
    <definedName name="rngStateSourceAccountsControl">#REF!</definedName>
    <definedName name="rngTaxYearTypes">OFFSET(#REF!,,,COUNTA(#REF!))</definedName>
    <definedName name="rngTotals">#N/A</definedName>
    <definedName name="rngUserDef_PA" localSheetId="1">OFFSET(rngFirstUserDefCol,5,0,25,6)</definedName>
    <definedName name="rngUserDef_PA" localSheetId="2">OFFSET(rngFirstUserDefCol,5,0,25,6)</definedName>
    <definedName name="rngUserDef_PA" localSheetId="3">OFFSET(rngFirstUserDefCol,5,0,25,6)</definedName>
    <definedName name="rngUserDef_PA" localSheetId="4">OFFSET(rngFirstUserDefCol,5,0,25,6)</definedName>
    <definedName name="rngUserDef_PA" localSheetId="8">OFFSET(rngFirstUserDefCol,5,0,25,6)</definedName>
    <definedName name="rngUserDef_PA" localSheetId="9">OFFSET(rngFirstUserDefCol,5,0,25,6)</definedName>
    <definedName name="rngUserDef_PA" localSheetId="11">OFFSET(rngFirstUserDefCol,5,0,25,6)</definedName>
    <definedName name="rngUserDef_PA" localSheetId="12">OFFSET(rngFirstUserDefCol,5,0,25,6)</definedName>
    <definedName name="rngUserDef_PA" localSheetId="15">OFFSET(rngFirstUserDefCol,5,0,25,6)</definedName>
    <definedName name="rngUserDef_PA" localSheetId="16">OFFSET(rngFirstUserDefCol,5,0,25,6)</definedName>
    <definedName name="rngUserDef_PA" localSheetId="17">OFFSET(rngFirstUserDefCol,5,0,25,6)</definedName>
    <definedName name="rngUserDef_PA" localSheetId="18">OFFSET(rngFirstUserDefCol,5,0,25,6)</definedName>
    <definedName name="rngUserDef_PA" localSheetId="19">OFFSET(rngFirstUserDefCol,5,0,25,6)</definedName>
    <definedName name="rngUserDef_PA" localSheetId="23">OFFSET(rngFirstUserDefCol,5,0,25,6)</definedName>
    <definedName name="rngUserDef_PA" localSheetId="24">OFFSET(rngFirstUserDefCol,5,0,25,6)</definedName>
    <definedName name="rngUserDef_PA" localSheetId="25">OFFSET(rngFirstUserDefCol,5,0,25,6)</definedName>
    <definedName name="rngUserDef_PA" localSheetId="26">OFFSET(rngFirstUserDefCol,5,0,25,6)</definedName>
    <definedName name="rngUserDef_PA" localSheetId="27">OFFSET(rngFirstUserDefCol,5,0,25,6)</definedName>
    <definedName name="rngUserDef_PA">OFFSET(rngFirstUserDefCol,5,0,25,6)</definedName>
    <definedName name="ROB">#REF!</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E">#REF!</definedName>
    <definedName name="roledata">#REF!</definedName>
    <definedName name="rolegroup">#REF!</definedName>
    <definedName name="rolegroupamt">#REF!</definedName>
    <definedName name="ROLLOVER_AP_PY">#REF!</definedName>
    <definedName name="ROLLOVER_ASSETS">#REF!</definedName>
    <definedName name="ROLLOVER_BS_CARRYOVER_ASSETS">#REF!</definedName>
    <definedName name="ROLLOVER_BS_CARRYOVER_L_AND_E">#REF!</definedName>
    <definedName name="ROLLOVER_Cash_PY">#REF!</definedName>
    <definedName name="ROLLOVER_COGS">#REF!</definedName>
    <definedName name="ROLLOVER_DEDUCTIONS">#REF!</definedName>
    <definedName name="ROLLOVER_GROSS_INCOME">#REF!</definedName>
    <definedName name="ROLLOVER_LIABILITIES1">#REF!</definedName>
    <definedName name="ROLLOVER_LIABILITIES2">#REF!</definedName>
    <definedName name="ROLLOVER_LIABILITIES3">#REF!</definedName>
    <definedName name="ROLLOVER_LIABILITIES4">#REF!</definedName>
    <definedName name="ROLLOVER_M1_COGS">#REF!</definedName>
    <definedName name="ROLLOVER_M1_DEDUCTIONS">#REF!</definedName>
    <definedName name="ROLLOVER_M1_DEP">#REF!</definedName>
    <definedName name="ROLLOVER_M1_FEDERAL">#REF!</definedName>
    <definedName name="ROLLOVER_M1_GROSS_INCOME">#REF!</definedName>
    <definedName name="ROLLOVER_M1_NOL">#REF!</definedName>
    <definedName name="ROLLOVER_M1_OTHER_INCOME">#REF!</definedName>
    <definedName name="ROLLOVER_M1_PAYMENTS">#REF!</definedName>
    <definedName name="ROLLOVER_M1_PERM">#REF!</definedName>
    <definedName name="ROLLOVER_M1_STATE">#REF!</definedName>
    <definedName name="ROLLOVER_M1_TEMP">#REF!</definedName>
    <definedName name="ROLLOVER_M2_DECREASES">#REF!</definedName>
    <definedName name="ROLLOVER_M2_DISTRIBUTION">#REF!</definedName>
    <definedName name="ROLLOVER_M2_INCREASES">#REF!</definedName>
    <definedName name="ROLLOVER_OTHER_INCOME">#REF!</definedName>
    <definedName name="ROLLOVER_RECLASS_COGS">#REF!</definedName>
    <definedName name="ROLLOVER_RECLASS_DEDUCTIONS">#REF!</definedName>
    <definedName name="ROLLOVER_RECLASS_GROSS_INCOME">#REF!</definedName>
    <definedName name="ROLLOVER_RECLASS_OTHER_INCOME">#REF!</definedName>
    <definedName name="ROLLOVER_SUD_COGS">#REF!</definedName>
    <definedName name="ROLLOVER_SUD_DEDUCTIONS">#REF!</definedName>
    <definedName name="ROLLOVER_SUD_GROSS_INCOME">#REF!</definedName>
    <definedName name="ROLLOVER_SUD_OTHER_INCOME">#REF!</definedName>
    <definedName name="Rothesay">#REF!</definedName>
    <definedName name="round">1</definedName>
    <definedName name="Rounding" hidden="1">#REF!</definedName>
    <definedName name="rOUTGroup">#REF!</definedName>
    <definedName name="Rover_1">#REF!</definedName>
    <definedName name="Rover_2">#REF!</definedName>
    <definedName name="Rover_3">#REF!</definedName>
    <definedName name="row_Actual">#REF!</definedName>
    <definedName name="row_ActualCash">#REF!</definedName>
    <definedName name="row_ActualRev">#REF!</definedName>
    <definedName name="row_blank">#REF!,#REF!,#REF!,#REF!,#REF!,#REF!,#REF!</definedName>
    <definedName name="row_Budget">#REF!</definedName>
    <definedName name="row_BudgetCash">#REF!</definedName>
    <definedName name="row_BudgetRev">#REF!</definedName>
    <definedName name="row_data">#REF!,#REF!,#REF!,#REF!,#REF!,#REF!,#REF!</definedName>
    <definedName name="row_header">#REF!,#REF!,#REF!,#REF!,#REF!,#REF!,#REF!,#REF!,#REF!,#REF!,#REF!,#REF!,#REF!</definedName>
    <definedName name="row_list">#N/A</definedName>
    <definedName name="row_Reforecast">#REF!</definedName>
    <definedName name="row_ReforecastCash">#REF!</definedName>
    <definedName name="row_ReforecastRev">#REF!</definedName>
    <definedName name="row_sel">#N/A</definedName>
    <definedName name="row_start">#N/A</definedName>
    <definedName name="RowCommand">#REF!</definedName>
    <definedName name="ROWCOUNT">#N/A</definedName>
    <definedName name="RowDetails8">#REF!</definedName>
    <definedName name="RowDetails9">#REF!</definedName>
    <definedName name="RowMember">#REF!</definedName>
    <definedName name="rows">#REF!</definedName>
    <definedName name="rows1">#REF!</definedName>
    <definedName name="rows2">#REF!</definedName>
    <definedName name="rows3">#REF!</definedName>
    <definedName name="rows4">#REF!</definedName>
    <definedName name="rows5">#REF!</definedName>
    <definedName name="rows6">#REF!</definedName>
    <definedName name="RowStart">#REF!</definedName>
    <definedName name="Royalties">#REF!</definedName>
    <definedName name="RP_I">#REF!</definedName>
    <definedName name="RPPAPR">#REF!</definedName>
    <definedName name="RPPFEB">#REF!</definedName>
    <definedName name="RPPJAN">#REF!</definedName>
    <definedName name="RPPJUN">#REF!</definedName>
    <definedName name="RPPMAR">#REF!</definedName>
    <definedName name="RPPMAY">#REF!</definedName>
    <definedName name="RPT_NDESCRIPTIO">#REF!</definedName>
    <definedName name="RPT_RANGE">#REF!</definedName>
    <definedName name="RPT_REPRINT">#REF!</definedName>
    <definedName name="RPT_WDESCRIPTIO">#REF!</definedName>
    <definedName name="Rpt2Act">#REF!</definedName>
    <definedName name="Rpt2ActTot">#REF!</definedName>
    <definedName name="Rpt2Var">#REF!</definedName>
    <definedName name="Rpt2VarTot">#REF!</definedName>
    <definedName name="Rpt3EssData">#REF!</definedName>
    <definedName name="Rpt6YE">#REF!</definedName>
    <definedName name="Rpt6YTD">#REF!</definedName>
    <definedName name="Rpt8Act">#REF!</definedName>
    <definedName name="Rpt8Bud">#REF!</definedName>
    <definedName name="RptDecBUBud">#REF!</definedName>
    <definedName name="RptDecBud">#REF!</definedName>
    <definedName name="RptYTDAct">#REF!</definedName>
    <definedName name="RptYTDBUBud">#REF!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E">#REF!</definedName>
    <definedName name="rrr">#REF!</definedName>
    <definedName name="rrrr" hidden="1">{#N/A,#N/A,FALSE,"O&amp;M by processes";#N/A,#N/A,FALSE,"Elec Act vs Bud";#N/A,#N/A,FALSE,"G&amp;A";#N/A,#N/A,FALSE,"BGS";#N/A,#N/A,FALSE,"Res Cost"}</definedName>
    <definedName name="rrrrrr">#REF!</definedName>
    <definedName name="RSB">#REF!</definedName>
    <definedName name="rsb_cig">#REF!</definedName>
    <definedName name="rsb_icid">#REF!</definedName>
    <definedName name="rsb_jcid">#REF!</definedName>
    <definedName name="RSB_Markets">#REF!</definedName>
    <definedName name="rsb_mncc">#REF!</definedName>
    <definedName name="rsb_overview">#REF!</definedName>
    <definedName name="rSCS">#REF!</definedName>
    <definedName name="rSMS">#REF!</definedName>
    <definedName name="rsv">#REF!</definedName>
    <definedName name="RTAX">#REF!</definedName>
    <definedName name="RTNS2">#REF!</definedName>
    <definedName name="RTT">#REF!</definedName>
    <definedName name="RTX">#REF!</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tyf" localSheetId="7">#REF!,#REF!,#REF!,#REF!</definedName>
    <definedName name="rtyf" localSheetId="9">#REF!,#REF!,#REF!,#REF!</definedName>
    <definedName name="rtyf" localSheetId="10">#REF!,#REF!,#REF!,#REF!</definedName>
    <definedName name="rtyf" localSheetId="12">#REF!,#REF!,#REF!,#REF!</definedName>
    <definedName name="rtyf">#REF!,#REF!,#REF!,#REF!</definedName>
    <definedName name="RU">#REF!</definedName>
    <definedName name="Run_Report_Book">#REF!</definedName>
    <definedName name="rundate">#REF!</definedName>
    <definedName name="running_irr">#REF!</definedName>
    <definedName name="running_npv">#REF!</definedName>
    <definedName name="RunNoOut">#REF!</definedName>
    <definedName name="Rwvu.Earnings." hidden="1">#REF!</definedName>
    <definedName name="Rwvu.Qtr._.Earnings._.Model." hidden="1">#REF!</definedName>
    <definedName name="Rwvu.Table." hidden="1">#REF!,#REF!,#REF!,#REF!,#REF!</definedName>
    <definedName name="RXRPark">#REF!</definedName>
    <definedName name="rYrlyGroup">#REF!</definedName>
    <definedName name="s">#REF!</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to30">#REF!</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1to60">#REF!</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61to90">#REF!</definedName>
    <definedName name="S_90">#REF!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redits">#REF!</definedName>
    <definedName name="S_Current">#REF!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_SalesArea">#REF!</definedName>
    <definedName name="SA">#REF!</definedName>
    <definedName name="sACCOMP">#REF!</definedName>
    <definedName name="safx">#REF!</definedName>
    <definedName name="Sale">#REF!</definedName>
    <definedName name="salecost">#REF!</definedName>
    <definedName name="salecostbuyer">#REF!</definedName>
    <definedName name="salecostfmv">#REF!</definedName>
    <definedName name="saledate">#REF!</definedName>
    <definedName name="saledatebuyer">#REF!</definedName>
    <definedName name="Sales">#REF!</definedName>
    <definedName name="SALES_ACTUALS">#REF!</definedName>
    <definedName name="sales_d">#REF!</definedName>
    <definedName name="sales_projections">#REF!</definedName>
    <definedName name="Sales2" hidden="1">{"'Highlights'!$A$1:$M$123"}</definedName>
    <definedName name="saletype">#REF!</definedName>
    <definedName name="sam" hidden="1">{#N/A,#N/A,FALSE,"Ratios - Classic";#N/A,#N/A,FALSE,"Share Proof - Classic";#N/A,#N/A,FALSE,"Per Share-Classic"}</definedName>
    <definedName name="Sample1">#REF!</definedName>
    <definedName name="SAN">#REF!</definedName>
    <definedName name="SAN_type">#REF!</definedName>
    <definedName name="SAP">#REF!</definedName>
    <definedName name="SAP_account">#REF!</definedName>
    <definedName name="sap_D0001_00000001">#REF!</definedName>
    <definedName name="sap_D0002_00000001">#REF!</definedName>
    <definedName name="sap_D0003_00000001">#REF!</definedName>
    <definedName name="sap_D0004_00000001">#REF!</definedName>
    <definedName name="sap_D0005_00000001">#REF!</definedName>
    <definedName name="sap_D0006_00000001">#REF!</definedName>
    <definedName name="sap_D0007_00000001">#REF!</definedName>
    <definedName name="sap_D0008_00000001">#REF!</definedName>
    <definedName name="sap_D0009_00000001">#REF!</definedName>
    <definedName name="sap_D0010_00000001">#REF!</definedName>
    <definedName name="sap_D0011_00000001">#REF!</definedName>
    <definedName name="sap_D0012_00000001">#REF!</definedName>
    <definedName name="sap_D0013_00000001">#REF!</definedName>
    <definedName name="sap_D0014_00000001">#REF!</definedName>
    <definedName name="sap_D0015_00000001">#REF!</definedName>
    <definedName name="sap_D0016_00000001">#REF!</definedName>
    <definedName name="sap_D0017_00000001">#REF!</definedName>
    <definedName name="sap_D0018_00000001">#REF!</definedName>
    <definedName name="sap_D0019_00000001">#REF!</definedName>
    <definedName name="sap_D0020_00000001">#REF!</definedName>
    <definedName name="sap_D0021_00000001">#REF!</definedName>
    <definedName name="sap_D0022_00000001">#REF!</definedName>
    <definedName name="sap_D0023_00000001">#REF!</definedName>
    <definedName name="sap_D0024_00000001">#REF!</definedName>
    <definedName name="sap_D0025_00000001">#REF!</definedName>
    <definedName name="sap_D0026_00000001">#REF!</definedName>
    <definedName name="sap_D0027_00000001">#REF!</definedName>
    <definedName name="sap_D0028_00000001">#REF!</definedName>
    <definedName name="sap_D0029_00000001">#REF!</definedName>
    <definedName name="sap_D0030_00000001">#REF!</definedName>
    <definedName name="sap_D0031_00000001">#REF!</definedName>
    <definedName name="sap_D0032_00000001">#REF!</definedName>
    <definedName name="sap_D0033_00000001">#REF!</definedName>
    <definedName name="sap_D0034_00000001">#REF!</definedName>
    <definedName name="sap_D0035_00000001">#REF!</definedName>
    <definedName name="sap_D0036_00000001">#REF!</definedName>
    <definedName name="sap_D0037_00000001">#REF!</definedName>
    <definedName name="sap_D0038_00000001">#REF!</definedName>
    <definedName name="sap_D0039_00000001">#REF!</definedName>
    <definedName name="sap_D0040_00000001">#REF!</definedName>
    <definedName name="sap_D0041_00000001">#REF!</definedName>
    <definedName name="sap_D0042_00000001">#REF!</definedName>
    <definedName name="sap_F0001">#REF!</definedName>
    <definedName name="sap_F0002">#REF!</definedName>
    <definedName name="sap_F0003">#REF!</definedName>
    <definedName name="sap_K0001">#REF!</definedName>
    <definedName name="sap_K0002">#REF!</definedName>
    <definedName name="sap_K0003">#REF!</definedName>
    <definedName name="sap_K0004">#REF!</definedName>
    <definedName name="sap_K0005">#REF!</definedName>
    <definedName name="sap_K0006">#REF!</definedName>
    <definedName name="sap_K0007">#REF!</definedName>
    <definedName name="sap_K0008">#REF!</definedName>
    <definedName name="sap_K0009">#REF!</definedName>
    <definedName name="sap_S0001">#REF!</definedName>
    <definedName name="sap_S0002">#REF!</definedName>
    <definedName name="sap_S0003">#REF!</definedName>
    <definedName name="sap_S0004">#REF!</definedName>
    <definedName name="sap_S0005">#REF!</definedName>
    <definedName name="sap_S0006">#REF!</definedName>
    <definedName name="sap_S0007">#REF!</definedName>
    <definedName name="sap_S0008">#REF!</definedName>
    <definedName name="sap_S0009">#REF!</definedName>
    <definedName name="sap_S0010">#REF!</definedName>
    <definedName name="sap_S0011">#REF!</definedName>
    <definedName name="sap_S0012">#REF!</definedName>
    <definedName name="sap_S0013">#REF!</definedName>
    <definedName name="sap_S0014">#REF!</definedName>
    <definedName name="sap_S0015">#REF!</definedName>
    <definedName name="sap_S0016">#REF!</definedName>
    <definedName name="sap_S0017">#REF!</definedName>
    <definedName name="sap_S0018">#REF!</definedName>
    <definedName name="sap_S0019">#REF!</definedName>
    <definedName name="sap_S0020">#REF!</definedName>
    <definedName name="sap_S0021">#REF!</definedName>
    <definedName name="sap_S0022">#REF!</definedName>
    <definedName name="sap_S0023">#REF!</definedName>
    <definedName name="sap_S0024">#REF!</definedName>
    <definedName name="sap_S0025">#REF!</definedName>
    <definedName name="sap_S0026">#REF!</definedName>
    <definedName name="sap_S0027">#REF!</definedName>
    <definedName name="sap_S0028">#REF!</definedName>
    <definedName name="sap_S0029">#REF!</definedName>
    <definedName name="sap_S0030">#REF!</definedName>
    <definedName name="sap_S0031">#REF!</definedName>
    <definedName name="sap_S0032">#REF!</definedName>
    <definedName name="sap_S0033">#REF!</definedName>
    <definedName name="sap_S0034">#REF!</definedName>
    <definedName name="sap_S0035">#REF!</definedName>
    <definedName name="sap_S0036">#REF!</definedName>
    <definedName name="sap_S0037">#REF!</definedName>
    <definedName name="sap_S0038">#REF!</definedName>
    <definedName name="sap_S0039">#REF!</definedName>
    <definedName name="sap_S0040">#REF!</definedName>
    <definedName name="sap_S0041">#REF!</definedName>
    <definedName name="sap_S0042">#REF!</definedName>
    <definedName name="sap_Z0001_00000001">#REF!</definedName>
    <definedName name="sap_Z0002_00000001">#REF!</definedName>
    <definedName name="sap_Z0003_00000001">#REF!</definedName>
    <definedName name="SAPBEXdnldView" hidden="1">"DOP9DPA0YGNM8YCU1ZO2S4VCO"</definedName>
    <definedName name="SAPBEXhrIndnt" hidden="1">2</definedName>
    <definedName name="SAPBEXrevision" hidden="1">2</definedName>
    <definedName name="SAPBEXsysID" hidden="1">"GP1"</definedName>
    <definedName name="SAPBEXwbID" hidden="1">"0QPV4RF636ZQNL5RK8PWSJVGT"</definedName>
    <definedName name="SAPCrosstab1">#REF!</definedName>
    <definedName name="SAPCrosstab10">#REF!</definedName>
    <definedName name="SAPCrosstab11">#REF!</definedName>
    <definedName name="SAPCrosstab2">#REF!</definedName>
    <definedName name="SAPCrosstab3">#REF!</definedName>
    <definedName name="SAPCrosstab4">#REF!</definedName>
    <definedName name="SAPCrosstab6">#REF!</definedName>
    <definedName name="SAPCrosstab7">#REF!</definedName>
    <definedName name="SAPCrosstab8">#REF!</definedName>
    <definedName name="SAPsysID" hidden="1">"708C5W7SBKP804JT78WJ0JNKI"</definedName>
    <definedName name="SAPwbID" hidden="1">"ARS"</definedName>
    <definedName name="SAT">#REF!</definedName>
    <definedName name="saveFolder">#REF!</definedName>
    <definedName name="SaveNewFile">#N/A</definedName>
    <definedName name="Savings">#REF!</definedName>
    <definedName name="Savings_Graph">#REF!</definedName>
    <definedName name="SC">#REF!</definedName>
    <definedName name="SC_Accs">#REF!</definedName>
    <definedName name="SCACCS">#REF!</definedName>
    <definedName name="SCALC">#REF!</definedName>
    <definedName name="Scale">#REF!</definedName>
    <definedName name="SCALPER">#REF!</definedName>
    <definedName name="sCC">#REF!</definedName>
    <definedName name="Scenario">#REF!</definedName>
    <definedName name="SCH_A1">#REF!</definedName>
    <definedName name="SCH_B">#REF!</definedName>
    <definedName name="SCH_B1">#REF!</definedName>
    <definedName name="SCH_C">#REF!</definedName>
    <definedName name="SCH_D">#REF!</definedName>
    <definedName name="SCH_E">#REF!</definedName>
    <definedName name="SCH_H">#REF!</definedName>
    <definedName name="SCH01_MISO_Revenue">#REF!</definedName>
    <definedName name="SCH01_Shadow_Revenue">#REF!</definedName>
    <definedName name="SCH1_NBV">#REF!</definedName>
    <definedName name="SCHED">#REF!</definedName>
    <definedName name="Schedule_1">#REF!</definedName>
    <definedName name="Schedule_2">#REF!</definedName>
    <definedName name="Schedule_3">#REF!</definedName>
    <definedName name="Schedule_4">#REF!</definedName>
    <definedName name="Schedule_5">#REF!</definedName>
    <definedName name="Schedule2">#REF!</definedName>
    <definedName name="schedule3a">#REF!</definedName>
    <definedName name="schedule3b">#REF!</definedName>
    <definedName name="Schedule4">#REF!</definedName>
    <definedName name="schedule6">#REF!</definedName>
    <definedName name="Schedule6_CSS">#REF!</definedName>
    <definedName name="ScheduleName">#REF!</definedName>
    <definedName name="ScheduleNumber">#REF!</definedName>
    <definedName name="SCN">#REF!</definedName>
    <definedName name="SCR">#REF!</definedName>
    <definedName name="SCSales">#REF!</definedName>
    <definedName name="SCURVETAB">#REF!</definedName>
    <definedName name="SDAS">#REF!</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_qww" localSheetId="1" hidden="1">table_demob</definedName>
    <definedName name="sdf_qww" localSheetId="2" hidden="1">table_demob</definedName>
    <definedName name="sdf_qww" localSheetId="3" hidden="1">table_demob</definedName>
    <definedName name="sdf_qww" localSheetId="4" hidden="1">table_demob</definedName>
    <definedName name="sdf_qww" localSheetId="7" hidden="1">table_demob</definedName>
    <definedName name="sdf_qww" localSheetId="8" hidden="1">table_demob</definedName>
    <definedName name="sdf_qww" localSheetId="9" hidden="1">table_demob</definedName>
    <definedName name="sdf_qww" localSheetId="10" hidden="1">table_demob</definedName>
    <definedName name="sdf_qww" localSheetId="11" hidden="1">table_demob</definedName>
    <definedName name="sdf_qww" localSheetId="12" hidden="1">table_demob</definedName>
    <definedName name="sdf_qww" localSheetId="15" hidden="1">table_demob</definedName>
    <definedName name="sdf_qww" localSheetId="16" hidden="1">table_demob</definedName>
    <definedName name="sdf_qww" localSheetId="17" hidden="1">table_demob</definedName>
    <definedName name="sdf_qww" localSheetId="18" hidden="1">table_demob</definedName>
    <definedName name="sdf_qww" localSheetId="19" hidden="1">table_demob</definedName>
    <definedName name="sdf_qww" localSheetId="23" hidden="1">table_demob</definedName>
    <definedName name="sdf_qww" localSheetId="24" hidden="1">table_demob</definedName>
    <definedName name="sdf_qww" localSheetId="25" hidden="1">table_demob</definedName>
    <definedName name="sdf_qww" localSheetId="26" hidden="1">table_demob</definedName>
    <definedName name="sdf_qww" localSheetId="27" hidden="1">table_demob</definedName>
    <definedName name="sdf_qww" hidden="1">table_demob</definedName>
    <definedName name="sdfdsf">#REF!</definedName>
    <definedName name="SDFKJ">#REF!</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AT">#REF!</definedName>
    <definedName name="Sec_404">#REF!</definedName>
    <definedName name="Sec263a">#REF!</definedName>
    <definedName name="SecOps_OM_06Actual_Essbase">#REF!</definedName>
    <definedName name="SECT1">#REF!</definedName>
    <definedName name="SECT2">#REF!</definedName>
    <definedName name="SectionG_Questions">#REF!,#REF!,#REF!</definedName>
    <definedName name="SECTOR">#REF!</definedName>
    <definedName name="Sector_Counter">#REF!</definedName>
    <definedName name="sector36_94">#REF!</definedName>
    <definedName name="sector37_93">#REF!</definedName>
    <definedName name="sector37_94">#REF!</definedName>
    <definedName name="sector39_93">#REF!</definedName>
    <definedName name="sector39_94">#REF!</definedName>
    <definedName name="sector40_93">#REF!</definedName>
    <definedName name="sector40_94">#REF!</definedName>
    <definedName name="sector46_93">#REF!</definedName>
    <definedName name="sector46_94">#REF!</definedName>
    <definedName name="sector47_93">#REF!</definedName>
    <definedName name="sector47_94">#REF!</definedName>
    <definedName name="SECUR_GI">#REF!</definedName>
    <definedName name="SECUR_IS">#REF!</definedName>
    <definedName name="SECUR_KR">#REF!</definedName>
    <definedName name="sedfsd">#REF!</definedName>
    <definedName name="SEED_DATE">#REF!</definedName>
    <definedName name="sel_TYPE">#REF!</definedName>
    <definedName name="sel_TYPE_choices">#REF!</definedName>
    <definedName name="sel_YR">#REF!</definedName>
    <definedName name="sel_YR_choices">#REF!</definedName>
    <definedName name="SELECT">#N/A</definedName>
    <definedName name="Select_BIB">#REF!</definedName>
    <definedName name="Select_Power27v">#REF!</definedName>
    <definedName name="Select_PowerSelect">#REF!</definedName>
    <definedName name="SelectListCopy">#REF!</definedName>
    <definedName name="Self_Insure">#REF!</definedName>
    <definedName name="Sell_International_Assets">#REF!</definedName>
    <definedName name="Sell_Trading_Assets">#REF!</definedName>
    <definedName name="Sellthrough">#REF!</definedName>
    <definedName name="Sellthrough1">#REF!</definedName>
    <definedName name="Sellthru_shipment">#REF!</definedName>
    <definedName name="sem">#REF!</definedName>
    <definedName name="sematxinc">#REF!</definedName>
    <definedName name="SEN">#REF!</definedName>
    <definedName name="sencount" hidden="1">1</definedName>
    <definedName name="Send_Essbase">#REF!</definedName>
    <definedName name="SENIORRDEBTSER">#REF!</definedName>
    <definedName name="SENS">#REF!</definedName>
    <definedName name="sensitivities">#REF!</definedName>
    <definedName name="Sensitivity">#REF!</definedName>
    <definedName name="sEntity">#REF!</definedName>
    <definedName name="SEP">#REF!</definedName>
    <definedName name="SepCurHV">#REF!</definedName>
    <definedName name="SepCurLV">#REF!</definedName>
    <definedName name="SepLiabHV">#REF!</definedName>
    <definedName name="SepLiabLV">#REF!</definedName>
    <definedName name="SepPrevHV">#REF!</definedName>
    <definedName name="SepPrevLV">#REF!</definedName>
    <definedName name="SEPT">#REF!</definedName>
    <definedName name="Sept2011">#REF!</definedName>
    <definedName name="serp">#REF!</definedName>
    <definedName name="servco_switch">#REF!</definedName>
    <definedName name="Service_Metered">#REF!</definedName>
    <definedName name="set_hdr_dates">#REF!</definedName>
    <definedName name="set_of_books_id_valid_values">#REF!</definedName>
    <definedName name="Settlement">#REF!</definedName>
    <definedName name="Settlement_Charges">#REF!</definedName>
    <definedName name="SEVEN">#N/A</definedName>
    <definedName name="Severance_Weeks">#REF!</definedName>
    <definedName name="Severance_Weeks_new">#REF!</definedName>
    <definedName name="SEVILLE">#REF!</definedName>
    <definedName name="SF">#REF!</definedName>
    <definedName name="SFD">#REF!</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hidden="1">{0,0,0,0;0,0,0,0;0,0,0,0;0,0,0,0;0,0,0,0;0,0,0,0;0,0,2,0;2,3,3,0;FALSE,FALSE,FALSE,FALSE;TRUE,FALSE,TRUE,TRUE;FALSE,FALSE,TRUE,TRUE;FALSE,0,2.78134444564786E-308,4.45015196281921E-308;7.78776275135711E-308,1.33504516457612E-307,2.22507555776164E-307,3.56012157274209E-307}</definedName>
    <definedName name="sfgsfgsdfg" hidden="1">{#N/A,#N/A,FALSE,"Aging Summary";#N/A,#N/A,FALSE,"Ratio Analysis";#N/A,#N/A,FALSE,"Test 120 Day Accts";#N/A,#N/A,FALSE,"Tickmarks"}</definedName>
    <definedName name="SFV">#REF!</definedName>
    <definedName name="sfx">#REF!</definedName>
    <definedName name="SGADJ">#REF!</definedName>
    <definedName name="sGross">#REF!</definedName>
    <definedName name="SGUNADJ">#REF!</definedName>
    <definedName name="share">#REF!</definedName>
    <definedName name="Share_mth">#REF!</definedName>
    <definedName name="sharebymodel">#REF!</definedName>
    <definedName name="shareQ3">#REF!</definedName>
    <definedName name="sharesht">#REF!</definedName>
    <definedName name="SHCF">#REF!</definedName>
    <definedName name="Sheet123">#REF!</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EETS_TO_HIDE">#REF!</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ERCF">#REF!</definedName>
    <definedName name="Shifts">#REF!</definedName>
    <definedName name="Ship">#REF!</definedName>
    <definedName name="ship_thru">#REF!</definedName>
    <definedName name="shipmentsellthru">#REF!</definedName>
    <definedName name="shiva" hidden="1">{#N/A,#N/A,FALSE,"O&amp;M by processes";#N/A,#N/A,FALSE,"Elec Act vs Bud";#N/A,#N/A,FALSE,"G&amp;A";#N/A,#N/A,FALSE,"BGS";#N/A,#N/A,FALSE,"Res Cost"}</definedName>
    <definedName name="SHL">#REF!</definedName>
    <definedName name="SHORTFALL_KW">#REF!</definedName>
    <definedName name="Shortname">#REF!</definedName>
    <definedName name="shorttable">#REF!</definedName>
    <definedName name="ShortTerm">#REF!</definedName>
    <definedName name="SHPL">#REF!</definedName>
    <definedName name="ShrinkageMcfEthane">#REF!</definedName>
    <definedName name="ShrinkageMcfIsoButane">#REF!</definedName>
    <definedName name="ShrinkageMcfNormalButane">#REF!</definedName>
    <definedName name="ShrinkageMcfPentanesPlus">#REF!</definedName>
    <definedName name="ShrinkageMcfPropane">#REF!</definedName>
    <definedName name="ShrinkageMmbtuEthane">#REF!</definedName>
    <definedName name="ShrinkageMmbtuIsoButane">#REF!</definedName>
    <definedName name="ShrinkageMmbtuNormalButane">#REF!</definedName>
    <definedName name="ShrinkageMmbtuPentanesPlus">#REF!</definedName>
    <definedName name="ShrinkageMmbtuPropane">#REF!</definedName>
    <definedName name="SIDE">#REF!</definedName>
    <definedName name="siertxinc">#REF!</definedName>
    <definedName name="SIGN">#REF!</definedName>
    <definedName name="sign_date">#REF!</definedName>
    <definedName name="SIGN_OFF">#REF!</definedName>
    <definedName name="SIGNEXP1">#REF!</definedName>
    <definedName name="SIMON">#REF!</definedName>
    <definedName name="simoutaneous">#REF!</definedName>
    <definedName name="sinonewsubs">#N/A</definedName>
    <definedName name="sINSERADD">#REF!</definedName>
    <definedName name="SIRR">#REF!</definedName>
    <definedName name="SITE">#REF!</definedName>
    <definedName name="Sites" hidden="1">{#N/A,#N/A,TRUE,"TOTAL DISTRIBUTION";#N/A,#N/A,TRUE,"SOUTH";#N/A,#N/A,TRUE,"NORTHEAST";#N/A,#N/A,TRUE,"WEST"}</definedName>
    <definedName name="Sitesdate" hidden="1">{#N/A,#N/A,TRUE,"TOTAL DSBN";#N/A,#N/A,TRUE,"WEST";#N/A,#N/A,TRUE,"SOUTH";#N/A,#N/A,TRUE,"NORTHEAST"}</definedName>
    <definedName name="SIX">#REF!</definedName>
    <definedName name="SizingColumn">#REF!</definedName>
    <definedName name="skyrtxinc">#REF!</definedName>
    <definedName name="SLA">#REF!</definedName>
    <definedName name="SLE">#REF!</definedName>
    <definedName name="SLT">#REF!</definedName>
    <definedName name="SLV">#REF!</definedName>
    <definedName name="sNet">#REF!</definedName>
    <definedName name="SO4ADD">#REF!</definedName>
    <definedName name="socoBasis">#REF!</definedName>
    <definedName name="SOF">#REF!</definedName>
    <definedName name="sof4irr">#REF!</definedName>
    <definedName name="sof5irr">#REF!</definedName>
    <definedName name="sofco_pref">#REF!</definedName>
    <definedName name="sofialloc98">#REF!</definedName>
    <definedName name="sofialloc99">#REF!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2</definedName>
    <definedName name="solver_neg" hidden="1">2</definedName>
    <definedName name="solver_num" hidden="1">1</definedName>
    <definedName name="solver_nwt" hidden="1">1</definedName>
    <definedName name="solver_opt" hidden="1">#REF!</definedName>
    <definedName name="solver_pre" hidden="1">0.000001</definedName>
    <definedName name="solver_rel1" hidden="1">2</definedName>
    <definedName name="solver_rel2" hidden="1">3</definedName>
    <definedName name="solver_rhs1" hidden="1">17</definedName>
    <definedName name="solver_rhs2" hidden="1">0</definedName>
    <definedName name="solver_scl" hidden="1">2</definedName>
    <definedName name="solver_sho" hidden="1">2</definedName>
    <definedName name="solver_tim" hidden="1">100</definedName>
    <definedName name="solver_tmp" hidden="1">0</definedName>
    <definedName name="solver_tol" hidden="1">0.05</definedName>
    <definedName name="solver_typ" hidden="1">1</definedName>
    <definedName name="solver_val" hidden="1">0</definedName>
    <definedName name="SORT">#N/A</definedName>
    <definedName name="sort_area">#REF!</definedName>
    <definedName name="sort_area2">#REF!</definedName>
    <definedName name="Sort_Command">#REF!</definedName>
    <definedName name="SOS">#REF!</definedName>
    <definedName name="Source">#REF!</definedName>
    <definedName name="SourceDBname">#REF!</definedName>
    <definedName name="SourceStudyName">#REF!</definedName>
    <definedName name="SourceStudyNameCopy">#REF!</definedName>
    <definedName name="SourceType">OFFSET(#REF!,0,0,COUNTA(#REF!),1)</definedName>
    <definedName name="SourceUserName">#REF!</definedName>
    <definedName name="SourceZoom">#REF!</definedName>
    <definedName name="SOUTH_VIENNA">#REF!</definedName>
    <definedName name="SPACE">#N/A</definedName>
    <definedName name="Spanish_CPI">#REF!</definedName>
    <definedName name="Spanish_Stamp_Tax">#REF!</definedName>
    <definedName name="Spanner_Auto_File">"C:\Documents and Settings\linda\My Documents\Process .x2a"</definedName>
    <definedName name="Spares">#REF!</definedName>
    <definedName name="SPARES_ST_TAX">#REF!</definedName>
    <definedName name="SPB">#REF!</definedName>
    <definedName name="spcompany">#REF!</definedName>
    <definedName name="spec">#REF!</definedName>
    <definedName name="SpecialAllocation">OFFSET(#REF!,0,0,COUNTA(#REF!),1)</definedName>
    <definedName name="SpecialAllocationType">OFFSET(#REF!,0,0,COUNTA(#REF!),1)</definedName>
    <definedName name="SPEND">#REF!</definedName>
    <definedName name="SPEND2">#REF!</definedName>
    <definedName name="spffo">#REF!</definedName>
    <definedName name="spffo2">#REF!</definedName>
    <definedName name="spffo3">#REF!</definedName>
    <definedName name="spffo4\">#REF!</definedName>
    <definedName name="spffo5">#REF!</definedName>
    <definedName name="SPLIT">#REF!</definedName>
    <definedName name="Split_kWh_First___Balance_040212b_Summary_Query">#REF!</definedName>
    <definedName name="Splitters">#REF!</definedName>
    <definedName name="spname2">#REF!</definedName>
    <definedName name="spname3">#REF!</definedName>
    <definedName name="spname4">#REF!</definedName>
    <definedName name="spname6">#REF!</definedName>
    <definedName name="spop1">#REF!</definedName>
    <definedName name="spop2">#REF!</definedName>
    <definedName name="spop3">#REF!</definedName>
    <definedName name="spop4">#REF!</definedName>
    <definedName name="Spot_Purchases_and_Tailgate">#REF!</definedName>
    <definedName name="SPOTE_04">#REF!</definedName>
    <definedName name="SpringCastle">#REF!</definedName>
    <definedName name="SPS">#REF!</definedName>
    <definedName name="SPS_Active">#REF!</definedName>
    <definedName name="SPS_ACTUAL">#REF!</definedName>
    <definedName name="SPS_actualpayment">#REF!</definedName>
    <definedName name="SPS_Budget">#REF!</definedName>
    <definedName name="SPS_COS">#REF!</definedName>
    <definedName name="SPS_Cum_Actual">#REF!</definedName>
    <definedName name="SPS_Cum_actualpayment">#REF!</definedName>
    <definedName name="SPS_Cum_Budget">#REF!</definedName>
    <definedName name="SPS_forecast">#REF!</definedName>
    <definedName name="SPWS_WBID">"B1C80735-5882-4AF2-B0B4-34EDD8A645E0"</definedName>
    <definedName name="SR">#REF!</definedName>
    <definedName name="SR_2">#REF!</definedName>
    <definedName name="sRemoval">#REF!</definedName>
    <definedName name="SROE">#REF!</definedName>
    <definedName name="ss">{"'2003 05 15'!$W$11:$AI$18","'2003 05 15'!$A$1:$V$30"}</definedName>
    <definedName name="SSDD" hidden="1">#REF!</definedName>
    <definedName name="sss">#REF!</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s">#REF!</definedName>
    <definedName name="SSTG">#REF!</definedName>
    <definedName name="StabOcc">#REF!</definedName>
    <definedName name="START">#REF!</definedName>
    <definedName name="Start_Date">#REF!</definedName>
    <definedName name="START_MSG">#N/A</definedName>
    <definedName name="Start_Year">#REF!</definedName>
    <definedName name="START_YR">#REF!</definedName>
    <definedName name="START1">#REF!</definedName>
    <definedName name="StartColumnOut">#REF!</definedName>
    <definedName name="StartContractMonthCor">#REF!</definedName>
    <definedName name="STARTCR">#REF!</definedName>
    <definedName name="StartDate">#REF!</definedName>
    <definedName name="startdateB">#REF!</definedName>
    <definedName name="startdatebuyer">#REF!</definedName>
    <definedName name="STARTDR">#REF!</definedName>
    <definedName name="StartEffDateCor">#REF!</definedName>
    <definedName name="STARTINGPT">#REF!</definedName>
    <definedName name="StartRowOut">#REF!</definedName>
    <definedName name="Startup">#REF!</definedName>
    <definedName name="Startup.Quarter">#REF!</definedName>
    <definedName name="STAT_CODE">#REF!</definedName>
    <definedName name="State">#REF!</definedName>
    <definedName name="State?">#REF!</definedName>
    <definedName name="State_Income">#REF!</definedName>
    <definedName name="state_other">#REF!</definedName>
    <definedName name="StatementDate">#REF!</definedName>
    <definedName name="States">#REF!</definedName>
    <definedName name="STATRATE">#REF!</definedName>
    <definedName name="statsrevised" hidden="1">{#N/A,#N/A,FALSE,"O&amp;M by processes";#N/A,#N/A,FALSE,"Elec Act vs Bud";#N/A,#N/A,FALSE,"G&amp;A";#N/A,#N/A,FALSE,"BGS";#N/A,#N/A,FALSE,"Res Cost"}</definedName>
    <definedName name="status">#REF!</definedName>
    <definedName name="StatusCopy">#REF!</definedName>
    <definedName name="StatusCor">#REF!</definedName>
    <definedName name="StatusDG">#REF!</definedName>
    <definedName name="StatusOut">#REF!</definedName>
    <definedName name="stck" hidden="1">{"Saldenliste",#N/A,FALSE,"H A Ü"}</definedName>
    <definedName name="STD">#REF!</definedName>
    <definedName name="STD_DESC_DB">#REF!</definedName>
    <definedName name="STD_DESC_DISP">#REF!</definedName>
    <definedName name="Std_Dev">#REF!</definedName>
    <definedName name="STD_NBR_BEG">#REF!</definedName>
    <definedName name="STD_NBR_END">#REF!</definedName>
    <definedName name="STD_START">#REF!</definedName>
    <definedName name="STD2002.03">#REF!</definedName>
    <definedName name="STDAMORT">#REF!</definedName>
    <definedName name="stdcos">#REF!</definedName>
    <definedName name="STDCOST">#REF!</definedName>
    <definedName name="STDCOST0102">#REF!</definedName>
    <definedName name="STDCOST08">#REF!</definedName>
    <definedName name="STDCOST0923">#REF!</definedName>
    <definedName name="STDCOST1">#REF!</definedName>
    <definedName name="STDCOST2">#REF!</definedName>
    <definedName name="STDCOST2002.04">#REF!</definedName>
    <definedName name="STDCOSTS">#REF!</definedName>
    <definedName name="StdPer">#REF!</definedName>
    <definedName name="steam_prod">#REF!</definedName>
    <definedName name="Steroids">#REF!</definedName>
    <definedName name="STG">#REF!</definedName>
    <definedName name="STH">#REF!</definedName>
    <definedName name="sthsrt" localSheetId="7">#REF!,#REF!,#REF!,#REF!</definedName>
    <definedName name="sthsrt" localSheetId="9">#REF!,#REF!,#REF!,#REF!</definedName>
    <definedName name="sthsrt" localSheetId="10">#REF!,#REF!,#REF!,#REF!</definedName>
    <definedName name="sthsrt" localSheetId="12">#REF!,#REF!,#REF!,#REF!</definedName>
    <definedName name="sthsrt">#REF!,#REF!,#REF!,#REF!</definedName>
    <definedName name="STI">#REF!</definedName>
    <definedName name="STILL1040">#REF!</definedName>
    <definedName name="STPOWER">#REF!</definedName>
    <definedName name="Str_Gross_Bal">#REF!</definedName>
    <definedName name="StrategicCash">#REF!</definedName>
    <definedName name="Street">#REF!</definedName>
    <definedName name="Strt">#REF!</definedName>
    <definedName name="Structures_Improvements">#REF!+#REF!</definedName>
    <definedName name="stu" localSheetId="7">#REF!,#REF!,#REF!,#REF!</definedName>
    <definedName name="stu" localSheetId="9">#REF!,#REF!,#REF!,#REF!</definedName>
    <definedName name="stu" localSheetId="10">#REF!,#REF!,#REF!,#REF!</definedName>
    <definedName name="stu" localSheetId="12">#REF!,#REF!,#REF!,#REF!</definedName>
    <definedName name="stu">#REF!,#REF!,#REF!,#REF!</definedName>
    <definedName name="Stub">#REF!</definedName>
    <definedName name="StudyNameDG">#REF!</definedName>
    <definedName name="StudyNameOut">#REF!</definedName>
    <definedName name="stuff" hidden="1">#REF!</definedName>
    <definedName name="styytjuyt" localSheetId="7">#REF!,#REF!,#REF!,#REF!</definedName>
    <definedName name="styytjuyt" localSheetId="9">#REF!,#REF!,#REF!,#REF!</definedName>
    <definedName name="styytjuyt" localSheetId="10">#REF!,#REF!,#REF!,#REF!</definedName>
    <definedName name="styytjuyt" localSheetId="12">#REF!,#REF!,#REF!,#REF!</definedName>
    <definedName name="styytjuyt">#REF!,#REF!,#REF!,#REF!</definedName>
    <definedName name="SU">#REF!</definedName>
    <definedName name="Sub" hidden="1">{#N/A,#N/A,TRUE,"Task Status";#N/A,#N/A,TRUE,"Document Status";#N/A,#N/A,TRUE,"Percent Complete";#N/A,#N/A,TRUE,"Manhour Sum"}</definedName>
    <definedName name="SubFundSplit">OFFSET(#REF!,0,0,COUNTA(#REF!),1)</definedName>
    <definedName name="subjentry">#REF!</definedName>
    <definedName name="SubledgerBalance">#REF!</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s">#REF!</definedName>
    <definedName name="SUBSEQUENT_YEAR_DATE">#REF!</definedName>
    <definedName name="SUBSEQUENT_YEAR_X">#REF!</definedName>
    <definedName name="SUBTITLE">#N/A</definedName>
    <definedName name="SUE" hidden="1">{#N/A,#N/A,TRUE,"TOTAL DISTRIBUTION";#N/A,#N/A,TRUE,"SOUTH";#N/A,#N/A,TRUE,"NORTHEAST";#N/A,#N/A,TRUE,"WEST"}</definedName>
    <definedName name="sum">#REF!</definedName>
    <definedName name="SUM_BFREP">#REF!</definedName>
    <definedName name="SUM_BREA">#REF!</definedName>
    <definedName name="SUM_BREH">#REF!</definedName>
    <definedName name="SUM_BREMA">#REF!</definedName>
    <definedName name="SUM_BREP">#REF!</definedName>
    <definedName name="Sum_CDMA_by_month_00">#REF!</definedName>
    <definedName name="Sum_CDMA_by_month_99">#REF!</definedName>
    <definedName name="SUM_DETAIL">#REF!</definedName>
    <definedName name="SUM_EC_OWN">#REF!</definedName>
    <definedName name="SUM_LPS">#REF!</definedName>
    <definedName name="SUM_SUM">#REF!</definedName>
    <definedName name="SUMM">#REF!</definedName>
    <definedName name="Summary">#REF!</definedName>
    <definedName name="Summary_Long_Inventory">#REF!</definedName>
    <definedName name="Summary_Short_Inventory">#REF!</definedName>
    <definedName name="SUMMARY2">#REF!</definedName>
    <definedName name="SummarySchKJurisdiction">#REF!</definedName>
    <definedName name="sumptf2">#REF!</definedName>
    <definedName name="sumtran2">#REF!</definedName>
    <definedName name="sumtrans">#REF!</definedName>
    <definedName name="SUN">#REF!</definedName>
    <definedName name="sun1total">#REF!</definedName>
    <definedName name="SUPFUEL">#REF!</definedName>
    <definedName name="Supp_Command">#REF!</definedName>
    <definedName name="Supplemental_Gas_Burn_Tariff">#REF!</definedName>
    <definedName name="Support">#REF!,#REF!</definedName>
    <definedName name="supporti" hidden="1">{#N/A,#N/A,FALSE,"O&amp;M by processes";#N/A,#N/A,FALSE,"Elec Act vs Bud";#N/A,#N/A,FALSE,"G&amp;A";#N/A,#N/A,FALSE,"BGS";#N/A,#N/A,FALSE,"Res Cost"}</definedName>
    <definedName name="SUPPORTING_DATA_TO_UPLOAD">#REF!</definedName>
    <definedName name="Surplus_at_year_beginning">#REF!</definedName>
    <definedName name="Surplus_at_year_end">#REF!</definedName>
    <definedName name="surplus_pct">#REF!</definedName>
    <definedName name="surplus_point">#REF!</definedName>
    <definedName name="suz">#REF!</definedName>
    <definedName name="svc_costs">#REF!</definedName>
    <definedName name="SVP">#REF!</definedName>
    <definedName name="sw_deprec">#REF!</definedName>
    <definedName name="Swap_Amort">#REF!</definedName>
    <definedName name="switch">#REF!</definedName>
    <definedName name="Switch_CDMA_by_month_00">#REF!</definedName>
    <definedName name="Switch_CDMA_by_month_99">#REF!</definedName>
    <definedName name="Switch_GSM_by_month_00">#REF!</definedName>
    <definedName name="switz_10_31_00">#REF!</definedName>
    <definedName name="switz_10_31_01">#REF!</definedName>
    <definedName name="switz_avg">#REF!</definedName>
    <definedName name="switz_divest">#REF!</definedName>
    <definedName name="Swvu.earnings." hidden="1">#REF!</definedName>
    <definedName name="Swvu.OP." hidden="1">#REF!</definedName>
    <definedName name="Synergy">#REF!</definedName>
    <definedName name="System_Codes">#REF!</definedName>
    <definedName name="t">#REF!</definedName>
    <definedName name="T1_Civil">#REF!</definedName>
    <definedName name="T1_PEM">#REF!</definedName>
    <definedName name="T2_Civil">#REF!</definedName>
    <definedName name="T2_PEM">#REF!</definedName>
    <definedName name="T5_AMORT">#REF!</definedName>
    <definedName name="T5_COMFEE">#REF!</definedName>
    <definedName name="T5_DEBT">#REF!</definedName>
    <definedName name="T5_FINCFEE">#REF!</definedName>
    <definedName name="T5_GP">#REF!</definedName>
    <definedName name="T5_RATE">#REF!</definedName>
    <definedName name="T5_TERM">#REF!</definedName>
    <definedName name="Tab_2047noteAllocate">#REF!</definedName>
    <definedName name="Tab_2047notes">#REF!</definedName>
    <definedName name="Tab_AccrExp">#REF!</definedName>
    <definedName name="Tab_AccrIntNP">#REF!</definedName>
    <definedName name="Tab_AccrVac">#REF!</definedName>
    <definedName name="Tab_AR">#REF!</definedName>
    <definedName name="Tab_AROadj2019">#REF!</definedName>
    <definedName name="Tab_BTMU_RBC_CrAgmt">#REF!</definedName>
    <definedName name="Tab_BTMUrevLoan">#REF!</definedName>
    <definedName name="Tab_CAISO">#REF!</definedName>
    <definedName name="Tab_CAISO_PayRec">#REF!</definedName>
    <definedName name="Tab_CAPEXaccrBal">#REF!</definedName>
    <definedName name="Tab_DefRent">#REF!</definedName>
    <definedName name="Tab_DefRentSchd">#REF!</definedName>
    <definedName name="Tab_Deriv">#REF!</definedName>
    <definedName name="Tab_FA">#REF!</definedName>
    <definedName name="Tab_inventory">#REF!</definedName>
    <definedName name="Tab_MARAD">#REF!</definedName>
    <definedName name="Tab_NewTrcheAswapCalc">#REF!</definedName>
    <definedName name="Tab_ObjRemove">#REF!</definedName>
    <definedName name="Tab_PGEspclAgrmt">#REF!</definedName>
    <definedName name="Tab_PPCcontingent">#REF!</definedName>
    <definedName name="Tab_PPCliab">#REF!</definedName>
    <definedName name="Tab_PPCnew">#REF!</definedName>
    <definedName name="Tab_prePayIns">#REF!</definedName>
    <definedName name="Tab_prePayOther">#REF!</definedName>
    <definedName name="Tab_prePayRent">#REF!</definedName>
    <definedName name="Tab_RegAsset">#REF!</definedName>
    <definedName name="Tab_RegAssetAmrt2017">#REF!</definedName>
    <definedName name="Tab_Review">#REF!</definedName>
    <definedName name="Tab_SAPFA">#REF!</definedName>
    <definedName name="Tab_SwapTBC_AB">#REF!</definedName>
    <definedName name="Tab_SwapTBC_ABM">#REF!</definedName>
    <definedName name="Tab_SwapVal">#REF!</definedName>
    <definedName name="Tab_TB">#REF!</definedName>
    <definedName name="Tab_updtCAISOintR">#REF!</definedName>
    <definedName name="TABLE">#REF!</definedName>
    <definedName name="Table_Loc">#REF!</definedName>
    <definedName name="Table_of_Contents">#REF!</definedName>
    <definedName name="TABLE2">#REF!</definedName>
    <definedName name="TABLE4_1">#REF!</definedName>
    <definedName name="TABLE4_2">#REF!</definedName>
    <definedName name="tablecontract">#REF!</definedName>
    <definedName name="TableHeader">#REF!</definedName>
    <definedName name="TableName">"Dummy"</definedName>
    <definedName name="Tacx_Factor">#REF!</definedName>
    <definedName name="take" hidden="1">{#N/A,#N/A,FALSE,"Input Data Sheet";#N/A,#N/A,FALSE,"Turnover";#N/A,#N/A,FALSE,"NSAR";#N/A,#N/A,FALSE,"Ratios-HUB";#N/A,#N/A,FALSE,"Capital Roll - Hub"}</definedName>
    <definedName name="TandF">#REF!</definedName>
    <definedName name="TandFHeading">#REF!</definedName>
    <definedName name="Target">#REF!</definedName>
    <definedName name="Target_List">#REF!</definedName>
    <definedName name="target1">#REF!</definedName>
    <definedName name="target2">#REF!</definedName>
    <definedName name="target3">#REF!</definedName>
    <definedName name="target4">#REF!</definedName>
    <definedName name="target5">#REF!</definedName>
    <definedName name="target6">#REF!</definedName>
    <definedName name="TARGETS">#REF!</definedName>
    <definedName name="TARIFF4">#REF!</definedName>
    <definedName name="TARIFF5">#REF!</definedName>
    <definedName name="TARIFF6">#REF!</definedName>
    <definedName name="Tarrif">#REF!</definedName>
    <definedName name="Task">#REF!</definedName>
    <definedName name="Task2">#REF!</definedName>
    <definedName name="TaskDescr">#REF!</definedName>
    <definedName name="Tax">#REF!</definedName>
    <definedName name="TAX_ACCOUNTS">#REF!</definedName>
    <definedName name="Tax_Adjustment">#REF!</definedName>
    <definedName name="TAX_ADVANCES">#REF!</definedName>
    <definedName name="tax_base_on_inc">#REF!</definedName>
    <definedName name="tax_basis">#REF!</definedName>
    <definedName name="Tax_Calculation">#REF!</definedName>
    <definedName name="Tax_Effective">#REF!</definedName>
    <definedName name="Tax_Exempt">#REF!</definedName>
    <definedName name="Tax_Exempt_Rate">#REF!</definedName>
    <definedName name="Tax_Prorations">#REF!</definedName>
    <definedName name="Tax_Provision">#REF!</definedName>
    <definedName name="Tax_Rate">#REF!</definedName>
    <definedName name="TaxBasis">#REF!</definedName>
    <definedName name="taxcalc">#REF!</definedName>
    <definedName name="TAXCRED">#REF!</definedName>
    <definedName name="TaxDep">#REF!</definedName>
    <definedName name="taxed">#REF!</definedName>
    <definedName name="TaxEnd">#REF!</definedName>
    <definedName name="TaxEq_Return">#N/A</definedName>
    <definedName name="TaxEq_target">#N/A</definedName>
    <definedName name="TaxEquity">#REF!</definedName>
    <definedName name="TAXES">#REF!</definedName>
    <definedName name="Taxes____000">#REF!</definedName>
    <definedName name="Taxinc1">#REF!</definedName>
    <definedName name="Taxincbefcc">#REF!</definedName>
    <definedName name="Taxincbefcc1">#REF!</definedName>
    <definedName name="taxpayc">#REF!</definedName>
    <definedName name="taxpayp">#REF!</definedName>
    <definedName name="TaxProv1">#REF!</definedName>
    <definedName name="TaxProv2">#REF!</definedName>
    <definedName name="TaxProv3">#REF!</definedName>
    <definedName name="TaxProv5">#REF!</definedName>
    <definedName name="TaxRate">#REF!</definedName>
    <definedName name="taxrate06">#REF!</definedName>
    <definedName name="taxrate08">#REF!</definedName>
    <definedName name="taxrate09">#REF!</definedName>
    <definedName name="taxrate10">#REF!</definedName>
    <definedName name="TaxTfer">#REF!</definedName>
    <definedName name="TaxTV">10%</definedName>
    <definedName name="TaxXL">5%</definedName>
    <definedName name="TB">#REF!</definedName>
    <definedName name="tb_area">#REF!</definedName>
    <definedName name="TB_BS">#REF!</definedName>
    <definedName name="TB_PL">#REF!</definedName>
    <definedName name="TBAUG">#REF!</definedName>
    <definedName name="tbl_festub_ack">#REF!</definedName>
    <definedName name="tbl_festub_details">#REF!</definedName>
    <definedName name="tbl_Payroll_by_BusinessUnit_summary">#REF!</definedName>
    <definedName name="tbl_Payroll_by_corporate_summary">#REF!</definedName>
    <definedName name="tblAutoSelectDimension">#REF!</definedName>
    <definedName name="tblCCCMAct">#REF!</definedName>
    <definedName name="tblCCCMBudget">#REF!</definedName>
    <definedName name="tblCCCMTime">#REF!</definedName>
    <definedName name="tblCCCMTimeact">#REF!</definedName>
    <definedName name="tblDrivers">#REF!</definedName>
    <definedName name="tblHier_Mod_Date">#REF!</definedName>
    <definedName name="tblLabor">#REF!</definedName>
    <definedName name="tblLegacy_Org_to_WBS_Suffix">#REF!</definedName>
    <definedName name="tblLegacy_to_NEET">#REF!</definedName>
    <definedName name="tblNonLabor">#REF!</definedName>
    <definedName name="tblOtherBP">#REF!</definedName>
    <definedName name="tblOutYrly">#REF!</definedName>
    <definedName name="tblSummaryQuantQuery_Combined">#REF!</definedName>
    <definedName name="TC">#REF!</definedName>
    <definedName name="TCCommon">#REF!</definedName>
    <definedName name="TCDevelopment">#REF!</definedName>
    <definedName name="TCECAcquisition">#REF!</definedName>
    <definedName name="TCF">#REF!</definedName>
    <definedName name="tch">#REF!</definedName>
    <definedName name="TCOperating">#REF!</definedName>
    <definedName name="TCOS_Year">#REF!</definedName>
    <definedName name="TCSustainment">#REF!</definedName>
    <definedName name="TDM">#REF!</definedName>
    <definedName name="TDR_ITC">#REF!</definedName>
    <definedName name="TDR_TD">#REF!</definedName>
    <definedName name="TDRXS">#REF!</definedName>
    <definedName name="TDS">#REF!</definedName>
    <definedName name="TDX">#REF!</definedName>
    <definedName name="TDX_TD">#REF!</definedName>
    <definedName name="teagdz" hidden="1">{"Factsheet",#N/A,FALSE,"Fact";"Earnings",#N/A,FALSE,"Earnings";"BalanceSheet",#N/A,FALSE,"BalanceSheet";"Change in Cash",#N/A,FALSE,"CashFlow"}</definedName>
    <definedName name="team">#REF!</definedName>
    <definedName name="teast" hidden="1">{#N/A,#N/A,TRUE,"TOTAL DSBN";#N/A,#N/A,TRUE,"WEST";#N/A,#N/A,TRUE,"SOUTH";#N/A,#N/A,TRUE,"NORTHEAST"}</definedName>
    <definedName name="tec_op_fee">#REF!</definedName>
    <definedName name="TECH">#REF!</definedName>
    <definedName name="Technology">#REF!</definedName>
    <definedName name="tecotaxmeth">#REF!</definedName>
    <definedName name="tedebt_reduct">#REF!</definedName>
    <definedName name="Tel" hidden="1">#REF!</definedName>
    <definedName name="temp" hidden="1">{#N/A,#N/A,TRUE,"Task Status";#N/A,#N/A,TRUE,"Document Status";#N/A,#N/A,TRUE,"Percent Complete";#N/A,#N/A,TRUE,"Manhour Sum"}</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22">#REF!</definedName>
    <definedName name="Temp4">#REF!</definedName>
    <definedName name="TEMPCELL">#REF!</definedName>
    <definedName name="TEMPDIF">#REF!</definedName>
    <definedName name="TemplateID1">#REF!</definedName>
    <definedName name="TemplateID2">#REF!</definedName>
    <definedName name="Tempperiod">#REF!</definedName>
    <definedName name="temppt">#REF!,#REF!,#REF!,#REF!,#REF!,#REF!,#REF!,#REF!,#REF!,#REF!,#REF!,#REF!,#REF!,#REF!</definedName>
    <definedName name="TEN">#N/A</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Q">#REF!</definedName>
    <definedName name="TERC">#REF!</definedName>
    <definedName name="TERM">#REF!</definedName>
    <definedName name="Term_Loan_Amt">#REF!</definedName>
    <definedName name="Term_Loan_Cmp">#REF!</definedName>
    <definedName name="Term_Loan_DSR_Amt">#REF!</definedName>
    <definedName name="Term_Loan_DSR_Input">#REF!</definedName>
    <definedName name="Term_Loan_End">#REF!</definedName>
    <definedName name="Term_Loan_Input">#REF!</definedName>
    <definedName name="term7">#REF!</definedName>
    <definedName name="TermYears">#REF!</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hidden="1">{#N/A,#N/A,TRUE,"Facility-Input";#N/A,#N/A,TRUE,"Graphs";#N/A,#N/A,TRUE,"TOTAL"}</definedName>
    <definedName name="test." hidden="1">{#N/A,#N/A,TRUE,"TOTAL DISTRIBUTION";#N/A,#N/A,TRUE,"SOUTH";#N/A,#N/A,TRUE,"NORTHEAST";#N/A,#N/A,TRUE,"WEST"}</definedName>
    <definedName name="TEST_YEAR_DATE">#REF!</definedName>
    <definedName name="TEST_YEAR_X">#REF!</definedName>
    <definedName name="TEST0">#REF!</definedName>
    <definedName name="test1" hidden="1">#REF!</definedName>
    <definedName name="TEST10">#REF!</definedName>
    <definedName name="TEST11">#REF!</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17">#REF!</definedName>
    <definedName name="TEST18">#REF!</definedName>
    <definedName name="TEST19">#REF!</definedName>
    <definedName name="test2" hidden="1">{#N/A,#N/A,TRUE,"TOTAL DISTRIBUTION";#N/A,#N/A,TRUE,"SOUTH";#N/A,#N/A,TRUE,"NORTHEAST";#N/A,#N/A,TRUE,"WEST"}</definedName>
    <definedName name="TEST20">#REF!</definedName>
    <definedName name="test21" hidden="1">{#N/A,#N/A,TRUE,"TOTAL DISTRIBUTION";#N/A,#N/A,TRUE,"SOUTH";#N/A,#N/A,TRUE,"NORTHEAST";#N/A,#N/A,TRUE,"WEST"}</definedName>
    <definedName name="TEST22">#REF!</definedName>
    <definedName name="test23" hidden="1">{#N/A,#N/A,TRUE,"TOTAL DISTRIBUTION";#N/A,#N/A,TRUE,"SOUTH";#N/A,#N/A,TRUE,"NORTHEAST";#N/A,#N/A,TRUE,"WEST"}</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5">#REF!</definedName>
    <definedName name="TEST6">#REF!</definedName>
    <definedName name="TEST7">#REF!</definedName>
    <definedName name="TEST8">#REF!</definedName>
    <definedName name="TEST9">#REF!</definedName>
    <definedName name="TestAdd">"Test RefersTo1"</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HKEY">#REF!</definedName>
    <definedName name="testing" hidden="1">{"detail305",#N/A,FALSE,"BI-305"}</definedName>
    <definedName name="TESTKEYS">#REF!</definedName>
    <definedName name="TESTVKEY">#REF!</definedName>
    <definedName name="testwe" hidden="1">{#N/A,#N/A,TRUE,"TOTAL DSBN";#N/A,#N/A,TRUE,"WEST";#N/A,#N/A,TRUE,"SOUTH";#N/A,#N/A,TRUE,"NORTHEAST"}</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 in '000s)"</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7">#REF!</definedName>
    <definedName name="TextRefCopy8">#REF!</definedName>
    <definedName name="TextRefCopy80">#REF!</definedName>
    <definedName name="TextRefCopy82">#REF!</definedName>
    <definedName name="TextRefCopy84">#REF!</definedName>
    <definedName name="TextRefCopy89">#REF!</definedName>
    <definedName name="TextRefCopy9">#REF!</definedName>
    <definedName name="TextRefCopy94">#REF!</definedName>
    <definedName name="TextRefCopy96">#REF!</definedName>
    <definedName name="TextRefCopy97">#REF!</definedName>
    <definedName name="TextRefCopyRangeCount" hidden="1">99</definedName>
    <definedName name="TFP">#REF!</definedName>
    <definedName name="TGPRODUCT">#REF!</definedName>
    <definedName name="TGTAM">#REF!</definedName>
    <definedName name="the" localSheetId="7">#REF!,#REF!,#REF!,#REF!</definedName>
    <definedName name="the" localSheetId="9">#REF!,#REF!,#REF!,#REF!</definedName>
    <definedName name="the" localSheetId="10">#REF!,#REF!,#REF!,#REF!</definedName>
    <definedName name="the" localSheetId="12">#REF!,#REF!,#REF!,#REF!</definedName>
    <definedName name="the">#REF!,#REF!,#REF!,#REF!</definedName>
    <definedName name="The_accompanying">#REF!</definedName>
    <definedName name="thjty" hidden="1">{#N/A,#N/A,TRUE,"TOTAL DSBN";#N/A,#N/A,TRUE,"WEST";#N/A,#N/A,TRUE,"SOUTH";#N/A,#N/A,TRUE,"NORTHEAST"}</definedName>
    <definedName name="thou">#REF!</definedName>
    <definedName name="thousand">1000</definedName>
    <definedName name="Thousands">#REF!</definedName>
    <definedName name="THREE">#N/A</definedName>
    <definedName name="THURS">#REF!</definedName>
    <definedName name="TI">#REF!</definedName>
    <definedName name="Ticker">""</definedName>
    <definedName name="TIEEQ">#REF!</definedName>
    <definedName name="TIEINSHEET">#REF!</definedName>
    <definedName name="Tier2_Lookup">#REF!</definedName>
    <definedName name="Tier2_reference">#REF!</definedName>
    <definedName name="TIK_Residue_Noms">#REF!</definedName>
    <definedName name="Time" hidden="1">"b1"</definedName>
    <definedName name="Time_Period">#REF!</definedName>
    <definedName name="TIMING">#REF!</definedName>
    <definedName name="Title">#REF!</definedName>
    <definedName name="Title1">#REF!</definedName>
    <definedName name="Title2">#REF!</definedName>
    <definedName name="Title3">#REF!</definedName>
    <definedName name="titles">#REF!,#REF!</definedName>
    <definedName name="TK">#REF!</definedName>
    <definedName name="tkuy" localSheetId="7">#REF!,#REF!,#REF!,#REF!</definedName>
    <definedName name="tkuy" localSheetId="9">#REF!,#REF!,#REF!,#REF!</definedName>
    <definedName name="tkuy" localSheetId="10">#REF!,#REF!,#REF!,#REF!</definedName>
    <definedName name="tkuy" localSheetId="12">#REF!,#REF!,#REF!,#REF!</definedName>
    <definedName name="tkuy">#REF!,#REF!,#REF!,#REF!</definedName>
    <definedName name="TKW">#REF!</definedName>
    <definedName name="TKWS">#REF!</definedName>
    <definedName name="TL">#REF!</definedName>
    <definedName name="TL_561">#REF!</definedName>
    <definedName name="TLINE_MI">#REF!</definedName>
    <definedName name="TLR_TST">#REF!</definedName>
    <definedName name="TMCommon">#REF!</definedName>
    <definedName name="TMCustomer">#REF!</definedName>
    <definedName name="TMDevelopment">#REF!</definedName>
    <definedName name="TMOperating">#REF!</definedName>
    <definedName name="TMSustaintment">#REF!</definedName>
    <definedName name="TNSales">#REF!</definedName>
    <definedName name="TOC">#REF!</definedName>
    <definedName name="today60">#REF!</definedName>
    <definedName name="Toggle">#REF!</definedName>
    <definedName name="toHdLan">#REF!</definedName>
    <definedName name="TOKYO">#REF!</definedName>
    <definedName name="TOM">#REF!</definedName>
    <definedName name="TOM_EAI">#REF!</definedName>
    <definedName name="TOM_EGSI">#REF!</definedName>
    <definedName name="TOM_ELI">#REF!</definedName>
    <definedName name="TOM_EMI">#REF!</definedName>
    <definedName name="TOM_ENOI">#REF!</definedName>
    <definedName name="TOM_ICT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icPrOth">#REF!</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P">#REF!</definedName>
    <definedName name="TORO">#REF!</definedName>
    <definedName name="tot_ded">#REF!</definedName>
    <definedName name="Tota_Deferred">#REF!</definedName>
    <definedName name="TOTAL">#REF!</definedName>
    <definedName name="Total__Kilowatts">#REF!</definedName>
    <definedName name="TOTAL_COLUMBIANA">#REF!</definedName>
    <definedName name="Total_Grove_City">#REF!</definedName>
    <definedName name="TOTAL_HUDSON">#REF!</definedName>
    <definedName name="TOTAL_ITC">#REF!</definedName>
    <definedName name="Total_kWh">#REF!</definedName>
    <definedName name="Total_LI_Cost">#REF!</definedName>
    <definedName name="TOTAL_MONTPELIER">#REF!</definedName>
    <definedName name="Total_Query__ADC_and_IPS_">#REF!</definedName>
    <definedName name="Total_Release_Price">#REF!</definedName>
    <definedName name="Total_Sales_Price">#REF!</definedName>
    <definedName name="total_spend">#REF!</definedName>
    <definedName name="total_Turbines">#REF!</definedName>
    <definedName name="TOTAL_WOODVILLE">#REF!</definedName>
    <definedName name="TotalAllocatedEthane">#REF!</definedName>
    <definedName name="TotalAllocatedGallons">#REF!</definedName>
    <definedName name="TotalAllocatedIsoButane">#REF!</definedName>
    <definedName name="TotalAllocatedNormalButane">#REF!</definedName>
    <definedName name="TotalAllocatedPentanesPlus">#REF!</definedName>
    <definedName name="TotalAllocatedPropane">#REF!</definedName>
    <definedName name="TotalChange1">#REF!</definedName>
    <definedName name="TotalChange2">#REF!</definedName>
    <definedName name="TotalChange3">#REF!</definedName>
    <definedName name="totalcost">#REF!</definedName>
    <definedName name="TotalEquity">#REF!</definedName>
    <definedName name="TotalMeteredFuelAndFlareMcf">#REF!</definedName>
    <definedName name="TotalMeteredFuelAndFlareMmbtu">#REF!</definedName>
    <definedName name="TotalMeteredPlantInletMcf">#REF!</definedName>
    <definedName name="TotalMeteredPlantInletMmbtu">#REF!</definedName>
    <definedName name="TOTALO_M">#REF!</definedName>
    <definedName name="TotalPostedWellHeadMmbtu">#REF!</definedName>
    <definedName name="TOTALS">#REF!</definedName>
    <definedName name="TOTALTAXES">#REF!</definedName>
    <definedName name="TotalTheoreticalEthane">#REF!</definedName>
    <definedName name="TotalTheoreticalGallons">#REF!</definedName>
    <definedName name="TotalTheoreticalIsoButane">#REF!</definedName>
    <definedName name="TotalTheoreticalNormalButane">#REF!</definedName>
    <definedName name="TotalTheoreticalPentanesPlus">#REF!</definedName>
    <definedName name="TotalTheoreticalPlantInletMcf">#REF!</definedName>
    <definedName name="TotalTheoreticalPlantInletMmbtu">#REF!</definedName>
    <definedName name="TotalTheoreticalPropane">#REF!</definedName>
    <definedName name="totaltrans">#REF!</definedName>
    <definedName name="TotalvaporVolumeShrinkageMcf">#REF!</definedName>
    <definedName name="TotalvaporVolumeShrinkageMmbtu">#REF!</definedName>
    <definedName name="TotalWellheadMcf">#REF!</definedName>
    <definedName name="TotalWellheadMmbtu">#REF!</definedName>
    <definedName name="TOTCELL">#REF!</definedName>
    <definedName name="TotCoInv1stQ">#REF!</definedName>
    <definedName name="TOTCON">#REF!</definedName>
    <definedName name="TOTCUR">#REF!</definedName>
    <definedName name="totdepr">#REF!</definedName>
    <definedName name="TotInv1stQ">#REF!</definedName>
    <definedName name="TOTLATAM">#REF!</definedName>
    <definedName name="TOTMOT">#REF!</definedName>
    <definedName name="TOTPAG">#REF!</definedName>
    <definedName name="TOTREP">#REF!</definedName>
    <definedName name="Tower1">#REF!</definedName>
    <definedName name="Tower10">#REF!</definedName>
    <definedName name="Tower2">#REF!</definedName>
    <definedName name="Tower3">#REF!</definedName>
    <definedName name="Tower4">#REF!</definedName>
    <definedName name="Tower5">#REF!</definedName>
    <definedName name="Tower6">#REF!</definedName>
    <definedName name="Tower7">#REF!</definedName>
    <definedName name="Tower8">#REF!</definedName>
    <definedName name="Tower9">#REF!</definedName>
    <definedName name="towsevenPECashInput">#REF!</definedName>
    <definedName name="TP">#REF!</definedName>
    <definedName name="TPCF">#REF!</definedName>
    <definedName name="TPLT">#REF!</definedName>
    <definedName name="TPLT_ITC">#REF!</definedName>
    <definedName name="TPLTXS">#REF!</definedName>
    <definedName name="TPR_TST">#REF!</definedName>
    <definedName name="TQ">#REF!</definedName>
    <definedName name="TR">#REF!</definedName>
    <definedName name="Trade_Month">#REF!</definedName>
    <definedName name="TradeDirection">#REF!</definedName>
    <definedName name="Trading_Assets_Book_Basis">#REF!</definedName>
    <definedName name="Trading_Assets_Gross_Proceeds">#REF!</definedName>
    <definedName name="Traditional_Aging_Totals_Descending_by_Past_Due_Balance">#REF!</definedName>
    <definedName name="Transact">#REF!,#REF!,#REF!,#REF!,#REF!,#REF!,#REF!,#REF!,#REF!,#REF!,#REF!,#REF!,#REF!,#REF!,#REF!,#REF!,#REF!,#REF!</definedName>
    <definedName name="Transaction_Fee">#REF!</definedName>
    <definedName name="Transallo">#REF!</definedName>
    <definedName name="TransferListDG">#REF!</definedName>
    <definedName name="TRANSHP">#REF!</definedName>
    <definedName name="TRANSLOC">#REF!</definedName>
    <definedName name="Transm_Prop_Tax">#REF!</definedName>
    <definedName name="TRANSMISSION_PEAK">#REF!</definedName>
    <definedName name="TRB">#REF!</definedName>
    <definedName name="trd" hidden="1">"482RCYR3X4CO6WX6MKKSR9X4J"</definedName>
    <definedName name="TREAS">#REF!</definedName>
    <definedName name="treeList" hidden="1">"10000000000000000000000000000000000000000000000000000000000000000000000000000000000000000000000000000000000000000000000000000000000000000000000000000000000000000000000000000000000000000000000000000000"</definedName>
    <definedName name="TREV">#REF!</definedName>
    <definedName name="TRGT">#REF!</definedName>
    <definedName name="TRGT_Current_Share_Price">#REF!</definedName>
    <definedName name="TRGT_Shares_Outstanding">#REF!</definedName>
    <definedName name="Trial4_Account_Numbers">#REF!</definedName>
    <definedName name="Trial4_Column_1">#REF!</definedName>
    <definedName name="Trial4_Column_2">#REF!</definedName>
    <definedName name="Trial4_Column_3">#REF!</definedName>
    <definedName name="Trial4_Column_4">#REF!</definedName>
    <definedName name="Trial5_AC_Numbers">#REF!</definedName>
    <definedName name="Trial5_Column_1">#REF!</definedName>
    <definedName name="Trial5_Column_2">#REF!</definedName>
    <definedName name="Trial5_Column_3">#REF!</definedName>
    <definedName name="Trial5_Column_4">#REF!</definedName>
    <definedName name="TrialBalance">#REF!</definedName>
    <definedName name="Trouble">#REF!</definedName>
    <definedName name="True_up">#REF!</definedName>
    <definedName name="Trust">#REF!</definedName>
    <definedName name="TRWD_MMBtu">#REF!</definedName>
    <definedName name="tryertyrty" hidden="1">{#N/A,#N/A,FALSE,"Income Statement";#N/A,#N/A,FALSE,"Quarter IS";#N/A,#N/A,FALSE,"US E&amp;P";#N/A,#N/A,FALSE,"International E&amp;P";#N/A,#N/A,FALSE,"Chemicals"}</definedName>
    <definedName name="tt">#REF!</definedName>
    <definedName name="TTDesiredLevelOfEvidenceItems">#REF!</definedName>
    <definedName name="ttt">#REF!</definedName>
    <definedName name="tttttt">#REF!</definedName>
    <definedName name="TUBING_PRESSURE">OFFSET(#REF!,3,IF(#REF!=1,#REF!+3,5*#REF!-1),20000,1)</definedName>
    <definedName name="tur">#REF!</definedName>
    <definedName name="Turb_Clark_Cielo">#REF!</definedName>
    <definedName name="Turb_Clark_NonCielo">#REF!</definedName>
    <definedName name="Turb_NonCielo">#REF!</definedName>
    <definedName name="TurbChoice">IF(#REF!&lt;&gt;1,#REF!,12)</definedName>
    <definedName name="Turbine_Bruno">#REF!</definedName>
    <definedName name="Turbine_Capacity">#REF!</definedName>
    <definedName name="Turbine_Clark_Cielo">#REF!</definedName>
    <definedName name="Turbine_Cowden">#REF!</definedName>
    <definedName name="turbine_CSW">#REF!</definedName>
    <definedName name="turbine_select">#REF!</definedName>
    <definedName name="Turbine_Terry">#REF!</definedName>
    <definedName name="Turbine_Wooley">#REF!</definedName>
    <definedName name="TurbineRating">#REF!</definedName>
    <definedName name="Turbines_CSW">#REF!</definedName>
    <definedName name="turbines7">#REF!</definedName>
    <definedName name="TURNDOWN">#REF!</definedName>
    <definedName name="TURNER">#REF!</definedName>
    <definedName name="Turner2">#REF!</definedName>
    <definedName name="TWELVE">#N/A</definedName>
    <definedName name="TWN">#REF!</definedName>
    <definedName name="TWO">#REF!</definedName>
    <definedName name="twofiveMICash">#REF!</definedName>
    <definedName name="twofiveMICashInput">#REF!</definedName>
    <definedName name="twofivePECash">#REF!</definedName>
    <definedName name="twofivePECashInput">#REF!</definedName>
    <definedName name="twosevenMIcash">#REF!</definedName>
    <definedName name="twosevenMICashInput">#REF!</definedName>
    <definedName name="twosevenPECash">#REF!</definedName>
    <definedName name="twosevenPECashInput">#REF!</definedName>
    <definedName name="twosixPECash">#REF!</definedName>
    <definedName name="twosixPECashInput">#REF!</definedName>
    <definedName name="TwoStepMisstatementIdentified">#REF!</definedName>
    <definedName name="TwoStepTolerableEstMisstmtCalc">#REF!</definedName>
    <definedName name="TWOWAY">#REF!</definedName>
    <definedName name="TWP_Lease_Rate">#REF!</definedName>
    <definedName name="TWP_Turbines">#REF!</definedName>
    <definedName name="TX">#REF!</definedName>
    <definedName name="tx_roll_cy">#REF!</definedName>
    <definedName name="tx_roll_cy_1">#REF!</definedName>
    <definedName name="tx_roll_py">#REF!</definedName>
    <definedName name="tx_roll_py_1">#REF!</definedName>
    <definedName name="TXLDCLoad">#REF!</definedName>
    <definedName name="TXLDCRate">#REF!</definedName>
    <definedName name="TXO">#REF!</definedName>
    <definedName name="TXP_TST">#REF!</definedName>
    <definedName name="TXSales">#REF!</definedName>
    <definedName name="TYE">#N/A</definedName>
    <definedName name="TYE_1">#N/A</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E">#REF!</definedName>
    <definedName name="TYPEOFENTITY">OFFSET(#REF!,0,0,COUNTA(#REF!),1)</definedName>
    <definedName name="TYPEOFPROPERTY">OFFSET(#REF!,0,0,COUNTA(#REF!),1)</definedName>
    <definedName name="TYPETextLen">#REF!</definedName>
    <definedName name="Typist" hidden="1">"b1"</definedName>
    <definedName name="tyu" localSheetId="7">#REF!,#REF!,#REF!,#REF!</definedName>
    <definedName name="tyu" localSheetId="9">#REF!,#REF!,#REF!,#REF!</definedName>
    <definedName name="tyu" localSheetId="10">#REF!,#REF!,#REF!,#REF!</definedName>
    <definedName name="tyu" localSheetId="12">#REF!,#REF!,#REF!,#REF!</definedName>
    <definedName name="tyu">#REF!,#REF!,#REF!,#REF!</definedName>
    <definedName name="u">#REF!</definedName>
    <definedName name="U70a1">#REF!</definedName>
    <definedName name="UA">#REF!</definedName>
    <definedName name="uc">#REF!</definedName>
    <definedName name="UCPRC">#REF!</definedName>
    <definedName name="UCTW">#REF!</definedName>
    <definedName name="UDFCount" hidden="1">#REF!</definedName>
    <definedName name="UFG">#REF!</definedName>
    <definedName name="ui">#REF!</definedName>
    <definedName name="UINP7">#REF!</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kfx">#REF!</definedName>
    <definedName name="ukryt" localSheetId="7">#REF!,#REF!,#REF!,#REF!</definedName>
    <definedName name="ukryt" localSheetId="9">#REF!,#REF!,#REF!,#REF!</definedName>
    <definedName name="ukryt" localSheetId="10">#REF!,#REF!,#REF!,#REF!</definedName>
    <definedName name="ukryt" localSheetId="12">#REF!,#REF!,#REF!,#REF!</definedName>
    <definedName name="ukryt">#REF!,#REF!,#REF!,#REF!</definedName>
    <definedName name="UMar">#REF!</definedName>
    <definedName name="Underground_Storage_Activity">#REF!</definedName>
    <definedName name="unf.Leist" hidden="1">{"Alles",#N/A,FALSE,"H A Ü"}</definedName>
    <definedName name="Unfert.Leist" hidden="1">{"Saldenliste",#N/A,FALSE,"H A Ü"}</definedName>
    <definedName name="UNICAP">#REF!</definedName>
    <definedName name="UNIT">#REF!</definedName>
    <definedName name="Unitary_Switch">#REF!</definedName>
    <definedName name="UnitCapLookup">#REF!</definedName>
    <definedName name="Units">#REF!</definedName>
    <definedName name="unitsbuilt">#REF!</definedName>
    <definedName name="unittype">#REF!</definedName>
    <definedName name="unlock_NonOp">#REF!,#REF!,#REF!,#REF!</definedName>
    <definedName name="Untitled">#REF!</definedName>
    <definedName name="uod" hidden="1">{"detail305",#N/A,FALSE,"BI-305"}</definedName>
    <definedName name="UofM">#REF!</definedName>
    <definedName name="UOMColumn1">#REF!</definedName>
    <definedName name="UOMColumn2">#REF!</definedName>
    <definedName name="UPAPR">#REF!</definedName>
    <definedName name="Update_Date">#REF!</definedName>
    <definedName name="Update_Status">#REF!</definedName>
    <definedName name="Upgrade">#REF!</definedName>
    <definedName name="UPJUN">#REF!</definedName>
    <definedName name="Upload_End">#REF!</definedName>
    <definedName name="UPMar">#REF!</definedName>
    <definedName name="UPMAY">#REF!</definedName>
    <definedName name="ur">#REF!</definedName>
    <definedName name="URA">#REF!</definedName>
    <definedName name="Urban_Tax">#REF!</definedName>
    <definedName name="us">#REF!</definedName>
    <definedName name="US_OUTPLACEMENT">#REF!</definedName>
    <definedName name="USD">#REF!</definedName>
    <definedName name="USDVol1">#REF!</definedName>
    <definedName name="USDVol2">#REF!</definedName>
    <definedName name="usemcb">LEFT(#REF!)="Y"</definedName>
    <definedName name="user_gas">#REF!</definedName>
    <definedName name="USER_NAME">#N/A</definedName>
    <definedName name="USERCOMMENTPAGE">#N/A</definedName>
    <definedName name="username">#REF!</definedName>
    <definedName name="UserNameCopy">#REF!</definedName>
    <definedName name="UserNameDG">#REF!</definedName>
    <definedName name="USForeign">OFFSET(#REF!,0,0,COUNTA(#REF!),1)</definedName>
    <definedName name="usofa">#REF!</definedName>
    <definedName name="USrate">#REF!</definedName>
    <definedName name="Utilities">#REF!</definedName>
    <definedName name="utjentry">#REF!</definedName>
    <definedName name="UTSales">#REF!</definedName>
    <definedName name="uu">#REF!</definedName>
    <definedName name="uuu">#REF!</definedName>
    <definedName name="uuuuuu">#REF!</definedName>
    <definedName name="uwe" hidden="1">{"Alles",#N/A,FALSE,"H A Ü"}</definedName>
    <definedName name="uwu" hidden="1">{#N/A,#N/A,FALSE,"QTR Total";#N/A,#N/A,FALSE,"QTR ASNS";#N/A,#N/A,FALSE,"QTR PNCNS";#N/A,#N/A,FALSE,"QTR DSNS";#N/A,#N/A,FALSE,"QTR TNS"}</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cation">#REF!</definedName>
    <definedName name="val" localSheetId="7">#REF!,#REF!,#REF!,#REF!</definedName>
    <definedName name="val" localSheetId="9">#REF!,#REF!,#REF!,#REF!</definedName>
    <definedName name="val" localSheetId="10">#REF!,#REF!,#REF!,#REF!</definedName>
    <definedName name="val" localSheetId="12">#REF!,#REF!,#REF!,#REF!</definedName>
    <definedName name="val">#REF!,#REF!,#REF!,#REF!</definedName>
    <definedName name="Valad">#REF!</definedName>
    <definedName name="valDate">#REF!</definedName>
    <definedName name="Valeo_1">#REF!</definedName>
    <definedName name="Valeo_2">#REF!</definedName>
    <definedName name="Valparaiso">#REF!</definedName>
    <definedName name="Valuations">#REF!</definedName>
    <definedName name="Value" hidden="1">{"assumptions",#N/A,FALSE,"Scenario 1";"valuation",#N/A,FALSE,"Scenario 1"}</definedName>
    <definedName name="Value_Only_File">#REF!</definedName>
    <definedName name="Value_Pricing_Table__2">#REF!</definedName>
    <definedName name="value1" hidden="1">{#N/A,#N/A,FALSE,"Cashflow Analysis";#N/A,#N/A,FALSE,"Sensitivity Analysis";#N/A,#N/A,FALSE,"PV";#N/A,#N/A,FALSE,"Pro Forma"}</definedName>
    <definedName name="ValueColumn1">#REF!</definedName>
    <definedName name="ValueColumn2">#REF!</definedName>
    <definedName name="valuel" localSheetId="7">#REF!,#REF!,#REF!,#REF!</definedName>
    <definedName name="valuel" localSheetId="9">#REF!,#REF!,#REF!,#REF!</definedName>
    <definedName name="valuel" localSheetId="10">#REF!,#REF!,#REF!,#REF!</definedName>
    <definedName name="valuel" localSheetId="12">#REF!,#REF!,#REF!,#REF!</definedName>
    <definedName name="valuel">#REF!,#REF!,#REF!,#REF!</definedName>
    <definedName name="Values_Entered">IF(Loan_Amount*[0]!Interest_Rate*Loan_Years*Loan_Start&gt;0,1,0)</definedName>
    <definedName name="Valve">#REF!</definedName>
    <definedName name="VapourProps">#REF!</definedName>
    <definedName name="Var_Exp">#REF!</definedName>
    <definedName name="Var_Exp_Rate">#REF!</definedName>
    <definedName name="Var_MM_EOH_Price">#REF!</definedName>
    <definedName name="Var_MM_Rec">#REF!</definedName>
    <definedName name="Variance">#REF!</definedName>
    <definedName name="VAROUTPUT">#REF!</definedName>
    <definedName name="VASales">#REF!</definedName>
    <definedName name="VAT">#REF!</definedName>
    <definedName name="VBA_Case_Num">#REF!,#REF!,#REF!</definedName>
    <definedName name="vba_GIOptVOM">#REF!,#REF!,#REF!</definedName>
    <definedName name="VBA_PrevVals">#REF!,#REF!,#REF!,#REF!,#REF!</definedName>
    <definedName name="VBA_TOC_Clear">#REF!,#REF!</definedName>
    <definedName name="VBA_WACC">#REF!</definedName>
    <definedName name="VENDOR">#REF!</definedName>
    <definedName name="Version">#REF!</definedName>
    <definedName name="versionno">"1.0"</definedName>
    <definedName name="vgtl" hidden="1">{#N/A,#N/A,FALSE,"INPUTDATA";#N/A,#N/A,FALSE,"SUMMARY"}</definedName>
    <definedName name="Victoria_A">#REF!</definedName>
    <definedName name="Victoria_P">#REF!</definedName>
    <definedName name="Victoria_Vol">#REF!</definedName>
    <definedName name="victtxinc">#REF!</definedName>
    <definedName name="VO_M">#REF!</definedName>
    <definedName name="Vol">#REF!</definedName>
    <definedName name="VolumeEsc">#REF!</definedName>
    <definedName name="votingshare">#REF!</definedName>
    <definedName name="VP">#REF!</definedName>
    <definedName name="VP_DIR">#REF!</definedName>
    <definedName name="VRIO" localSheetId="7">#REF!,#REF!,#REF!,#REF!</definedName>
    <definedName name="VRIO" localSheetId="9">#REF!,#REF!,#REF!,#REF!</definedName>
    <definedName name="VRIO" localSheetId="10">#REF!,#REF!,#REF!,#REF!</definedName>
    <definedName name="VRIO" localSheetId="12">#REF!,#REF!,#REF!,#REF!</definedName>
    <definedName name="VRIO">#REF!,#REF!,#REF!,#REF!</definedName>
    <definedName name="VRIO_1" localSheetId="7">#REF!,#REF!,#REF!,#REF!</definedName>
    <definedName name="VRIO_1" localSheetId="9">#REF!,#REF!,#REF!,#REF!</definedName>
    <definedName name="VRIO_1" localSheetId="10">#REF!,#REF!,#REF!,#REF!</definedName>
    <definedName name="VRIO_1" localSheetId="12">#REF!,#REF!,#REF!,#REF!</definedName>
    <definedName name="VRIO_1">#REF!,#REF!,#REF!,#REF!</definedName>
    <definedName name="VSPAE">#REF!</definedName>
    <definedName name="VSPRB">#REF!</definedName>
    <definedName name="VTOT">#N/A</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v" hidden="1">{"EXCELHLP.HLP!1802";5;10;5;10;13;13;13;8;5;5;10;14;13;13;13;13;5;10;14;13;5;10;1;2;24}</definedName>
    <definedName name="vvvv">#REF!</definedName>
    <definedName name="vvvvv">#REF!</definedName>
    <definedName name="w">#REF!</definedName>
    <definedName name="W_Proforma">#REF!</definedName>
    <definedName name="W2W_Master_IESLOAD_FINAL">#REF!</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CC_Pre_Tax">#REF!</definedName>
    <definedName name="WACC_Pre_TaxExempt">#REF!</definedName>
    <definedName name="WACC_Tax">#REF!</definedName>
    <definedName name="wade">#REF!</definedName>
    <definedName name="wade1">#REF!</definedName>
    <definedName name="wade2">#REF!</definedName>
    <definedName name="WADSWORTH">#REF!</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geAlloc">#REF!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es">#REF!</definedName>
    <definedName name="WanSW">#REF!</definedName>
    <definedName name="WAPA_CROD">#REF!</definedName>
    <definedName name="WAPA_Demand">#REF!</definedName>
    <definedName name="WAPA_Energy">#REF!</definedName>
    <definedName name="WARDen">#REF!</definedName>
    <definedName name="WARR" hidden="1">#REF!</definedName>
    <definedName name="Warranty">#REF!</definedName>
    <definedName name="WASales">#REF!</definedName>
    <definedName name="WASTE">#REF!</definedName>
    <definedName name="Water_Pmt">#REF!</definedName>
    <definedName name="WATER_RATE">OFFSET(#REF!,3,IF(#REF!=1,#REF!+2,5*#REF!-2),20000,1)</definedName>
    <definedName name="waterfall">#REF!</definedName>
    <definedName name="WAvgAtl">#REF!</definedName>
    <definedName name="WAvgCad">#REF!</definedName>
    <definedName name="WAvgCad2">#REF!</definedName>
    <definedName name="WAvgCo">#REF!</definedName>
    <definedName name="WAvgCoInv">#REF!</definedName>
    <definedName name="WAvgDKB">#REF!</definedName>
    <definedName name="WAvgGtBr">#REF!</definedName>
    <definedName name="WAvgHntgtn">#REF!</definedName>
    <definedName name="WAvgInv">#REF!</definedName>
    <definedName name="WAvgKmrt">#REF!</definedName>
    <definedName name="WAvgPhl">#REF!</definedName>
    <definedName name="WAvgTmbl">#REF!</definedName>
    <definedName name="WBS">#REF!</definedName>
    <definedName name="WBS_Fcst">#REF!</definedName>
    <definedName name="WBS_Risk">#REF!</definedName>
    <definedName name="WbsList">#REF!</definedName>
    <definedName name="WCCGCR2">#REF!</definedName>
    <definedName name="WCoAtl">#REF!</definedName>
    <definedName name="WCoCad">#REF!</definedName>
    <definedName name="WCoCad2">#REF!</definedName>
    <definedName name="WCoCCR">#REF!</definedName>
    <definedName name="WCoDKB">#REF!</definedName>
    <definedName name="WCoGtBr">#REF!</definedName>
    <definedName name="WCoHntgtn">#REF!</definedName>
    <definedName name="WCoIRDen">#REF!</definedName>
    <definedName name="WCoKMR">#REF!</definedName>
    <definedName name="WCoKmrt">#REF!</definedName>
    <definedName name="WCoPhl">#REF!</definedName>
    <definedName name="WCoTmbl">#REF!</definedName>
    <definedName name="WDBUY">#REF!</definedName>
    <definedName name="WDD">#REF!</definedName>
    <definedName name="WDESC_DISP">#REF!</definedName>
    <definedName name="WDESC_DISP_FORM">#REF!</definedName>
    <definedName name="WDESC_NBR_BEG">#REF!</definedName>
    <definedName name="WDESC_NBR_TABLE">#REF!</definedName>
    <definedName name="WDESC_SORT_KEY">#REF!</definedName>
    <definedName name="WDESC_TABLE">#REF!</definedName>
    <definedName name="WDG_FM">#REF!</definedName>
    <definedName name="WDG_NFM">#REF!</definedName>
    <definedName name="wdg36_93">#REF!</definedName>
    <definedName name="wdg36_94">#REF!</definedName>
    <definedName name="wdg37_93">#REF!</definedName>
    <definedName name="wdg37_94">#REF!</definedName>
    <definedName name="wdg39_94">#REF!</definedName>
    <definedName name="wdg40_93">#REF!</definedName>
    <definedName name="wdg40_94">#REF!</definedName>
    <definedName name="wdg46_93">#REF!</definedName>
    <definedName name="wdg46_94">#REF!</definedName>
    <definedName name="wdg47_93">#REF!</definedName>
    <definedName name="wdg47_94">#REF!</definedName>
    <definedName name="we" hidden="1">{#N/A,#N/A,FALSE,"1997 WW (Short)";#N/A,#N/A,FALSE,"1997 RF Mfg";#N/A,#N/A,FALSE,"Ancillary-CSM";#N/A,#N/A,FALSE,"1997 Service"}</definedName>
    <definedName name="WED">#REF!</definedName>
    <definedName name="WEDS">#REF!</definedName>
    <definedName name="weed">#REF!</definedName>
    <definedName name="WEEK">#REF!</definedName>
    <definedName name="weeks">#REF!</definedName>
    <definedName name="wef">#REF!</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LL_HEAD_ESTIMATES">#REF!</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hidden="1">{"Factsheet",#N/A,FALSE,"Fact";"Earnings",#N/A,FALSE,"Earnings";"BalanceSheet",#N/A,FALSE,"BalanceSheet";"Change in Cash",#N/A,FALSE,"CashFlow";"Q Rating",#N/A,FALSE,"Q-Rating";"Dupont",#N/A,FALSE,"Dupont"}</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STERN_DEMAND">#REF!</definedName>
    <definedName name="WESTERN_ENERGY">#REF!</definedName>
    <definedName name="Western_Hem_Sites">#REF!</definedName>
    <definedName name="westtxinc">#REF!</definedName>
    <definedName name="wetr" localSheetId="7">#REF!,#REF!,#REF!,#REF!</definedName>
    <definedName name="wetr" localSheetId="9">#REF!,#REF!,#REF!,#REF!</definedName>
    <definedName name="wetr" localSheetId="10">#REF!,#REF!,#REF!,#REF!</definedName>
    <definedName name="wetr" localSheetId="12">#REF!,#REF!,#REF!,#REF!</definedName>
    <definedName name="wetr">#REF!,#REF!,#REF!,#REF!</definedName>
    <definedName name="WFC" hidden="1">#REF!</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TSR">#REF!</definedName>
    <definedName name="WGW">#REF!</definedName>
    <definedName name="wh" hidden="1">{#N/A,#N/A,FALSE,"O&amp;M by processes";#N/A,#N/A,FALSE,"Elec Act vs Bud";#N/A,#N/A,FALSE,"G&amp;A";#N/A,#N/A,FALSE,"BGS";#N/A,#N/A,FALSE,"Res Cost"}</definedName>
    <definedName name="what" hidden="1">{#N/A,#N/A,TRUE,"TOTAL DISTRIBUTION";#N/A,#N/A,TRUE,"SOUTH";#N/A,#N/A,TRUE,"NORTHEAST";#N/A,#N/A,TRUE,"WEST"}</definedName>
    <definedName name="what2" hidden="1">{"Age 50; 100% - NPPC",#N/A,FALSE,"Age 50; 100%";"Age 50; 100% - PSC",#N/A,FALSE,"Age 50; 100%";"Age 50; 100% - Gain/Loss",#N/A,FALSE,"Age 50; 100%"}</definedName>
    <definedName name="what3" hidden="1">{"Age 50; 50% - NPPC",#N/A,FALSE,"Age 50; 50%";"Age 50; 50% - PSC",#N/A,FALSE,"Age 50; 50%";"Age 50; 50% - Gain/Loss",#N/A,FALSE,"Age 50; 50%"}</definedName>
    <definedName name="Whatwhat" hidden="1">{#N/A,#N/A,FALSE,"O&amp;M by processes";#N/A,#N/A,FALSE,"Elec Act vs Bud";#N/A,#N/A,FALSE,"G&amp;A";#N/A,#N/A,FALSE,"BGS";#N/A,#N/A,FALSE,"Res Cost"}</definedName>
    <definedName name="WHB">#REF!</definedName>
    <definedName name="whnos" hidden="1">{#N/A,#N/A,TRUE,"TOTAL DSBN";#N/A,#N/A,TRUE,"WEST";#N/A,#N/A,TRUE,"SOUTH";#N/A,#N/A,TRUE,"NORTHEAST"}</definedName>
    <definedName name="who" hidden="1">{#N/A,#N/A,FALSE,"O&amp;M by processes";#N/A,#N/A,FALSE,"Elec Act vs Bud";#N/A,#N/A,FALSE,"G&amp;A";#N/A,#N/A,FALSE,"BGS";#N/A,#N/A,FALSE,"Res Cost"}</definedName>
    <definedName name="WHOLE_REPORT">#REF!</definedName>
    <definedName name="whowho" hidden="1">{#N/A,#N/A,FALSE,"O&amp;M by processes";#N/A,#N/A,FALSE,"Elec Act vs Bud";#N/A,#N/A,FALSE,"G&amp;A";#N/A,#N/A,FALSE,"BGS";#N/A,#N/A,FALSE,"Res Cost"}</definedName>
    <definedName name="WHTAX">#REF!</definedName>
    <definedName name="whwh" hidden="1">{#N/A,#N/A,FALSE,"O&amp;M by processes";#N/A,#N/A,FALSE,"Elec Act vs Bud";#N/A,#N/A,FALSE,"G&amp;A";#N/A,#N/A,FALSE,"BGS";#N/A,#N/A,FALSE,"Res Cost"}</definedName>
    <definedName name="why" hidden="1">{#N/A,#N/A,TRUE,"TOTAL DSBN";#N/A,#N/A,TRUE,"WEST";#N/A,#N/A,TRUE,"SOUTH";#N/A,#N/A,TRUE,"NORTHEAST"}</definedName>
    <definedName name="why?" hidden="1">{#N/A,#N/A,TRUE,"TOTAL DSBN";#N/A,#N/A,TRUE,"WEST";#N/A,#N/A,TRUE,"SOUTH";#N/A,#N/A,TRUE,"NORTHEAST"}</definedName>
    <definedName name="WInvCCR">#REF!</definedName>
    <definedName name="WInvKMR">#REF!</definedName>
    <definedName name="WinZipCell" hidden="1">#REF!</definedName>
    <definedName name="WISales">#REF!</definedName>
    <definedName name="WITH_SATCOM">#REF!</definedName>
    <definedName name="WITHSTD">#REF!</definedName>
    <definedName name="wmeco1">#REF!</definedName>
    <definedName name="wmeco2">#REF!</definedName>
    <definedName name="wmecococ">#REF!</definedName>
    <definedName name="WMECOCOC2">#REF!</definedName>
    <definedName name="wo">#REF!</definedName>
    <definedName name="WO_Description">#REF!</definedName>
    <definedName name="WOList">#REF!</definedName>
    <definedName name="WOOD">#REF!</definedName>
    <definedName name="Woodhaven_Homes">#REF!</definedName>
    <definedName name="WoodhavenLC">#REF!</definedName>
    <definedName name="woorder">#REF!</definedName>
    <definedName name="Work_Days">#REF!</definedName>
    <definedName name="Work_Days_1">#REF!</definedName>
    <definedName name="Work_Days_2">#REF!</definedName>
    <definedName name="WORK_SHEET_CODING_CONVENTIONS">#REF!</definedName>
    <definedName name="WORKCAPa" hidden="1">{"WCCWCLL",#N/A,FALSE,"Sheet3";"PP",#N/A,FALSE,"Sheet3";"MAT1",#N/A,FALSE,"Sheet3";"MAT2",#N/A,FALSE,"Sheet3"}</definedName>
    <definedName name="Working_Capital_Req">#REF!</definedName>
    <definedName name="workingcapitalloan">#REF!</definedName>
    <definedName name="WorkOrders">#REF!</definedName>
    <definedName name="WORKSHEET">#REF!</definedName>
    <definedName name="worksheet1">#REF!</definedName>
    <definedName name="worksheet2">#REF!</definedName>
    <definedName name="worksheet3">#REF!</definedName>
    <definedName name="worksheet4">#REF!</definedName>
    <definedName name="worksheet5">#REF!</definedName>
    <definedName name="worksheet6">#REF!</definedName>
    <definedName name="worksheet7">#REF!</definedName>
    <definedName name="WorksheetOut">#REF!</definedName>
    <definedName name="WOTableList">#REF!</definedName>
    <definedName name="WOTypes">#REF!</definedName>
    <definedName name="WOUT_SATCOM">#REF!</definedName>
    <definedName name="WPAPR">#REF!</definedName>
    <definedName name="wpdesc">#REF!</definedName>
    <definedName name="WPFEB">#REF!</definedName>
    <definedName name="WPJAN">#REF!</definedName>
    <definedName name="WPJUN">#REF!</definedName>
    <definedName name="wpk" hidden="1">{#N/A,#N/A,FALSE,"INPUTDATA";#N/A,#N/A,FALSE,"SUMMARY"}</definedName>
    <definedName name="WPMAR">#REF!</definedName>
    <definedName name="WPMAY">#REF!</definedName>
    <definedName name="wpOCA">#REF!</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j" hidden="1">{#N/A,#N/A,FALSE,"Aging Summary";#N/A,#N/A,FALSE,"Ratio Analysis";#N/A,#N/A,FALSE,"Test 120 Day Accts";#N/A,#N/A,FALSE,"Tickmarks"}</definedName>
    <definedName name="wrn" hidden="1">{#N/A,#N/A,FALSE,"O&amp;M by processes";#N/A,#N/A,FALSE,"Elec Act vs Bud";#N/A,#N/A,FALSE,"G&amp;A";#N/A,#N/A,FALSE,"BGS";#N/A,#N/A,FALSE,"Res Cost"}</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hidden="1">{#N/A,#N/A,FALSE,"BS_CORPORATE"}</definedName>
    <definedName name="wrn.03_Corporate._1" hidden="1">{#N/A,#N/A,FALSE,"BS_CORPORATE"}</definedName>
    <definedName name="wrn.03_Corporate._2" hidden="1">{#N/A,#N/A,FALSE,"BS_CORPORATE"}</definedName>
    <definedName name="wrn.03_Corporate._3" hidden="1">{#N/A,#N/A,FALSE,"BS_CORPORATE"}</definedName>
    <definedName name="wrn.03_Corporate._4" hidden="1">{#N/A,#N/A,FALSE,"BS_CORPORATE"}</definedName>
    <definedName name="wrn.03_Corporate._5" hidden="1">{#N/A,#N/A,FALSE,"BS_CORPORATE"}</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hidden="1">{#N/A,#N/A,FALSE,"BS_ESG ";#N/A,#N/A,FALSE,"P&amp;L_ESG"}</definedName>
    <definedName name="wrn.04_ESG._1" hidden="1">{#N/A,#N/A,FALSE,"BS_ESG ";#N/A,#N/A,FALSE,"P&amp;L_ESG"}</definedName>
    <definedName name="wrn.04_ESG._2" hidden="1">{#N/A,#N/A,FALSE,"BS_ESG ";#N/A,#N/A,FALSE,"P&amp;L_ESG"}</definedName>
    <definedName name="wrn.04_ESG._3" hidden="1">{#N/A,#N/A,FALSE,"BS_ESG ";#N/A,#N/A,FALSE,"P&amp;L_ESG"}</definedName>
    <definedName name="wrn.04_ESG._4" hidden="1">{#N/A,#N/A,FALSE,"BS_ESG ";#N/A,#N/A,FALSE,"P&amp;L_ESG"}</definedName>
    <definedName name="wrn.04_ESG._5" hidden="1">{#N/A,#N/A,FALSE,"BS_ESG ";#N/A,#N/A,FALSE,"P&amp;L_ESG"}</definedName>
    <definedName name="wrn.05_SPS." hidden="1">{#N/A,#N/A,FALSE,"Balance SPS";#N/A,#N/A,FALSE,"P&amp;L_SPS"}</definedName>
    <definedName name="wrn.05_SPS._1" hidden="1">{#N/A,#N/A,FALSE,"Balance SPS";#N/A,#N/A,FALSE,"P&amp;L_SPS"}</definedName>
    <definedName name="wrn.05_SPS._2" hidden="1">{#N/A,#N/A,FALSE,"Balance SPS";#N/A,#N/A,FALSE,"P&amp;L_SPS"}</definedName>
    <definedName name="wrn.05_SPS._3" hidden="1">{#N/A,#N/A,FALSE,"Balance SPS";#N/A,#N/A,FALSE,"P&amp;L_SPS"}</definedName>
    <definedName name="wrn.05_SPS._4" hidden="1">{#N/A,#N/A,FALSE,"Balance SPS";#N/A,#N/A,FALSE,"P&amp;L_SPS"}</definedName>
    <definedName name="wrn.05_SPS._5" hidden="1">{#N/A,#N/A,FALSE,"Balance SPS";#N/A,#N/A,FALSE,"P&amp;L_SPS"}</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hidden="1">{#N/A,#N/A,TRUE,"TAX CALC";#N/A,#N/A,TRUE,"TI SUMMARY";#N/A,#N/A,TRUE,"AMT";#N/A,#N/A,TRUE,"ETR REVIEW"}</definedName>
    <definedName name="wrn.1999._.Cash._.Report." hidden="1">{"1999 Cash Budget",#N/A,FALSE,"99 Cash";"1999 Cash Budget YTD",#N/A,FALSE,"99 Cash";"1999 Cash Actual/Forcast",#N/A,FALSE,"99 Cash";"1999 Cash Actual/Forcast YTD",#N/A,FALSE,"99 Cash"}</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2006._.Rate._.Case." hidden="1">{"DAB-1, Sch 21, Pg 1",#N/A,FALSE,"ELEC ENERGY";"DAB-1, Sch 21, Pg 2",#N/A,FALSE,"RTPDenverWater";"DAB-1, Sch 21, Pg 3",#N/A,FALSE,"INCREMENTAL - WHOLESALE"}</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3cases." hidden="1">{#N/A,"Base",FALSE,"Dividend";#N/A,"Conservative",FALSE,"Dividend";#N/A,"Downside",FALSE,"Dividend"}</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hidden="1">{#N/A,#N/A,FALSE,"CURRENT"}</definedName>
    <definedName name="wrn.95cap." hidden="1">{#N/A,#N/A,FALSE,"95CAPGRY"}</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ounting._.May." hidden="1">{#N/A,#N/A,TRUE,"Sum(2)";#N/A,#N/A,TRUE,"bs";#N/A,#N/A,TRUE,"pnl";#N/A,#N/A,TRUE,"BY DEPT 9605";#N/A,#N/A,TRUE,"BY S/A 9605"}</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GT." hidden="1">{"AGT",#N/A,FALSE,"Revenue"}</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Sheets." hidden="1">{#N/A,#N/A,TRUE,"Blank";#N/A,#N/A,TRUE,"Report - Portrait";#N/A,#N/A,TRUE,"Report - Landscape";#N/A,#N/A,TRUE,"FAS87 Results"}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es." hidden="1">{"Alles",#N/A,FALSE,"H A Ü"}</definedName>
    <definedName name="wrn.Allowance._.Analysis." hidden="1">{#N/A,#N/A,FALSE,"F. Tax Analysis";#N/A,#N/A,FALSE,"G. Bond Analysis";#N/A,#N/A,FALSE,"H. Insurance Analysis"}</definedName>
    <definedName name="wrn.ancg." hidden="1">{"summary",#N/A,FALSE,"summary";"liabsumm",#N/A,FALSE,"liabsumm";"gl",#N/A,FALSE,"gl";"gl2",#N/A,FALSE,"gl2";"exp",#N/A,FALSE,"exp";"ancg_amort",#N/A,FALSE,"ancg_amort";"recon",#N/A,FALSE,"recon"}</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K._.JURIS._.FAC._.CALC." hidden="1">{"ARK_JURIS_FAC",#N/A,FALSE,"Ark_Fuel&amp;Rev"}</definedName>
    <definedName name="wrn.ARK._.JURIS._.FUEL._.COST." hidden="1">{"ARK_JURIS_FUEL",#N/A,FALSE,"Ark_Fuel&amp;Rev"}</definedName>
    <definedName name="wrn.Assumptions." hidden="1">{"Assumptions",#N/A,FALSE,"Assum"}</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hidden="1">{#N/A,#N/A,FALSE,"BACK UP CORPORATE"}</definedName>
    <definedName name="wrn.Backup._.Corporate._1" hidden="1">{#N/A,#N/A,FALSE,"BACK UP CORPORATE"}</definedName>
    <definedName name="wrn.Backup._.Corporate._2" hidden="1">{#N/A,#N/A,FALSE,"BACK UP CORPORATE"}</definedName>
    <definedName name="wrn.Backup._.Corporate._3" hidden="1">{#N/A,#N/A,FALSE,"BACK UP CORPORATE"}</definedName>
    <definedName name="wrn.Backup._.Corporate._4" hidden="1">{#N/A,#N/A,FALSE,"BACK UP CORPORATE"}</definedName>
    <definedName name="wrn.Backup._.Corporate._5" hidden="1">{#N/A,#N/A,FALSE,"BACK UP CORPORATE"}</definedName>
    <definedName name="wrn.Balance._.Sheet._.with._.details." hidden="1">{"Balance Sheet",#N/A,FALSE,"Balance";"Balance Sheet Details",#N/A,FALSE,"Balance"}</definedName>
    <definedName name="wrn.Basic." hidden="1">{#N/A,#N/A,FALSE,"O&amp;M by processes";#N/A,#N/A,FALSE,"Elec Act vs Bud";#N/A,#N/A,FALSE,"G&amp;A";#N/A,#N/A,FALSE,"BGS";#N/A,#N/A,FALSE,"Res Cost"}</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hidden="1">{#N/A,#N/A,FALSE,"Total";#N/A,#N/A,FALSE,"ASNS";#N/A,#N/A,FALSE,"PNCNS";#N/A,#N/A,FALSE,"DSNS";#N/A,#N/A,FALSE,"TNS"}</definedName>
    <definedName name="wrn.CAAP._.Report.JPG" hidden="1">{"Income Budget",#N/A,FALSE,"98 Income";"Running GAAP Budget Income",#N/A,FALSE,"98 Income";"GAAP Actual",#N/A,FALSE,"98 Income";"GAAP Varinance",#N/A,FALSE,"98 Income"}</definedName>
    <definedName name="wrn.calcs." hidden="1">{"calcs1",#N/A,FALSE,"Calcs";"calcs2",#N/A,FALSE,"Calcs"}</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Bd750" hidden="1">{"CBd750-IP(FAS87)",#N/A,FALSE,"CBd750";"CBd750-Dyn(FAS87)",#N/A,FALSE,"CBd750";"CBd750-IP(G/L)",#N/A,FALSE,"CBd750";"CBd750-Dyn(G/L)",#N/A,FALSE,"CBd750";"CBd750-Both(Amort)",#N/A,FALSE,"CBd750"}</definedName>
    <definedName name="wrn.ChartSet." hidden="1">{#N/A,#N/A,FALSE,"Elec Deliv";#N/A,#N/A,FALSE,"Atlantic Pie";#N/A,#N/A,FALSE,"Bay Pie";#N/A,#N/A,FALSE,"New Castle Pie";#N/A,#N/A,FALSE,"Transmission Pie"}</definedName>
    <definedName name="wrn.Chemical._.Summary." hidden="1">{"US Chemical Summary",#N/A,FALSE,"USChem";"Foreign Chemical Summary",#N/A,FALSE,"ForChem"}</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hidden="1">{#N/A,#N/A,FALSE,"BACK UP CIG"}</definedName>
    <definedName name="wrn.CIG._.Back._.up._.Files._1" hidden="1">{#N/A,#N/A,FALSE,"BACK UP CIG"}</definedName>
    <definedName name="wrn.CIG._.Back._.up._.Files._2" hidden="1">{#N/A,#N/A,FALSE,"BACK UP CIG"}</definedName>
    <definedName name="wrn.CIG._.Back._.up._.Files._3" hidden="1">{#N/A,#N/A,FALSE,"BACK UP CIG"}</definedName>
    <definedName name="wrn.CIG._.Back._.up._.Files._4" hidden="1">{#N/A,#N/A,FALSE,"BACK UP CIG"}</definedName>
    <definedName name="wrn.CIG._.Back._.up._.Files._5" hidden="1">{#N/A,#N/A,FALSE,"BACK UP CIG"}</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hidden="1">{#N/A,#N/A,FALSE,"4-up charts p.1";#N/A,#N/A,FALSE,"4-up charts p.2";#N/A,#N/A,FALSE," rate of ? qtr";#N/A,#N/A,FALSE,"Detail Rel rate of ? ";#N/A,#N/A,FALSE,"Inventory"}</definedName>
    <definedName name="wrn.Citgo._.Status." hidden="1">{#N/A,#N/A,TRUE,"Task Status";#N/A,#N/A,TRUE,"Document Status";#N/A,#N/A,TRUE,"Percent Complete";#N/A,#N/A,TRUE,"Manhour Sum"}</definedName>
    <definedName name="wrn.ClientReport." hidden="1">{"Summary",#N/A,FALSE,"Summary";"Liabsumm",#N/A,FALSE,"Liabsumm";"Assets",#N/A,FALSE,"Assets";"GL",#N/A,FALSE,"GL";"GL2",#N/A,FALSE,"GL2";"amort",#N/A,FALSE,"amort";"Recon",#N/A,FALSE,"Recon";"FAS1321",#N/A,FALSE,"FAS1321";"FAS1322",#N/A,FALSE,"FAS1322"}</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Review." hidden="1">{#N/A,#N/A,FALSE,"Occ and Rate";#N/A,#N/A,FALSE,"PF Input";#N/A,#N/A,FALSE,"Capital Input";#N/A,#N/A,FALSE,"Proforma Five Yr";#N/A,#N/A,FALSE,"Calculations";#N/A,#N/A,FALSE,"Transaction Summary-DTW"}</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NOCO._.FAC." hidden="1">{"CONOCO_FAC",#N/A,FALSE,"Conoco FAC"}</definedName>
    <definedName name="wrn.COST." hidden="1">{#N/A,#N/A,FALSE,"T COST";#N/A,#N/A,FALSE,"COST_FH"}</definedName>
    <definedName name="wrn.Cover_financials." hidden="1">{"Factsheet",#N/A,FALSE,"Fact";"Earnings",#N/A,FALSE,"Earnings";"BalanceSheet",#N/A,FALSE,"BalanceSheet";"Change in Cash",#N/A,FALSE,"CashFlow"}</definedName>
    <definedName name="wrn.cwip."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hidden="1">{"Detail",#N/A,FALSE,"Detail"}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_.Model._.with._.Detail." hidden="1">{"Earnings_Summary",#N/A,FALSE,"Earnings Model";"Earnings EP Detail",#N/A,FALSE,"Earnings Model";"Earnings RM Detail",#N/A,FALSE,"Earnings Model"}</definedName>
    <definedName name="wrn.EARNINGS._.RELEASE." hidden="1">{#N/A,#N/A,FALSE,"Earnings release"}</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hidden="1">{"pna_disc_p1",#N/A,FALSE,"pna_disc_p1";"apbo_plan",#N/A,FALSE,"apbo_plan";"anc_disc_p1",#N/A,FALSE,"anc_disc_p1";"anc_disc_p2",#N/A,FALSE,"anc_disc_p2";"pna_disc_p2",#N/A,FALSE,"pna_disc_p2"}</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stimated._.Tax._.Annualized._.Method." hidden="1">{#N/A,#N/A,FALSE,"Summary";#N/A,#N/A,FALSE,"Adj to Option C";#N/A,#N/A,FALSE,"Dividend Analysis";#N/A,#N/A,FALSE,"Reserve Analysis";#N/A,#N/A,FALSE,"Depreciation";#N/A,#N/A,FALSE,"Other Tax Adj"}</definedName>
    <definedName name="wrn.ET._.Schedules." hidden="1">{"ET Schedule 7",#N/A,FALSE,"Plant Adjustments";"ET Schedule 9",#N/A,FALSE,"SterlingStip";"ET Schedule 10",#N/A,FALSE,"Plant Adjustments";"ET Schedule 13",#N/A,FALSE,"Plant Adjustments";"ET Schedule 16",#N/A,FALSE,"DeferredTaxes"}</definedName>
    <definedName name="wrn.Exec._.Summary." hidden="1">{#N/A,#N/A,FALSE,"INPUTDATA";#N/A,#N/A,FALSE,"SUMMARY"}</definedName>
    <definedName name="wrn.Exec1._.Summary" hidden="1">{#N/A,#N/A,FALSE,"INPUTDATA";#N/A,#N/A,FALSE,"SUMMARY"}</definedName>
    <definedName name="wrn.Executive._.Review._.Report." hidden="1">{#N/A,#N/A,FALSE,"Executive Review Sheet";#N/A,#N/A,FALSE,"Summary of Estimate Components";#N/A,#N/A,FALSE,"Summary of Allowances"}</definedName>
    <definedName name="wrn.ExitAndSalesAssumptions." hidden="1">{#N/A,#N/A,FALSE,"ExitStrategy"}</definedName>
    <definedName name="wrn.FAC._.SUMMARY." hidden="1">{"FAC_SUMMARY",#N/A,FALSE,"Summaries"}</definedName>
    <definedName name="wrn.Falcons._.Divisions." hidden="1">{#N/A,#N/A,TRUE,"Fiber_Optic_Cable_Input ";#N/A,#N/A,TRUE,"Specialty_Fiber_Devices_Input";#N/A,#N/A,TRUE,"Optical_Fiber_Apparatus_Input"}</definedName>
    <definedName name="wrn.Falcons._.Standalone." hidden="1">{#N/A,#N/A,TRUE,"Falcons_Standalone";#N/A,#N/A,TRUE,"Target_Input";#N/A,#N/A,TRUE,"Target_Calendarized"}</definedName>
    <definedName name="wrn.FAS132." hidden="1">{"Disc_part1",#N/A,FALSE,"FAS132";"Disc_part2",#N/A,FALSE,"FAS132"}</definedName>
    <definedName name="wrn.Fas132.2" hidden="1">{"Disc_part1",#N/A,FALSE,"FAS132";"Disc_part2",#N/A,FALSE,"FAS132"}</definedName>
    <definedName name="wrn.FCB." hidden="1">{"FCB_ALL",#N/A,FALSE,"FCB"}</definedName>
    <definedName name="wrn.fcb2" hidden="1">{"FCB_ALL",#N/A,FALSE,"FCB"}</definedName>
    <definedName name="wrn.FERC._.FAC._.CALC." hidden="1">{"FERC_FAC",#N/A,FALSE,"FERC_Fuel&amp;Rev"}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hidden="1">{"PPPI FAS87",#N/A,FALSE,"PPPI";"GroupA",#N/A,FALSE,"GroupA";"GroupB",#N/A,FALSE,"GroupB";"GainLoss",#N/A,FALSE,"GainLoss1"}</definedName>
    <definedName name="wrn.FinalCopies." hidden="1">{"FinalAll-Dyn",#N/A,TRUE,"Total";"FinalPens-Dyn",#N/A,TRUE,"Pensions";"FinalOPEB-Dyn",#N/A,TRUE,"OPEB";"FinalAllRound-Dyn",#N/A,TRUE,"Total";"FinalAll-IP",#N/A,TRUE,"Total";"FinalPens-IP",#N/A,TRUE,"Pensions";"FinalAllRound-IP",#N/A,TRUE,"Total"}</definedName>
    <definedName name="wrn.Financials." hidden="1">{"Earnings",#N/A,FALSE,"Earnings";"BalanceSheet",#N/A,FALSE,"BalanceSheet";"Change in Cash",#N/A,FALSE,"CashFlow";"normalengs",#N/A,FALSE,"NormalEngs";"upstream normal per Bbl",#N/A,FALSE,"NormEngUp";"CAPEXsum",#N/A,FALSE,"CAPEX Sum"}</definedName>
    <definedName name="wrn.FNM._.Graph." hidden="1">{"fnm graph",#N/A,FALSE,"Graphs"}</definedName>
    <definedName name="wrn.FOC._.Detail." hidden="1">{#N/A,#N/A,TRUE,"FOC_Product_Assumptions"}</definedName>
    <definedName name="wrn.For._.filling._.out._.assessments." hidden="1">{"Print Empty Template",#N/A,FALSE,"Input"}</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hidden="1">{"Earnings",#N/A,FALSE,"Earnings";"BalanceSheet",#N/A,FALSE,"BalanceSheet";"ChangeinCash",#N/A,FALSE,"CashFlow";"IR Production Sum",#N/A,FALSE,"E&amp;P Summary";"IR EPCost Sum",#N/A,FALSE,"E&amp;P Summary"}</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hidden="1">{"Factsheet",#N/A,FALSE,"Fact";"Earnings",#N/A,FALSE,"Earnings";"BalanceSheet",#N/A,FALSE,"BalanceSheet";"Change in Cash",#N/A,FALSE,"CashFlow";"Q Rating",#N/A,FALSE,"Q-Rating";"Dupont",#N/A,FALSE,"Dupont"}</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Report." hidden="1">{"Assumptions",#N/A,FALSE,"Sheet1";"Main Report",#N/A,FALSE,"Sheet1";"Results",#N/A,FALSE,"Sheet1";"Advances",#N/A,FALSE,"Sheet1"}</definedName>
    <definedName name="wrn.GAAP._.Report." hidden="1">{"Income Budget",#N/A,FALSE,"98 Income";"Running GAAP Budget Income",#N/A,FALSE,"98 Income";"GAAP Actual",#N/A,FALSE,"98 Income";"GAAP Varinance",#N/A,FALSE,"98 Income"}</definedName>
    <definedName name="wrn.go." hidden="1">{"wp_h4.2",#N/A,FALSE,"WP_H4.2";"wp_h4.3",#N/A,FALSE,"WP_H4.3"}</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ASTAX." hidden="1">{#N/A,#N/A,FALSE,"Hastax"}</definedName>
    <definedName name="wrn.Headcount."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hidden="1">{"2002 - 2006 Detail Income Statement",#N/A,FALSE,"TUB Income Statement wo DW";"BGS Deferral",#N/A,FALSE,"BGS Deferral";"NNC Deferral",#N/A,FALSE,"NNC Deferral";"MTC Deferral",#N/A,FALSE,"MTC Deferral";#N/A,#N/A,FALSE,"Schedule D"}</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hidden="1">{#N/A,#N/A,FALSE,"BACK UP Balance FDM";#N/A,#N/A,FALSE,"BACK UP ASP nsad"}</definedName>
    <definedName name="wrn.iDEN._.Back._.up._.Files._1" hidden="1">{#N/A,#N/A,FALSE,"BACK UP Balance FDM";#N/A,#N/A,FALSE,"BACK UP ASP nsad"}</definedName>
    <definedName name="wrn.iDEN._.Back._.up._.Files._2" hidden="1">{#N/A,#N/A,FALSE,"BACK UP Balance FDM";#N/A,#N/A,FALSE,"BACK UP ASP nsad"}</definedName>
    <definedName name="wrn.iDEN._.Back._.up._.Files._3" hidden="1">{#N/A,#N/A,FALSE,"BACK UP Balance FDM";#N/A,#N/A,FALSE,"BACK UP ASP nsad"}</definedName>
    <definedName name="wrn.iDEN._.Back._.up._.Files._4" hidden="1">{#N/A,#N/A,FALSE,"BACK UP Balance FDM";#N/A,#N/A,FALSE,"BACK UP ASP nsad"}</definedName>
    <definedName name="wrn.iDEN._.Back._.up._.Files._5" hidden="1">{#N/A,#N/A,FALSE,"BACK UP Balance FDM";#N/A,#N/A,FALSE,"BACK UP ASP nsad"}</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directs." hidden="1">{"Budget",#N/A,TRUE,"Criteria";"Summary",#N/A,TRUE,"Summary";"Detail",#N/A,TRUE,"Detail";"Staff",#N/A,TRUE,"Staffing";"Equip",#N/A,TRUE,"Equipment"}</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pages." hidden="1">{"Input1",#N/A,FALSE,"Input";"Input2",#N/A,FALSE,"Input";"Input3",#N/A,FALSE,"Input"}</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Jeff._.Standalone." hidden="1">{#N/A,#N/A,TRUE,"Acquirer_Cases_Input";#N/A,#N/A,TRUE,"Acquirer_Input";#N/A,#N/A,TRUE,"Acquirer"}</definedName>
    <definedName name="wrn.Kontenverteilung." hidden="1">{"Kontenverteilung",#N/A,FALSE,"H A Ü"}</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Long._.Report." hidden="1">{#N/A,#N/A,TRUE,"Cover";#N/A,#N/A,TRUE,"Header (ld)";#N/A,#N/A,TRUE,"T&amp;O By Region";#N/A,#N/A,TRUE,"Region Charts ";#N/A,#N/A,TRUE,"T&amp;O London";#N/A,#N/A,TRUE,"AD Report";#N/A,#N/A,TRUE,"Var by OU"}</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atdtl." hidden="1">{"MATALL",#N/A,FALSE,"Sheet4";"matclass",#N/A,FALSE,"Sheet4"}</definedName>
    <definedName name="wrn.matdtla" hidden="1">{"MATALL",#N/A,FALSE,"Sheet4";"matclass",#N/A,FALSE,"Sheet4"}</definedName>
    <definedName name="wrn.MBRS." hidden="1">{#N/A,#N/A,FALSE,"MBR PCS";#N/A,#N/A,FALSE,"MBR CIG";#N/A,#N/A,FALSE,"MBR iDEN";#N/A,#N/A,FALSE,"MBR_FWT";#N/A,#N/A,FALSE,"MBR TOTAL"}</definedName>
    <definedName name="wrn.MBRS._1" hidden="1">{#N/A,#N/A,FALSE,"MBR PCS";#N/A,#N/A,FALSE,"MBR CIG";#N/A,#N/A,FALSE,"MBR iDEN";#N/A,#N/A,FALSE,"MBR_FWT";#N/A,#N/A,FALSE,"MBR TOTAL"}</definedName>
    <definedName name="wrn.MBRS._2" hidden="1">{#N/A,#N/A,FALSE,"MBR PCS";#N/A,#N/A,FALSE,"MBR CIG";#N/A,#N/A,FALSE,"MBR iDEN";#N/A,#N/A,FALSE,"MBR_FWT";#N/A,#N/A,FALSE,"MBR TOTAL"}</definedName>
    <definedName name="wrn.MBRS._3" hidden="1">{#N/A,#N/A,FALSE,"MBR PCS";#N/A,#N/A,FALSE,"MBR CIG";#N/A,#N/A,FALSE,"MBR iDEN";#N/A,#N/A,FALSE,"MBR_FWT";#N/A,#N/A,FALSE,"MBR TOTAL"}</definedName>
    <definedName name="wrn.MBRS._4" hidden="1">{#N/A,#N/A,FALSE,"MBR PCS";#N/A,#N/A,FALSE,"MBR CIG";#N/A,#N/A,FALSE,"MBR iDEN";#N/A,#N/A,FALSE,"MBR_FWT";#N/A,#N/A,FALSE,"MBR TOTAL"}</definedName>
    <definedName name="wrn.MBRS._5" hidden="1">{#N/A,#N/A,FALSE,"MBR PCS";#N/A,#N/A,FALSE,"MBR CIG";#N/A,#N/A,FALSE,"MBR iDEN";#N/A,#N/A,FALSE,"MBR_FWT";#N/A,#N/A,FALSE,"MBR TOTAL"}</definedName>
    <definedName name="wrn.Measure._.50." hidden="1">{"Measure 50 Template",#N/A,FALSE,"M50_98";"Cost Data",#N/A,FALSE,"M50_98"}</definedName>
    <definedName name="wrn.Measure._50.Condon" hidden="1">{"Measure 50 Template",#N/A,FALSE,"M50_98";"Cost Data",#N/A,FALSE,"M50_98"}</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iniSum." hidden="1">{#N/A,#N/A,TRUE,"Facility-Input";#N/A,#N/A,TRUE,"Graphs";#N/A,#N/A,TRUE,"TOTAL"}</definedName>
    <definedName name="wrn.MonthlyRentRoll." hidden="1">{"MonthlyRentRoll",#N/A,FALSE,"RentRoll"}</definedName>
    <definedName name="wrn.new." hidden="1">{"Balance Sheet",#N/A,FALSE,"Balance";"Balance Sheet Details",#N/A,FALSE,"Balance";"Change in Cash",#N/A,FALSE,"Cashflow"}</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PA._.FAC." hidden="1">{"OMPA_FAC",#N/A,FALSE,"OMPA FAC"}</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THER._.DATA." hidden="1">{"OTHER_DATA",#N/A,FALSE,"Ok_Fuel&amp;Rev"}</definedName>
    <definedName name="wrn.Out._.of._.Period." hidden="1">{"Out of Period",#N/A,FALSE,"Out of Period"}</definedName>
    <definedName name="wrn.Outlook._.Report." hidden="1">{#N/A,#N/A,FALSE,"Outlook for Month ";#N/A,#N/A,FALSE,"Risk for Month ";#N/A,#N/A,FALSE,"Upside for Month"}</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PJOURNAL._.ENTRY." hidden="1">{"PPDEFERREDBAL",#N/A,FALSE,"PRIOR PERIOD ADJMT";#N/A,#N/A,FALSE,"PRIOR PERIOD ADJMT";"PPJOURNALENTRY",#N/A,FALSE,"PRIOR PERIOD ADJMT"}</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hidden="1">{#N/A,#N/A,FALSE,"Input Data Sheet";#N/A,#N/A,FALSE,"NAV rollforward";#N/A,#N/A,FALSE,"Capital Roll - Spokes";#N/A,#N/A,FALSE,"Hastax"}</definedName>
    <definedName name="wrn.Print." hidden="1">{#N/A,#N/A,TRUE,"Inputs";#N/A,#N/A,TRUE,"Cashflow Statement";#N/A,#N/A,TRUE,"Summary";#N/A,#N/A,TRUE,"Construction";#N/A,#N/A,TRUE,"RevAss";#N/A,#N/A,TRUE,"Debt";#N/A,#N/A,TRUE,"Inc";#N/A,#N/A,TRUE,"Depr"}</definedName>
    <definedName name="wrn.Print._.All."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Classic." hidden="1">{#N/A,#N/A,FALSE,"Ratios - Classic";#N/A,#N/A,FALSE,"Share Proof - Classic";#N/A,#N/A,FALSE,"Per Share-Classic"}</definedName>
    <definedName name="wrn.print._.graphs." hidden="1">{"cap_structure",#N/A,FALSE,"Graph-Mkt Cap";"price",#N/A,FALSE,"Graph-Price";"ebit",#N/A,FALSE,"Graph-EBITDA";"ebitda",#N/A,FALSE,"Graph-EBITDA"}</definedName>
    <definedName name="wrn.Print._.Hub." hidden="1">{#N/A,#N/A,FALSE,"Input Data Sheet";#N/A,#N/A,FALSE,"Turnover";#N/A,#N/A,FALSE,"NSAR";#N/A,#N/A,FALSE,"Ratios-HUB";#N/A,#N/A,FALSE,"Capital Roll - Hub"}</definedName>
    <definedName name="wrn.Print._.Marathon."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raw._.data._.entry." hidden="1">{"inputs raw data",#N/A,TRUE,"INPUT"}</definedName>
    <definedName name="wrn.Print._.Spokes." hidden="1">{#N/A,#N/A,FALSE,"Input Data Sheet";#N/A,#N/A,FALSE,"NAV rollforward";#N/A,#N/A,FALSE,"Capital Roll - Spokes";#N/A,#N/A,FALSE,"Hastax"}</definedName>
    <definedName name="wrn.print._.summary._.sheets." hidden="1">{"summary1",#N/A,TRUE,"Comps";"summary2",#N/A,TRUE,"Comps";"summary3",#N/A,TRUE,"Comps"}</definedName>
    <definedName name="wrn.print._.summary._.sheets.2" hidden="1">{"summary1",#N/A,TRUE,"Comps";"summary2",#N/A,TRUE,"Comps";"summary3",#N/A,TRUE,"Comps"}</definedName>
    <definedName name="wrn.Print._.Traditional." hidden="1">{#N/A,#N/A,FALSE,"Ratios - Traditional";#N/A,#N/A,FALSE,"Share Proof-Traditional";#N/A,#N/A,FALSE,"Per Share-Traditional"}</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hidden="1">{"Page1",#N/A,FALSE,"Page1";"Page2",#N/A,FALSE,"Page2";"Page3",#N/A,FALSE,"Pages34";"Page3b",#N/A,FALSE,"Pages34"}</definedName>
    <definedName name="wrn.PRIOR._.PERIOD._.ADJMT." hidden="1">{#N/A,#N/A,FALSE,"PRIOR PERIOD ADJMT"}</definedName>
    <definedName name="wrn.Production." hidden="1">{"Production",#N/A,FALSE,"Electric O&amp;M Functionalization"}</definedName>
    <definedName name="wrn.Profile._.and._.Basis." hidden="1">{#N/A,#N/A,FALSE,"Project Profile";#N/A,#N/A,FALSE,"Basis of Estimate"}</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purch._.acct." hidden="1">{"Pre76 purch acct",#N/A,FALSE,"Input";"ACPI purch acct",#N/A,FALSE,"Input";"25 Yr Purch Acct",#N/A,FALSE,"Input";"RBEP Purch Acct.",#N/A,FALSE,"Input"}</definedName>
    <definedName name="wrn.QUARTER." hidden="1">{#N/A,#N/A,FALSE,"QTR Total";#N/A,#N/A,FALSE,"QTR ASNS";#N/A,#N/A,FALSE,"QTR PNCNS";#N/A,#N/A,FALSE,"QTR DSNS";#N/A,#N/A,FALSE,"QTR TNS"}</definedName>
    <definedName name="wrn.Reconcil._.Bk._.Depr._.to._.47G." hidden="1">{"By Account",#N/A,FALSE,"Reconcil Deprec Book to Tax   ";"Correction of JV 47G",#N/A,FALSE,"Reconcil Deprec Book to Tax   ";"Recalculation of JV 47G",#N/A,FALSE,"Reconcil Deprec Book to Tax   "}</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 hidden="1">{#N/A,#N/A,FALSE,"Work performed";#N/A,#N/A,FALSE,"Resources"}</definedName>
    <definedName name="wrn.Rev._.0." hidden="1">{"Rev 0 Normal",#N/A,FALSE,"FNM Plan-Rev 0";"Rev 0 Pricing",#N/A,FALSE,"FNM Plan-Rev 0"}</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s." hidden="1">{"Base_rev",#N/A,FALSE,"Proj_IS_Base";"Projrev",#N/A,FALSE,"Proj_IS_wOTLC";"Delta",#N/A,FALSE,"Delta Rev_PV"}</definedName>
    <definedName name="wrn.Risk._.Reserves." hidden="1">{#N/A,#N/A,TRUE,"Reserves";#N/A,#N/A,TRUE,"Graphs"}</definedName>
    <definedName name="wrn.Riverwood_comp_model." hidden="1">{#N/A,#N/A,FALSE,"Che-Ga";#N/A,#N/A,FALSE,"Iv-Sm";#N/A,#N/A,FALSE,"So-We";#N/A,#N/A,FALSE,"Me-Po";#N/A,#N/A,FALSE,"Be-Bo";#N/A,#N/A,FALSE,"Cha-Ki";#N/A,#N/A,FALSE,"In";#N/A,#N/A,FALSE,"Schedule 23";#N/A,#N/A,FALSE,"Schedule 22";#N/A,#N/A,FALSE,"WACC"}</definedName>
    <definedName name="wrn.RM._.with._.details." hidden="1">{"US RM Earnings Summary",#N/A,FALSE,"US R&amp;M";"US RM Realization Data",#N/A,FALSE,"US R&amp;M";"For RM Earnings Detail",#N/A,FALSE,"Foreign R&amp;M";"For RM Real and Vol Detail",#N/A,FALSE,"Foreign R&amp;M"}</definedName>
    <definedName name="wrn.rprt." hidden="1">{#N/A,#N/A,FALSE,"A";#N/A,#N/A,FALSE,"B-1";#N/A,#N/A,FALSE,"WACC";#N/A,#N/A,FALSE,"C-1 ";#N/A,#N/A,FALSE,"C-2";#N/A,#N/A,FALSE,"D-1";#N/A,#N/A,FALSE,"D-2";#N/A,#N/A,FALSE,"D-3"}</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aldenliste." hidden="1">{"Saldenliste",#N/A,FALSE,"H A Ü"}</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hort._.Report." hidden="1">{#N/A,#N/A,TRUE,"Cover";#N/A,#N/A,TRUE,"Header (eu)";#N/A,#N/A,TRUE,"Region Charts";#N/A,#N/A,TRUE,"T&amp;O By Region";#N/A,#N/A,TRUE,"AD Report"}</definedName>
    <definedName name="wrn.Snapshot." hidden="1">{#N/A,#N/A,TRUE,"Facility-Input";#N/A,#N/A,TRUE,"Graphs"}</definedName>
    <definedName name="wrn.SPA._.FAC." hidden="1">{"SPA_FAC",#N/A,FALSE,"OMPA SPA FAC"}</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teves._.Model." hidden="1">{#N/A,#N/A,FALSE,"Income Statement";#N/A,#N/A,FALSE,"Quarter IS";#N/A,#N/A,FALSE,"US E&amp;P";#N/A,#N/A,FALSE,"International E&amp;P";#N/A,#N/A,FALSE,"Chemicals"}</definedName>
    <definedName name="wrn.sum." hidden="1">{"Opsys",#N/A,FALSE,"NPV_OPsys";"NT",#N/A,FALSE,"NPV_NT";"DevP",#N/A,FALSE,"NPV_DevPdt";"Office",#N/A,FALSE,"NPV_Office"}</definedName>
    <definedName name="wrn.SUM._.OF._.UNIT._.3." hidden="1">{#N/A,#N/A,FALSE,"INPUTDATA";#N/A,#N/A,FALSE,"SUMMARY";#N/A,#N/A,FALSE,"CTAREP";#N/A,#N/A,FALSE,"CTBREP";#N/A,#N/A,FALSE,"PMG4ST86";#N/A,#N/A,FALSE,"TURBEFF";#N/A,#N/A,FALSE,"Condenser Performance"}</definedName>
    <definedName name="wrn.Summary." hidden="1">{"Summary",#N/A,FALSE,"Summary"}</definedName>
    <definedName name="wrn.Summary._.Report_Ern_BS_CF." hidden="1">{"Fact Sheet",#N/A,FALSE,"Fact";"Earnings_Summary",#N/A,FALSE,"Earnings Model";"Balance Sheet",#N/A,FALSE,"Balance";"Change in Cash",#N/A,FALSE,"Cashflow";"normalengs",#N/A,FALSE,"NormalEngs";"NormalGrowth",#N/A,FALSE,"NormalGrowth"}</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orting._.Calculations." hidden="1">{#N/A,#N/A,FALSE,"Work performed";#N/A,#N/A,FALSE,"Resources"}</definedName>
    <definedName name="wrn.Tax._.Accrual." hidden="1">{#N/A,#N/A,TRUE,"TAXPROV";#N/A,#N/A,TRUE,"FLOWTHRU";#N/A,#N/A,TRUE,"SCHEDULE M'S";#N/A,#N/A,TRUE,"PLANT M'S";#N/A,#N/A,TRUE,"TAXJE"}</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st." hidden="1">{"test",#N/A,FALSE,"Dividend"}</definedName>
    <definedName name="wrn.Totals." hidden="1">{#N/A,#N/A,TRUE,"TOTAL";#N/A,#N/A,TRUE,"Total Pipes"}</definedName>
    <definedName name="wrn.Transmission." hidden="1">{"Transmission",#N/A,FALSE,"Electric O&amp;M Functionalization"}</definedName>
    <definedName name="wrn.US._.EP._.with._.Price._.and._.Vol._.Detail." hidden="1">{"US EP Earn and Prof Analysis",#N/A,FALSE,"USE&amp;P ";"US EP Price Vol Detail",#N/A,FALSE,"USE&amp;P "}</definedName>
    <definedName name="wrn.UTIL." hidden="1">{"Twelve Mo Ended Pg 2",#N/A,TRUE,"Utility";"YTD Adj _ Pg 1",#N/A,TRUE,"Utility"}</definedName>
    <definedName name="wrn.Val_Report."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{#N/A,#N/A,FALSE,"Cashflow Analysis";#N/A,#N/A,FALSE,"Sensitivity Analysis";#N/A,#N/A,FALSE,"PV";#N/A,#N/A,FALSE,"Pro Forma"}</definedName>
    <definedName name="wrn.WEATHER._.AND._.YR._.END._.CUST._.ADJ." hidden="1">{"WEATHER_CUSTOMERS",#N/A,FALSE,"Ok_Fuel&amp;Rev"}</definedName>
    <definedName name="wrn.Western._.District._.1997._.Capital._.Budget." hidden="1">{#N/A,#N/A,FALSE,"EXP97"}</definedName>
    <definedName name="wrn.WORKCAP." hidden="1">{"WCCWCLL",#N/A,FALSE,"Sheet3";"PP",#N/A,FALSE,"Sheet3";"MAT1",#N/A,FALSE,"Sheet3";"MAT2",#N/A,FALSE,"Sheet3"}</definedName>
    <definedName name="wrn.Workfile." hidden="1">{"PPPI FAS87 Workfile",#N/A,FALSE,"Input";"GroupBWorkfile",#N/A,FALSE,"Input";"GroupAWorkfile",#N/A,FALSE,"Input";"GainLoss",#N/A,FALSE,"GainLoss1"}</definedName>
    <definedName name="wrn.WorkfileCopies." hidden="1">{"PensWorkfile-Dyn",#N/A,TRUE,"Pensions";"PenWorkFile-IP",#N/A,TRUE,"Pensions";"OPEBWorkfile-Dyn",#N/A,TRUE,"OPEB";"OPEBWorkfile-IP",#N/A,TRUE,"OPEB";"Total-Dyn",#N/A,TRUE,"Total";"Total-IP",#N/A,TRUE,"Total"}</definedName>
    <definedName name="wrn_1" hidden="1">{#N/A,#N/A,FALSE,"Balance SPS";#N/A,#N/A,FALSE,"P&amp;L_SPS"}</definedName>
    <definedName name="wrn_2" hidden="1">{#N/A,#N/A,FALSE,"Balance SPS";#N/A,#N/A,FALSE,"P&amp;L_SPS"}</definedName>
    <definedName name="wrn_3" hidden="1">{#N/A,#N/A,FALSE,"Balance SPS";#N/A,#N/A,FALSE,"P&amp;L_SPS"}</definedName>
    <definedName name="wrn_4" hidden="1">{#N/A,#N/A,FALSE,"Balance SPS";#N/A,#N/A,FALSE,"P&amp;L_SPS"}</definedName>
    <definedName name="wrn_5" hidden="1">{#N/A,#N/A,FALSE,"Balance SPS";#N/A,#N/A,FALSE,"P&amp;L_SPS"}</definedName>
    <definedName name="wrn_CAPREIT_">{#N/A,#N/A,FALSE,"CAPREIT"}</definedName>
    <definedName name="wrn_CAPREIT2">{#N/A,#N/A,FALSE,"CAPREIT"}</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_1" hidden="1">{#N/A,#N/A,FALSE,"MBR PCS";#N/A,#N/A,FALSE,"MBR CIG";#N/A,#N/A,FALSE,"MBR iDEN";#N/A,#N/A,FALSE,"MBR_FWT";#N/A,#N/A,FALSE,"MBR TOTAL"}</definedName>
    <definedName name="wrn1_2" hidden="1">{#N/A,#N/A,FALSE,"MBR PCS";#N/A,#N/A,FALSE,"MBR CIG";#N/A,#N/A,FALSE,"MBR iDEN";#N/A,#N/A,FALSE,"MBR_FWT";#N/A,#N/A,FALSE,"MBR TOTAL"}</definedName>
    <definedName name="wrn1_3" hidden="1">{#N/A,#N/A,FALSE,"MBR PCS";#N/A,#N/A,FALSE,"MBR CIG";#N/A,#N/A,FALSE,"MBR iDEN";#N/A,#N/A,FALSE,"MBR_FWT";#N/A,#N/A,FALSE,"MBR TOTAL"}</definedName>
    <definedName name="wrn1_4" hidden="1">{#N/A,#N/A,FALSE,"MBR PCS";#N/A,#N/A,FALSE,"MBR CIG";#N/A,#N/A,FALSE,"MBR iDEN";#N/A,#N/A,FALSE,"MBR_FWT";#N/A,#N/A,FALSE,"MBR TOTAL"}</definedName>
    <definedName name="wrn1_5" hidden="1">{#N/A,#N/A,FALSE,"MBR PCS";#N/A,#N/A,FALSE,"MBR CIG";#N/A,#N/A,FALSE,"MBR iDEN";#N/A,#N/A,FALSE,"MBR_FWT";#N/A,#N/A,FALSE,"MBR TOTAL"}</definedName>
    <definedName name="wrn2.report" hidden="1">{#N/A,#N/A,FALSE,"P&amp;L";#N/A,#N/A,FALSE,"DL Worksheet";#N/A,#N/A,FALSE,"Ind. Cell";#N/A,#N/A,FALSE,"Capital";#N/A,#N/A,FALSE,"Tooling";#N/A,#N/A,FALSE,"LRP"}</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hidden="1">{#N/A,#N/A,FALSE,"Headcount_PCS ";#N/A,#N/A,FALSE,"Headcount CIG";#N/A,#N/A,FALSE,"Headcount iDEN";#N/A,#N/A,FALSE,"JAG PLANT TREND"}</definedName>
    <definedName name="wrne_1" hidden="1">{#N/A,#N/A,FALSE,"Headcount_PCS ";#N/A,#N/A,FALSE,"Headcount CIG";#N/A,#N/A,FALSE,"Headcount iDEN";#N/A,#N/A,FALSE,"JAG PLANT TREND"}</definedName>
    <definedName name="wrne_2" hidden="1">{#N/A,#N/A,FALSE,"Headcount_PCS ";#N/A,#N/A,FALSE,"Headcount CIG";#N/A,#N/A,FALSE,"Headcount iDEN";#N/A,#N/A,FALSE,"JAG PLANT TREND"}</definedName>
    <definedName name="wrne_3" hidden="1">{#N/A,#N/A,FALSE,"Headcount_PCS ";#N/A,#N/A,FALSE,"Headcount CIG";#N/A,#N/A,FALSE,"Headcount iDEN";#N/A,#N/A,FALSE,"JAG PLANT TREND"}</definedName>
    <definedName name="wrne_4" hidden="1">{#N/A,#N/A,FALSE,"Headcount_PCS ";#N/A,#N/A,FALSE,"Headcount CIG";#N/A,#N/A,FALSE,"Headcount iDEN";#N/A,#N/A,FALSE,"JAG PLANT TREND"}</definedName>
    <definedName name="wrne_5" hidden="1">{#N/A,#N/A,FALSE,"Headcount_PCS ";#N/A,#N/A,FALSE,"Headcount CIG";#N/A,#N/A,FALSE,"Headcount iDEN";#N/A,#N/A,FALSE,"JAG PLANT TREND"}</definedName>
    <definedName name="WRPT_DESCRIPTIO">#REF!</definedName>
    <definedName name="WS">#REF!</definedName>
    <definedName name="WSTD_DESC_DB">#REF!</definedName>
    <definedName name="WSTD_DESC_DISP">#REF!</definedName>
    <definedName name="WSTD_NBR_BEG">#REF!</definedName>
    <definedName name="WSTD_NBR_END">#REF!</definedName>
    <definedName name="WSTD_NRB_BEG">#REF!</definedName>
    <definedName name="WSTD_START">#REF!</definedName>
    <definedName name="wsxxx" hidden="1">{#N/A,#N/A,FALSE,"Total";#N/A,#N/A,FALSE,"ASNS";#N/A,#N/A,FALSE,"PNCNS";#N/A,#N/A,FALSE,"DSNS";#N/A,#N/A,FALSE,"TNS"}</definedName>
    <definedName name="wsxxxx" hidden="1">{#N/A,#N/A,FALSE,"QTR Total";#N/A,#N/A,FALSE,"QTR ASNS";#N/A,#N/A,FALSE,"QTR PNCNS";#N/A,#N/A,FALSE,"QTR DSNS";#N/A,#N/A,FALSE,"QTR TNS"}</definedName>
    <definedName name="wtcih">#REF!</definedName>
    <definedName name="WTG_MW">#REF!</definedName>
    <definedName name="WTG_Qty">#REF!</definedName>
    <definedName name="WTG_rating">#REF!</definedName>
    <definedName name="WTG_rating7">#REF!</definedName>
    <definedName name="wvi" hidden="1">{#N/A,#N/A,FALSE,"SUMMARY";#N/A,#N/A,FALSE,"INPUTDATA";#N/A,#N/A,FALSE,"Condenser Performance"}</definedName>
    <definedName name="wvo" hidden="1">{"EXCELHLP.HLP!1802";5;10;5;10;13;13;13;8;5;5;10;14;13;13;13;13;5;10;14;13;5;10;1;2;24}</definedName>
    <definedName name="WVSales">#REF!</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ww">#REF!</definedName>
    <definedName name="ww.Rele" hidden="1">{#N/A,#N/A,FALSE,"Title Page";#N/A,#N/A,FALSE,"Conclusions";#N/A,#N/A,FALSE,"Assum.";#N/A,#N/A,FALSE,"Sun  DCF-WC-Dep";#N/A,#N/A,FALSE,"MarketValue";#N/A,#N/A,FALSE,"BalSheet";#N/A,#N/A,FALSE,"WACC";#N/A,#N/A,FALSE,"PC+ Info.";#N/A,#N/A,FALSE,"PC+Info_2"}</definedName>
    <definedName name="WWH">#REF!</definedName>
    <definedName name="WWINT">#REF!</definedName>
    <definedName name="WWPRETAX">#REF!</definedName>
    <definedName name="www">#REF!</definedName>
    <definedName name="wwww">#REF!</definedName>
    <definedName name="wwwwww">#REF!</definedName>
    <definedName name="Wyoming">#REF!</definedName>
    <definedName name="x" hidden="1">{#N/A,#N/A,TRUE,"Task Status";#N/A,#N/A,TRUE,"Document Status";#N/A,#N/A,TRUE,"Percent Complete";#N/A,#N/A,TRUE,"Manhour Sum"}</definedName>
    <definedName name="X_Rg">#REF!</definedName>
    <definedName name="xAnchorCell">#REF!</definedName>
    <definedName name="Xcel">#REF!</definedName>
    <definedName name="Xcel_COS">#REF!</definedName>
    <definedName name="xDisclaimer1">#REF!</definedName>
    <definedName name="xDisclaimer2">#REF!</definedName>
    <definedName name="XLE_ONLY">#REF!</definedName>
    <definedName name="XLE_ONLY_vw">#REF!</definedName>
    <definedName name="XLE_TOTAL">#REF!</definedName>
    <definedName name="XLE_TX_TOTAL">#REF!</definedName>
    <definedName name="XLE_Tx_Ve">#REF!</definedName>
    <definedName name="XLE_W_Tx">#REF!</definedName>
    <definedName name="XLRG_GE">#REF!</definedName>
    <definedName name="XLRG_GJ">#REF!</definedName>
    <definedName name="xr">#REF!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RunDate">#REF!</definedName>
    <definedName name="xSponsorName">#REF!</definedName>
    <definedName name="XTO_NTG_Allocation">#REF!</definedName>
    <definedName name="xx">#REF!</definedName>
    <definedName name="xxx" hidden="1">{"detail305",#N/A,FALSE,"BI-305"}</definedName>
    <definedName name="xxx.detail" hidden="1">{"detail305",#N/A,FALSE,"BI-305"}</definedName>
    <definedName name="xxx.directory" hidden="1">{"summary",#N/A,FALSE,"PCR DIRECTORY"}</definedName>
    <definedName name="xxxx">#REF!</definedName>
    <definedName name="xxxxx">#REF!</definedName>
    <definedName name="xxxxxx" hidden="1">{#N/A,#N/A,TRUE,"TOTAL DSBN";#N/A,#N/A,TRUE,"WEST";#N/A,#N/A,TRUE,"SOUTH";#N/A,#N/A,TRUE,"NORTHEAST"}</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x" hidden="1">{#N/A,#N/A,FALSE,"Sum6 (1)"}</definedName>
    <definedName name="y">#REF!</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3noi">#REF!</definedName>
    <definedName name="Year">#REF!</definedName>
    <definedName name="Year_end_date">#REF!</definedName>
    <definedName name="Year_end_date_plus_one_yr">#REF!</definedName>
    <definedName name="Year0PmtsLeft">#REF!</definedName>
    <definedName name="YEAR1">#REF!</definedName>
    <definedName name="YEAR2">#REF!</definedName>
    <definedName name="YEAR3">#REF!</definedName>
    <definedName name="YEAR4">#REF!</definedName>
    <definedName name="YEAR5">#REF!</definedName>
    <definedName name="YearEndDay">#REF!</definedName>
    <definedName name="YearEndMonth">#REF!</definedName>
    <definedName name="yeartodate">#REF!</definedName>
    <definedName name="yes">1</definedName>
    <definedName name="YesNo">#REF!</definedName>
    <definedName name="YesNoList">#REF!</definedName>
    <definedName name="YF">#REF!</definedName>
    <definedName name="YHP_ICPE">#REF!</definedName>
    <definedName name="yjut" localSheetId="7">#REF!,#REF!,#REF!,#REF!</definedName>
    <definedName name="yjut" localSheetId="9">#REF!,#REF!,#REF!,#REF!</definedName>
    <definedName name="yjut" localSheetId="10">#REF!,#REF!,#REF!,#REF!</definedName>
    <definedName name="yjut" localSheetId="12">#REF!,#REF!,#REF!,#REF!</definedName>
    <definedName name="yjut">#REF!,#REF!,#REF!,#REF!</definedName>
    <definedName name="YNRange">#REF!</definedName>
    <definedName name="yr_03">#REF!</definedName>
    <definedName name="yr_04">#REF!</definedName>
    <definedName name="yr_05">#REF!</definedName>
    <definedName name="yr_06">#REF!</definedName>
    <definedName name="YR_2">#REF!</definedName>
    <definedName name="yr1noi">#REF!</definedName>
    <definedName name="yr2noi">#REF!</definedName>
    <definedName name="YRMFG">#N/A</definedName>
    <definedName name="yrtyretyreyt" hidden="1">{TRUE,TRUE,-1.25,-15.5,604.5,343.5,FALSE,FALSE,TRUE,TRUE,0,1,2,1,4,1,3,4,TRUE,TRUE,3,TRUE,1,TRUE,85,"Swvu.capexsum.","ACwvu.capexsum.",#N/A,FALSE,FALSE,0.75,0.75,1,1,2,"","",TRUE,FALSE,FALSE,FALSE,1,100,#N/A,#N/A,"=R1C1:R24C12",FALSE,#N/A,#N/A,FALSE,FALSE,FALSE,1,#N/A,#N/A,FALSE,FALSE,TRUE,TRUE,TRUE}</definedName>
    <definedName name="YTD">#REF!</definedName>
    <definedName name="Ytd_620260_620264_in_BMO_tapes">#REF!</definedName>
    <definedName name="YTDACT">#REF!</definedName>
    <definedName name="YTDHOST">#REF!</definedName>
    <definedName name="yuiuyi" hidden="1">{#N/A,#N/A,FALSE,"P&amp;L";#N/A,#N/A,FALSE,"DL Worksheet";#N/A,#N/A,FALSE,"Ind. Cell";#N/A,#N/A,FALSE,"Capital";#N/A,#N/A,FALSE,"Tooling";#N/A,#N/A,FALSE,"LRP"}</definedName>
    <definedName name="yy">#REF!</definedName>
    <definedName name="yyy">#REF!</definedName>
    <definedName name="Yyyy">#REF!,#REF!,#REF!,#REF!</definedName>
    <definedName name="yyyyyy">#REF!</definedName>
    <definedName name="z" hidden="1">{#N/A,#N/A,TRUE,"Task Status";#N/A,#N/A,TRUE,"Document Status";#N/A,#N/A,TRUE,"Percent Complete";#N/A,#N/A,TRUE,"Manhour Sum"}</definedName>
    <definedName name="ZACQBGT">#REF!</definedName>
    <definedName name="ZACQCF">#REF!</definedName>
    <definedName name="ZCFLW">#REF!</definedName>
    <definedName name="ZCOMM">#REF!</definedName>
    <definedName name="ZenithPage1A">#REF!</definedName>
    <definedName name="ZenithPage1B">#REF!</definedName>
    <definedName name="ZenithPAge3AFinal2002">#REF!</definedName>
    <definedName name="ZenithPage3BFinal2002">#REF!</definedName>
    <definedName name="zero">0</definedName>
    <definedName name="zero_out">#REF!</definedName>
    <definedName name="Zip" hidden="1">#REF!</definedName>
    <definedName name="zLFC">#REF!</definedName>
    <definedName name="Zone_Inputs">#REF!,#REF!,#REF!,#REF!,#REF!,#REF!,#REF!,#REF!,#REF!,#REF!,#REF!,#REF!,#REF!,#REF!,#REF!,#REF!,#REF!,#REF!,#REF!,#REF!,#REF!,#REF!,#REF!,#REF!,#REF!,#REF!,#REF!,#REF!,#REF!</definedName>
    <definedName name="ZRCL">#REF!</definedName>
    <definedName name="ZURICH">#REF!</definedName>
    <definedName name="zz">#REF!</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com" hidden="1">{#N/A,#N/A,FALSE,"Title Page";#N/A,#N/A,FALSE,"Conclusions";#N/A,#N/A,FALSE,"Assum.";#N/A,#N/A,FALSE,"Sun  DCF-WC-Dep";#N/A,#N/A,FALSE,"MarketValue";#N/A,#N/A,FALSE,"BalSheet";#N/A,#N/A,FALSE,"WACC";#N/A,#N/A,FALSE,"PC+ Info.";#N/A,#N/A,FALSE,"PC+Info_2"}</definedName>
    <definedName name="zzzz">#REF!</definedName>
    <definedName name="zzzzz">#REF!</definedName>
    <definedName name="シャイン">#REF!</definedName>
    <definedName name="その他">#REF!</definedName>
    <definedName name="口座名">#REF!</definedName>
    <definedName name="売上">#REF!</definedName>
    <definedName name="支店名">#REF!</definedName>
    <definedName name="普・当">#REF!</definedName>
    <definedName name="社員">#REF!</definedName>
    <definedName name="種類">#REF!</definedName>
    <definedName name="販管費">#REF!</definedName>
    <definedName name="銀行名">#REF!</definedName>
    <definedName name="預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47" l="1"/>
  <c r="D9" i="47"/>
  <c r="I8" i="47"/>
  <c r="D8" i="47"/>
  <c r="I9" i="46"/>
  <c r="D9" i="46"/>
  <c r="I8" i="46"/>
  <c r="D8" i="46"/>
  <c r="F9" i="42"/>
  <c r="D9" i="42"/>
  <c r="F8" i="42"/>
  <c r="D8" i="42"/>
  <c r="I35" i="38"/>
  <c r="I34" i="38"/>
  <c r="I33" i="38"/>
  <c r="I32" i="38"/>
  <c r="I31" i="38"/>
  <c r="I30" i="38"/>
  <c r="I29" i="38"/>
  <c r="I17" i="38"/>
  <c r="I16" i="38"/>
  <c r="I15" i="38"/>
  <c r="I14" i="38"/>
  <c r="I13" i="38"/>
  <c r="I12" i="38"/>
  <c r="I11" i="38"/>
  <c r="Y5" i="38"/>
  <c r="X5" i="38"/>
  <c r="W5" i="38"/>
  <c r="V5" i="38"/>
  <c r="U5" i="38"/>
  <c r="T5" i="38"/>
  <c r="S5" i="38"/>
  <c r="R5" i="38"/>
  <c r="Q5" i="38"/>
  <c r="P5" i="38"/>
  <c r="O5" i="38"/>
  <c r="N5" i="38"/>
  <c r="M5" i="38"/>
  <c r="L5" i="38"/>
  <c r="K5" i="38"/>
  <c r="J5" i="38"/>
  <c r="I5" i="38"/>
  <c r="H5" i="38"/>
  <c r="G5" i="38"/>
  <c r="F5" i="38"/>
  <c r="E5" i="38"/>
  <c r="E6" i="38" s="1"/>
  <c r="I35" i="37"/>
  <c r="I34" i="37"/>
  <c r="I33" i="37"/>
  <c r="I32" i="37"/>
  <c r="I31" i="37"/>
  <c r="I30" i="37"/>
  <c r="I29" i="37"/>
  <c r="I17" i="37"/>
  <c r="I16" i="37"/>
  <c r="I15" i="37"/>
  <c r="I14" i="37"/>
  <c r="I13" i="37"/>
  <c r="I12" i="37"/>
  <c r="I11" i="37"/>
  <c r="I35" i="36"/>
  <c r="I34" i="36"/>
  <c r="I33" i="36"/>
  <c r="I32" i="36"/>
  <c r="I31" i="36"/>
  <c r="I30" i="36"/>
  <c r="I29" i="36"/>
  <c r="Y23" i="36"/>
  <c r="X23" i="36"/>
  <c r="W23" i="36"/>
  <c r="V23" i="36"/>
  <c r="U23" i="36"/>
  <c r="T23" i="36"/>
  <c r="S23" i="36"/>
  <c r="R23" i="36"/>
  <c r="Q23" i="36"/>
  <c r="P23" i="36"/>
  <c r="O23" i="36"/>
  <c r="N23" i="36"/>
  <c r="M23" i="36"/>
  <c r="L23" i="36"/>
  <c r="K23" i="36"/>
  <c r="J23" i="36"/>
  <c r="I23" i="36"/>
  <c r="H23" i="36"/>
  <c r="G23" i="36"/>
  <c r="F23" i="36"/>
  <c r="E23" i="36"/>
  <c r="E24" i="36" s="1"/>
  <c r="F25" i="36" s="1"/>
  <c r="I17" i="36"/>
  <c r="I16" i="36"/>
  <c r="I15" i="36"/>
  <c r="I14" i="36"/>
  <c r="I13" i="36"/>
  <c r="I12" i="36"/>
  <c r="I11" i="36"/>
  <c r="E6" i="36"/>
  <c r="Y5" i="36"/>
  <c r="X5" i="36"/>
  <c r="W5" i="36"/>
  <c r="V5" i="36"/>
  <c r="U5" i="36"/>
  <c r="T5" i="36"/>
  <c r="S5" i="36"/>
  <c r="R5" i="36"/>
  <c r="I35" i="35"/>
  <c r="I34" i="35"/>
  <c r="I33" i="35"/>
  <c r="I32" i="35"/>
  <c r="I31" i="35"/>
  <c r="I30" i="35"/>
  <c r="I29" i="35"/>
  <c r="I17" i="35"/>
  <c r="I16" i="35"/>
  <c r="I15" i="35"/>
  <c r="I14" i="35"/>
  <c r="I13" i="35"/>
  <c r="I12" i="35"/>
  <c r="I11" i="35"/>
  <c r="I35" i="34"/>
  <c r="I34" i="34"/>
  <c r="I33" i="34"/>
  <c r="I32" i="34"/>
  <c r="I31" i="34"/>
  <c r="I30" i="34"/>
  <c r="I29" i="34"/>
  <c r="I17" i="34"/>
  <c r="I16" i="34"/>
  <c r="I15" i="34"/>
  <c r="I14" i="34"/>
  <c r="I13" i="34"/>
  <c r="I12" i="34"/>
  <c r="I11" i="34"/>
  <c r="C14" i="32"/>
  <c r="D14" i="32"/>
  <c r="E14" i="32"/>
  <c r="H14" i="32"/>
  <c r="I14" i="32"/>
  <c r="J14" i="32"/>
  <c r="C15" i="32"/>
  <c r="D15" i="32"/>
  <c r="E15" i="32"/>
  <c r="E21" i="32"/>
  <c r="E23" i="32"/>
  <c r="E24" i="32"/>
  <c r="E25" i="32"/>
  <c r="E26" i="32"/>
  <c r="E27" i="32"/>
  <c r="C28" i="32"/>
  <c r="C32" i="32" s="1"/>
  <c r="D28" i="32"/>
  <c r="E28" i="32" s="1"/>
  <c r="D32" i="32" l="1"/>
  <c r="E32" i="32" s="1"/>
  <c r="D10" i="42"/>
  <c r="D12" i="42" s="1"/>
  <c r="D14" i="42" s="1"/>
  <c r="C36" i="5" s="1"/>
  <c r="F10" i="42"/>
  <c r="F12" i="42" s="1"/>
  <c r="F14" i="42" s="1"/>
  <c r="E36" i="5" s="1"/>
  <c r="F6" i="38"/>
  <c r="F7" i="38"/>
  <c r="F7" i="36"/>
  <c r="F6" i="36"/>
  <c r="F24" i="36"/>
  <c r="G6" i="38" l="1"/>
  <c r="G7" i="38"/>
  <c r="G7" i="36"/>
  <c r="G6" i="36"/>
  <c r="G25" i="36"/>
  <c r="G24" i="36"/>
  <c r="H7" i="38" l="1"/>
  <c r="H6" i="38"/>
  <c r="H25" i="36"/>
  <c r="H24" i="36"/>
  <c r="H6" i="36"/>
  <c r="H7" i="36"/>
  <c r="I7" i="38" l="1"/>
  <c r="I6" i="38"/>
  <c r="I25" i="36"/>
  <c r="I24" i="36"/>
  <c r="I7" i="36"/>
  <c r="I6" i="36"/>
  <c r="J7" i="38" l="1"/>
  <c r="J6" i="38"/>
  <c r="J25" i="36"/>
  <c r="J24" i="36"/>
  <c r="J6" i="36"/>
  <c r="J7" i="36"/>
  <c r="K28" i="31"/>
  <c r="C28" i="31"/>
  <c r="D8" i="31"/>
  <c r="D28" i="31" s="1"/>
  <c r="L16" i="30"/>
  <c r="L7" i="30"/>
  <c r="C28" i="30"/>
  <c r="D8" i="30"/>
  <c r="D28" i="30" s="1"/>
  <c r="K28" i="30"/>
  <c r="K6" i="38" l="1"/>
  <c r="K7" i="38"/>
  <c r="K24" i="36"/>
  <c r="K25" i="36"/>
  <c r="K6" i="36"/>
  <c r="K7" i="36"/>
  <c r="D26" i="31"/>
  <c r="F26" i="31" s="1"/>
  <c r="D38" i="31" s="1"/>
  <c r="D27" i="31"/>
  <c r="F27" i="31" s="1"/>
  <c r="D25" i="31"/>
  <c r="F25" i="31" s="1"/>
  <c r="L6" i="31"/>
  <c r="L6" i="30"/>
  <c r="D27" i="30"/>
  <c r="F27" i="30" s="1"/>
  <c r="D26" i="30"/>
  <c r="F26" i="30" s="1"/>
  <c r="D38" i="30" s="1"/>
  <c r="D25" i="30"/>
  <c r="F25" i="30" s="1"/>
  <c r="L6" i="38" l="1"/>
  <c r="L7" i="38"/>
  <c r="L24" i="36"/>
  <c r="L25" i="36"/>
  <c r="L6" i="36"/>
  <c r="L7" i="36"/>
  <c r="L8" i="30"/>
  <c r="L10" i="30" s="1"/>
  <c r="L28" i="30" s="1"/>
  <c r="F28" i="31"/>
  <c r="D17" i="31" s="1"/>
  <c r="D37" i="31"/>
  <c r="F28" i="30"/>
  <c r="D17" i="30" s="1"/>
  <c r="D37" i="30"/>
  <c r="M6" i="38" l="1"/>
  <c r="M7" i="38"/>
  <c r="M7" i="36"/>
  <c r="M6" i="36"/>
  <c r="M25" i="36"/>
  <c r="M24" i="36"/>
  <c r="L27" i="30"/>
  <c r="N27" i="30" s="1"/>
  <c r="L25" i="30"/>
  <c r="N25" i="30" s="1"/>
  <c r="L37" i="30" s="1"/>
  <c r="L26" i="30"/>
  <c r="N26" i="30" s="1"/>
  <c r="L38" i="30" s="1"/>
  <c r="N6" i="38" l="1"/>
  <c r="N7" i="38"/>
  <c r="N25" i="36"/>
  <c r="N24" i="36"/>
  <c r="N7" i="36"/>
  <c r="N6" i="36"/>
  <c r="N28" i="30"/>
  <c r="L17" i="30" s="1"/>
  <c r="O6" i="38" l="1"/>
  <c r="O7" i="38"/>
  <c r="O25" i="36"/>
  <c r="O24" i="36"/>
  <c r="O7" i="36"/>
  <c r="O6" i="36"/>
  <c r="P6" i="38" l="1"/>
  <c r="P7" i="38"/>
  <c r="P25" i="36"/>
  <c r="P24" i="36"/>
  <c r="P7" i="36"/>
  <c r="P6" i="36"/>
  <c r="Q7" i="38" l="1"/>
  <c r="Q6" i="38"/>
  <c r="Q24" i="36"/>
  <c r="Q25" i="36"/>
  <c r="Q7" i="36"/>
  <c r="Q6" i="36"/>
  <c r="R7" i="38" l="1"/>
  <c r="R6" i="38"/>
  <c r="R24" i="36"/>
  <c r="R25" i="36"/>
  <c r="R6" i="36"/>
  <c r="R7" i="36"/>
  <c r="S7" i="38" l="1"/>
  <c r="S6" i="38"/>
  <c r="S6" i="36"/>
  <c r="S7" i="36"/>
  <c r="S24" i="36"/>
  <c r="S25" i="36"/>
  <c r="T6" i="38" l="1"/>
  <c r="T7" i="38"/>
  <c r="T6" i="36"/>
  <c r="T7" i="36"/>
  <c r="T24" i="36"/>
  <c r="T25" i="36"/>
  <c r="U6" i="38" l="1"/>
  <c r="U7" i="38"/>
  <c r="U6" i="36"/>
  <c r="U7" i="36"/>
  <c r="U25" i="36"/>
  <c r="U24" i="36"/>
  <c r="V6" i="38" l="1"/>
  <c r="V7" i="38"/>
  <c r="V7" i="36"/>
  <c r="V6" i="36"/>
  <c r="V25" i="36"/>
  <c r="V24" i="36"/>
  <c r="W6" i="38" l="1"/>
  <c r="W7" i="38"/>
  <c r="W25" i="36"/>
  <c r="W24" i="36"/>
  <c r="W7" i="36"/>
  <c r="W6" i="36"/>
  <c r="X6" i="38" l="1"/>
  <c r="X7" i="38"/>
  <c r="X25" i="36"/>
  <c r="X24" i="36"/>
  <c r="X7" i="36"/>
  <c r="X6" i="36"/>
  <c r="Y7" i="38" l="1"/>
  <c r="Z7" i="38" s="1"/>
  <c r="E24" i="16" s="1"/>
  <c r="Y6" i="38"/>
  <c r="Z6" i="38" s="1"/>
  <c r="Z8" i="38" s="1"/>
  <c r="Y7" i="36"/>
  <c r="Z7" i="36" s="1"/>
  <c r="E23" i="5" s="1"/>
  <c r="Y6" i="36"/>
  <c r="Z6" i="36" s="1"/>
  <c r="Y25" i="36"/>
  <c r="Z25" i="36" s="1"/>
  <c r="K23" i="5" s="1"/>
  <c r="Y24" i="36"/>
  <c r="Z24" i="36" s="1"/>
  <c r="Z8" i="36" l="1"/>
  <c r="Z26" i="36"/>
  <c r="K22" i="5" l="1"/>
  <c r="E60" i="6"/>
  <c r="E59" i="6" l="1"/>
  <c r="E61" i="6" s="1"/>
  <c r="H25" i="1"/>
  <c r="J25" i="1" s="1"/>
  <c r="K25" i="1" s="1"/>
  <c r="H20" i="1"/>
  <c r="J20" i="1" s="1"/>
  <c r="H10" i="1"/>
  <c r="J10" i="1" s="1"/>
  <c r="K10" i="1" s="1"/>
  <c r="D90" i="11"/>
  <c r="G90" i="11" s="1"/>
  <c r="D89" i="11"/>
  <c r="G89" i="11" s="1"/>
  <c r="D88" i="11"/>
  <c r="G88" i="11" s="1"/>
  <c r="D87" i="11"/>
  <c r="G87" i="11" s="1"/>
  <c r="D86" i="11"/>
  <c r="G86" i="11" s="1"/>
  <c r="D85" i="11"/>
  <c r="G85" i="11" s="1"/>
  <c r="D84" i="11"/>
  <c r="G84" i="11" s="1"/>
  <c r="M7" i="11"/>
  <c r="M13" i="11" s="1"/>
  <c r="M6" i="11"/>
  <c r="O91" i="11" s="1"/>
  <c r="C62" i="11"/>
  <c r="E60" i="11"/>
  <c r="E59" i="11"/>
  <c r="C53" i="11"/>
  <c r="E13" i="11"/>
  <c r="N34" i="4"/>
  <c r="L34" i="4"/>
  <c r="N7" i="4"/>
  <c r="N13" i="4" s="1"/>
  <c r="N6" i="4"/>
  <c r="D69" i="17"/>
  <c r="M7" i="17"/>
  <c r="L69" i="17" s="1"/>
  <c r="K88" i="17"/>
  <c r="L64" i="17"/>
  <c r="O64" i="17" s="1"/>
  <c r="L63" i="17"/>
  <c r="O63" i="17" s="1"/>
  <c r="L62" i="17"/>
  <c r="O62" i="17" s="1"/>
  <c r="L61" i="17"/>
  <c r="O61" i="17" s="1"/>
  <c r="L60" i="17"/>
  <c r="O60" i="17" s="1"/>
  <c r="L59" i="17"/>
  <c r="O59" i="17" s="1"/>
  <c r="L58" i="17"/>
  <c r="O58" i="17" s="1"/>
  <c r="D64" i="17"/>
  <c r="G64" i="17" s="1"/>
  <c r="D63" i="17"/>
  <c r="G63" i="17" s="1"/>
  <c r="D62" i="17"/>
  <c r="G62" i="17" s="1"/>
  <c r="D61" i="17"/>
  <c r="G61" i="17" s="1"/>
  <c r="D60" i="17"/>
  <c r="G60" i="17" s="1"/>
  <c r="D59" i="17"/>
  <c r="G59" i="17" s="1"/>
  <c r="D58" i="17"/>
  <c r="G58" i="17" s="1"/>
  <c r="C88" i="17"/>
  <c r="E8" i="11"/>
  <c r="E10" i="11" s="1"/>
  <c r="D53" i="11" s="1"/>
  <c r="D52" i="11" s="1"/>
  <c r="G52" i="11" s="1"/>
  <c r="E8" i="4"/>
  <c r="E10" i="4" s="1"/>
  <c r="D57" i="4" s="1"/>
  <c r="D56" i="4" s="1"/>
  <c r="F56" i="4" s="1"/>
  <c r="O75" i="16"/>
  <c r="M74" i="16"/>
  <c r="O74" i="16" s="1"/>
  <c r="N9" i="44" s="1"/>
  <c r="M73" i="16"/>
  <c r="O73" i="16" s="1"/>
  <c r="N8" i="44" s="1"/>
  <c r="O66" i="16"/>
  <c r="O65" i="16"/>
  <c r="L9" i="44" s="1"/>
  <c r="O64" i="16"/>
  <c r="L8" i="44" s="1"/>
  <c r="P6" i="16"/>
  <c r="O102" i="16" s="1"/>
  <c r="G61" i="16"/>
  <c r="E60" i="16"/>
  <c r="G60" i="16" s="1"/>
  <c r="F9" i="44" s="1"/>
  <c r="E59" i="16"/>
  <c r="G59" i="16" s="1"/>
  <c r="F8" i="44" s="1"/>
  <c r="F10" i="44" s="1"/>
  <c r="F12" i="44" s="1"/>
  <c r="F14" i="44" s="1"/>
  <c r="E39" i="16" s="1"/>
  <c r="G52" i="16"/>
  <c r="G51" i="16"/>
  <c r="D9" i="44" s="1"/>
  <c r="G50" i="16"/>
  <c r="D8" i="44" s="1"/>
  <c r="E23" i="16"/>
  <c r="E25" i="16" s="1"/>
  <c r="L101" i="16"/>
  <c r="P101" i="16" s="1"/>
  <c r="L100" i="16"/>
  <c r="P100" i="16" s="1"/>
  <c r="L99" i="16"/>
  <c r="P99" i="16" s="1"/>
  <c r="L98" i="16"/>
  <c r="P98" i="16" s="1"/>
  <c r="L97" i="16"/>
  <c r="P97" i="16" s="1"/>
  <c r="L96" i="16"/>
  <c r="P96" i="16" s="1"/>
  <c r="L95" i="16"/>
  <c r="P95" i="16" s="1"/>
  <c r="L90" i="16"/>
  <c r="P90" i="16" s="1"/>
  <c r="D90" i="16"/>
  <c r="H90" i="16" s="1"/>
  <c r="L89" i="16"/>
  <c r="P89" i="16" s="1"/>
  <c r="D89" i="16"/>
  <c r="H89" i="16" s="1"/>
  <c r="L88" i="16"/>
  <c r="P88" i="16" s="1"/>
  <c r="D88" i="16"/>
  <c r="H88" i="16" s="1"/>
  <c r="L87" i="16"/>
  <c r="P87" i="16" s="1"/>
  <c r="D87" i="16"/>
  <c r="H87" i="16" s="1"/>
  <c r="L86" i="16"/>
  <c r="P86" i="16" s="1"/>
  <c r="D86" i="16"/>
  <c r="H86" i="16"/>
  <c r="L85" i="16"/>
  <c r="P85" i="16" s="1"/>
  <c r="D85" i="16"/>
  <c r="H85" i="16" s="1"/>
  <c r="L84" i="16"/>
  <c r="P84" i="16" s="1"/>
  <c r="D84" i="16"/>
  <c r="H84" i="16" s="1"/>
  <c r="K76" i="16"/>
  <c r="K67" i="16"/>
  <c r="C62" i="16"/>
  <c r="C53" i="16"/>
  <c r="L55" i="16"/>
  <c r="L54" i="16" s="1"/>
  <c r="O54" i="16" s="1"/>
  <c r="O55" i="16" s="1"/>
  <c r="K67" i="11"/>
  <c r="L101" i="11"/>
  <c r="P101" i="11" s="1"/>
  <c r="L100" i="11"/>
  <c r="P100" i="11" s="1"/>
  <c r="L99" i="11"/>
  <c r="P99" i="11" s="1"/>
  <c r="L98" i="11"/>
  <c r="P98" i="11" s="1"/>
  <c r="L97" i="11"/>
  <c r="P97" i="11" s="1"/>
  <c r="L96" i="11"/>
  <c r="P96" i="11" s="1"/>
  <c r="L95" i="11"/>
  <c r="P95" i="11" s="1"/>
  <c r="L90" i="11"/>
  <c r="P90" i="11" s="1"/>
  <c r="L89" i="11"/>
  <c r="P89" i="11" s="1"/>
  <c r="L88" i="11"/>
  <c r="P88" i="11" s="1"/>
  <c r="L87" i="11"/>
  <c r="P87" i="11" s="1"/>
  <c r="L86" i="11"/>
  <c r="P86" i="11" s="1"/>
  <c r="L85" i="11"/>
  <c r="P85" i="11" s="1"/>
  <c r="L84" i="11"/>
  <c r="P84" i="11" s="1"/>
  <c r="K76" i="11"/>
  <c r="M74" i="11"/>
  <c r="M73" i="11"/>
  <c r="S44" i="6"/>
  <c r="R44" i="6"/>
  <c r="Q44" i="6"/>
  <c r="P44" i="6"/>
  <c r="O44" i="6"/>
  <c r="N44" i="6"/>
  <c r="M44" i="6"/>
  <c r="L44" i="6"/>
  <c r="K44" i="6"/>
  <c r="J44" i="6"/>
  <c r="I44" i="6"/>
  <c r="H44" i="6"/>
  <c r="G44" i="6"/>
  <c r="G22" i="6"/>
  <c r="E22" i="6" s="1"/>
  <c r="G20" i="6"/>
  <c r="E19" i="6"/>
  <c r="E20" i="6" s="1"/>
  <c r="G12" i="6"/>
  <c r="E12" i="6"/>
  <c r="B11" i="6"/>
  <c r="B12"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G23" i="6"/>
  <c r="G25" i="6" s="1"/>
  <c r="G26" i="6" s="1"/>
  <c r="G71" i="6"/>
  <c r="E71" i="6" s="1"/>
  <c r="G69" i="6"/>
  <c r="E68" i="6"/>
  <c r="E69" i="6" s="1"/>
  <c r="G61" i="6"/>
  <c r="H97" i="6"/>
  <c r="G97" i="6"/>
  <c r="I97" i="6"/>
  <c r="J97" i="6"/>
  <c r="K97" i="6"/>
  <c r="L97" i="6"/>
  <c r="M97" i="6"/>
  <c r="N97" i="6"/>
  <c r="O97" i="6"/>
  <c r="P97" i="6"/>
  <c r="Q97" i="6"/>
  <c r="R97" i="6"/>
  <c r="S97" i="6"/>
  <c r="B60" i="6"/>
  <c r="B61" i="6"/>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I57" i="5"/>
  <c r="M56" i="5"/>
  <c r="K55" i="5"/>
  <c r="M55" i="5" s="1"/>
  <c r="L9" i="42" s="1"/>
  <c r="K54" i="5"/>
  <c r="M54" i="5" s="1"/>
  <c r="L8" i="42" s="1"/>
  <c r="I48" i="5"/>
  <c r="M47" i="5"/>
  <c r="M46" i="5"/>
  <c r="J9" i="42" s="1"/>
  <c r="M45" i="5"/>
  <c r="J8" i="42" s="1"/>
  <c r="J10" i="42" s="1"/>
  <c r="J12" i="42" s="1"/>
  <c r="J14" i="42" s="1"/>
  <c r="I36" i="5" s="1"/>
  <c r="K24" i="5"/>
  <c r="M24" i="5" s="1"/>
  <c r="L57" i="4"/>
  <c r="N55" i="4"/>
  <c r="N54" i="4"/>
  <c r="L48" i="4"/>
  <c r="D12" i="1"/>
  <c r="H12" i="1"/>
  <c r="J12" i="1"/>
  <c r="D22" i="1"/>
  <c r="D33" i="1" s="1"/>
  <c r="D10" i="44" l="1"/>
  <c r="D12" i="44" s="1"/>
  <c r="D14" i="44" s="1"/>
  <c r="C39" i="16" s="1"/>
  <c r="L10" i="42"/>
  <c r="L12" i="42" s="1"/>
  <c r="L14" i="42" s="1"/>
  <c r="K36" i="5" s="1"/>
  <c r="D48" i="4"/>
  <c r="N8" i="4"/>
  <c r="N12" i="4" s="1"/>
  <c r="M48" i="5"/>
  <c r="M57" i="5"/>
  <c r="O67" i="16"/>
  <c r="M38" i="16" s="1"/>
  <c r="G62" i="16"/>
  <c r="P102" i="16"/>
  <c r="P7" i="16" s="1"/>
  <c r="P8" i="16" s="1"/>
  <c r="P10" i="16" s="1"/>
  <c r="L52" i="16" s="1"/>
  <c r="L51" i="16" s="1"/>
  <c r="O51" i="16" s="1"/>
  <c r="J9" i="44" s="1"/>
  <c r="H91" i="16"/>
  <c r="G53" i="16"/>
  <c r="O76" i="16"/>
  <c r="P38" i="16" s="1"/>
  <c r="N14" i="4"/>
  <c r="N16" i="4" s="1"/>
  <c r="M57" i="4" s="1"/>
  <c r="N10" i="4"/>
  <c r="M48" i="4" s="1"/>
  <c r="M47" i="4" s="1"/>
  <c r="P47" i="4" s="1"/>
  <c r="O65" i="17"/>
  <c r="E12" i="11"/>
  <c r="E14" i="11" s="1"/>
  <c r="E16" i="11" s="1"/>
  <c r="D62" i="11" s="1"/>
  <c r="M8" i="11"/>
  <c r="P6" i="11"/>
  <c r="P91" i="11"/>
  <c r="P102" i="11"/>
  <c r="P7" i="11" s="1"/>
  <c r="P91" i="16"/>
  <c r="G65" i="17"/>
  <c r="G91" i="11"/>
  <c r="D47" i="4"/>
  <c r="F47" i="4" s="1"/>
  <c r="D46" i="4"/>
  <c r="F46" i="4" s="1"/>
  <c r="D9" i="41" s="1"/>
  <c r="D55" i="4"/>
  <c r="F55" i="4" s="1"/>
  <c r="F9" i="41" s="1"/>
  <c r="D54" i="4"/>
  <c r="F54" i="4" s="1"/>
  <c r="F8" i="41" s="1"/>
  <c r="D50" i="11"/>
  <c r="G50" i="11" s="1"/>
  <c r="D8" i="43" s="1"/>
  <c r="D51" i="11"/>
  <c r="G51" i="11" s="1"/>
  <c r="D9" i="43" s="1"/>
  <c r="D45" i="4"/>
  <c r="F45" i="4" s="1"/>
  <c r="D8" i="41" s="1"/>
  <c r="G72" i="6"/>
  <c r="G74" i="6" s="1"/>
  <c r="G75" i="6" s="1"/>
  <c r="E77" i="6" s="1"/>
  <c r="E28" i="6"/>
  <c r="E72" i="6"/>
  <c r="E23" i="6"/>
  <c r="E74" i="6"/>
  <c r="E75" i="6" s="1"/>
  <c r="E78" i="6" s="1"/>
  <c r="E79" i="6" s="1"/>
  <c r="E25" i="6"/>
  <c r="E26" i="6" s="1"/>
  <c r="E29" i="6" s="1"/>
  <c r="E30" i="6" s="1"/>
  <c r="L7" i="44" l="1"/>
  <c r="N7" i="44"/>
  <c r="J7" i="44"/>
  <c r="D7" i="43"/>
  <c r="F7" i="43"/>
  <c r="N7" i="43"/>
  <c r="L7" i="43"/>
  <c r="J7" i="43"/>
  <c r="D7" i="40"/>
  <c r="H7" i="40"/>
  <c r="F7" i="40"/>
  <c r="L7" i="40"/>
  <c r="P7" i="40"/>
  <c r="N7" i="40"/>
  <c r="M29" i="17"/>
  <c r="L70" i="17"/>
  <c r="M8" i="17"/>
  <c r="M9" i="17" s="1"/>
  <c r="M11" i="17" s="1"/>
  <c r="L52" i="17" s="1"/>
  <c r="L71" i="17"/>
  <c r="L88" i="17" s="1"/>
  <c r="L87" i="17" s="1"/>
  <c r="N87" i="17" s="1"/>
  <c r="M46" i="4"/>
  <c r="P46" i="4" s="1"/>
  <c r="J9" i="41" s="1"/>
  <c r="M45" i="4"/>
  <c r="P45" i="4" s="1"/>
  <c r="J8" i="41" s="1"/>
  <c r="K37" i="16"/>
  <c r="L50" i="16"/>
  <c r="O50" i="16" s="1"/>
  <c r="J8" i="44" s="1"/>
  <c r="F57" i="4"/>
  <c r="E35" i="4" s="1"/>
  <c r="F48" i="4"/>
  <c r="C35" i="4" s="1"/>
  <c r="K29" i="17"/>
  <c r="L76" i="17"/>
  <c r="P8" i="11"/>
  <c r="G53" i="11"/>
  <c r="C37" i="11" s="1"/>
  <c r="P10" i="11"/>
  <c r="L52" i="11" s="1"/>
  <c r="L51" i="11" s="1"/>
  <c r="O51" i="11" s="1"/>
  <c r="J9" i="43" s="1"/>
  <c r="O102" i="11"/>
  <c r="M10" i="11"/>
  <c r="M12" i="11"/>
  <c r="M56" i="4"/>
  <c r="P56" i="4" s="1"/>
  <c r="M54" i="4"/>
  <c r="M55" i="4"/>
  <c r="P55" i="4" s="1"/>
  <c r="L9" i="41" s="1"/>
  <c r="D59" i="11"/>
  <c r="G59" i="11" s="1"/>
  <c r="F8" i="43" s="1"/>
  <c r="D60" i="11"/>
  <c r="G60" i="11" s="1"/>
  <c r="F9" i="43" s="1"/>
  <c r="D61" i="11"/>
  <c r="G61" i="11" s="1"/>
  <c r="D76" i="17"/>
  <c r="D70" i="17"/>
  <c r="D71" i="17" s="1"/>
  <c r="D88" i="17" s="1"/>
  <c r="E29" i="17"/>
  <c r="C29" i="17"/>
  <c r="E8" i="17"/>
  <c r="E9" i="17" s="1"/>
  <c r="E11" i="17" s="1"/>
  <c r="Q46" i="6"/>
  <c r="R47" i="6" s="1"/>
  <c r="N46" i="6"/>
  <c r="O47" i="6" s="1"/>
  <c r="O46" i="6"/>
  <c r="P47" i="6" s="1"/>
  <c r="I46" i="6"/>
  <c r="J47" i="6" s="1"/>
  <c r="L46" i="6"/>
  <c r="M47" i="6" s="1"/>
  <c r="G46" i="6"/>
  <c r="H47" i="6" s="1"/>
  <c r="H48" i="6" s="1"/>
  <c r="S46" i="6"/>
  <c r="P46" i="6"/>
  <c r="Q47" i="6" s="1"/>
  <c r="K46" i="6"/>
  <c r="L47" i="6" s="1"/>
  <c r="H46" i="6"/>
  <c r="I47" i="6" s="1"/>
  <c r="J46" i="6"/>
  <c r="K47" i="6" s="1"/>
  <c r="R46" i="6"/>
  <c r="S47" i="6" s="1"/>
  <c r="M46" i="6"/>
  <c r="N47" i="6" s="1"/>
  <c r="E80" i="6"/>
  <c r="E81" i="6" s="1"/>
  <c r="L43" i="17" l="1"/>
  <c r="L40" i="17" s="1"/>
  <c r="N40" i="17" s="1"/>
  <c r="L8" i="40" s="1"/>
  <c r="P48" i="4"/>
  <c r="L35" i="4" s="1"/>
  <c r="L86" i="17"/>
  <c r="N86" i="17" s="1"/>
  <c r="P9" i="40" s="1"/>
  <c r="L85" i="17"/>
  <c r="N85" i="17" s="1"/>
  <c r="P8" i="40" s="1"/>
  <c r="O52" i="16"/>
  <c r="O57" i="16" s="1"/>
  <c r="K38" i="16" s="1"/>
  <c r="P54" i="4"/>
  <c r="L8" i="41" s="1"/>
  <c r="L50" i="11"/>
  <c r="O50" i="11" s="1"/>
  <c r="J8" i="43" s="1"/>
  <c r="M14" i="11"/>
  <c r="M16" i="11" s="1"/>
  <c r="L76" i="11" s="1"/>
  <c r="L55" i="11"/>
  <c r="L54" i="11" s="1"/>
  <c r="O54" i="11" s="1"/>
  <c r="O55" i="11" s="1"/>
  <c r="L67" i="11"/>
  <c r="L42" i="17"/>
  <c r="N42" i="17" s="1"/>
  <c r="L41" i="17"/>
  <c r="N41" i="17" s="1"/>
  <c r="L9" i="40" s="1"/>
  <c r="G62" i="11"/>
  <c r="E37" i="11" s="1"/>
  <c r="D52" i="17"/>
  <c r="D43" i="17"/>
  <c r="D86" i="17"/>
  <c r="F86" i="17" s="1"/>
  <c r="H9" i="40" s="1"/>
  <c r="D87" i="17"/>
  <c r="F87" i="17" s="1"/>
  <c r="D85" i="17"/>
  <c r="F85" i="17" s="1"/>
  <c r="H8" i="40" s="1"/>
  <c r="L50" i="17"/>
  <c r="N50" i="17" s="1"/>
  <c r="N9" i="40" s="1"/>
  <c r="L49" i="17"/>
  <c r="N49" i="17" s="1"/>
  <c r="N8" i="40" s="1"/>
  <c r="L51" i="17"/>
  <c r="N51" i="17" s="1"/>
  <c r="Q99" i="6"/>
  <c r="R100" i="6" s="1"/>
  <c r="P99" i="6"/>
  <c r="Q100" i="6" s="1"/>
  <c r="O99" i="6"/>
  <c r="P100" i="6" s="1"/>
  <c r="S99" i="6"/>
  <c r="I99" i="6"/>
  <c r="J100" i="6" s="1"/>
  <c r="H99" i="6"/>
  <c r="I100" i="6" s="1"/>
  <c r="G99" i="6"/>
  <c r="H100" i="6" s="1"/>
  <c r="H101" i="6" s="1"/>
  <c r="M99" i="6"/>
  <c r="N100" i="6" s="1"/>
  <c r="K99" i="6"/>
  <c r="L100" i="6" s="1"/>
  <c r="L99" i="6"/>
  <c r="M100" i="6" s="1"/>
  <c r="N99" i="6"/>
  <c r="O100" i="6" s="1"/>
  <c r="J99" i="6"/>
  <c r="K100" i="6" s="1"/>
  <c r="R99" i="6"/>
  <c r="S100" i="6" s="1"/>
  <c r="I48" i="6"/>
  <c r="J48" i="6"/>
  <c r="K48" i="6" s="1"/>
  <c r="L48" i="6" s="1"/>
  <c r="M48" i="6" s="1"/>
  <c r="N48" i="6" s="1"/>
  <c r="O48" i="6" s="1"/>
  <c r="P48" i="6" s="1"/>
  <c r="Q48" i="6" s="1"/>
  <c r="R48" i="6" s="1"/>
  <c r="S48" i="6" s="1"/>
  <c r="E31" i="6" s="1"/>
  <c r="E32" i="6" s="1"/>
  <c r="E34" i="6" s="1"/>
  <c r="E35" i="6" s="1"/>
  <c r="N88" i="17" l="1"/>
  <c r="L77" i="17" s="1"/>
  <c r="P57" i="4"/>
  <c r="N35" i="4" s="1"/>
  <c r="O52" i="11"/>
  <c r="O57" i="11" s="1"/>
  <c r="K38" i="11" s="1"/>
  <c r="N43" i="17"/>
  <c r="K30" i="17" s="1"/>
  <c r="N52" i="17"/>
  <c r="M30" i="17" s="1"/>
  <c r="L66" i="11"/>
  <c r="O66" i="11" s="1"/>
  <c r="L64" i="11"/>
  <c r="O64" i="11" s="1"/>
  <c r="L8" i="43" s="1"/>
  <c r="L65" i="11"/>
  <c r="O65" i="11" s="1"/>
  <c r="L9" i="43" s="1"/>
  <c r="L73" i="11"/>
  <c r="O73" i="11" s="1"/>
  <c r="N8" i="43" s="1"/>
  <c r="L75" i="11"/>
  <c r="O75" i="11" s="1"/>
  <c r="L74" i="11"/>
  <c r="O74" i="11" s="1"/>
  <c r="N9" i="43" s="1"/>
  <c r="F88" i="17"/>
  <c r="D77" i="17" s="1"/>
  <c r="D49" i="17"/>
  <c r="F49" i="17" s="1"/>
  <c r="F8" i="40" s="1"/>
  <c r="D50" i="17"/>
  <c r="F50" i="17" s="1"/>
  <c r="F9" i="40" s="1"/>
  <c r="D51" i="17"/>
  <c r="F51" i="17" s="1"/>
  <c r="D41" i="17"/>
  <c r="F41" i="17" s="1"/>
  <c r="D9" i="40" s="1"/>
  <c r="D40" i="17"/>
  <c r="F40" i="17" s="1"/>
  <c r="D8" i="40" s="1"/>
  <c r="D42" i="17"/>
  <c r="F42" i="17" s="1"/>
  <c r="I101" i="6"/>
  <c r="J101" i="6" s="1"/>
  <c r="K101" i="6" s="1"/>
  <c r="L101" i="6" s="1"/>
  <c r="M101" i="6" s="1"/>
  <c r="N101" i="6" s="1"/>
  <c r="O101" i="6" s="1"/>
  <c r="P101" i="6" s="1"/>
  <c r="Q101" i="6" s="1"/>
  <c r="R101" i="6" s="1"/>
  <c r="S101" i="6" s="1"/>
  <c r="E82" i="6" s="1"/>
  <c r="E83" i="6" s="1"/>
  <c r="O76" i="11" l="1"/>
  <c r="P38" i="11" s="1"/>
  <c r="O67" i="11"/>
  <c r="M38" i="11" s="1"/>
  <c r="F52" i="17"/>
  <c r="E30" i="17" s="1"/>
  <c r="F43" i="17"/>
  <c r="C30" i="17" s="1"/>
  <c r="H83" i="6"/>
  <c r="G31" i="1" s="1"/>
  <c r="H31" i="1" s="1"/>
  <c r="J31" i="1" s="1"/>
  <c r="K31" i="1" s="1"/>
  <c r="E85" i="6"/>
  <c r="E86" i="6" s="1"/>
  <c r="L7" i="31" l="1"/>
  <c r="L8" i="31" s="1"/>
  <c r="L10" i="31" s="1"/>
  <c r="L28" i="31" s="1"/>
  <c r="L16" i="31"/>
  <c r="L27" i="31" l="1"/>
  <c r="N27" i="31" s="1"/>
  <c r="L25" i="31"/>
  <c r="N25" i="31" s="1"/>
  <c r="L26" i="31"/>
  <c r="N26" i="31" s="1"/>
  <c r="L38" i="31" s="1"/>
  <c r="N28" i="31" l="1"/>
  <c r="L17" i="31" s="1"/>
  <c r="L37" i="31"/>
  <c r="D10" i="43" l="1"/>
  <c r="D12" i="43" s="1"/>
  <c r="D14" i="43" s="1"/>
  <c r="C38" i="11" s="1"/>
  <c r="C39" i="11" s="1"/>
  <c r="C41" i="11" s="1"/>
  <c r="C28" i="11" s="1"/>
  <c r="E28" i="11" s="1"/>
  <c r="E30" i="11" s="1"/>
  <c r="E23" i="11" s="1"/>
  <c r="F10" i="43"/>
  <c r="F12" i="43"/>
  <c r="F14" i="43" s="1"/>
  <c r="E38" i="11" s="1"/>
  <c r="E39" i="11" s="1"/>
  <c r="E41" i="11" s="1"/>
  <c r="C29" i="11" s="1"/>
  <c r="E29" i="11" s="1"/>
  <c r="N10" i="43"/>
  <c r="N12" i="43" s="1"/>
  <c r="N14" i="43"/>
  <c r="P39" i="11"/>
  <c r="P40" i="11" s="1"/>
  <c r="P42" i="11" s="1"/>
  <c r="K30" i="11" s="1"/>
  <c r="L10" i="43"/>
  <c r="L12" i="43" s="1"/>
  <c r="L14" i="43" s="1"/>
  <c r="M39" i="11" s="1"/>
  <c r="M40" i="11" s="1"/>
  <c r="M42" i="11" s="1"/>
  <c r="K29" i="11" s="1"/>
  <c r="J10" i="43"/>
  <c r="J12" i="43"/>
  <c r="J14" i="43"/>
  <c r="K39" i="11" s="1"/>
  <c r="K40" i="11" s="1"/>
  <c r="K42" i="11" s="1"/>
  <c r="K28" i="11" s="1"/>
  <c r="H23" i="37" l="1"/>
  <c r="G23" i="37"/>
  <c r="M28" i="11"/>
  <c r="I23" i="37"/>
  <c r="E23" i="37"/>
  <c r="E24" i="37" s="1"/>
  <c r="F23" i="37"/>
  <c r="T23" i="37"/>
  <c r="Q23" i="37"/>
  <c r="U23" i="37"/>
  <c r="Y23" i="37"/>
  <c r="X23" i="37"/>
  <c r="W23" i="37"/>
  <c r="S23" i="37"/>
  <c r="V23" i="37"/>
  <c r="R23" i="37"/>
  <c r="M30" i="11"/>
  <c r="O23" i="37"/>
  <c r="N23" i="37"/>
  <c r="P23" i="37"/>
  <c r="M23" i="37"/>
  <c r="K23" i="37"/>
  <c r="L23" i="37"/>
  <c r="J23" i="37"/>
  <c r="M29" i="11"/>
  <c r="F25" i="37" l="1"/>
  <c r="F24" i="37"/>
  <c r="M31" i="11"/>
  <c r="M23" i="11" s="1"/>
  <c r="G25" i="37" l="1"/>
  <c r="G24" i="37"/>
  <c r="H24" i="37" l="1"/>
  <c r="H25" i="37"/>
  <c r="I25" i="37" l="1"/>
  <c r="I24" i="37"/>
  <c r="J25" i="37" l="1"/>
  <c r="J24" i="37"/>
  <c r="K25" i="37" l="1"/>
  <c r="K24" i="37"/>
  <c r="L24" i="37" l="1"/>
  <c r="L25" i="37"/>
  <c r="M25" i="37" l="1"/>
  <c r="M24" i="37"/>
  <c r="N25" i="37" l="1"/>
  <c r="N24" i="37"/>
  <c r="O24" i="37" l="1"/>
  <c r="O25" i="37"/>
  <c r="P25" i="37" l="1"/>
  <c r="P24" i="37"/>
  <c r="Q25" i="37" l="1"/>
  <c r="Q24" i="37"/>
  <c r="R25" i="37" l="1"/>
  <c r="R24" i="37"/>
  <c r="S24" i="37" l="1"/>
  <c r="S25" i="37"/>
  <c r="T25" i="37" l="1"/>
  <c r="T24" i="37"/>
  <c r="U25" i="37" l="1"/>
  <c r="U24" i="37"/>
  <c r="V24" i="37" l="1"/>
  <c r="V25" i="37"/>
  <c r="W25" i="37" l="1"/>
  <c r="W24" i="37"/>
  <c r="X24" i="37" l="1"/>
  <c r="X25" i="37"/>
  <c r="Y25" i="37" l="1"/>
  <c r="Z25" i="37" s="1"/>
  <c r="M24" i="11" s="1"/>
  <c r="M25" i="11" s="1"/>
  <c r="Y24" i="37"/>
  <c r="Z24" i="37" s="1"/>
  <c r="Z26" i="37" l="1"/>
  <c r="H10" i="40"/>
  <c r="H12" i="40" s="1"/>
  <c r="H14" i="40" s="1"/>
  <c r="D78" i="17" s="1"/>
  <c r="D79" i="17" s="1"/>
  <c r="N10" i="40"/>
  <c r="N12" i="40"/>
  <c r="N14" i="40" s="1"/>
  <c r="M31" i="17" s="1"/>
  <c r="M32" i="17" s="1"/>
  <c r="M34" i="17" s="1"/>
  <c r="K23" i="17" s="1"/>
  <c r="F10" i="40"/>
  <c r="F12" i="40"/>
  <c r="F14" i="40" s="1"/>
  <c r="E31" i="17" s="1"/>
  <c r="E32" i="17" s="1"/>
  <c r="E34" i="17" s="1"/>
  <c r="C23" i="17" s="1"/>
  <c r="P10" i="40"/>
  <c r="P12" i="40" s="1"/>
  <c r="P14" i="40" s="1"/>
  <c r="L78" i="17" s="1"/>
  <c r="L79" i="17" s="1"/>
  <c r="N79" i="17" s="1"/>
  <c r="F15" i="1" s="1"/>
  <c r="D10" i="40"/>
  <c r="D12" i="40"/>
  <c r="D14" i="40"/>
  <c r="C31" i="17"/>
  <c r="C32" i="17" s="1"/>
  <c r="C34" i="17" s="1"/>
  <c r="C22" i="17" s="1"/>
  <c r="L10" i="40"/>
  <c r="L12" i="40" s="1"/>
  <c r="L14" i="40" s="1"/>
  <c r="K31" i="17" s="1"/>
  <c r="K32" i="17" s="1"/>
  <c r="K34" i="17" s="1"/>
  <c r="K22" i="17" s="1"/>
  <c r="F22" i="1" l="1"/>
  <c r="S5" i="35"/>
  <c r="U5" i="35"/>
  <c r="T5" i="35"/>
  <c r="Y23" i="34"/>
  <c r="M23" i="17"/>
  <c r="V23" i="34"/>
  <c r="W5" i="35"/>
  <c r="X23" i="34"/>
  <c r="S23" i="34"/>
  <c r="Y5" i="35"/>
  <c r="V5" i="35"/>
  <c r="X5" i="35"/>
  <c r="T23" i="34"/>
  <c r="W23" i="34"/>
  <c r="R23" i="34"/>
  <c r="U23" i="34"/>
  <c r="R5" i="35"/>
  <c r="Y5" i="34"/>
  <c r="U5" i="34"/>
  <c r="E23" i="17"/>
  <c r="W5" i="34"/>
  <c r="R5" i="34"/>
  <c r="X5" i="34"/>
  <c r="S5" i="34"/>
  <c r="V5" i="34"/>
  <c r="T5" i="34"/>
  <c r="L5" i="34"/>
  <c r="E22" i="17"/>
  <c r="O5" i="34"/>
  <c r="G5" i="34"/>
  <c r="J5" i="34"/>
  <c r="H5" i="34"/>
  <c r="P5" i="34"/>
  <c r="I5" i="34"/>
  <c r="N5" i="34"/>
  <c r="Q5" i="34"/>
  <c r="M5" i="34"/>
  <c r="K5" i="34"/>
  <c r="F5" i="34"/>
  <c r="E5" i="34"/>
  <c r="E6" i="34" s="1"/>
  <c r="F23" i="34"/>
  <c r="L23" i="34"/>
  <c r="H5" i="35"/>
  <c r="L5" i="35"/>
  <c r="O23" i="34"/>
  <c r="I5" i="35"/>
  <c r="E23" i="34"/>
  <c r="E24" i="34" s="1"/>
  <c r="H23" i="34"/>
  <c r="P5" i="35"/>
  <c r="G23" i="34"/>
  <c r="O5" i="35"/>
  <c r="M5" i="35"/>
  <c r="P23" i="34"/>
  <c r="M22" i="17"/>
  <c r="M24" i="17" s="1"/>
  <c r="M17" i="17" s="1"/>
  <c r="M23" i="34"/>
  <c r="G5" i="35"/>
  <c r="N5" i="35"/>
  <c r="Q23" i="34"/>
  <c r="J5" i="35"/>
  <c r="I23" i="34"/>
  <c r="K5" i="35"/>
  <c r="Q5" i="35"/>
  <c r="F5" i="35"/>
  <c r="N23" i="34"/>
  <c r="J23" i="34"/>
  <c r="E5" i="35"/>
  <c r="E6" i="35" s="1"/>
  <c r="K23" i="34"/>
  <c r="F6" i="35" l="1"/>
  <c r="F7" i="35"/>
  <c r="F7" i="34"/>
  <c r="F6" i="34"/>
  <c r="E24" i="17"/>
  <c r="E17" i="17" s="1"/>
  <c r="F24" i="34"/>
  <c r="F25" i="34"/>
  <c r="G7" i="34" l="1"/>
  <c r="G6" i="34"/>
  <c r="G7" i="35"/>
  <c r="G6" i="35"/>
  <c r="G24" i="34"/>
  <c r="G25" i="34"/>
  <c r="H25" i="34" l="1"/>
  <c r="H24" i="34"/>
  <c r="H7" i="35"/>
  <c r="H6" i="35"/>
  <c r="H7" i="34"/>
  <c r="H6" i="34"/>
  <c r="I6" i="34" l="1"/>
  <c r="I7" i="34"/>
  <c r="I25" i="34"/>
  <c r="I24" i="34"/>
  <c r="I7" i="35"/>
  <c r="I6" i="35"/>
  <c r="J24" i="34" l="1"/>
  <c r="J25" i="34"/>
  <c r="J7" i="35"/>
  <c r="J6" i="35"/>
  <c r="J7" i="34"/>
  <c r="J6" i="34"/>
  <c r="K7" i="34" l="1"/>
  <c r="K6" i="34"/>
  <c r="K6" i="35"/>
  <c r="K7" i="35"/>
  <c r="K25" i="34"/>
  <c r="K24" i="34"/>
  <c r="L24" i="34" l="1"/>
  <c r="L25" i="34"/>
  <c r="L6" i="35"/>
  <c r="L7" i="35"/>
  <c r="L7" i="34"/>
  <c r="L6" i="34"/>
  <c r="M7" i="34" l="1"/>
  <c r="M6" i="34"/>
  <c r="M6" i="35"/>
  <c r="M7" i="35"/>
  <c r="M24" i="34"/>
  <c r="M25" i="34"/>
  <c r="N25" i="34" l="1"/>
  <c r="N24" i="34"/>
  <c r="N7" i="35"/>
  <c r="N6" i="35"/>
  <c r="N7" i="34"/>
  <c r="N6" i="34"/>
  <c r="O25" i="34" l="1"/>
  <c r="O24" i="34"/>
  <c r="O7" i="34"/>
  <c r="O6" i="34"/>
  <c r="O7" i="35"/>
  <c r="O6" i="35"/>
  <c r="P25" i="34" l="1"/>
  <c r="P24" i="34"/>
  <c r="P7" i="35"/>
  <c r="P6" i="35"/>
  <c r="P7" i="34"/>
  <c r="P6" i="34"/>
  <c r="Q7" i="34" l="1"/>
  <c r="Q6" i="34"/>
  <c r="Q7" i="35"/>
  <c r="Q6" i="35"/>
  <c r="Q24" i="34"/>
  <c r="Q25" i="34"/>
  <c r="R7" i="35" l="1"/>
  <c r="R6" i="35"/>
  <c r="R7" i="34"/>
  <c r="R6" i="34"/>
  <c r="R25" i="34"/>
  <c r="R24" i="34"/>
  <c r="S25" i="34" l="1"/>
  <c r="S24" i="34"/>
  <c r="S7" i="34"/>
  <c r="S6" i="34"/>
  <c r="S7" i="35"/>
  <c r="S6" i="35"/>
  <c r="T6" i="34" l="1"/>
  <c r="T7" i="34"/>
  <c r="T6" i="35"/>
  <c r="T7" i="35"/>
  <c r="T25" i="34"/>
  <c r="T24" i="34"/>
  <c r="U25" i="34" l="1"/>
  <c r="U24" i="34"/>
  <c r="U7" i="34"/>
  <c r="U6" i="34"/>
  <c r="U7" i="35"/>
  <c r="U6" i="35"/>
  <c r="V6" i="35" l="1"/>
  <c r="V7" i="35"/>
  <c r="V25" i="34"/>
  <c r="V24" i="34"/>
  <c r="V7" i="34"/>
  <c r="V6" i="34"/>
  <c r="W25" i="34" l="1"/>
  <c r="W24" i="34"/>
  <c r="W7" i="34"/>
  <c r="W6" i="34"/>
  <c r="W7" i="35"/>
  <c r="W6" i="35"/>
  <c r="X7" i="35" l="1"/>
  <c r="X6" i="35"/>
  <c r="X7" i="34"/>
  <c r="X6" i="34"/>
  <c r="X25" i="34"/>
  <c r="X24" i="34"/>
  <c r="Y24" i="34" l="1"/>
  <c r="Z24" i="34" s="1"/>
  <c r="Y25" i="34"/>
  <c r="Z25" i="34" s="1"/>
  <c r="M18" i="17" s="1"/>
  <c r="M19" i="17" s="1"/>
  <c r="O19" i="17" s="1"/>
  <c r="F29" i="1" s="1"/>
  <c r="Y7" i="35"/>
  <c r="Z7" i="35" s="1"/>
  <c r="E23" i="4" s="1"/>
  <c r="Y6" i="35"/>
  <c r="Z6" i="35" s="1"/>
  <c r="Z8" i="35" s="1"/>
  <c r="Y6" i="34"/>
  <c r="Z6" i="34" s="1"/>
  <c r="Z8" i="34" s="1"/>
  <c r="Y7" i="34"/>
  <c r="Z7" i="34" s="1"/>
  <c r="E18" i="17" s="1"/>
  <c r="F33" i="1" l="1"/>
  <c r="Z26" i="34"/>
  <c r="D10" i="46"/>
  <c r="D12" i="46"/>
  <c r="D14" i="46" s="1"/>
  <c r="D18" i="30" s="1"/>
  <c r="D19" i="30" s="1"/>
  <c r="D34" i="30" s="1"/>
  <c r="D39" i="30" s="1"/>
  <c r="D41" i="30" s="1"/>
  <c r="D43" i="30" s="1"/>
  <c r="I10" i="46"/>
  <c r="I12" i="46"/>
  <c r="I14" i="46" s="1"/>
  <c r="L18" i="30"/>
  <c r="L19" i="30" s="1"/>
  <c r="L34" i="30" l="1"/>
  <c r="L39" i="30" s="1"/>
  <c r="L41" i="30" s="1"/>
  <c r="L43" i="30" s="1"/>
  <c r="N19" i="30"/>
  <c r="G15" i="1" s="1"/>
  <c r="H15" i="1" l="1"/>
  <c r="J15" i="1" s="1"/>
  <c r="K15" i="1" s="1"/>
  <c r="D10" i="47"/>
  <c r="D12" i="47"/>
  <c r="D14" i="47" s="1"/>
  <c r="D18" i="31" s="1"/>
  <c r="D19" i="31" s="1"/>
  <c r="D34" i="31" s="1"/>
  <c r="D39" i="31" s="1"/>
  <c r="D41" i="31" s="1"/>
  <c r="D43" i="31" s="1"/>
  <c r="I10" i="47"/>
  <c r="I12" i="47" s="1"/>
  <c r="I14" i="47" s="1"/>
  <c r="L18" i="31" s="1"/>
  <c r="L19" i="31" s="1"/>
  <c r="L34" i="31" l="1"/>
  <c r="L39" i="31" s="1"/>
  <c r="L41" i="31" s="1"/>
  <c r="L43" i="31" s="1"/>
  <c r="N19" i="31"/>
  <c r="G17" i="1" s="1"/>
  <c r="G22" i="1" l="1"/>
  <c r="H17" i="1"/>
  <c r="J17" i="1" s="1"/>
  <c r="K17" i="1" s="1"/>
  <c r="H22" i="1" l="1"/>
  <c r="J22" i="1" l="1"/>
  <c r="K22" i="1" s="1"/>
  <c r="L10" i="44"/>
  <c r="L12" i="44" s="1"/>
  <c r="L14" i="44" s="1"/>
  <c r="M39" i="16" s="1"/>
  <c r="M40" i="16" s="1"/>
  <c r="M42" i="16" s="1"/>
  <c r="K29" i="16" s="1"/>
  <c r="N10" i="44"/>
  <c r="N12" i="44"/>
  <c r="N14" i="44" s="1"/>
  <c r="P39" i="16" s="1"/>
  <c r="P40" i="16" s="1"/>
  <c r="P42" i="16" s="1"/>
  <c r="K30" i="16" s="1"/>
  <c r="J10" i="44"/>
  <c r="J12" i="44" s="1"/>
  <c r="J14" i="44" s="1"/>
  <c r="K39" i="16" s="1"/>
  <c r="K40" i="16" s="1"/>
  <c r="K42" i="16" s="1"/>
  <c r="K28" i="16" s="1"/>
  <c r="W23" i="38" l="1"/>
  <c r="U23" i="38"/>
  <c r="Q23" i="38"/>
  <c r="Y23" i="38"/>
  <c r="V23" i="38"/>
  <c r="X23" i="38"/>
  <c r="T23" i="38"/>
  <c r="R23" i="38"/>
  <c r="S23" i="38"/>
  <c r="M30" i="16"/>
  <c r="H23" i="38"/>
  <c r="G23" i="38"/>
  <c r="E23" i="38"/>
  <c r="E24" i="38" s="1"/>
  <c r="M28" i="16"/>
  <c r="M31" i="16" s="1"/>
  <c r="M23" i="16" s="1"/>
  <c r="F23" i="38"/>
  <c r="I23" i="38"/>
  <c r="M29" i="16"/>
  <c r="O23" i="38"/>
  <c r="K23" i="38"/>
  <c r="N23" i="38"/>
  <c r="L23" i="38"/>
  <c r="M23" i="38"/>
  <c r="P23" i="38"/>
  <c r="J23" i="38"/>
  <c r="F24" i="38" l="1"/>
  <c r="F25" i="38"/>
  <c r="G24" i="38" l="1"/>
  <c r="G25" i="38"/>
  <c r="H24" i="38" l="1"/>
  <c r="H25" i="38"/>
  <c r="I25" i="38" l="1"/>
  <c r="I24" i="38"/>
  <c r="J25" i="38" l="1"/>
  <c r="J24" i="38"/>
  <c r="K24" i="38" l="1"/>
  <c r="K25" i="38"/>
  <c r="L24" i="38" l="1"/>
  <c r="L25" i="38"/>
  <c r="M24" i="38" l="1"/>
  <c r="M25" i="38"/>
  <c r="N24" i="38" l="1"/>
  <c r="N25" i="38"/>
  <c r="O24" i="38" l="1"/>
  <c r="O25" i="38"/>
  <c r="P25" i="38" l="1"/>
  <c r="P24" i="38"/>
  <c r="Q25" i="38" l="1"/>
  <c r="Q24" i="38"/>
  <c r="R25" i="38" l="1"/>
  <c r="R24" i="38"/>
  <c r="S25" i="38" l="1"/>
  <c r="S24" i="38"/>
  <c r="T25" i="38" l="1"/>
  <c r="T24" i="38"/>
  <c r="U24" i="38" l="1"/>
  <c r="U25" i="38"/>
  <c r="V24" i="38" l="1"/>
  <c r="V25" i="38"/>
  <c r="W24" i="38" l="1"/>
  <c r="W25" i="38"/>
  <c r="X25" i="38" l="1"/>
  <c r="X24" i="38"/>
  <c r="Y24" i="38" l="1"/>
  <c r="Z24" i="38" s="1"/>
  <c r="Y25" i="38"/>
  <c r="Z25" i="38" s="1"/>
  <c r="M24" i="16" s="1"/>
  <c r="M25" i="16" s="1"/>
  <c r="O25" i="16" s="1"/>
  <c r="G27" i="1" s="1"/>
  <c r="H27" i="1" l="1"/>
  <c r="Z26" i="38"/>
  <c r="J27" i="1" l="1"/>
  <c r="K27" i="1" s="1"/>
  <c r="D10" i="41"/>
  <c r="D12" i="41"/>
  <c r="D14" i="41" s="1"/>
  <c r="C36" i="4" s="1"/>
  <c r="C37" i="4" s="1"/>
  <c r="C39" i="4" s="1"/>
  <c r="C27" i="4" s="1"/>
  <c r="E27" i="4" s="1"/>
  <c r="F10" i="41"/>
  <c r="F12" i="41" s="1"/>
  <c r="F14" i="41" s="1"/>
  <c r="E36" i="4" s="1"/>
  <c r="E37" i="4" s="1"/>
  <c r="E39" i="4" s="1"/>
  <c r="C28" i="4" s="1"/>
  <c r="E28" i="4" s="1"/>
  <c r="L10" i="41"/>
  <c r="L12" i="41" s="1"/>
  <c r="L14" i="41" s="1"/>
  <c r="N36" i="4" s="1"/>
  <c r="N37" i="4" s="1"/>
  <c r="N39" i="4" s="1"/>
  <c r="L28" i="4" s="1"/>
  <c r="J10" i="41"/>
  <c r="J12" i="41" s="1"/>
  <c r="J14" i="41" s="1"/>
  <c r="L36" i="4" s="1"/>
  <c r="L37" i="4" s="1"/>
  <c r="L39" i="4" s="1"/>
  <c r="L27" i="4" s="1"/>
  <c r="N28" i="4" l="1"/>
  <c r="S5" i="37"/>
  <c r="W5" i="37"/>
  <c r="T23" i="35"/>
  <c r="V5" i="37"/>
  <c r="T5" i="37"/>
  <c r="W23" i="35"/>
  <c r="X5" i="37"/>
  <c r="V23" i="35"/>
  <c r="X23" i="35"/>
  <c r="Y23" i="35"/>
  <c r="U23" i="35"/>
  <c r="U5" i="37"/>
  <c r="Q23" i="35"/>
  <c r="R23" i="35"/>
  <c r="Q5" i="37"/>
  <c r="Y5" i="37"/>
  <c r="R5" i="37"/>
  <c r="S23" i="35"/>
  <c r="N23" i="35"/>
  <c r="I5" i="37"/>
  <c r="H5" i="37"/>
  <c r="E5" i="37"/>
  <c r="E6" i="37" s="1"/>
  <c r="P23" i="35"/>
  <c r="M5" i="37"/>
  <c r="L23" i="35"/>
  <c r="E23" i="35"/>
  <c r="E24" i="35" s="1"/>
  <c r="P5" i="37"/>
  <c r="F23" i="35"/>
  <c r="K5" i="37"/>
  <c r="F5" i="37"/>
  <c r="I23" i="35"/>
  <c r="O5" i="37"/>
  <c r="G5" i="37"/>
  <c r="J5" i="37"/>
  <c r="O23" i="35"/>
  <c r="H23" i="35"/>
  <c r="N27" i="4"/>
  <c r="N29" i="4" s="1"/>
  <c r="N22" i="4" s="1"/>
  <c r="L5" i="37"/>
  <c r="G23" i="35"/>
  <c r="N5" i="37"/>
  <c r="K23" i="35"/>
  <c r="J23" i="35"/>
  <c r="M23" i="35"/>
  <c r="E29" i="4"/>
  <c r="E22" i="4" s="1"/>
  <c r="E24" i="4" s="1"/>
  <c r="F6" i="37" l="1"/>
  <c r="F7" i="37"/>
  <c r="F25" i="35"/>
  <c r="F24" i="35"/>
  <c r="G25" i="35" l="1"/>
  <c r="G24" i="35"/>
  <c r="G6" i="37"/>
  <c r="G7" i="37"/>
  <c r="H6" i="37" l="1"/>
  <c r="H7" i="37"/>
  <c r="H25" i="35"/>
  <c r="H24" i="35"/>
  <c r="I7" i="37" l="1"/>
  <c r="I6" i="37"/>
  <c r="I24" i="35"/>
  <c r="I25" i="35"/>
  <c r="J7" i="37" l="1"/>
  <c r="J6" i="37"/>
  <c r="J24" i="35"/>
  <c r="J25" i="35"/>
  <c r="K25" i="35" l="1"/>
  <c r="K24" i="35"/>
  <c r="K7" i="37"/>
  <c r="K6" i="37"/>
  <c r="L24" i="35" l="1"/>
  <c r="L25" i="35"/>
  <c r="L6" i="37"/>
  <c r="L7" i="37"/>
  <c r="M6" i="37" l="1"/>
  <c r="M7" i="37"/>
  <c r="M24" i="35"/>
  <c r="M25" i="35"/>
  <c r="N25" i="35" l="1"/>
  <c r="N24" i="35"/>
  <c r="N6" i="37"/>
  <c r="N7" i="37"/>
  <c r="O6" i="37" l="1"/>
  <c r="O7" i="37"/>
  <c r="O24" i="35"/>
  <c r="O25" i="35"/>
  <c r="P25" i="35" l="1"/>
  <c r="P24" i="35"/>
  <c r="P7" i="37"/>
  <c r="P6" i="37"/>
  <c r="Q7" i="37" l="1"/>
  <c r="Q6" i="37"/>
  <c r="Q25" i="35"/>
  <c r="Q24" i="35"/>
  <c r="R24" i="35" l="1"/>
  <c r="R25" i="35"/>
  <c r="R7" i="37"/>
  <c r="R6" i="37"/>
  <c r="S7" i="37" l="1"/>
  <c r="S6" i="37"/>
  <c r="S25" i="35"/>
  <c r="S24" i="35"/>
  <c r="T24" i="35" l="1"/>
  <c r="T25" i="35"/>
  <c r="T6" i="37"/>
  <c r="T7" i="37"/>
  <c r="U6" i="37" l="1"/>
  <c r="U7" i="37"/>
  <c r="U24" i="35"/>
  <c r="U25" i="35"/>
  <c r="V6" i="37" l="1"/>
  <c r="V7" i="37"/>
  <c r="V25" i="35"/>
  <c r="V24" i="35"/>
  <c r="W25" i="35" l="1"/>
  <c r="W24" i="35"/>
  <c r="W7" i="37"/>
  <c r="W6" i="37"/>
  <c r="X6" i="37" l="1"/>
  <c r="X7" i="37"/>
  <c r="X25" i="35"/>
  <c r="X24" i="35"/>
  <c r="Y24" i="35" l="1"/>
  <c r="Z24" i="35" s="1"/>
  <c r="Y25" i="35"/>
  <c r="Z25" i="35" s="1"/>
  <c r="N23" i="4" s="1"/>
  <c r="N24" i="4" s="1"/>
  <c r="P24" i="4" s="1"/>
  <c r="G29" i="1" s="1"/>
  <c r="Y7" i="37"/>
  <c r="Z7" i="37" s="1"/>
  <c r="E24" i="11" s="1"/>
  <c r="E25" i="11" s="1"/>
  <c r="O25" i="11" s="1"/>
  <c r="Y6" i="37"/>
  <c r="Z6" i="37" s="1"/>
  <c r="Z8" i="37" s="1"/>
  <c r="H29" i="1" l="1"/>
  <c r="G33" i="1"/>
  <c r="Z26" i="35"/>
  <c r="J29" i="1" l="1"/>
  <c r="K29" i="1" s="1"/>
  <c r="H33" i="1"/>
  <c r="J33" i="1" s="1"/>
  <c r="K33" i="1" s="1"/>
</calcChain>
</file>

<file path=xl/sharedStrings.xml><?xml version="1.0" encoding="utf-8"?>
<sst xmlns="http://schemas.openxmlformats.org/spreadsheetml/2006/main" count="1857" uniqueCount="365">
  <si>
    <t>Component</t>
  </si>
  <si>
    <t>Amount</t>
  </si>
  <si>
    <t>OEB-approved 2023 rates revenue requirement</t>
  </si>
  <si>
    <t>2024 Revenue Cap Index</t>
  </si>
  <si>
    <t>(2.0% -0.3% = 1.7%)</t>
  </si>
  <si>
    <t>(CCVA Amounts)</t>
  </si>
  <si>
    <t>2024 Debt Rate Adjustment</t>
  </si>
  <si>
    <t>DRVA, COVID &amp; CCVA Disposition</t>
  </si>
  <si>
    <t>2024 Base Revenue Requirement Before One-time</t>
  </si>
  <si>
    <t>COVID Account Balance at December 31, 2023</t>
  </si>
  <si>
    <t>CCVA Account Balance at December 31, 2023</t>
  </si>
  <si>
    <t>2022 Earnings Sharing Balance at December 31, 2023</t>
  </si>
  <si>
    <t>Initial Filing</t>
  </si>
  <si>
    <t>(a)</t>
  </si>
  <si>
    <t>(b)</t>
  </si>
  <si>
    <t>(c)</t>
  </si>
  <si>
    <t>Settlement</t>
  </si>
  <si>
    <t>Fine-Tuning</t>
  </si>
  <si>
    <t>(a) EB-2023-0298, Exhibit A, Tab 1 pg. 8</t>
  </si>
  <si>
    <t>($30M) Capex</t>
  </si>
  <si>
    <t>Difference</t>
  </si>
  <si>
    <t>$</t>
  </si>
  <si>
    <t>%</t>
  </si>
  <si>
    <t>Adj. Filing</t>
  </si>
  <si>
    <t>2024 Annualized Construction Cost Variance Account</t>
  </si>
  <si>
    <t>2023 Debt Rate Variance Adjustment (DRVA)</t>
  </si>
  <si>
    <t>(e) = (d) - (a)</t>
  </si>
  <si>
    <t>(d) = (a) + (b) + (c)</t>
  </si>
  <si>
    <t>Equity Return</t>
  </si>
  <si>
    <t>Debt Return</t>
  </si>
  <si>
    <t>Average Rate Base</t>
  </si>
  <si>
    <t>Return on Equity Calculation</t>
  </si>
  <si>
    <t>Rate Base</t>
  </si>
  <si>
    <t>Opening Balance:   COVID Projects at April 1, 2022</t>
  </si>
  <si>
    <t>Less: Annual Depreciation Expense</t>
  </si>
  <si>
    <t>Closing Balance: COVID Projects at March 31, 2023</t>
  </si>
  <si>
    <t>[(a) + (b])/2</t>
  </si>
  <si>
    <t>Opening Balance:   COVID Projects at April 1, 2023</t>
  </si>
  <si>
    <t>[(b) + (c])/2</t>
  </si>
  <si>
    <t>COVID Account 1509 Balance at December 31, 2023</t>
  </si>
  <si>
    <t>Principal Balance (a)</t>
  </si>
  <si>
    <t>Interest Accrued</t>
  </si>
  <si>
    <t>Total COVID Claim</t>
  </si>
  <si>
    <t>(a) Apr. '22 to Dec. '23 (21 months)</t>
  </si>
  <si>
    <t>= 13 months x</t>
  </si>
  <si>
    <t>=</t>
  </si>
  <si>
    <t>= 12 months x</t>
  </si>
  <si>
    <t>= 8 months x</t>
  </si>
  <si>
    <t>= 9 months x</t>
  </si>
  <si>
    <t>Revenue Requirement Calculation</t>
  </si>
  <si>
    <t>Apr 2022 - Apr 2023</t>
  </si>
  <si>
    <t>May 2023 - Dec 2023</t>
  </si>
  <si>
    <t>Apr 2022 - March 2023</t>
  </si>
  <si>
    <r>
      <t xml:space="preserve">  </t>
    </r>
    <r>
      <rPr>
        <sz val="9"/>
        <color theme="1"/>
        <rFont val="Arial"/>
        <family val="2"/>
      </rPr>
      <t>Depreciation</t>
    </r>
  </si>
  <si>
    <t xml:space="preserve">  Cost of Capital</t>
  </si>
  <si>
    <t xml:space="preserve">  Taxes</t>
  </si>
  <si>
    <t xml:space="preserve">     Revenue Requirement</t>
  </si>
  <si>
    <t xml:space="preserve"> (a)</t>
  </si>
  <si>
    <t>Monthly Revenue Requirement</t>
  </si>
  <si>
    <t xml:space="preserve"> =(a)/12</t>
  </si>
  <si>
    <t xml:space="preserve"> =(b)/12</t>
  </si>
  <si>
    <t>Cost of Capital (Apr 2022 - Apr 2023)</t>
  </si>
  <si>
    <t>Cost of Capital (Apr 2022 - Mar 2023)</t>
  </si>
  <si>
    <t>(c)= (a) * (b)</t>
  </si>
  <si>
    <t xml:space="preserve">  Capital Structure</t>
  </si>
  <si>
    <t>Cap. Str.</t>
  </si>
  <si>
    <t>Cost  Rate</t>
  </si>
  <si>
    <t>Cost of Capital</t>
  </si>
  <si>
    <t xml:space="preserve">  Long-term Debt</t>
  </si>
  <si>
    <t>Short-term Debt</t>
  </si>
  <si>
    <t xml:space="preserve">                  Equity</t>
  </si>
  <si>
    <t>Total</t>
  </si>
  <si>
    <t>Cost of Capital (May 2023 - Dec 2023)</t>
  </si>
  <si>
    <t>Cost of Capital (Apr 2023 - Dec 2023)</t>
  </si>
  <si>
    <t>(1)</t>
  </si>
  <si>
    <t>(2)</t>
  </si>
  <si>
    <t>(1) Blended Cost of Long Term Debt calculated as follows (2.850%*1/9)+(4.864%*8/9)</t>
  </si>
  <si>
    <t>(2) Blended Cost of Short Term Debt calculated as follows (1.750%*1/9)+(6.145%*8/9)</t>
  </si>
  <si>
    <t>Opening Balance:   CCVA Projects at April 1, 2022</t>
  </si>
  <si>
    <t>Opening Balance:   CCVA Projects at Apr 1, 2022</t>
  </si>
  <si>
    <t xml:space="preserve">Less:  Annual Depreciation Expense </t>
  </si>
  <si>
    <t>Closing Balance:  CCVA Projects at March 31, 2023</t>
  </si>
  <si>
    <t>Closing Balance:  CCVA Projects at Dec 31, 2023</t>
  </si>
  <si>
    <t>Total CCVA Claim</t>
  </si>
  <si>
    <t>May 2022 - Apr 2023</t>
  </si>
  <si>
    <t xml:space="preserve"> =(c)/12</t>
  </si>
  <si>
    <t>Cost of Capital (May 2022 - Apr 2023)</t>
  </si>
  <si>
    <t>(c) - (b)</t>
  </si>
  <si>
    <t>(d)</t>
  </si>
  <si>
    <t>Notes:</t>
  </si>
  <si>
    <t>Annualized Return on Equity after profit share</t>
  </si>
  <si>
    <t>Interest</t>
  </si>
  <si>
    <t>Profit over 100bps</t>
  </si>
  <si>
    <t>Total over earnings before profit share</t>
  </si>
  <si>
    <t>Annualized Return on Equity</t>
  </si>
  <si>
    <t>Utility Plant, net</t>
  </si>
  <si>
    <t>Accum. Depreciation</t>
  </si>
  <si>
    <t>Gross Plant</t>
  </si>
  <si>
    <t>Net Income</t>
  </si>
  <si>
    <t>Other Inc/(Exp)</t>
  </si>
  <si>
    <t>Net Operating Income</t>
  </si>
  <si>
    <t>Operation Expenses</t>
  </si>
  <si>
    <t>ESM Interest Balance (Cumulative)</t>
  </si>
  <si>
    <t>Operating Revenue</t>
  </si>
  <si>
    <t xml:space="preserve">Regulatory </t>
  </si>
  <si>
    <t>Line No.</t>
  </si>
  <si>
    <t>Rate Case Test Year</t>
  </si>
  <si>
    <t>ESM Interest Balance (Based on Previous Month-End Balance)</t>
  </si>
  <si>
    <t>For the Fiscal Year ended 2022</t>
  </si>
  <si>
    <t>East-West Tie, Limited Partnership</t>
  </si>
  <si>
    <t>The rate of return on equity reflects 9 months of operations as the Project commenced service on March 31, 2022. Annualized levels are shown on line 15</t>
  </si>
  <si>
    <t>Return on Equity (a)</t>
  </si>
  <si>
    <t>Equity Funded Rate Base</t>
  </si>
  <si>
    <t>OEB Interest Rate per annum</t>
  </si>
  <si>
    <t>OEB Interest Rate per month</t>
  </si>
  <si>
    <t>Interest Calculation</t>
  </si>
  <si>
    <t>Profit share: 50% over 100bps</t>
  </si>
  <si>
    <t>Gross profit share</t>
  </si>
  <si>
    <t>Return on Equity after profit share</t>
  </si>
  <si>
    <t>Gross ESM Month-End Balance</t>
  </si>
  <si>
    <t>Total profit share balance</t>
  </si>
  <si>
    <t xml:space="preserve">(c) </t>
  </si>
  <si>
    <t>(e)</t>
  </si>
  <si>
    <t>Annual Depreciation Expense</t>
  </si>
  <si>
    <t>Plant Account</t>
  </si>
  <si>
    <t>Serv. Life</t>
  </si>
  <si>
    <t>Dep'n. Rate</t>
  </si>
  <si>
    <t>Asset</t>
  </si>
  <si>
    <t>Asset Value</t>
  </si>
  <si>
    <t>Annul Dep. Exp</t>
  </si>
  <si>
    <t>Land Rights</t>
  </si>
  <si>
    <t>Towers</t>
  </si>
  <si>
    <t>Insulators</t>
  </si>
  <si>
    <t>Arresters</t>
  </si>
  <si>
    <t>Conductor</t>
  </si>
  <si>
    <t>OPGW</t>
  </si>
  <si>
    <t>OHGW</t>
  </si>
  <si>
    <t>[(d) + (e)]/2</t>
  </si>
  <si>
    <t>Total Equity Including Valard</t>
  </si>
  <si>
    <t>Total Debt Excluding Valard</t>
  </si>
  <si>
    <t>Total Cost of Capital</t>
  </si>
  <si>
    <t>= Apr 2022 - Aug 2022 (5 months) x</t>
  </si>
  <si>
    <t>= Sep 2022 - Mar 2023 (7 months) x</t>
  </si>
  <si>
    <t>= Apr 2023 - Dec 2023 (9 months) x</t>
  </si>
  <si>
    <t>Apr 2023 - Dec 2023 (Annualized)</t>
  </si>
  <si>
    <t xml:space="preserve"> =(d)/12</t>
  </si>
  <si>
    <t>Closing Balance: CCVA Projects at March 31, 2023</t>
  </si>
  <si>
    <t>Opening Balance:   CCVA Projects at April 1, 2023</t>
  </si>
  <si>
    <t>Closing Balance: CCVA Projects at December 31, 2023</t>
  </si>
  <si>
    <t>(d) excludes $17,355,222 of CCVA capital related to CCVA expenses paid to Valard in September 2022</t>
  </si>
  <si>
    <t>Excluding $17.4M Valard (a)</t>
  </si>
  <si>
    <t>(a) Per settlement of EB-2023-0298 Apr 2022 to Aug 2022 revenue requirement to exclude cost of debt on capital related to $17,355,222 of CCVA expense paid to Valard in September 2022.</t>
  </si>
  <si>
    <t>Cost of Capital (Apr 2022 - Mar 2023) Excluding $17.4M Valard</t>
  </si>
  <si>
    <t>(a) Excludes $17,355,222 of CCVA capital related to CCVA expenses paid to Valard in September 2022</t>
  </si>
  <si>
    <t>(d) Per settlement of EB-2023-0298 Apr 2022 to Aug 2022 revenue requirement to exclude cost of debt on capital related to $17,355,222 of CCVA expense paid to Valard in September 2022.</t>
  </si>
  <si>
    <t>Excluding $17.4M Valard</t>
  </si>
  <si>
    <r>
      <t xml:space="preserve">  </t>
    </r>
    <r>
      <rPr>
        <sz val="9"/>
        <rFont val="Arial"/>
        <family val="2"/>
      </rPr>
      <t>Depreciation</t>
    </r>
  </si>
  <si>
    <t>Excluding $80.6M Valard</t>
  </si>
  <si>
    <t>Net Book Value of COVID Capital Projects</t>
  </si>
  <si>
    <t>COVID Capital at April 1, 2022</t>
  </si>
  <si>
    <t>Less : Acc. Dep'n. to December 31, 2023</t>
  </si>
  <si>
    <t>Net Book Value at December 31, 2023</t>
  </si>
  <si>
    <t>Ongoing Revenue Requirement Increment Due to COVID</t>
  </si>
  <si>
    <t>Effective January 1, 2024</t>
  </si>
  <si>
    <t>Less:  Depreciation Expense (9 months)</t>
  </si>
  <si>
    <t>Closing Balance:  COVID Projects at Dec 31, 2023</t>
  </si>
  <si>
    <t>Table Ex.A.2 (Settlement)</t>
  </si>
  <si>
    <t>2024 COVID-19 Annualized Capital Costs (Account 1509)</t>
  </si>
  <si>
    <t>Table Ex.B.1 Settlement</t>
  </si>
  <si>
    <t>Gross up for taxes (2.7% OCMT)</t>
  </si>
  <si>
    <t>Table Ex.C.6 as Filed</t>
  </si>
  <si>
    <t>Adjustment to Average Rate Base and the Apr 2023 - Dec 2023 CCVA Cost of Capital results in a ($16,803) reduction to the total CCVA Claim in Table Ex.D.10</t>
  </si>
  <si>
    <t>Adjustment to the CCVA Cost of Capital from Apr 2022-Aug 2022 results in an incremental ($127,542) reduction to the total CCVA Claim in Table Ex.D.10</t>
  </si>
  <si>
    <t>Table Ex.C.4 as Filed</t>
  </si>
  <si>
    <t>Table Ex.C.5 as Filed</t>
  </si>
  <si>
    <t>Table Ex.C.7 as Filed</t>
  </si>
  <si>
    <t>Table Ex.D.12 as Filed</t>
  </si>
  <si>
    <t>Table Ex.D.10 as Filed</t>
  </si>
  <si>
    <t>Table Ex.D.11 as Filed</t>
  </si>
  <si>
    <t>Table Ex.D.13 as Filed</t>
  </si>
  <si>
    <t>Table Ex.C.9 as Filed</t>
  </si>
  <si>
    <t>Table Ex.C.11 as Filed</t>
  </si>
  <si>
    <t>Table Ex.C.8 and Table Ex.C.12 as Filed</t>
  </si>
  <si>
    <t>Table Ex.C.13 as Filed</t>
  </si>
  <si>
    <t>Table Ex.B.1 Updated for $30M Disallowance</t>
  </si>
  <si>
    <t>(b) - (c)</t>
  </si>
  <si>
    <t>A $30MM reduction to COVID Capital results in a ($3,665,275) reduction to the total COVID Claim in Table Ex.C.4 and a ($2,232,313) reduction to the 2024 Ongoing Revenue Requirement in Table Ex.C.8  and Ex.C.12.</t>
  </si>
  <si>
    <r>
      <t xml:space="preserve">= </t>
    </r>
    <r>
      <rPr>
        <sz val="9"/>
        <color rgb="FFC00000"/>
        <rFont val="Arial"/>
        <family val="2"/>
      </rPr>
      <t>12</t>
    </r>
    <r>
      <rPr>
        <sz val="9"/>
        <rFont val="Arial"/>
        <family val="2"/>
      </rPr>
      <t xml:space="preserve"> months x</t>
    </r>
  </si>
  <si>
    <r>
      <t xml:space="preserve">= </t>
    </r>
    <r>
      <rPr>
        <sz val="9"/>
        <color rgb="FFC00000"/>
        <rFont val="Arial"/>
        <family val="2"/>
      </rPr>
      <t>9</t>
    </r>
    <r>
      <rPr>
        <sz val="9"/>
        <rFont val="Arial"/>
        <family val="2"/>
      </rPr>
      <t xml:space="preserve"> months x</t>
    </r>
  </si>
  <si>
    <t>Adjustment to Average Rate Base and the Apr 2023 - Dec 2023 COVID Cost of Capital results in a ($28,197) reduction to the total COVID Claim in Table Ex.C.4</t>
  </si>
  <si>
    <t>Excluding $80.6M Valard (a)</t>
  </si>
  <si>
    <t>(a) Per settlement of EB-2023-0298 Apr 2022 to Aug 2022 revenue requirement to exclude cost of debt on $80,600,206 capital related to COVID costs paid to Valard in September 2022.</t>
  </si>
  <si>
    <t>(d) Per settlement of EB-2023-0298 Apr 2022 to Aug 2022 revenue requirement to exclude cost of debt on $80,600,206 capital related to COVID costs paid to Valard in September 2022.</t>
  </si>
  <si>
    <t>(d) Excludes $80,600,206 ($110,600,206 less $30,000,000 disallowed) of capital related to COVID costs paid to Valard in Sept 2022</t>
  </si>
  <si>
    <r>
      <rPr>
        <sz val="9"/>
        <color rgb="FFC00000"/>
        <rFont val="Arial"/>
        <family val="2"/>
      </rPr>
      <t xml:space="preserve">= Apr 2023 - Dec 2023 </t>
    </r>
    <r>
      <rPr>
        <sz val="9"/>
        <rFont val="Arial"/>
        <family val="2"/>
      </rPr>
      <t>(9 months) x</t>
    </r>
  </si>
  <si>
    <t>Adjustment to the COVID Cost of Capital from Apr 2022-Aug 2022 results in an incremental ($592,236) reduction to the total COVID Claim in Table Ex.C.4</t>
  </si>
  <si>
    <t>Cost of Capital (Apr 2022 - Mar 2023) Adjusted for $80.6M Valard Cost of Debt</t>
  </si>
  <si>
    <t>Total Adjusted Cost of Capital</t>
  </si>
  <si>
    <t>Line No</t>
  </si>
  <si>
    <t xml:space="preserve">(d) </t>
  </si>
  <si>
    <t>(a) Excludes $80,600,206 of capital related to COVID costs paid to Valard in Sept 2022</t>
  </si>
  <si>
    <t>Adjustment to gross up ESM profit share for taxes and revenue correction results in a ($270,125) reduction to the total profit share balance in Table Ex.B.1</t>
  </si>
  <si>
    <t>(c) CCVA/COVID rate base re-calc, ESM calc adjustment, and No Cost of Debt on Valard expenses Apr-Aug '22.</t>
  </si>
  <si>
    <t xml:space="preserve">Operating Revenue is $265,828 lower than initial filing due to removal of HST ($5,449,575), partially offset by December 2022 revenue of $5,183,747 that was not accrued. </t>
  </si>
  <si>
    <t xml:space="preserve">(e) </t>
  </si>
  <si>
    <t>(f) = (e) - (b)</t>
  </si>
  <si>
    <t xml:space="preserve">Asset Value </t>
  </si>
  <si>
    <t>Annual Depreciation Expense - Excluding $17.4M Valard (a)</t>
  </si>
  <si>
    <t>Annual Depreciation Expense - Excluding $80.6M Valard (a)</t>
  </si>
  <si>
    <t>The rate of return on equity reflects 9 months of operations as the Project commenced service on March 31, 2022. Annualized levels are shown on line 15.</t>
  </si>
  <si>
    <t xml:space="preserve">Operation Expenses are $254,394 higher than the amount included in UCT 2’s initial application and evidence. This revision relates to additional income tax expense on the debt return adjustment and was incorrectly excluded from the tax calculation. For further background on the debt return adjustment, please refer to Staff IR 7 (Exhibit I-01-07 Attachment 1) footnote (iv). </t>
  </si>
  <si>
    <t>Apr.</t>
  </si>
  <si>
    <t>May</t>
  </si>
  <si>
    <t>Jun</t>
  </si>
  <si>
    <t>Jul</t>
  </si>
  <si>
    <t>Aug</t>
  </si>
  <si>
    <t>Sep</t>
  </si>
  <si>
    <t>Oct</t>
  </si>
  <si>
    <t>Nov</t>
  </si>
  <si>
    <t>Dec</t>
  </si>
  <si>
    <t>Jan</t>
  </si>
  <si>
    <t>Feb</t>
  </si>
  <si>
    <t>Mar</t>
  </si>
  <si>
    <t>Apr</t>
  </si>
  <si>
    <t>Monthly CCVA Claim</t>
  </si>
  <si>
    <t>Cumulative Balance</t>
  </si>
  <si>
    <t>Interest on Balance</t>
  </si>
  <si>
    <t>OEB Prescribed Interest Rates</t>
  </si>
  <si>
    <t>Total CCVA Claim at December 31,2023</t>
  </si>
  <si>
    <t>% per month</t>
  </si>
  <si>
    <t>Q2 '22</t>
  </si>
  <si>
    <t>Q3 '22</t>
  </si>
  <si>
    <t>Q4 '22</t>
  </si>
  <si>
    <t>Q1 '23</t>
  </si>
  <si>
    <t>Q2 '23</t>
  </si>
  <si>
    <t>Q3 '23</t>
  </si>
  <si>
    <t>Q4 '23</t>
  </si>
  <si>
    <t>Interest Calculation for Table Ex.D.10 as Filed</t>
  </si>
  <si>
    <t>Interest Calculation for Table Ex.C.4 as Filed</t>
  </si>
  <si>
    <t>Monthly COVID Claim</t>
  </si>
  <si>
    <t>Total COVID Claim at December 31,2023</t>
  </si>
  <si>
    <t>Apr 2022 - Mar 2023</t>
  </si>
  <si>
    <t>% Taxable</t>
  </si>
  <si>
    <t>Accounting Income</t>
  </si>
  <si>
    <t>Ontario Corporate Minimum Tax Rate</t>
  </si>
  <si>
    <t>Net Income Taxes (OCMT)</t>
  </si>
  <si>
    <t>Less: Depreciation</t>
  </si>
  <si>
    <t>Less: Long-term Debt</t>
  </si>
  <si>
    <t>Less: Short-term Debt</t>
  </si>
  <si>
    <t>Revenue Requirement</t>
  </si>
  <si>
    <t xml:space="preserve">    Revenue Requirement</t>
  </si>
  <si>
    <t>Excluding $80.6M Valard
Apr 2022 - Mar 2023</t>
  </si>
  <si>
    <t>Attachment 1</t>
  </si>
  <si>
    <t>COVID Expenditures - $30M Reduction</t>
  </si>
  <si>
    <t>Attachment 3</t>
  </si>
  <si>
    <t>2024 REVENUE REQUIREMENT UPDATE</t>
  </si>
  <si>
    <t>Attachment 5</t>
  </si>
  <si>
    <t>Fine-tuning Adjustment #1 - COVID and CCVA One-time Costs Rate Base Calculation</t>
  </si>
  <si>
    <t>Fine-tuning Adjustment #2 - No Interest on COVID and CCVA One-time Cost April-August 2022</t>
  </si>
  <si>
    <t>Attachment 6</t>
  </si>
  <si>
    <t>Attachment 7</t>
  </si>
  <si>
    <t>Fine-tuning Adjustment #3 - ESM Gross-up for Income Tax</t>
  </si>
  <si>
    <t>Less: OM&amp;A</t>
  </si>
  <si>
    <t>Income Tax Calculation Supplemental Table</t>
  </si>
  <si>
    <t>Less : Annual Depreciation</t>
  </si>
  <si>
    <t>Opening Balance at December 31, 2023</t>
  </si>
  <si>
    <t>Closing Balance at December 31, 2024</t>
  </si>
  <si>
    <t>Adjustment to the rate base used in the 2024 revenue requirement calculation results in an incremental ($31,146) reduction to the total COVID Claim in Table Ex.C.8 and Table Ex.C.12</t>
  </si>
  <si>
    <t>Net Book Value of CCVA Capital Projects</t>
  </si>
  <si>
    <t>CCVA Capital at April 1, 2022</t>
  </si>
  <si>
    <t>Ongoing Revenue Requirement Increment Due to CCVA</t>
  </si>
  <si>
    <t>Calculation Detail for Table Ex.D.15 as Filed</t>
  </si>
  <si>
    <t>Calculation Detail for Table Ex.D.15 as filed</t>
  </si>
  <si>
    <t>Calculation Detail for Table Ex.C.10 as Filed</t>
  </si>
  <si>
    <t>Table Ex.C.6 updated for $30M Disallowance</t>
  </si>
  <si>
    <t>Table Ex.C.4 updated for $30M Disallowance</t>
  </si>
  <si>
    <t>Table Ex.C.5 updated for $30M Disallowance</t>
  </si>
  <si>
    <t>Table Ex.C.7 updated for $30M Disallowance</t>
  </si>
  <si>
    <t>Table Ex.C.9 updated for $30M Disallowance</t>
  </si>
  <si>
    <t>Table Ex.C.11 updated for $30M Disallowance</t>
  </si>
  <si>
    <t>Table Ex.C.8 and Table Ex.C.12 updated for $30M Disallowance</t>
  </si>
  <si>
    <t>Table Ex.C.13 updated for $30M Disallowance</t>
  </si>
  <si>
    <t>Calculation Detail for Table Ex.C.10 updated for $30M Disallowance</t>
  </si>
  <si>
    <t>Calculation Detail for Table Ex.C.10 updated for Adjustment #1</t>
  </si>
  <si>
    <t>Table Ex.C.6  updated for Adjustment #1</t>
  </si>
  <si>
    <t>Table Ex.C.4 updated for Adjustment #1</t>
  </si>
  <si>
    <t>Table Ex.C.5 updated for Adjustment #1</t>
  </si>
  <si>
    <t>Table Ex.C.7 updated for Adjustment #1</t>
  </si>
  <si>
    <t>Table Ex.D.12 updated for Adjustment #1</t>
  </si>
  <si>
    <t>Table Ex.D.10 updated for Adjustment #1</t>
  </si>
  <si>
    <t>Table Ex.D.11 updated for Adjustment #1</t>
  </si>
  <si>
    <t>Table Ex.D.13 updated for Adjustment #1</t>
  </si>
  <si>
    <t>Calculation Detail for Table Ex.D.15 updated for Adjustment #1</t>
  </si>
  <si>
    <t>Table Ex.C.6  updated for Adjustment #2</t>
  </si>
  <si>
    <t>Table Ex.C.4 updated for Adjustment #2</t>
  </si>
  <si>
    <t>Table Ex.C.5 updated for Adjustment #2</t>
  </si>
  <si>
    <t>Table Ex.C.7 updated for Adjustment #2</t>
  </si>
  <si>
    <t>Calculation Detail for Table Ex.C.10 updated for Adjustment #2</t>
  </si>
  <si>
    <t>Table Ex.D.12 updated for Adjustment #2</t>
  </si>
  <si>
    <t>Table Ex.D.10 updated for Adjustment #2</t>
  </si>
  <si>
    <t>Table Ex.D.11 updated for Adjustment #2</t>
  </si>
  <si>
    <t>Table Ex.D.13 updated for Adjustment #2</t>
  </si>
  <si>
    <t>Table Ex.D.14 updated for Adjustment #1</t>
  </si>
  <si>
    <t>Table Ex.D.14 updated for Adjustment #2</t>
  </si>
  <si>
    <t>Calculation Detail for Table Ex.D.15 updated for Adjustment #2</t>
  </si>
  <si>
    <t>Table Ex.C.11 updated for Adjustment #4</t>
  </si>
  <si>
    <t>Table Ex.C.8 and Table Ex.C.12 updated for Adjustment #4</t>
  </si>
  <si>
    <t>Table Ex.C.13 updated for Adjustment #4</t>
  </si>
  <si>
    <t>Calculation Detail for Table Ex.C.10 updated for Adjustment #4</t>
  </si>
  <si>
    <t>Table Ex.D.16 updated for as filed</t>
  </si>
  <si>
    <t>Table Ex.D.16 updated for Adjustment #4</t>
  </si>
  <si>
    <t>Table Ex.D.17 updated for as filed</t>
  </si>
  <si>
    <t>Table Ex.D.17 updated for Adjustment #4</t>
  </si>
  <si>
    <t>Table Ex.D.18 updated for as filed</t>
  </si>
  <si>
    <t>Table Ex.D.18 updated for Adjustment #4</t>
  </si>
  <si>
    <t>Calculation Detail for Table Ex.D.15 updated for Adjustment #4</t>
  </si>
  <si>
    <t>Calculation of 2024 Revenue Requirement</t>
  </si>
  <si>
    <t>2024 Revenue Requirement with One-time Adjustments</t>
  </si>
  <si>
    <t>(b) $30M capital expenditure reduction re. COVID productivity loss</t>
  </si>
  <si>
    <t>East-West Tie, LP received $2,094 of revenue above the company's base revenue requirement, which was not recognized as revenue in the 2022 US GAAP Financial Statements.</t>
  </si>
  <si>
    <t>(vi)</t>
  </si>
  <si>
    <t xml:space="preserve">Under US GAAP EWT does not recognize income tax expense on the partnership's financial statements as no tax expense is incurred at the partnership level.  However, since the company is collecting income tax expense as part of the revenue requirement in contemplation of the upstream taxing of the partners, imputed income  tax expense is included in the regulatory ROE calculation, using a methodology consistent with that used to establish the base revenue requirement.	</t>
  </si>
  <si>
    <t xml:space="preserve">(v) </t>
  </si>
  <si>
    <t>Part D: Updated per Settlement Proposal</t>
  </si>
  <si>
    <t>East-West Tie, LP received $2,360 of additional revenue from IESO in 2022 which was not recognized as revenue under US GAAP.</t>
  </si>
  <si>
    <t>Part C: Staff IR 7, Attachment 1</t>
  </si>
  <si>
    <t>Inc. Tax Exp</t>
  </si>
  <si>
    <t>Tax Rate</t>
  </si>
  <si>
    <t xml:space="preserve">    Taxable Income</t>
  </si>
  <si>
    <t xml:space="preserve">    Load Based Revenue</t>
  </si>
  <si>
    <t xml:space="preserve">    Debt Return/DRVA</t>
  </si>
  <si>
    <t xml:space="preserve">    Interest on Def. Balance</t>
  </si>
  <si>
    <t xml:space="preserve">    CCVA Depreciation Exp</t>
  </si>
  <si>
    <t xml:space="preserve">    CCVA Def. Revenue</t>
  </si>
  <si>
    <t>Add/(less)</t>
  </si>
  <si>
    <t>GAAP Net Op. Income</t>
  </si>
  <si>
    <t>Change</t>
  </si>
  <si>
    <t>Adjusted</t>
  </si>
  <si>
    <t>Update</t>
  </si>
  <si>
    <t>Nov. 2023</t>
  </si>
  <si>
    <t>Part B: Income Tax Calculation</t>
  </si>
  <si>
    <t>Revision to Income Tax calculation (See below)</t>
  </si>
  <si>
    <t>Less: Operation Expense</t>
  </si>
  <si>
    <t>Net Change</t>
  </si>
  <si>
    <t>Dec. Revenue</t>
  </si>
  <si>
    <t>Remove HST</t>
  </si>
  <si>
    <t>Reason</t>
  </si>
  <si>
    <t>Part A: Changes from Nov 2023 to Settlement Adjusted 2022 ESM</t>
  </si>
  <si>
    <t xml:space="preserve">UCT 2 made a revision to the income taxes included in the company’s 2022 ESM calculation.  The initial calculation of income tax expense did not include the $9.6MM for the debt return portion of revenue (shown below in column iv, Parts C &amp; D).  Inclusion of this revenue, along with the revision for HST and December revenue, results in an increase to income tax expense calculated and increases the total Operating Expenses as presented within the ROE calcuation.  A comparison of the prior and revised income tax calculation is presented in Part B below. </t>
  </si>
  <si>
    <t>ESM Income Tax Calculation</t>
  </si>
  <si>
    <t>UCT 2 Response to Settlement Proposal Question</t>
  </si>
  <si>
    <t>Interest Calculation for Table Ex.D.10 updated for Adjustment #1</t>
  </si>
  <si>
    <t>Interest Calculation for Table Ex.D.10 updated for Adjustment #2</t>
  </si>
  <si>
    <t>Interest Calculation for Table Ex.C.4 updated for Adjustment #1</t>
  </si>
  <si>
    <t>Interest Calculation for Table Ex.C.4 updated for $30M Disallowance</t>
  </si>
  <si>
    <t>Interest Calculation for Table Ex.C.4 updated for Adjustment #2</t>
  </si>
  <si>
    <t>Supplemental Tables - COVID Interest Calculation</t>
  </si>
  <si>
    <t>Supplemental Tables - CCVA Interest Calculation</t>
  </si>
  <si>
    <t>Supplemental Tables - CCVA Income Tax Calculation</t>
  </si>
  <si>
    <t>Supplemental Tables - COVID Income Tax Calculation</t>
  </si>
  <si>
    <t>(iv)</t>
  </si>
  <si>
    <t xml:space="preserve">Under US GAAP EWT did not recognize the debt return as the company did not have an incurred cost.  The $9,626 adjustment appropriately reflects the debt return and ($72) reflects reversal of interest associated with DRVA liability to arrive at the regulatory ROE calculation. </t>
  </si>
  <si>
    <t>Fine-tuning Adjustment #4 - COVID and CCVA 2024 Rate Base Calculation</t>
  </si>
  <si>
    <t>Adjustment to the rate base used in the 2024 revenue requirement calculation results in an incremental ($18,561) reduction to the total CCVA Claim in Table Ex.D.17</t>
  </si>
  <si>
    <t>Attachment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</si>
</sst>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_(* #,##0_);_(* \(#,##0\);_(* &quot;-&quot;??_);_(@_)"/>
    <numFmt numFmtId="167" formatCode="&quot;$&quot;#,##0.00"/>
    <numFmt numFmtId="168" formatCode="0.000%"/>
    <numFmt numFmtId="169" formatCode="_(&quot;$&quot;* #,##0_);_(&quot;$&quot;* \(#,##0\);_(&quot;$&quot;* &quot;-&quot;??_);_(@_)"/>
    <numFmt numFmtId="170" formatCode="&quot;$&quot;#,##0.0"/>
    <numFmt numFmtId="171" formatCode="mmm"/>
    <numFmt numFmtId="172" formatCode="&quot;$&quot;#,##0"/>
    <numFmt numFmtId="173" formatCode="0.00000"/>
    <numFmt numFmtId="174"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name val="Arial"/>
      <family val="2"/>
    </font>
    <font>
      <sz val="10"/>
      <color theme="1"/>
      <name val="Arial"/>
      <family val="2"/>
    </font>
    <font>
      <sz val="12"/>
      <color theme="1"/>
      <name val="Arial"/>
      <family val="2"/>
    </font>
    <font>
      <sz val="9"/>
      <color theme="1"/>
      <name val="Arial"/>
      <family val="2"/>
    </font>
    <font>
      <b/>
      <sz val="9"/>
      <color theme="1"/>
      <name val="Arial"/>
      <family val="2"/>
    </font>
    <font>
      <b/>
      <sz val="9"/>
      <name val="Arial"/>
      <family val="2"/>
    </font>
    <font>
      <sz val="9"/>
      <name val="Arial"/>
      <family val="2"/>
    </font>
    <font>
      <sz val="9"/>
      <name val="Times New Roman"/>
      <family val="1"/>
    </font>
    <font>
      <sz val="10"/>
      <color theme="1"/>
      <name val="Calibri"/>
      <family val="2"/>
      <scheme val="minor"/>
    </font>
    <font>
      <sz val="10"/>
      <color rgb="FFFF0000"/>
      <name val="Arial"/>
      <family val="2"/>
    </font>
    <font>
      <b/>
      <sz val="10"/>
      <color theme="1"/>
      <name val="Arial"/>
      <family val="2"/>
    </font>
    <font>
      <b/>
      <sz val="10"/>
      <name val="Arial"/>
      <family val="2"/>
    </font>
    <font>
      <b/>
      <u/>
      <sz val="10"/>
      <color theme="1"/>
      <name val="Arial"/>
      <family val="2"/>
    </font>
    <font>
      <sz val="9"/>
      <color rgb="FFC00000"/>
      <name val="Arial"/>
      <family val="2"/>
    </font>
    <font>
      <b/>
      <sz val="9"/>
      <color rgb="FFC00000"/>
      <name val="Arial"/>
      <family val="2"/>
    </font>
    <font>
      <b/>
      <sz val="12"/>
      <color rgb="FFC00000"/>
      <name val="Arial"/>
      <family val="2"/>
    </font>
    <font>
      <b/>
      <sz val="10"/>
      <color rgb="FFC00000"/>
      <name val="Arial"/>
      <family val="2"/>
    </font>
    <font>
      <sz val="10"/>
      <color rgb="FFC00000"/>
      <name val="Arial"/>
      <family val="2"/>
    </font>
    <font>
      <sz val="12"/>
      <name val="Calibri"/>
      <family val="2"/>
      <scheme val="minor"/>
    </font>
    <font>
      <sz val="12"/>
      <color rgb="FFC00000"/>
      <name val="Calibri"/>
      <family val="2"/>
      <scheme val="minor"/>
    </font>
    <font>
      <sz val="12"/>
      <name val="Arial"/>
      <family val="2"/>
    </font>
    <font>
      <sz val="9"/>
      <color rgb="FF0000FF"/>
      <name val="Arial"/>
      <family val="2"/>
    </font>
    <font>
      <sz val="11"/>
      <color rgb="FFFF0000"/>
      <name val="Calibri"/>
      <family val="2"/>
      <scheme val="minor"/>
    </font>
    <font>
      <b/>
      <sz val="14"/>
      <color theme="1"/>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0">
    <xf numFmtId="0" fontId="0"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7"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9" fontId="8" fillId="0" borderId="0" applyFont="0" applyFill="0" applyBorder="0" applyAlignment="0" applyProtection="0"/>
    <xf numFmtId="0" fontId="4" fillId="0" borderId="0"/>
    <xf numFmtId="165" fontId="4"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7" fillId="0" borderId="0"/>
    <xf numFmtId="0" fontId="2" fillId="0" borderId="0"/>
    <xf numFmtId="0" fontId="2"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0" fontId="4" fillId="0" borderId="0"/>
    <xf numFmtId="165" fontId="4" fillId="0" borderId="0" applyFont="0" applyFill="0" applyBorder="0" applyAlignment="0" applyProtection="0"/>
  </cellStyleXfs>
  <cellXfs count="552">
    <xf numFmtId="0" fontId="0" fillId="0" borderId="0" xfId="0"/>
    <xf numFmtId="0" fontId="10" fillId="3" borderId="0" xfId="13" applyFont="1" applyFill="1"/>
    <xf numFmtId="0" fontId="10" fillId="3" borderId="0" xfId="13" applyFont="1" applyFill="1" applyAlignment="1">
      <alignment horizontal="left"/>
    </xf>
    <xf numFmtId="0" fontId="11" fillId="3" borderId="0" xfId="13" applyFont="1" applyFill="1" applyAlignment="1">
      <alignment horizontal="center"/>
    </xf>
    <xf numFmtId="0" fontId="11" fillId="3" borderId="6" xfId="13" applyFont="1" applyFill="1" applyBorder="1" applyAlignment="1">
      <alignment horizontal="center"/>
    </xf>
    <xf numFmtId="0" fontId="11" fillId="3" borderId="7" xfId="13" applyFont="1" applyFill="1" applyBorder="1" applyAlignment="1">
      <alignment horizontal="center"/>
    </xf>
    <xf numFmtId="166" fontId="10" fillId="3" borderId="0" xfId="14" applyNumberFormat="1" applyFont="1" applyFill="1" applyBorder="1" applyAlignment="1">
      <alignment horizontal="center"/>
    </xf>
    <xf numFmtId="0" fontId="10" fillId="3" borderId="7" xfId="13" applyFont="1" applyFill="1" applyBorder="1" applyAlignment="1">
      <alignment horizontal="center"/>
    </xf>
    <xf numFmtId="166" fontId="10" fillId="3" borderId="0" xfId="14" applyNumberFormat="1" applyFont="1" applyFill="1" applyBorder="1" applyAlignment="1">
      <alignment horizontal="left"/>
    </xf>
    <xf numFmtId="166" fontId="10" fillId="3" borderId="1" xfId="13" applyNumberFormat="1" applyFont="1" applyFill="1" applyBorder="1"/>
    <xf numFmtId="166" fontId="10" fillId="3" borderId="0" xfId="13" applyNumberFormat="1" applyFont="1" applyFill="1" applyAlignment="1">
      <alignment horizontal="left"/>
    </xf>
    <xf numFmtId="0" fontId="13" fillId="3" borderId="6" xfId="15" applyFont="1" applyFill="1" applyBorder="1" applyAlignment="1">
      <alignment horizontal="left" indent="1"/>
    </xf>
    <xf numFmtId="0" fontId="13" fillId="3" borderId="0" xfId="15" applyFont="1" applyFill="1" applyAlignment="1">
      <alignment horizontal="left" indent="1"/>
    </xf>
    <xf numFmtId="166" fontId="10" fillId="3" borderId="2" xfId="15" applyNumberFormat="1" applyFont="1" applyFill="1" applyBorder="1"/>
    <xf numFmtId="0" fontId="10" fillId="3" borderId="7" xfId="15" applyFont="1" applyFill="1" applyBorder="1" applyAlignment="1">
      <alignment horizontal="center"/>
    </xf>
    <xf numFmtId="166" fontId="10" fillId="3" borderId="0" xfId="15" applyNumberFormat="1" applyFont="1" applyFill="1" applyAlignment="1">
      <alignment horizontal="left"/>
    </xf>
    <xf numFmtId="0" fontId="10" fillId="3" borderId="6" xfId="15" applyFont="1" applyFill="1" applyBorder="1"/>
    <xf numFmtId="0" fontId="10" fillId="3" borderId="0" xfId="15" applyFont="1" applyFill="1"/>
    <xf numFmtId="0" fontId="10" fillId="3" borderId="7" xfId="15" applyFont="1" applyFill="1" applyBorder="1"/>
    <xf numFmtId="0" fontId="10" fillId="3" borderId="0" xfId="15" applyFont="1" applyFill="1" applyAlignment="1">
      <alignment horizontal="left"/>
    </xf>
    <xf numFmtId="0" fontId="10" fillId="3" borderId="6" xfId="13" applyFont="1" applyFill="1" applyBorder="1"/>
    <xf numFmtId="166" fontId="11" fillId="3" borderId="0" xfId="13" applyNumberFormat="1" applyFont="1" applyFill="1" applyAlignment="1">
      <alignment horizontal="left"/>
    </xf>
    <xf numFmtId="0" fontId="10" fillId="3" borderId="8" xfId="13" applyFont="1" applyFill="1" applyBorder="1"/>
    <xf numFmtId="0" fontId="10" fillId="3" borderId="1" xfId="13" applyFont="1" applyFill="1" applyBorder="1"/>
    <xf numFmtId="0" fontId="10" fillId="3" borderId="1" xfId="15" applyFont="1" applyFill="1" applyBorder="1"/>
    <xf numFmtId="0" fontId="10" fillId="3" borderId="9" xfId="13" applyFont="1" applyFill="1" applyBorder="1"/>
    <xf numFmtId="166" fontId="11" fillId="3" borderId="0" xfId="13" applyNumberFormat="1" applyFont="1" applyFill="1" applyAlignment="1">
      <alignment horizontal="center"/>
    </xf>
    <xf numFmtId="166" fontId="10" fillId="3" borderId="0" xfId="13" applyNumberFormat="1" applyFont="1" applyFill="1" applyAlignment="1">
      <alignment horizontal="center"/>
    </xf>
    <xf numFmtId="0" fontId="10" fillId="3" borderId="1" xfId="15" applyFont="1" applyFill="1" applyBorder="1" applyAlignment="1">
      <alignment horizontal="left"/>
    </xf>
    <xf numFmtId="0" fontId="10" fillId="3" borderId="0" xfId="13" applyFont="1" applyFill="1" applyAlignment="1">
      <alignment horizontal="center"/>
    </xf>
    <xf numFmtId="166" fontId="10" fillId="3" borderId="7" xfId="13" applyNumberFormat="1" applyFont="1" applyFill="1" applyBorder="1"/>
    <xf numFmtId="166" fontId="10" fillId="3" borderId="0" xfId="13" applyNumberFormat="1" applyFont="1" applyFill="1"/>
    <xf numFmtId="166" fontId="10" fillId="3" borderId="9" xfId="13" applyNumberFormat="1" applyFont="1" applyFill="1" applyBorder="1"/>
    <xf numFmtId="165" fontId="10" fillId="3" borderId="0" xfId="13" applyNumberFormat="1" applyFont="1" applyFill="1"/>
    <xf numFmtId="166" fontId="11" fillId="3" borderId="5" xfId="13" applyNumberFormat="1" applyFont="1" applyFill="1" applyBorder="1"/>
    <xf numFmtId="0" fontId="13" fillId="3" borderId="6" xfId="13" quotePrefix="1" applyFont="1" applyFill="1" applyBorder="1" applyAlignment="1">
      <alignment horizontal="right"/>
    </xf>
    <xf numFmtId="166" fontId="10" fillId="3" borderId="0" xfId="13" quotePrefix="1" applyNumberFormat="1" applyFont="1" applyFill="1"/>
    <xf numFmtId="0" fontId="10" fillId="3" borderId="8" xfId="13" applyFont="1" applyFill="1" applyBorder="1" applyAlignment="1">
      <alignment horizontal="right"/>
    </xf>
    <xf numFmtId="0" fontId="11" fillId="3" borderId="7" xfId="13" applyFont="1" applyFill="1" applyBorder="1"/>
    <xf numFmtId="0" fontId="11" fillId="3" borderId="6" xfId="13" applyFont="1" applyFill="1" applyBorder="1" applyAlignment="1">
      <alignment horizontal="right"/>
    </xf>
    <xf numFmtId="0" fontId="10" fillId="3" borderId="7" xfId="13" applyFont="1" applyFill="1" applyBorder="1"/>
    <xf numFmtId="0" fontId="10" fillId="3" borderId="6" xfId="13" applyFont="1" applyFill="1" applyBorder="1" applyAlignment="1">
      <alignment horizontal="right"/>
    </xf>
    <xf numFmtId="166" fontId="11" fillId="3" borderId="2" xfId="13" applyNumberFormat="1" applyFont="1" applyFill="1" applyBorder="1"/>
    <xf numFmtId="0" fontId="11" fillId="3" borderId="8" xfId="13" applyFont="1" applyFill="1" applyBorder="1" applyAlignment="1">
      <alignment horizontal="right"/>
    </xf>
    <xf numFmtId="166" fontId="11" fillId="3" borderId="1" xfId="16" applyNumberFormat="1" applyFont="1" applyFill="1" applyBorder="1"/>
    <xf numFmtId="166" fontId="11" fillId="3" borderId="1" xfId="16" applyNumberFormat="1" applyFont="1" applyFill="1" applyBorder="1" applyAlignment="1">
      <alignment horizontal="left"/>
    </xf>
    <xf numFmtId="0" fontId="11" fillId="3" borderId="0" xfId="13" applyFont="1" applyFill="1"/>
    <xf numFmtId="10" fontId="11" fillId="3" borderId="0" xfId="12" applyNumberFormat="1" applyFont="1" applyFill="1" applyBorder="1"/>
    <xf numFmtId="166" fontId="11" fillId="3" borderId="0" xfId="13" applyNumberFormat="1" applyFont="1" applyFill="1"/>
    <xf numFmtId="10" fontId="11" fillId="3" borderId="0" xfId="12" applyNumberFormat="1" applyFont="1" applyFill="1" applyBorder="1" applyAlignment="1">
      <alignment horizontal="left"/>
    </xf>
    <xf numFmtId="0" fontId="10" fillId="3" borderId="0" xfId="13" quotePrefix="1" applyFont="1" applyFill="1" applyAlignment="1">
      <alignment horizontal="center"/>
    </xf>
    <xf numFmtId="0" fontId="10" fillId="3" borderId="7" xfId="13" quotePrefix="1" applyFont="1" applyFill="1" applyBorder="1" applyAlignment="1">
      <alignment horizontal="center"/>
    </xf>
    <xf numFmtId="0" fontId="10" fillId="3" borderId="0" xfId="13" quotePrefix="1" applyFont="1" applyFill="1" applyAlignment="1">
      <alignment horizontal="left"/>
    </xf>
    <xf numFmtId="10" fontId="10" fillId="3" borderId="0" xfId="12" applyNumberFormat="1" applyFont="1" applyFill="1" applyBorder="1" applyAlignment="1">
      <alignment horizontal="center"/>
    </xf>
    <xf numFmtId="168" fontId="10" fillId="3" borderId="0" xfId="12" applyNumberFormat="1" applyFont="1" applyFill="1" applyBorder="1" applyAlignment="1">
      <alignment horizontal="center"/>
    </xf>
    <xf numFmtId="166" fontId="10" fillId="3" borderId="7" xfId="16" applyNumberFormat="1" applyFont="1" applyFill="1" applyBorder="1"/>
    <xf numFmtId="168" fontId="10" fillId="3" borderId="0" xfId="12" applyNumberFormat="1" applyFont="1" applyFill="1" applyBorder="1" applyAlignment="1">
      <alignment horizontal="left"/>
    </xf>
    <xf numFmtId="10" fontId="10" fillId="3" borderId="0" xfId="12" applyNumberFormat="1" applyFont="1" applyFill="1" applyBorder="1" applyAlignment="1">
      <alignment horizontal="left"/>
    </xf>
    <xf numFmtId="10" fontId="11" fillId="3" borderId="2" xfId="12" applyNumberFormat="1" applyFont="1" applyFill="1" applyBorder="1" applyAlignment="1">
      <alignment horizontal="center"/>
    </xf>
    <xf numFmtId="10" fontId="10" fillId="3" borderId="0" xfId="12" applyNumberFormat="1" applyFont="1" applyFill="1" applyBorder="1"/>
    <xf numFmtId="10" fontId="11" fillId="3" borderId="1" xfId="12" applyNumberFormat="1" applyFont="1" applyFill="1" applyBorder="1"/>
    <xf numFmtId="166" fontId="11" fillId="3" borderId="1" xfId="13" applyNumberFormat="1" applyFont="1" applyFill="1" applyBorder="1"/>
    <xf numFmtId="166" fontId="11" fillId="3" borderId="9" xfId="13" applyNumberFormat="1" applyFont="1" applyFill="1" applyBorder="1"/>
    <xf numFmtId="10" fontId="11" fillId="3" borderId="1" xfId="12" applyNumberFormat="1" applyFont="1" applyFill="1" applyBorder="1" applyAlignment="1">
      <alignment horizontal="left"/>
    </xf>
    <xf numFmtId="0" fontId="11" fillId="3" borderId="1" xfId="13" applyFont="1" applyFill="1" applyBorder="1" applyAlignment="1">
      <alignment horizontal="right"/>
    </xf>
    <xf numFmtId="0" fontId="10" fillId="3" borderId="2" xfId="13" applyFont="1" applyFill="1" applyBorder="1" applyAlignment="1">
      <alignment horizontal="right"/>
    </xf>
    <xf numFmtId="10" fontId="11" fillId="3" borderId="2" xfId="12" applyNumberFormat="1" applyFont="1" applyFill="1" applyBorder="1"/>
    <xf numFmtId="10" fontId="11" fillId="3" borderId="2" xfId="12" applyNumberFormat="1" applyFont="1" applyFill="1" applyBorder="1" applyAlignment="1">
      <alignment horizontal="left"/>
    </xf>
    <xf numFmtId="168" fontId="13" fillId="3" borderId="0" xfId="12" applyNumberFormat="1" applyFont="1" applyFill="1" applyBorder="1" applyAlignment="1">
      <alignment horizontal="center"/>
    </xf>
    <xf numFmtId="10" fontId="13" fillId="3" borderId="0" xfId="12" applyNumberFormat="1" applyFont="1" applyFill="1" applyBorder="1" applyAlignment="1">
      <alignment horizontal="center"/>
    </xf>
    <xf numFmtId="10" fontId="13" fillId="3" borderId="0" xfId="12" applyNumberFormat="1" applyFont="1" applyFill="1" applyBorder="1" applyAlignment="1">
      <alignment horizontal="left"/>
    </xf>
    <xf numFmtId="0" fontId="11" fillId="3" borderId="0" xfId="13" applyFont="1" applyFill="1" applyAlignment="1">
      <alignment horizontal="right"/>
    </xf>
    <xf numFmtId="0" fontId="10" fillId="3" borderId="0" xfId="13" quotePrefix="1" applyFont="1" applyFill="1"/>
    <xf numFmtId="0" fontId="14" fillId="3" borderId="0" xfId="17" applyFont="1" applyFill="1" applyAlignment="1">
      <alignment horizontal="right"/>
    </xf>
    <xf numFmtId="0" fontId="10" fillId="3" borderId="0" xfId="13" applyFont="1" applyFill="1" applyAlignment="1">
      <alignment horizontal="right"/>
    </xf>
    <xf numFmtId="166" fontId="11" fillId="3" borderId="3" xfId="13" applyNumberFormat="1" applyFont="1" applyFill="1" applyBorder="1" applyAlignment="1">
      <alignment horizontal="center"/>
    </xf>
    <xf numFmtId="166" fontId="11" fillId="3" borderId="0" xfId="16" applyNumberFormat="1" applyFont="1" applyFill="1" applyBorder="1"/>
    <xf numFmtId="168" fontId="10" fillId="3" borderId="0" xfId="13" applyNumberFormat="1" applyFont="1" applyFill="1"/>
    <xf numFmtId="168" fontId="10" fillId="3" borderId="0" xfId="12" applyNumberFormat="1" applyFont="1" applyFill="1"/>
    <xf numFmtId="0" fontId="10" fillId="3" borderId="1" xfId="13" applyFont="1" applyFill="1" applyBorder="1" applyAlignment="1">
      <alignment horizontal="right"/>
    </xf>
    <xf numFmtId="166" fontId="10" fillId="3" borderId="2" xfId="13" applyNumberFormat="1" applyFont="1" applyFill="1" applyBorder="1"/>
    <xf numFmtId="0" fontId="15" fillId="0" borderId="0" xfId="18" applyFont="1"/>
    <xf numFmtId="0" fontId="8" fillId="0" borderId="0" xfId="18" applyFont="1"/>
    <xf numFmtId="0" fontId="7" fillId="0" borderId="0" xfId="18" applyFont="1"/>
    <xf numFmtId="0" fontId="8" fillId="0" borderId="0" xfId="18" applyFont="1" applyAlignment="1">
      <alignment horizontal="center"/>
    </xf>
    <xf numFmtId="0" fontId="8" fillId="0" borderId="0" xfId="18" quotePrefix="1" applyFont="1" applyAlignment="1">
      <alignment horizontal="center"/>
    </xf>
    <xf numFmtId="0" fontId="16" fillId="0" borderId="0" xfId="18" applyFont="1"/>
    <xf numFmtId="10" fontId="8" fillId="0" borderId="0" xfId="19" applyNumberFormat="1" applyFont="1"/>
    <xf numFmtId="165" fontId="8" fillId="0" borderId="0" xfId="20" applyFont="1"/>
    <xf numFmtId="0" fontId="17" fillId="0" borderId="0" xfId="18" quotePrefix="1" applyFont="1" applyAlignment="1">
      <alignment horizontal="center"/>
    </xf>
    <xf numFmtId="166" fontId="8" fillId="0" borderId="0" xfId="19" applyNumberFormat="1" applyFont="1"/>
    <xf numFmtId="10" fontId="7" fillId="3" borderId="0" xfId="19" applyNumberFormat="1" applyFont="1" applyFill="1"/>
    <xf numFmtId="0" fontId="7" fillId="3" borderId="0" xfId="18" applyFont="1" applyFill="1"/>
    <xf numFmtId="166" fontId="7" fillId="3" borderId="10" xfId="20" applyNumberFormat="1" applyFont="1" applyFill="1" applyBorder="1"/>
    <xf numFmtId="166" fontId="7" fillId="3" borderId="0" xfId="20" applyNumberFormat="1" applyFont="1" applyFill="1"/>
    <xf numFmtId="166" fontId="8" fillId="0" borderId="0" xfId="20" applyNumberFormat="1" applyFont="1"/>
    <xf numFmtId="166" fontId="8" fillId="0" borderId="0" xfId="18" applyNumberFormat="1" applyFont="1"/>
    <xf numFmtId="166" fontId="8" fillId="3" borderId="0" xfId="20" applyNumberFormat="1" applyFont="1" applyFill="1"/>
    <xf numFmtId="169" fontId="8" fillId="0" borderId="0" xfId="21" applyNumberFormat="1" applyFont="1" applyFill="1"/>
    <xf numFmtId="0" fontId="8" fillId="3" borderId="0" xfId="18" applyFont="1" applyFill="1"/>
    <xf numFmtId="10" fontId="8" fillId="0" borderId="0" xfId="19" applyNumberFormat="1" applyFont="1" applyFill="1"/>
    <xf numFmtId="169" fontId="8" fillId="0" borderId="0" xfId="21" applyNumberFormat="1" applyFont="1"/>
    <xf numFmtId="166" fontId="8" fillId="0" borderId="0" xfId="20" applyNumberFormat="1" applyFont="1" applyBorder="1"/>
    <xf numFmtId="166" fontId="8" fillId="0" borderId="0" xfId="20" applyNumberFormat="1" applyFont="1" applyFill="1"/>
    <xf numFmtId="166" fontId="8" fillId="0" borderId="1" xfId="20" applyNumberFormat="1" applyFont="1" applyFill="1" applyBorder="1"/>
    <xf numFmtId="166" fontId="8" fillId="0" borderId="1" xfId="20" applyNumberFormat="1" applyFont="1" applyBorder="1"/>
    <xf numFmtId="169" fontId="8" fillId="0" borderId="0" xfId="21" applyNumberFormat="1" applyFont="1" applyBorder="1"/>
    <xf numFmtId="169" fontId="8" fillId="0" borderId="10" xfId="21" applyNumberFormat="1" applyFont="1" applyBorder="1"/>
    <xf numFmtId="169" fontId="8" fillId="0" borderId="10" xfId="21" applyNumberFormat="1" applyFont="1" applyFill="1" applyBorder="1"/>
    <xf numFmtId="170" fontId="8" fillId="0" borderId="0" xfId="18" applyNumberFormat="1" applyFont="1"/>
    <xf numFmtId="169" fontId="8" fillId="0" borderId="0" xfId="18" applyNumberFormat="1" applyFont="1"/>
    <xf numFmtId="0" fontId="17" fillId="0" borderId="0" xfId="18" applyFont="1"/>
    <xf numFmtId="0" fontId="17" fillId="0" borderId="0" xfId="18" applyFont="1" applyAlignment="1">
      <alignment horizontal="center"/>
    </xf>
    <xf numFmtId="0" fontId="15" fillId="0" borderId="0" xfId="18" applyFont="1" applyAlignment="1">
      <alignment horizontal="center"/>
    </xf>
    <xf numFmtId="0" fontId="7" fillId="0" borderId="0" xfId="18" applyFont="1" applyAlignment="1">
      <alignment wrapText="1"/>
    </xf>
    <xf numFmtId="167" fontId="8" fillId="0" borderId="0" xfId="18" applyNumberFormat="1" applyFont="1"/>
    <xf numFmtId="0" fontId="18" fillId="3" borderId="0" xfId="22" applyFont="1" applyFill="1" applyAlignment="1">
      <alignment horizontal="left"/>
    </xf>
    <xf numFmtId="170" fontId="17" fillId="3" borderId="0" xfId="20" applyNumberFormat="1" applyFont="1" applyFill="1" applyAlignment="1">
      <alignment horizontal="right"/>
    </xf>
    <xf numFmtId="0" fontId="17" fillId="0" borderId="0" xfId="18" applyFont="1" applyAlignment="1">
      <alignment horizontal="center" wrapText="1"/>
    </xf>
    <xf numFmtId="0" fontId="17" fillId="0" borderId="1" xfId="18" applyFont="1" applyBorder="1" applyAlignment="1">
      <alignment horizontal="center"/>
    </xf>
    <xf numFmtId="0" fontId="7" fillId="0" borderId="0" xfId="18" applyFont="1" applyAlignment="1">
      <alignment vertical="top" wrapText="1"/>
    </xf>
    <xf numFmtId="0" fontId="8" fillId="0" borderId="11" xfId="18" applyFont="1" applyBorder="1"/>
    <xf numFmtId="0" fontId="8" fillId="0" borderId="3" xfId="18" applyFont="1" applyBorder="1"/>
    <xf numFmtId="0" fontId="8" fillId="0" borderId="12" xfId="18" applyFont="1" applyBorder="1"/>
    <xf numFmtId="0" fontId="8" fillId="0" borderId="6" xfId="18" applyFont="1" applyBorder="1"/>
    <xf numFmtId="171" fontId="19" fillId="3" borderId="0" xfId="23" applyNumberFormat="1" applyFont="1" applyFill="1" applyAlignment="1">
      <alignment horizontal="right"/>
    </xf>
    <xf numFmtId="17" fontId="18" fillId="3" borderId="0" xfId="22" applyNumberFormat="1" applyFont="1" applyFill="1" applyAlignment="1">
      <alignment horizontal="right" wrapText="1"/>
    </xf>
    <xf numFmtId="17" fontId="18" fillId="3" borderId="0" xfId="22" applyNumberFormat="1" applyFont="1" applyFill="1" applyAlignment="1">
      <alignment horizontal="center" wrapText="1"/>
    </xf>
    <xf numFmtId="0" fontId="8" fillId="0" borderId="7" xfId="18" applyFont="1" applyBorder="1"/>
    <xf numFmtId="0" fontId="15" fillId="0" borderId="6" xfId="18" applyFont="1" applyBorder="1"/>
    <xf numFmtId="0" fontId="18" fillId="3" borderId="0" xfId="22" applyFont="1" applyFill="1" applyAlignment="1">
      <alignment horizontal="right"/>
    </xf>
    <xf numFmtId="0" fontId="7" fillId="3" borderId="0" xfId="22" applyFill="1" applyAlignment="1">
      <alignment horizontal="right"/>
    </xf>
    <xf numFmtId="168" fontId="8" fillId="3" borderId="0" xfId="19" applyNumberFormat="1" applyFont="1" applyFill="1" applyBorder="1" applyAlignment="1">
      <alignment horizontal="right"/>
    </xf>
    <xf numFmtId="168" fontId="8" fillId="3" borderId="0" xfId="23" applyNumberFormat="1" applyFont="1" applyFill="1" applyAlignment="1">
      <alignment horizontal="right"/>
    </xf>
    <xf numFmtId="0" fontId="8" fillId="3" borderId="0" xfId="23" applyFont="1" applyFill="1"/>
    <xf numFmtId="0" fontId="17" fillId="0" borderId="0" xfId="18" applyFont="1" applyAlignment="1">
      <alignment horizontal="right"/>
    </xf>
    <xf numFmtId="0" fontId="17" fillId="3" borderId="0" xfId="23" applyFont="1" applyFill="1" applyAlignment="1">
      <alignment horizontal="center"/>
    </xf>
    <xf numFmtId="0" fontId="8" fillId="0" borderId="8" xfId="18" quotePrefix="1" applyFont="1" applyBorder="1" applyAlignment="1">
      <alignment horizontal="center"/>
    </xf>
    <xf numFmtId="0" fontId="8" fillId="0" borderId="1" xfId="18" applyFont="1" applyBorder="1"/>
    <xf numFmtId="0" fontId="7" fillId="0" borderId="1" xfId="18" applyFont="1" applyBorder="1" applyAlignment="1">
      <alignment vertical="top" wrapText="1"/>
    </xf>
    <xf numFmtId="0" fontId="7" fillId="0" borderId="1" xfId="18" applyFont="1" applyBorder="1"/>
    <xf numFmtId="0" fontId="15" fillId="0" borderId="1" xfId="18" applyFont="1" applyBorder="1"/>
    <xf numFmtId="0" fontId="8" fillId="0" borderId="9" xfId="18" applyFont="1" applyBorder="1"/>
    <xf numFmtId="172" fontId="8" fillId="3" borderId="0" xfId="20" applyNumberFormat="1" applyFont="1" applyFill="1" applyBorder="1" applyAlignment="1">
      <alignment horizontal="right"/>
    </xf>
    <xf numFmtId="172" fontId="17" fillId="3" borderId="0" xfId="20" applyNumberFormat="1" applyFont="1" applyFill="1" applyBorder="1" applyAlignment="1">
      <alignment horizontal="right"/>
    </xf>
    <xf numFmtId="166" fontId="7" fillId="3" borderId="0" xfId="20" applyNumberFormat="1" applyFont="1" applyFill="1" applyBorder="1"/>
    <xf numFmtId="0" fontId="17" fillId="0" borderId="7" xfId="18" applyFont="1" applyBorder="1"/>
    <xf numFmtId="165" fontId="8" fillId="0" borderId="0" xfId="19" applyNumberFormat="1" applyFont="1"/>
    <xf numFmtId="166" fontId="10" fillId="0" borderId="0" xfId="20" applyNumberFormat="1" applyFont="1"/>
    <xf numFmtId="165" fontId="10" fillId="0" borderId="0" xfId="20" applyFont="1"/>
    <xf numFmtId="0" fontId="0" fillId="3" borderId="0" xfId="0" applyFill="1"/>
    <xf numFmtId="168" fontId="20" fillId="3" borderId="0" xfId="12" applyNumberFormat="1" applyFont="1" applyFill="1" applyBorder="1" applyAlignment="1">
      <alignment horizontal="center"/>
    </xf>
    <xf numFmtId="168" fontId="21" fillId="3" borderId="0" xfId="12" applyNumberFormat="1" applyFont="1" applyFill="1" applyBorder="1" applyAlignment="1">
      <alignment horizontal="center"/>
    </xf>
    <xf numFmtId="0" fontId="21" fillId="3" borderId="0" xfId="13" applyFont="1" applyFill="1" applyAlignment="1">
      <alignment horizontal="left"/>
    </xf>
    <xf numFmtId="0" fontId="21" fillId="3" borderId="0" xfId="13" applyFont="1" applyFill="1" applyAlignment="1">
      <alignment horizontal="right"/>
    </xf>
    <xf numFmtId="166" fontId="21" fillId="3" borderId="0" xfId="13" applyNumberFormat="1" applyFont="1" applyFill="1"/>
    <xf numFmtId="0" fontId="22" fillId="3" borderId="0" xfId="13" applyFont="1" applyFill="1"/>
    <xf numFmtId="166" fontId="24" fillId="3" borderId="1" xfId="20" applyNumberFormat="1" applyFont="1" applyFill="1" applyBorder="1"/>
    <xf numFmtId="172" fontId="24" fillId="3" borderId="0" xfId="20" applyNumberFormat="1" applyFont="1" applyFill="1" applyBorder="1" applyAlignment="1">
      <alignment horizontal="right"/>
    </xf>
    <xf numFmtId="166" fontId="24" fillId="3" borderId="0" xfId="20" applyNumberFormat="1" applyFont="1" applyFill="1"/>
    <xf numFmtId="166" fontId="24" fillId="3" borderId="10" xfId="20" applyNumberFormat="1" applyFont="1" applyFill="1" applyBorder="1"/>
    <xf numFmtId="172" fontId="7" fillId="3" borderId="0" xfId="20" applyNumberFormat="1" applyFont="1" applyFill="1" applyBorder="1" applyAlignment="1">
      <alignment horizontal="right"/>
    </xf>
    <xf numFmtId="165" fontId="23" fillId="0" borderId="0" xfId="20" applyFont="1"/>
    <xf numFmtId="166" fontId="23" fillId="0" borderId="0" xfId="18" applyNumberFormat="1" applyFont="1"/>
    <xf numFmtId="10" fontId="23" fillId="0" borderId="9" xfId="19" applyNumberFormat="1" applyFont="1" applyBorder="1"/>
    <xf numFmtId="165" fontId="23" fillId="0" borderId="0" xfId="20" applyFont="1" applyAlignment="1">
      <alignment horizontal="left"/>
    </xf>
    <xf numFmtId="0" fontId="11" fillId="3" borderId="0" xfId="13" applyFont="1" applyFill="1" applyAlignment="1">
      <alignment horizontal="left"/>
    </xf>
    <xf numFmtId="0" fontId="10" fillId="3" borderId="0" xfId="13" applyFont="1" applyFill="1" applyAlignment="1">
      <alignment horizontal="left" indent="1"/>
    </xf>
    <xf numFmtId="0" fontId="10" fillId="3" borderId="0" xfId="0" applyFont="1" applyFill="1"/>
    <xf numFmtId="0" fontId="10" fillId="3" borderId="0" xfId="0" applyFont="1" applyFill="1" applyAlignment="1">
      <alignment horizontal="center"/>
    </xf>
    <xf numFmtId="0" fontId="10" fillId="3" borderId="7" xfId="0" applyFont="1" applyFill="1" applyBorder="1"/>
    <xf numFmtId="0" fontId="10" fillId="3" borderId="1" xfId="0" applyFont="1" applyFill="1" applyBorder="1"/>
    <xf numFmtId="0" fontId="10" fillId="3" borderId="9" xfId="0" applyFont="1" applyFill="1" applyBorder="1"/>
    <xf numFmtId="0" fontId="10" fillId="3" borderId="6" xfId="24" applyFont="1" applyFill="1" applyBorder="1" applyAlignment="1">
      <alignment horizontal="center"/>
    </xf>
    <xf numFmtId="0" fontId="10" fillId="3" borderId="0" xfId="24" applyFont="1" applyFill="1" applyAlignment="1">
      <alignment horizontal="center"/>
    </xf>
    <xf numFmtId="0" fontId="10" fillId="3" borderId="8" xfId="13" applyFont="1" applyFill="1" applyBorder="1" applyAlignment="1">
      <alignment horizontal="center"/>
    </xf>
    <xf numFmtId="0" fontId="10" fillId="3" borderId="1" xfId="0" applyFont="1" applyFill="1" applyBorder="1" applyAlignment="1">
      <alignment horizontal="center"/>
    </xf>
    <xf numFmtId="0" fontId="10" fillId="3" borderId="1" xfId="13" applyFont="1" applyFill="1" applyBorder="1" applyAlignment="1">
      <alignment horizontal="center"/>
    </xf>
    <xf numFmtId="9" fontId="11" fillId="3" borderId="1" xfId="12" applyFont="1" applyFill="1" applyBorder="1" applyAlignment="1">
      <alignment horizontal="center"/>
    </xf>
    <xf numFmtId="166" fontId="11" fillId="3" borderId="9" xfId="16" applyNumberFormat="1" applyFont="1" applyFill="1" applyBorder="1"/>
    <xf numFmtId="0" fontId="11" fillId="3" borderId="7" xfId="0" applyFont="1" applyFill="1" applyBorder="1" applyAlignment="1">
      <alignment horizontal="center"/>
    </xf>
    <xf numFmtId="0" fontId="10" fillId="3" borderId="3" xfId="13" applyFont="1" applyFill="1" applyBorder="1" applyAlignment="1">
      <alignment horizontal="right"/>
    </xf>
    <xf numFmtId="10" fontId="11" fillId="3" borderId="3" xfId="12" applyNumberFormat="1" applyFont="1" applyFill="1" applyBorder="1"/>
    <xf numFmtId="10" fontId="11" fillId="3" borderId="3" xfId="12" applyNumberFormat="1" applyFont="1" applyFill="1" applyBorder="1" applyAlignment="1">
      <alignment horizontal="left"/>
    </xf>
    <xf numFmtId="166" fontId="11" fillId="3" borderId="3" xfId="13" applyNumberFormat="1" applyFont="1" applyFill="1" applyBorder="1"/>
    <xf numFmtId="0" fontId="21" fillId="3" borderId="0" xfId="13" quotePrefix="1" applyFont="1" applyFill="1" applyAlignment="1">
      <alignment horizontal="left"/>
    </xf>
    <xf numFmtId="166" fontId="20" fillId="3" borderId="9" xfId="13" applyNumberFormat="1" applyFont="1" applyFill="1" applyBorder="1"/>
    <xf numFmtId="166" fontId="21" fillId="3" borderId="5" xfId="13" applyNumberFormat="1" applyFont="1" applyFill="1" applyBorder="1"/>
    <xf numFmtId="166" fontId="20" fillId="3" borderId="7" xfId="13" applyNumberFormat="1" applyFont="1" applyFill="1" applyBorder="1"/>
    <xf numFmtId="0" fontId="21" fillId="3" borderId="0" xfId="0" applyFont="1" applyFill="1" applyAlignment="1">
      <alignment horizontal="center"/>
    </xf>
    <xf numFmtId="166" fontId="20" fillId="3" borderId="0" xfId="0" applyNumberFormat="1" applyFont="1" applyFill="1"/>
    <xf numFmtId="166" fontId="20" fillId="3" borderId="2" xfId="15" applyNumberFormat="1" applyFont="1" applyFill="1" applyBorder="1"/>
    <xf numFmtId="0" fontId="20" fillId="3" borderId="0" xfId="0" applyFont="1" applyFill="1"/>
    <xf numFmtId="0" fontId="21" fillId="3" borderId="0" xfId="13" applyFont="1" applyFill="1" applyAlignment="1">
      <alignment horizontal="center"/>
    </xf>
    <xf numFmtId="166" fontId="20" fillId="3" borderId="0" xfId="13" applyNumberFormat="1" applyFont="1" applyFill="1"/>
    <xf numFmtId="166" fontId="21" fillId="3" borderId="2" xfId="13" applyNumberFormat="1" applyFont="1" applyFill="1" applyBorder="1"/>
    <xf numFmtId="0" fontId="20" fillId="3" borderId="0" xfId="13" applyFont="1" applyFill="1"/>
    <xf numFmtId="166" fontId="21" fillId="3" borderId="1" xfId="16" applyNumberFormat="1" applyFont="1" applyFill="1" applyBorder="1"/>
    <xf numFmtId="166" fontId="20" fillId="3" borderId="7" xfId="16" applyNumberFormat="1" applyFont="1" applyFill="1" applyBorder="1"/>
    <xf numFmtId="166" fontId="21" fillId="3" borderId="7" xfId="13" applyNumberFormat="1" applyFont="1" applyFill="1" applyBorder="1"/>
    <xf numFmtId="166" fontId="21" fillId="3" borderId="9" xfId="13" applyNumberFormat="1" applyFont="1" applyFill="1" applyBorder="1"/>
    <xf numFmtId="0" fontId="21" fillId="3" borderId="6" xfId="13" applyFont="1" applyFill="1" applyBorder="1" applyAlignment="1">
      <alignment horizontal="center"/>
    </xf>
    <xf numFmtId="0" fontId="21" fillId="3" borderId="7" xfId="13" applyFont="1" applyFill="1" applyBorder="1" applyAlignment="1">
      <alignment horizontal="center"/>
    </xf>
    <xf numFmtId="0" fontId="20" fillId="3" borderId="6" xfId="24" applyFont="1" applyFill="1" applyBorder="1" applyAlignment="1">
      <alignment horizontal="center"/>
    </xf>
    <xf numFmtId="0" fontId="20" fillId="3" borderId="0" xfId="0" applyFont="1" applyFill="1" applyAlignment="1">
      <alignment horizontal="center"/>
    </xf>
    <xf numFmtId="10" fontId="20" fillId="3" borderId="0" xfId="12" applyNumberFormat="1" applyFont="1" applyFill="1" applyBorder="1" applyAlignment="1">
      <alignment horizontal="center"/>
    </xf>
    <xf numFmtId="0" fontId="20" fillId="3" borderId="0" xfId="24" applyFont="1" applyFill="1" applyAlignment="1">
      <alignment horizontal="center"/>
    </xf>
    <xf numFmtId="166" fontId="20" fillId="3" borderId="1" xfId="13" applyNumberFormat="1" applyFont="1" applyFill="1" applyBorder="1"/>
    <xf numFmtId="0" fontId="20" fillId="3" borderId="8" xfId="13" applyFont="1" applyFill="1" applyBorder="1" applyAlignment="1">
      <alignment horizontal="center"/>
    </xf>
    <xf numFmtId="0" fontId="20" fillId="3" borderId="1" xfId="0" applyFont="1" applyFill="1" applyBorder="1" applyAlignment="1">
      <alignment horizontal="center"/>
    </xf>
    <xf numFmtId="0" fontId="20" fillId="3" borderId="1" xfId="13" applyFont="1" applyFill="1" applyBorder="1" applyAlignment="1">
      <alignment horizontal="center"/>
    </xf>
    <xf numFmtId="9" fontId="21" fillId="3" borderId="1" xfId="12" applyFont="1" applyFill="1" applyBorder="1" applyAlignment="1">
      <alignment horizontal="center"/>
    </xf>
    <xf numFmtId="166" fontId="21" fillId="3" borderId="9" xfId="16" applyNumberFormat="1" applyFont="1" applyFill="1" applyBorder="1"/>
    <xf numFmtId="0" fontId="20" fillId="3" borderId="6" xfId="13" applyFont="1" applyFill="1" applyBorder="1"/>
    <xf numFmtId="166" fontId="20" fillId="3" borderId="0" xfId="13" applyNumberFormat="1" applyFont="1" applyFill="1" applyAlignment="1">
      <alignment horizontal="center"/>
    </xf>
    <xf numFmtId="0" fontId="20" fillId="3" borderId="0" xfId="13" quotePrefix="1" applyFont="1" applyFill="1" applyAlignment="1">
      <alignment horizontal="center"/>
    </xf>
    <xf numFmtId="0" fontId="20" fillId="3" borderId="0" xfId="13" quotePrefix="1" applyFont="1" applyFill="1" applyAlignment="1">
      <alignment horizontal="left"/>
    </xf>
    <xf numFmtId="0" fontId="20" fillId="3" borderId="7" xfId="13" quotePrefix="1" applyFont="1" applyFill="1" applyBorder="1" applyAlignment="1">
      <alignment horizontal="center"/>
    </xf>
    <xf numFmtId="0" fontId="21" fillId="3" borderId="6" xfId="13" applyFont="1" applyFill="1" applyBorder="1" applyAlignment="1">
      <alignment horizontal="right"/>
    </xf>
    <xf numFmtId="0" fontId="20" fillId="3" borderId="6" xfId="13" applyFont="1" applyFill="1" applyBorder="1" applyAlignment="1">
      <alignment horizontal="right"/>
    </xf>
    <xf numFmtId="168" fontId="20" fillId="3" borderId="0" xfId="12" applyNumberFormat="1" applyFont="1" applyFill="1" applyBorder="1" applyAlignment="1">
      <alignment horizontal="left"/>
    </xf>
    <xf numFmtId="10" fontId="21" fillId="3" borderId="0" xfId="12" applyNumberFormat="1" applyFont="1" applyFill="1" applyBorder="1" applyAlignment="1">
      <alignment horizontal="center"/>
    </xf>
    <xf numFmtId="10" fontId="20" fillId="3" borderId="0" xfId="12" applyNumberFormat="1" applyFont="1" applyFill="1" applyBorder="1" applyAlignment="1">
      <alignment horizontal="left"/>
    </xf>
    <xf numFmtId="10" fontId="20" fillId="3" borderId="0" xfId="12" applyNumberFormat="1" applyFont="1" applyFill="1" applyBorder="1"/>
    <xf numFmtId="0" fontId="20" fillId="3" borderId="8" xfId="13" applyFont="1" applyFill="1" applyBorder="1" applyAlignment="1">
      <alignment horizontal="right"/>
    </xf>
    <xf numFmtId="10" fontId="21" fillId="3" borderId="1" xfId="12" applyNumberFormat="1" applyFont="1" applyFill="1" applyBorder="1"/>
    <xf numFmtId="166" fontId="21" fillId="3" borderId="1" xfId="13" applyNumberFormat="1" applyFont="1" applyFill="1" applyBorder="1"/>
    <xf numFmtId="10" fontId="21" fillId="3" borderId="1" xfId="12" applyNumberFormat="1" applyFont="1" applyFill="1" applyBorder="1" applyAlignment="1">
      <alignment horizontal="left"/>
    </xf>
    <xf numFmtId="0" fontId="20" fillId="3" borderId="7" xfId="0" applyFont="1" applyFill="1" applyBorder="1"/>
    <xf numFmtId="0" fontId="21" fillId="3" borderId="7" xfId="13" applyFont="1" applyFill="1" applyBorder="1" applyAlignment="1">
      <alignment horizontal="left"/>
    </xf>
    <xf numFmtId="0" fontId="20" fillId="3" borderId="6" xfId="13" quotePrefix="1" applyFont="1" applyFill="1" applyBorder="1" applyAlignment="1">
      <alignment horizontal="left"/>
    </xf>
    <xf numFmtId="0" fontId="10" fillId="3" borderId="0" xfId="13" applyFont="1" applyFill="1" applyAlignment="1">
      <alignment vertical="top" wrapText="1"/>
    </xf>
    <xf numFmtId="166" fontId="13" fillId="3" borderId="0" xfId="13" applyNumberFormat="1" applyFont="1" applyFill="1"/>
    <xf numFmtId="0" fontId="25" fillId="3" borderId="0" xfId="0" applyFont="1" applyFill="1"/>
    <xf numFmtId="0" fontId="13" fillId="3" borderId="0" xfId="13" applyFont="1" applyFill="1"/>
    <xf numFmtId="0" fontId="12" fillId="3" borderId="6" xfId="13" applyFont="1" applyFill="1" applyBorder="1" applyAlignment="1">
      <alignment horizontal="center"/>
    </xf>
    <xf numFmtId="0" fontId="12" fillId="3" borderId="0" xfId="13" applyFont="1" applyFill="1" applyAlignment="1">
      <alignment horizontal="center"/>
    </xf>
    <xf numFmtId="0" fontId="12" fillId="3" borderId="0" xfId="0" applyFont="1" applyFill="1" applyAlignment="1">
      <alignment horizontal="center"/>
    </xf>
    <xf numFmtId="0" fontId="13" fillId="3" borderId="6" xfId="13" applyFont="1" applyFill="1" applyBorder="1" applyAlignment="1">
      <alignment horizontal="left" indent="1"/>
    </xf>
    <xf numFmtId="166" fontId="13" fillId="3" borderId="0" xfId="14" applyNumberFormat="1" applyFont="1" applyFill="1" applyBorder="1" applyAlignment="1">
      <alignment horizontal="center"/>
    </xf>
    <xf numFmtId="0" fontId="13" fillId="3" borderId="0" xfId="13" applyFont="1" applyFill="1" applyAlignment="1">
      <alignment horizontal="left"/>
    </xf>
    <xf numFmtId="166" fontId="13" fillId="3" borderId="0" xfId="0" applyNumberFormat="1" applyFont="1" applyFill="1"/>
    <xf numFmtId="166" fontId="13" fillId="3" borderId="1" xfId="13" applyNumberFormat="1" applyFont="1" applyFill="1" applyBorder="1"/>
    <xf numFmtId="166" fontId="13" fillId="3" borderId="2" xfId="15" applyNumberFormat="1" applyFont="1" applyFill="1" applyBorder="1"/>
    <xf numFmtId="0" fontId="13" fillId="3" borderId="6" xfId="15" applyFont="1" applyFill="1" applyBorder="1"/>
    <xf numFmtId="0" fontId="13" fillId="3" borderId="0" xfId="0" applyFont="1" applyFill="1"/>
    <xf numFmtId="0" fontId="13" fillId="3" borderId="6" xfId="13" applyFont="1" applyFill="1" applyBorder="1"/>
    <xf numFmtId="166" fontId="12" fillId="3" borderId="0" xfId="13" applyNumberFormat="1" applyFont="1" applyFill="1" applyAlignment="1">
      <alignment horizontal="center"/>
    </xf>
    <xf numFmtId="166" fontId="13" fillId="3" borderId="0" xfId="13" applyNumberFormat="1" applyFont="1" applyFill="1" applyAlignment="1">
      <alignment horizontal="center"/>
    </xf>
    <xf numFmtId="166" fontId="13" fillId="3" borderId="2" xfId="13" applyNumberFormat="1" applyFont="1" applyFill="1" applyBorder="1"/>
    <xf numFmtId="0" fontId="13" fillId="3" borderId="8" xfId="13" applyFont="1" applyFill="1" applyBorder="1"/>
    <xf numFmtId="0" fontId="13" fillId="3" borderId="1" xfId="13" applyFont="1" applyFill="1" applyBorder="1"/>
    <xf numFmtId="0" fontId="13" fillId="3" borderId="1" xfId="15" applyFont="1" applyFill="1" applyBorder="1"/>
    <xf numFmtId="0" fontId="13" fillId="3" borderId="1" xfId="15" applyFont="1" applyFill="1" applyBorder="1" applyAlignment="1">
      <alignment horizontal="left"/>
    </xf>
    <xf numFmtId="0" fontId="12" fillId="3" borderId="7" xfId="13" applyFont="1" applyFill="1" applyBorder="1" applyAlignment="1">
      <alignment horizontal="center"/>
    </xf>
    <xf numFmtId="166" fontId="13" fillId="3" borderId="7" xfId="13" applyNumberFormat="1" applyFont="1" applyFill="1" applyBorder="1"/>
    <xf numFmtId="166" fontId="13" fillId="3" borderId="9" xfId="13" applyNumberFormat="1" applyFont="1" applyFill="1" applyBorder="1"/>
    <xf numFmtId="166" fontId="13" fillId="3" borderId="0" xfId="13" applyNumberFormat="1" applyFont="1" applyFill="1" applyAlignment="1">
      <alignment horizontal="left"/>
    </xf>
    <xf numFmtId="0" fontId="12" fillId="3" borderId="0" xfId="13" applyFont="1" applyFill="1" applyAlignment="1">
      <alignment horizontal="right"/>
    </xf>
    <xf numFmtId="166" fontId="12" fillId="3" borderId="5" xfId="13" applyNumberFormat="1" applyFont="1" applyFill="1" applyBorder="1"/>
    <xf numFmtId="166" fontId="12" fillId="3" borderId="0" xfId="13" applyNumberFormat="1" applyFont="1" applyFill="1"/>
    <xf numFmtId="0" fontId="13" fillId="3" borderId="6" xfId="13" quotePrefix="1" applyFont="1" applyFill="1" applyBorder="1" applyAlignment="1">
      <alignment horizontal="left"/>
    </xf>
    <xf numFmtId="166" fontId="13" fillId="3" borderId="0" xfId="13" quotePrefix="1" applyNumberFormat="1" applyFont="1" applyFill="1"/>
    <xf numFmtId="0" fontId="13" fillId="3" borderId="8" xfId="13" applyFont="1" applyFill="1" applyBorder="1" applyAlignment="1">
      <alignment horizontal="right"/>
    </xf>
    <xf numFmtId="0" fontId="12" fillId="3" borderId="0" xfId="13" applyFont="1" applyFill="1"/>
    <xf numFmtId="0" fontId="12" fillId="3" borderId="6" xfId="13" applyFont="1" applyFill="1" applyBorder="1" applyAlignment="1">
      <alignment horizontal="right"/>
    </xf>
    <xf numFmtId="0" fontId="13" fillId="3" borderId="6" xfId="13" applyFont="1" applyFill="1" applyBorder="1" applyAlignment="1">
      <alignment horizontal="right"/>
    </xf>
    <xf numFmtId="166" fontId="12" fillId="3" borderId="2" xfId="13" applyNumberFormat="1" applyFont="1" applyFill="1" applyBorder="1"/>
    <xf numFmtId="0" fontId="13" fillId="3" borderId="7" xfId="13" applyFont="1" applyFill="1" applyBorder="1"/>
    <xf numFmtId="0" fontId="12" fillId="3" borderId="8" xfId="13" applyFont="1" applyFill="1" applyBorder="1" applyAlignment="1">
      <alignment horizontal="right"/>
    </xf>
    <xf numFmtId="166" fontId="12" fillId="3" borderId="1" xfId="16" applyNumberFormat="1" applyFont="1" applyFill="1" applyBorder="1"/>
    <xf numFmtId="0" fontId="13" fillId="3" borderId="9" xfId="13" applyFont="1" applyFill="1" applyBorder="1"/>
    <xf numFmtId="10" fontId="12" fillId="3" borderId="0" xfId="12" applyNumberFormat="1" applyFont="1" applyFill="1" applyBorder="1"/>
    <xf numFmtId="10" fontId="12" fillId="3" borderId="0" xfId="12" applyNumberFormat="1" applyFont="1" applyFill="1" applyBorder="1" applyAlignment="1">
      <alignment horizontal="left"/>
    </xf>
    <xf numFmtId="0" fontId="13" fillId="3" borderId="0" xfId="13" quotePrefix="1" applyFont="1" applyFill="1" applyAlignment="1">
      <alignment horizontal="center"/>
    </xf>
    <xf numFmtId="0" fontId="13" fillId="3" borderId="0" xfId="13" quotePrefix="1" applyFont="1" applyFill="1" applyAlignment="1">
      <alignment horizontal="left"/>
    </xf>
    <xf numFmtId="0" fontId="13" fillId="3" borderId="7" xfId="13" quotePrefix="1" applyFont="1" applyFill="1" applyBorder="1" applyAlignment="1">
      <alignment horizontal="center"/>
    </xf>
    <xf numFmtId="168" fontId="13" fillId="3" borderId="0" xfId="12" applyNumberFormat="1" applyFont="1" applyFill="1" applyBorder="1" applyAlignment="1">
      <alignment horizontal="left"/>
    </xf>
    <xf numFmtId="166" fontId="13" fillId="3" borderId="7" xfId="16" applyNumberFormat="1" applyFont="1" applyFill="1" applyBorder="1"/>
    <xf numFmtId="10" fontId="13" fillId="3" borderId="0" xfId="12" applyNumberFormat="1" applyFont="1" applyFill="1" applyBorder="1"/>
    <xf numFmtId="10" fontId="12" fillId="3" borderId="1" xfId="12" applyNumberFormat="1" applyFont="1" applyFill="1" applyBorder="1"/>
    <xf numFmtId="166" fontId="12" fillId="3" borderId="1" xfId="13" applyNumberFormat="1" applyFont="1" applyFill="1" applyBorder="1"/>
    <xf numFmtId="10" fontId="12" fillId="3" borderId="1" xfId="12" applyNumberFormat="1" applyFont="1" applyFill="1" applyBorder="1" applyAlignment="1">
      <alignment horizontal="left"/>
    </xf>
    <xf numFmtId="166" fontId="12" fillId="3" borderId="9" xfId="13" applyNumberFormat="1" applyFont="1" applyFill="1" applyBorder="1"/>
    <xf numFmtId="10" fontId="12" fillId="3" borderId="2" xfId="12" applyNumberFormat="1" applyFont="1" applyFill="1" applyBorder="1" applyAlignment="1">
      <alignment horizontal="center"/>
    </xf>
    <xf numFmtId="10" fontId="12" fillId="3" borderId="2" xfId="12" applyNumberFormat="1" applyFont="1" applyFill="1" applyBorder="1"/>
    <xf numFmtId="0" fontId="13" fillId="3" borderId="0" xfId="13" quotePrefix="1" applyFont="1" applyFill="1"/>
    <xf numFmtId="0" fontId="20" fillId="3" borderId="6" xfId="13" applyFont="1" applyFill="1" applyBorder="1" applyAlignment="1">
      <alignment horizontal="left" indent="1"/>
    </xf>
    <xf numFmtId="166" fontId="21" fillId="3" borderId="0" xfId="13" applyNumberFormat="1" applyFont="1" applyFill="1" applyAlignment="1">
      <alignment horizontal="center"/>
    </xf>
    <xf numFmtId="166" fontId="21" fillId="3" borderId="0" xfId="13" applyNumberFormat="1" applyFont="1" applyFill="1" applyAlignment="1">
      <alignment horizontal="left"/>
    </xf>
    <xf numFmtId="166" fontId="20" fillId="3" borderId="0" xfId="13" applyNumberFormat="1" applyFont="1" applyFill="1" applyAlignment="1">
      <alignment horizontal="left"/>
    </xf>
    <xf numFmtId="0" fontId="20" fillId="3" borderId="6" xfId="15" applyFont="1" applyFill="1" applyBorder="1" applyAlignment="1">
      <alignment horizontal="left" indent="1"/>
    </xf>
    <xf numFmtId="166" fontId="20" fillId="3" borderId="2" xfId="13" applyNumberFormat="1" applyFont="1" applyFill="1" applyBorder="1"/>
    <xf numFmtId="0" fontId="20" fillId="3" borderId="7" xfId="13" applyFont="1" applyFill="1" applyBorder="1" applyAlignment="1">
      <alignment horizontal="center"/>
    </xf>
    <xf numFmtId="0" fontId="20" fillId="3" borderId="0" xfId="13" applyFont="1" applyFill="1" applyAlignment="1">
      <alignment horizontal="left"/>
    </xf>
    <xf numFmtId="166" fontId="10" fillId="3" borderId="1" xfId="15" applyNumberFormat="1" applyFont="1" applyFill="1" applyBorder="1"/>
    <xf numFmtId="0" fontId="10" fillId="3" borderId="3" xfId="13" applyFont="1" applyFill="1" applyBorder="1"/>
    <xf numFmtId="166" fontId="20" fillId="3" borderId="0" xfId="14" applyNumberFormat="1" applyFont="1" applyFill="1" applyBorder="1" applyAlignment="1">
      <alignment horizontal="center"/>
    </xf>
    <xf numFmtId="0" fontId="13" fillId="3" borderId="0" xfId="13" applyFont="1" applyFill="1" applyAlignment="1">
      <alignment vertical="center" wrapText="1"/>
    </xf>
    <xf numFmtId="0" fontId="13" fillId="3" borderId="0" xfId="13" applyFont="1" applyFill="1" applyAlignment="1">
      <alignment horizontal="left" vertical="center" wrapText="1"/>
    </xf>
    <xf numFmtId="0" fontId="11" fillId="3" borderId="8" xfId="13" applyFont="1" applyFill="1" applyBorder="1"/>
    <xf numFmtId="166" fontId="21" fillId="4" borderId="0" xfId="13" applyNumberFormat="1" applyFont="1" applyFill="1"/>
    <xf numFmtId="166" fontId="13" fillId="3" borderId="0" xfId="15" applyNumberFormat="1" applyFont="1" applyFill="1"/>
    <xf numFmtId="166" fontId="13" fillId="3" borderId="0" xfId="16" applyNumberFormat="1" applyFont="1" applyFill="1" applyBorder="1"/>
    <xf numFmtId="0" fontId="20" fillId="3" borderId="0" xfId="13" quotePrefix="1" applyFont="1" applyFill="1"/>
    <xf numFmtId="0" fontId="13" fillId="3" borderId="0" xfId="13" applyFont="1" applyFill="1" applyAlignment="1">
      <alignment horizontal="left" indent="1"/>
    </xf>
    <xf numFmtId="166" fontId="13" fillId="3" borderId="0" xfId="14" applyNumberFormat="1" applyFont="1" applyFill="1" applyBorder="1" applyAlignment="1">
      <alignment horizontal="left"/>
    </xf>
    <xf numFmtId="0" fontId="13" fillId="3" borderId="7" xfId="13" applyFont="1" applyFill="1" applyBorder="1" applyAlignment="1">
      <alignment horizontal="center"/>
    </xf>
    <xf numFmtId="166" fontId="13" fillId="3" borderId="0" xfId="15" applyNumberFormat="1" applyFont="1" applyFill="1" applyAlignment="1">
      <alignment horizontal="left"/>
    </xf>
    <xf numFmtId="0" fontId="13" fillId="3" borderId="7" xfId="15" applyFont="1" applyFill="1" applyBorder="1" applyAlignment="1">
      <alignment horizontal="center"/>
    </xf>
    <xf numFmtId="0" fontId="13" fillId="3" borderId="0" xfId="15" applyFont="1" applyFill="1"/>
    <xf numFmtId="0" fontId="13" fillId="3" borderId="0" xfId="15" applyFont="1" applyFill="1" applyAlignment="1">
      <alignment horizontal="left"/>
    </xf>
    <xf numFmtId="0" fontId="13" fillId="3" borderId="7" xfId="15" applyFont="1" applyFill="1" applyBorder="1"/>
    <xf numFmtId="166" fontId="12" fillId="3" borderId="0" xfId="13" applyNumberFormat="1" applyFont="1" applyFill="1" applyAlignment="1">
      <alignment horizontal="left"/>
    </xf>
    <xf numFmtId="0" fontId="12" fillId="3" borderId="7" xfId="13" applyFont="1" applyFill="1" applyBorder="1"/>
    <xf numFmtId="166" fontId="12" fillId="3" borderId="1" xfId="16" applyNumberFormat="1" applyFont="1" applyFill="1" applyBorder="1" applyAlignment="1">
      <alignment horizontal="left"/>
    </xf>
    <xf numFmtId="0" fontId="13" fillId="3" borderId="0" xfId="13" applyFont="1" applyFill="1" applyAlignment="1">
      <alignment horizontal="center"/>
    </xf>
    <xf numFmtId="0" fontId="13" fillId="3" borderId="2" xfId="13" applyFont="1" applyFill="1" applyBorder="1" applyAlignment="1">
      <alignment horizontal="right"/>
    </xf>
    <xf numFmtId="10" fontId="12" fillId="3" borderId="2" xfId="12" applyNumberFormat="1" applyFont="1" applyFill="1" applyBorder="1" applyAlignment="1">
      <alignment horizontal="left"/>
    </xf>
    <xf numFmtId="10" fontId="8" fillId="3" borderId="0" xfId="19" applyNumberFormat="1" applyFont="1" applyFill="1"/>
    <xf numFmtId="0" fontId="20" fillId="3" borderId="0" xfId="15" applyFont="1" applyFill="1"/>
    <xf numFmtId="169" fontId="24" fillId="0" borderId="0" xfId="21" applyNumberFormat="1" applyFont="1" applyFill="1"/>
    <xf numFmtId="0" fontId="24" fillId="0" borderId="0" xfId="18" applyFont="1" applyAlignment="1">
      <alignment horizontal="center" vertical="top"/>
    </xf>
    <xf numFmtId="0" fontId="24" fillId="0" borderId="0" xfId="18" applyFont="1"/>
    <xf numFmtId="10" fontId="24" fillId="0" borderId="0" xfId="19" applyNumberFormat="1" applyFont="1"/>
    <xf numFmtId="166" fontId="24" fillId="0" borderId="0" xfId="20" applyNumberFormat="1" applyFont="1" applyFill="1"/>
    <xf numFmtId="166" fontId="24" fillId="0" borderId="0" xfId="18" applyNumberFormat="1" applyFont="1"/>
    <xf numFmtId="10" fontId="24" fillId="3" borderId="0" xfId="19" applyNumberFormat="1" applyFont="1" applyFill="1"/>
    <xf numFmtId="3" fontId="10" fillId="3" borderId="0" xfId="15" applyNumberFormat="1" applyFont="1" applyFill="1"/>
    <xf numFmtId="166" fontId="24" fillId="0" borderId="1" xfId="20" applyNumberFormat="1" applyFont="1" applyFill="1" applyBorder="1"/>
    <xf numFmtId="168" fontId="10" fillId="3" borderId="7" xfId="12" applyNumberFormat="1" applyFont="1" applyFill="1" applyBorder="1"/>
    <xf numFmtId="168" fontId="10" fillId="3" borderId="9" xfId="12" applyNumberFormat="1" applyFont="1" applyFill="1" applyBorder="1"/>
    <xf numFmtId="10" fontId="20" fillId="3" borderId="1" xfId="12" applyNumberFormat="1" applyFont="1" applyFill="1" applyBorder="1"/>
    <xf numFmtId="10" fontId="13" fillId="3" borderId="1" xfId="12" applyNumberFormat="1" applyFont="1" applyFill="1" applyBorder="1"/>
    <xf numFmtId="0" fontId="10" fillId="3" borderId="6" xfId="13" applyFont="1" applyFill="1" applyBorder="1" applyAlignment="1">
      <alignment horizontal="center"/>
    </xf>
    <xf numFmtId="166" fontId="13" fillId="3" borderId="0" xfId="14" applyNumberFormat="1" applyFont="1" applyFill="1" applyBorder="1"/>
    <xf numFmtId="166" fontId="13" fillId="3" borderId="7" xfId="14" applyNumberFormat="1" applyFont="1" applyFill="1" applyBorder="1"/>
    <xf numFmtId="166" fontId="13" fillId="3" borderId="6" xfId="14" applyNumberFormat="1" applyFont="1" applyFill="1" applyBorder="1"/>
    <xf numFmtId="166" fontId="13" fillId="3" borderId="6" xfId="13" applyNumberFormat="1" applyFont="1" applyFill="1" applyBorder="1"/>
    <xf numFmtId="166" fontId="13" fillId="3" borderId="8" xfId="13" applyNumberFormat="1" applyFont="1" applyFill="1" applyBorder="1"/>
    <xf numFmtId="166" fontId="11" fillId="3" borderId="10" xfId="13" applyNumberFormat="1" applyFont="1" applyFill="1" applyBorder="1"/>
    <xf numFmtId="166" fontId="20" fillId="3" borderId="0" xfId="14" applyNumberFormat="1" applyFont="1" applyFill="1" applyBorder="1"/>
    <xf numFmtId="166" fontId="20" fillId="3" borderId="7" xfId="14" applyNumberFormat="1" applyFont="1" applyFill="1" applyBorder="1"/>
    <xf numFmtId="166" fontId="20" fillId="3" borderId="6" xfId="13" applyNumberFormat="1" applyFont="1" applyFill="1" applyBorder="1"/>
    <xf numFmtId="166" fontId="20" fillId="3" borderId="8" xfId="13" applyNumberFormat="1" applyFont="1" applyFill="1" applyBorder="1"/>
    <xf numFmtId="166" fontId="20" fillId="3" borderId="6" xfId="14" applyNumberFormat="1" applyFont="1" applyFill="1" applyBorder="1"/>
    <xf numFmtId="166" fontId="21" fillId="3" borderId="10" xfId="13" applyNumberFormat="1" applyFont="1" applyFill="1" applyBorder="1"/>
    <xf numFmtId="0" fontId="26" fillId="3" borderId="0" xfId="0" applyFont="1" applyFill="1"/>
    <xf numFmtId="0" fontId="21" fillId="3" borderId="3" xfId="13" applyFont="1" applyFill="1" applyBorder="1" applyAlignment="1">
      <alignment horizontal="center"/>
    </xf>
    <xf numFmtId="0" fontId="20" fillId="3" borderId="0" xfId="13" applyFont="1" applyFill="1" applyAlignment="1">
      <alignment horizontal="center"/>
    </xf>
    <xf numFmtId="166" fontId="20" fillId="3" borderId="7" xfId="13" applyNumberFormat="1" applyFont="1" applyFill="1" applyBorder="1" applyAlignment="1">
      <alignment horizontal="center" wrapText="1"/>
    </xf>
    <xf numFmtId="166" fontId="20" fillId="3" borderId="1" xfId="13" applyNumberFormat="1" applyFont="1" applyFill="1" applyBorder="1" applyAlignment="1">
      <alignment horizontal="center"/>
    </xf>
    <xf numFmtId="166" fontId="20" fillId="3" borderId="9" xfId="13" applyNumberFormat="1" applyFont="1" applyFill="1" applyBorder="1" applyAlignment="1">
      <alignment horizontal="center" wrapText="1"/>
    </xf>
    <xf numFmtId="166" fontId="20" fillId="3" borderId="7" xfId="13" applyNumberFormat="1" applyFont="1" applyFill="1" applyBorder="1" applyAlignment="1">
      <alignment horizontal="right"/>
    </xf>
    <xf numFmtId="174" fontId="20" fillId="3" borderId="0" xfId="12" applyNumberFormat="1" applyFont="1" applyFill="1" applyBorder="1" applyAlignment="1">
      <alignment horizontal="right" vertical="center" wrapText="1"/>
    </xf>
    <xf numFmtId="174" fontId="20" fillId="3" borderId="0" xfId="12" applyNumberFormat="1" applyFont="1" applyFill="1" applyBorder="1" applyAlignment="1">
      <alignment horizontal="right"/>
    </xf>
    <xf numFmtId="166" fontId="20" fillId="3" borderId="0" xfId="13" applyNumberFormat="1" applyFont="1" applyFill="1" applyAlignment="1">
      <alignment horizontal="center" wrapText="1"/>
    </xf>
    <xf numFmtId="166" fontId="20" fillId="3" borderId="1" xfId="13" applyNumberFormat="1" applyFont="1" applyFill="1" applyBorder="1" applyAlignment="1">
      <alignment horizontal="center" wrapText="1"/>
    </xf>
    <xf numFmtId="166" fontId="21" fillId="3" borderId="0" xfId="13" applyNumberFormat="1" applyFont="1" applyFill="1" applyAlignment="1">
      <alignment horizontal="right"/>
    </xf>
    <xf numFmtId="166" fontId="21" fillId="3" borderId="7" xfId="13" applyNumberFormat="1" applyFont="1" applyFill="1" applyBorder="1" applyAlignment="1">
      <alignment horizontal="right"/>
    </xf>
    <xf numFmtId="0" fontId="10" fillId="3" borderId="6" xfId="13" applyFont="1" applyFill="1" applyBorder="1" applyAlignment="1">
      <alignment horizontal="left" indent="1"/>
    </xf>
    <xf numFmtId="0" fontId="11" fillId="3" borderId="6" xfId="13" applyFont="1" applyFill="1" applyBorder="1" applyAlignment="1">
      <alignment horizontal="left" indent="1"/>
    </xf>
    <xf numFmtId="0" fontId="11" fillId="3" borderId="3" xfId="13" applyFont="1" applyFill="1" applyBorder="1" applyAlignment="1">
      <alignment horizontal="center"/>
    </xf>
    <xf numFmtId="0" fontId="12" fillId="3" borderId="0" xfId="13" applyFont="1" applyFill="1" applyAlignment="1">
      <alignment horizontal="left"/>
    </xf>
    <xf numFmtId="0" fontId="10" fillId="3" borderId="8" xfId="13" applyFont="1" applyFill="1" applyBorder="1" applyAlignment="1">
      <alignment horizontal="left" indent="1"/>
    </xf>
    <xf numFmtId="166" fontId="21" fillId="3" borderId="9" xfId="16" applyNumberFormat="1" applyFont="1" applyFill="1" applyBorder="1" applyAlignment="1">
      <alignment horizontal="right"/>
    </xf>
    <xf numFmtId="0" fontId="12" fillId="3" borderId="3" xfId="13" applyFont="1" applyFill="1" applyBorder="1"/>
    <xf numFmtId="166" fontId="13" fillId="3" borderId="0" xfId="13" applyNumberFormat="1" applyFont="1" applyFill="1" applyAlignment="1">
      <alignment horizontal="center" wrapText="1"/>
    </xf>
    <xf numFmtId="166" fontId="13" fillId="3" borderId="7" xfId="13" applyNumberFormat="1" applyFont="1" applyFill="1" applyBorder="1" applyAlignment="1">
      <alignment horizontal="center" wrapText="1"/>
    </xf>
    <xf numFmtId="166" fontId="13" fillId="3" borderId="1" xfId="13" applyNumberFormat="1" applyFont="1" applyFill="1" applyBorder="1" applyAlignment="1">
      <alignment horizontal="center"/>
    </xf>
    <xf numFmtId="166" fontId="13" fillId="3" borderId="1" xfId="13" applyNumberFormat="1" applyFont="1" applyFill="1" applyBorder="1" applyAlignment="1">
      <alignment horizontal="center" wrapText="1"/>
    </xf>
    <xf numFmtId="166" fontId="13" fillId="3" borderId="9" xfId="13" applyNumberFormat="1" applyFont="1" applyFill="1" applyBorder="1" applyAlignment="1">
      <alignment horizontal="center" wrapText="1"/>
    </xf>
    <xf numFmtId="0" fontId="12" fillId="3" borderId="6" xfId="13" applyFont="1" applyFill="1" applyBorder="1" applyAlignment="1">
      <alignment horizontal="left" indent="1"/>
    </xf>
    <xf numFmtId="166" fontId="12" fillId="3" borderId="0" xfId="13" applyNumberFormat="1" applyFont="1" applyFill="1" applyAlignment="1">
      <alignment horizontal="right"/>
    </xf>
    <xf numFmtId="166" fontId="12" fillId="3" borderId="7" xfId="13" applyNumberFormat="1" applyFont="1" applyFill="1" applyBorder="1" applyAlignment="1">
      <alignment horizontal="right"/>
    </xf>
    <xf numFmtId="174" fontId="13" fillId="3" borderId="7" xfId="12" applyNumberFormat="1" applyFont="1" applyFill="1" applyBorder="1" applyAlignment="1">
      <alignment horizontal="right" vertical="center" wrapText="1"/>
    </xf>
    <xf numFmtId="166" fontId="13" fillId="3" borderId="0" xfId="13" applyNumberFormat="1" applyFont="1" applyFill="1" applyAlignment="1">
      <alignment horizontal="right"/>
    </xf>
    <xf numFmtId="166" fontId="13" fillId="3" borderId="7" xfId="13" applyNumberFormat="1" applyFont="1" applyFill="1" applyBorder="1" applyAlignment="1">
      <alignment horizontal="right"/>
    </xf>
    <xf numFmtId="174" fontId="13" fillId="3" borderId="0" xfId="12" applyNumberFormat="1" applyFont="1" applyFill="1" applyBorder="1" applyAlignment="1">
      <alignment horizontal="right"/>
    </xf>
    <xf numFmtId="174" fontId="13" fillId="3" borderId="9" xfId="12" applyNumberFormat="1" applyFont="1" applyFill="1" applyBorder="1" applyAlignment="1">
      <alignment horizontal="right"/>
    </xf>
    <xf numFmtId="0" fontId="12" fillId="3" borderId="8" xfId="13" applyFont="1" applyFill="1" applyBorder="1" applyAlignment="1">
      <alignment horizontal="left" indent="1"/>
    </xf>
    <xf numFmtId="166" fontId="12" fillId="3" borderId="1" xfId="16" applyNumberFormat="1" applyFont="1" applyFill="1" applyBorder="1" applyAlignment="1">
      <alignment horizontal="right"/>
    </xf>
    <xf numFmtId="166" fontId="12" fillId="3" borderId="9" xfId="16" applyNumberFormat="1" applyFont="1" applyFill="1" applyBorder="1" applyAlignment="1">
      <alignment horizontal="right"/>
    </xf>
    <xf numFmtId="0" fontId="13" fillId="3" borderId="6" xfId="13" applyFont="1" applyFill="1" applyBorder="1" applyAlignment="1">
      <alignment horizontal="left" indent="2"/>
    </xf>
    <xf numFmtId="0" fontId="10" fillId="3" borderId="0" xfId="15" applyFont="1" applyFill="1" applyAlignment="1">
      <alignment horizontal="center"/>
    </xf>
    <xf numFmtId="166" fontId="10" fillId="3" borderId="0" xfId="16" applyNumberFormat="1" applyFont="1" applyFill="1" applyBorder="1"/>
    <xf numFmtId="0" fontId="21" fillId="3" borderId="7" xfId="13" applyFont="1" applyFill="1" applyBorder="1" applyAlignment="1">
      <alignment horizontal="center" wrapText="1"/>
    </xf>
    <xf numFmtId="0" fontId="12" fillId="3" borderId="12" xfId="13" applyFont="1" applyFill="1" applyBorder="1" applyAlignment="1">
      <alignment horizontal="center" wrapText="1"/>
    </xf>
    <xf numFmtId="0" fontId="13" fillId="3" borderId="11" xfId="13" applyFont="1" applyFill="1" applyBorder="1"/>
    <xf numFmtId="174" fontId="13" fillId="3" borderId="0" xfId="12" applyNumberFormat="1" applyFont="1" applyFill="1" applyBorder="1" applyAlignment="1">
      <alignment horizontal="right" vertical="center" wrapText="1"/>
    </xf>
    <xf numFmtId="166" fontId="12" fillId="3" borderId="3" xfId="13" applyNumberFormat="1" applyFont="1" applyFill="1" applyBorder="1" applyAlignment="1">
      <alignment horizontal="right"/>
    </xf>
    <xf numFmtId="166" fontId="20" fillId="3" borderId="0" xfId="13" applyNumberFormat="1" applyFont="1" applyFill="1" applyAlignment="1">
      <alignment horizontal="right"/>
    </xf>
    <xf numFmtId="166" fontId="21" fillId="3" borderId="1" xfId="16" applyNumberFormat="1" applyFont="1" applyFill="1" applyBorder="1" applyAlignment="1">
      <alignment horizontal="right"/>
    </xf>
    <xf numFmtId="0" fontId="12" fillId="3" borderId="7" xfId="13" applyFont="1" applyFill="1" applyBorder="1" applyAlignment="1">
      <alignment horizontal="center" wrapText="1"/>
    </xf>
    <xf numFmtId="174" fontId="13" fillId="3" borderId="1" xfId="12" applyNumberFormat="1" applyFont="1" applyFill="1" applyBorder="1" applyAlignment="1">
      <alignment horizontal="right"/>
    </xf>
    <xf numFmtId="0" fontId="9" fillId="3" borderId="0" xfId="0" applyFont="1" applyFill="1"/>
    <xf numFmtId="0" fontId="11" fillId="3" borderId="0" xfId="0" applyFont="1" applyFill="1"/>
    <xf numFmtId="0" fontId="11" fillId="3" borderId="0" xfId="0" applyFont="1" applyFill="1" applyAlignment="1">
      <alignment horizontal="center"/>
    </xf>
    <xf numFmtId="165" fontId="10" fillId="3" borderId="0" xfId="1" applyFont="1" applyFill="1"/>
    <xf numFmtId="166" fontId="10" fillId="3" borderId="0" xfId="0" applyNumberFormat="1" applyFont="1" applyFill="1"/>
    <xf numFmtId="165" fontId="10" fillId="3" borderId="0" xfId="0" applyNumberFormat="1" applyFont="1" applyFill="1"/>
    <xf numFmtId="174" fontId="13" fillId="3" borderId="7" xfId="12" applyNumberFormat="1" applyFont="1" applyFill="1" applyBorder="1" applyAlignment="1">
      <alignment horizontal="right"/>
    </xf>
    <xf numFmtId="0" fontId="13" fillId="3" borderId="8" xfId="13" applyFont="1" applyFill="1" applyBorder="1" applyAlignment="1">
      <alignment horizontal="left" indent="1"/>
    </xf>
    <xf numFmtId="165" fontId="13" fillId="3" borderId="0" xfId="13" applyNumberFormat="1" applyFont="1" applyFill="1"/>
    <xf numFmtId="0" fontId="12" fillId="3" borderId="8" xfId="13" applyFont="1" applyFill="1" applyBorder="1"/>
    <xf numFmtId="166" fontId="13" fillId="3" borderId="3" xfId="13" applyNumberFormat="1" applyFont="1" applyFill="1" applyBorder="1"/>
    <xf numFmtId="0" fontId="13" fillId="3" borderId="3" xfId="13" applyFont="1" applyFill="1" applyBorder="1" applyAlignment="1">
      <alignment horizontal="left" indent="1"/>
    </xf>
    <xf numFmtId="0" fontId="25" fillId="3" borderId="7" xfId="0" applyFont="1" applyFill="1" applyBorder="1"/>
    <xf numFmtId="0" fontId="25" fillId="3" borderId="9" xfId="0" applyFont="1" applyFill="1" applyBorder="1"/>
    <xf numFmtId="0" fontId="21" fillId="3" borderId="7" xfId="0" applyFont="1" applyFill="1" applyBorder="1"/>
    <xf numFmtId="0" fontId="21" fillId="3" borderId="6" xfId="13" applyFont="1" applyFill="1" applyBorder="1" applyAlignment="1">
      <alignment horizontal="left" indent="1"/>
    </xf>
    <xf numFmtId="0" fontId="27" fillId="3" borderId="0" xfId="0" applyFont="1" applyFill="1"/>
    <xf numFmtId="0" fontId="10" fillId="3" borderId="6" xfId="0" applyFont="1" applyFill="1" applyBorder="1"/>
    <xf numFmtId="168" fontId="28" fillId="3" borderId="0" xfId="15" applyNumberFormat="1" applyFont="1" applyFill="1"/>
    <xf numFmtId="173" fontId="10" fillId="0" borderId="0" xfId="0" applyNumberFormat="1" applyFont="1"/>
    <xf numFmtId="0" fontId="11" fillId="3" borderId="1" xfId="13" applyFont="1" applyFill="1" applyBorder="1" applyAlignment="1">
      <alignment horizontal="center"/>
    </xf>
    <xf numFmtId="0" fontId="21" fillId="3" borderId="3" xfId="13" applyFont="1" applyFill="1" applyBorder="1" applyAlignment="1">
      <alignment horizontal="center" wrapText="1"/>
    </xf>
    <xf numFmtId="166" fontId="20" fillId="3" borderId="1" xfId="13" applyNumberFormat="1" applyFont="1" applyFill="1" applyBorder="1" applyAlignment="1">
      <alignment horizontal="right"/>
    </xf>
    <xf numFmtId="166" fontId="21" fillId="3" borderId="3" xfId="13" applyNumberFormat="1" applyFont="1" applyFill="1" applyBorder="1" applyAlignment="1">
      <alignment horizontal="right"/>
    </xf>
    <xf numFmtId="0" fontId="12" fillId="3" borderId="3" xfId="13" applyFont="1" applyFill="1" applyBorder="1" applyAlignment="1">
      <alignment horizontal="center"/>
    </xf>
    <xf numFmtId="0" fontId="12" fillId="3" borderId="12" xfId="13" applyFont="1" applyFill="1" applyBorder="1" applyAlignment="1">
      <alignment horizontal="center"/>
    </xf>
    <xf numFmtId="0" fontId="12" fillId="3" borderId="1" xfId="13" applyFont="1" applyFill="1" applyBorder="1" applyAlignment="1">
      <alignment horizontal="center"/>
    </xf>
    <xf numFmtId="0" fontId="10" fillId="3" borderId="0" xfId="0" applyFont="1" applyFill="1" applyAlignment="1">
      <alignment horizontal="left" indent="1"/>
    </xf>
    <xf numFmtId="9" fontId="10" fillId="3" borderId="0" xfId="2" applyFont="1" applyFill="1" applyBorder="1" applyAlignment="1">
      <alignment horizontal="center"/>
    </xf>
    <xf numFmtId="166" fontId="10" fillId="3" borderId="0" xfId="1" applyNumberFormat="1" applyFont="1" applyFill="1" applyBorder="1" applyAlignment="1">
      <alignment horizontal="center"/>
    </xf>
    <xf numFmtId="9" fontId="11" fillId="3" borderId="0" xfId="2" applyFont="1" applyFill="1" applyBorder="1" applyAlignment="1">
      <alignment horizontal="center"/>
    </xf>
    <xf numFmtId="0" fontId="1" fillId="0" borderId="0" xfId="25"/>
    <xf numFmtId="0" fontId="8" fillId="0" borderId="0" xfId="25" applyFont="1"/>
    <xf numFmtId="0" fontId="8" fillId="0" borderId="0" xfId="25" applyFont="1" applyAlignment="1">
      <alignment horizontal="right"/>
    </xf>
    <xf numFmtId="0" fontId="8" fillId="0" borderId="0" xfId="25" quotePrefix="1" applyFont="1" applyAlignment="1">
      <alignment horizontal="right"/>
    </xf>
    <xf numFmtId="0" fontId="30" fillId="0" borderId="0" xfId="25" applyFont="1"/>
    <xf numFmtId="1" fontId="1" fillId="0" borderId="0" xfId="25" applyNumberFormat="1"/>
    <xf numFmtId="10" fontId="0" fillId="0" borderId="0" xfId="26" applyNumberFormat="1" applyFont="1"/>
    <xf numFmtId="166" fontId="1" fillId="0" borderId="0" xfId="25" applyNumberFormat="1"/>
    <xf numFmtId="166" fontId="0" fillId="0" borderId="0" xfId="27" applyNumberFormat="1" applyFont="1"/>
    <xf numFmtId="166" fontId="29" fillId="0" borderId="1" xfId="25" applyNumberFormat="1" applyFont="1" applyBorder="1"/>
    <xf numFmtId="166" fontId="29" fillId="0" borderId="1" xfId="27" applyNumberFormat="1" applyFont="1" applyBorder="1"/>
    <xf numFmtId="166" fontId="31" fillId="0" borderId="1" xfId="27" applyNumberFormat="1" applyFont="1" applyBorder="1"/>
    <xf numFmtId="0" fontId="29" fillId="0" borderId="0" xfId="25" applyFont="1"/>
    <xf numFmtId="0" fontId="31" fillId="0" borderId="0" xfId="25" applyFont="1"/>
    <xf numFmtId="166" fontId="29" fillId="0" borderId="0" xfId="25" applyNumberFormat="1" applyFont="1"/>
    <xf numFmtId="166" fontId="29" fillId="0" borderId="0" xfId="27" applyNumberFormat="1" applyFont="1"/>
    <xf numFmtId="166" fontId="31" fillId="0" borderId="0" xfId="27" applyNumberFormat="1" applyFont="1" applyBorder="1"/>
    <xf numFmtId="166" fontId="0" fillId="0" borderId="0" xfId="27" applyNumberFormat="1" applyFont="1" applyBorder="1"/>
    <xf numFmtId="0" fontId="5" fillId="0" borderId="0" xfId="28" applyFont="1" applyAlignment="1">
      <alignment horizontal="center"/>
    </xf>
    <xf numFmtId="0" fontId="32" fillId="0" borderId="0" xfId="25" applyFont="1"/>
    <xf numFmtId="0" fontId="30" fillId="0" borderId="0" xfId="28" applyFont="1"/>
    <xf numFmtId="0" fontId="4" fillId="0" borderId="0" xfId="28"/>
    <xf numFmtId="166" fontId="4" fillId="0" borderId="0" xfId="29" applyNumberFormat="1" applyFont="1"/>
    <xf numFmtId="0" fontId="4" fillId="0" borderId="0" xfId="28" applyAlignment="1">
      <alignment horizontal="right"/>
    </xf>
    <xf numFmtId="166" fontId="4" fillId="0" borderId="1" xfId="29" applyNumberFormat="1" applyFont="1" applyBorder="1"/>
    <xf numFmtId="166" fontId="4" fillId="0" borderId="0" xfId="28" applyNumberFormat="1"/>
    <xf numFmtId="0" fontId="4" fillId="0" borderId="0" xfId="28" applyAlignment="1">
      <alignment horizontal="center"/>
    </xf>
    <xf numFmtId="0" fontId="1" fillId="0" borderId="0" xfId="25" applyAlignment="1">
      <alignment horizontal="left" wrapText="1"/>
    </xf>
    <xf numFmtId="15" fontId="1" fillId="0" borderId="0" xfId="25" applyNumberFormat="1"/>
    <xf numFmtId="0" fontId="13" fillId="3" borderId="6" xfId="13" applyFont="1" applyFill="1" applyBorder="1" applyAlignment="1">
      <alignment horizontal="center"/>
    </xf>
    <xf numFmtId="0" fontId="13" fillId="3" borderId="0" xfId="13" applyFont="1" applyFill="1" applyAlignment="1">
      <alignment horizontal="right"/>
    </xf>
    <xf numFmtId="0" fontId="13" fillId="3" borderId="1" xfId="13" applyFont="1" applyFill="1" applyBorder="1" applyAlignment="1">
      <alignment horizontal="right"/>
    </xf>
    <xf numFmtId="166" fontId="12" fillId="3" borderId="10" xfId="13" applyNumberFormat="1" applyFont="1" applyFill="1" applyBorder="1"/>
    <xf numFmtId="168" fontId="13" fillId="3" borderId="7" xfId="12" applyNumberFormat="1" applyFont="1" applyFill="1" applyBorder="1"/>
    <xf numFmtId="168" fontId="13" fillId="3" borderId="9" xfId="12" applyNumberFormat="1" applyFont="1" applyFill="1" applyBorder="1"/>
    <xf numFmtId="0" fontId="22" fillId="3" borderId="0" xfId="13" applyFont="1" applyFill="1" applyAlignment="1">
      <alignment horizontal="left" vertical="center"/>
    </xf>
    <xf numFmtId="166" fontId="21" fillId="3" borderId="3" xfId="13" applyNumberFormat="1" applyFont="1" applyFill="1" applyBorder="1"/>
    <xf numFmtId="174" fontId="13" fillId="3" borderId="0" xfId="12" applyNumberFormat="1" applyFont="1" applyFill="1" applyBorder="1" applyAlignment="1">
      <alignment vertical="center" wrapText="1"/>
    </xf>
    <xf numFmtId="174" fontId="13" fillId="3" borderId="1" xfId="12" applyNumberFormat="1" applyFont="1" applyFill="1" applyBorder="1" applyAlignment="1"/>
    <xf numFmtId="166" fontId="21" fillId="3" borderId="1" xfId="16" applyNumberFormat="1" applyFont="1" applyFill="1" applyBorder="1" applyAlignment="1"/>
    <xf numFmtId="0" fontId="13" fillId="3" borderId="3" xfId="13" applyFont="1" applyFill="1" applyBorder="1"/>
    <xf numFmtId="0" fontId="13" fillId="3" borderId="0" xfId="13" applyFont="1" applyFill="1" applyAlignment="1">
      <alignment horizontal="left" indent="2"/>
    </xf>
    <xf numFmtId="0" fontId="12" fillId="3" borderId="0" xfId="13" applyFont="1" applyFill="1" applyAlignment="1">
      <alignment horizontal="left" indent="1"/>
    </xf>
    <xf numFmtId="0" fontId="12" fillId="3" borderId="1" xfId="13" applyFont="1" applyFill="1" applyBorder="1" applyAlignment="1">
      <alignment horizontal="left" indent="1"/>
    </xf>
    <xf numFmtId="0" fontId="20" fillId="3" borderId="6" xfId="13" applyFont="1" applyFill="1" applyBorder="1" applyAlignment="1">
      <alignment horizontal="center"/>
    </xf>
    <xf numFmtId="0" fontId="13" fillId="3" borderId="11" xfId="13" applyFont="1" applyFill="1" applyBorder="1" applyAlignment="1">
      <alignment horizontal="center"/>
    </xf>
    <xf numFmtId="0" fontId="13" fillId="3" borderId="3" xfId="13" applyFont="1" applyFill="1" applyBorder="1" applyAlignment="1">
      <alignment horizontal="center"/>
    </xf>
    <xf numFmtId="0" fontId="8" fillId="0" borderId="0" xfId="0" quotePrefix="1" applyFont="1" applyAlignment="1">
      <alignment horizontal="right"/>
    </xf>
    <xf numFmtId="0" fontId="8" fillId="3" borderId="0" xfId="0" applyFont="1" applyFill="1"/>
    <xf numFmtId="0" fontId="17" fillId="3" borderId="0" xfId="0" applyFont="1" applyFill="1" applyAlignment="1">
      <alignment horizontal="center"/>
    </xf>
    <xf numFmtId="0" fontId="17" fillId="3" borderId="0" xfId="0" applyFont="1" applyFill="1"/>
    <xf numFmtId="0" fontId="8" fillId="3" borderId="0" xfId="0" applyFont="1" applyFill="1" applyAlignment="1">
      <alignment horizontal="center"/>
    </xf>
    <xf numFmtId="0" fontId="17" fillId="2" borderId="0" xfId="0" applyFont="1" applyFill="1" applyAlignment="1">
      <alignment horizontal="center"/>
    </xf>
    <xf numFmtId="0" fontId="17" fillId="3" borderId="1" xfId="0" applyFont="1" applyFill="1" applyBorder="1" applyAlignment="1">
      <alignment horizontal="center"/>
    </xf>
    <xf numFmtId="0" fontId="18" fillId="3" borderId="0" xfId="0" applyFont="1" applyFill="1" applyAlignment="1">
      <alignment horizontal="center"/>
    </xf>
    <xf numFmtId="0" fontId="8" fillId="3" borderId="0" xfId="0" applyFont="1" applyFill="1" applyAlignment="1">
      <alignment horizontal="left" indent="1"/>
    </xf>
    <xf numFmtId="166" fontId="8" fillId="3" borderId="0" xfId="1" applyNumberFormat="1" applyFont="1" applyFill="1" applyBorder="1"/>
    <xf numFmtId="9" fontId="8" fillId="3" borderId="0" xfId="2" applyFont="1" applyFill="1" applyBorder="1" applyAlignment="1">
      <alignment horizontal="center"/>
    </xf>
    <xf numFmtId="166" fontId="8" fillId="3" borderId="0" xfId="1" applyNumberFormat="1" applyFont="1" applyFill="1" applyBorder="1" applyAlignment="1">
      <alignment horizontal="center"/>
    </xf>
    <xf numFmtId="0" fontId="17" fillId="3" borderId="0" xfId="0" applyFont="1" applyFill="1" applyAlignment="1">
      <alignment horizontal="left" indent="1"/>
    </xf>
    <xf numFmtId="166" fontId="17" fillId="3" borderId="0" xfId="1" applyNumberFormat="1" applyFont="1" applyFill="1" applyBorder="1"/>
    <xf numFmtId="166" fontId="8" fillId="3" borderId="0" xfId="1" quotePrefix="1" applyNumberFormat="1" applyFont="1" applyFill="1" applyBorder="1"/>
    <xf numFmtId="0" fontId="17" fillId="2" borderId="0" xfId="0" applyFont="1" applyFill="1" applyAlignment="1">
      <alignment horizontal="left" indent="1"/>
    </xf>
    <xf numFmtId="166" fontId="17" fillId="2" borderId="0" xfId="1" applyNumberFormat="1" applyFont="1" applyFill="1" applyBorder="1"/>
    <xf numFmtId="9" fontId="17" fillId="2" borderId="0" xfId="2" applyFont="1" applyFill="1" applyBorder="1" applyAlignment="1">
      <alignment horizontal="center"/>
    </xf>
    <xf numFmtId="0" fontId="9" fillId="3" borderId="0" xfId="0" applyFont="1" applyFill="1" applyAlignment="1">
      <alignment horizontal="center"/>
    </xf>
    <xf numFmtId="0" fontId="11" fillId="3" borderId="4" xfId="13" applyFont="1" applyFill="1" applyBorder="1" applyAlignment="1">
      <alignment horizontal="center"/>
    </xf>
    <xf numFmtId="0" fontId="11" fillId="3" borderId="2" xfId="13" applyFont="1" applyFill="1" applyBorder="1" applyAlignment="1">
      <alignment horizontal="center"/>
    </xf>
    <xf numFmtId="0" fontId="11" fillId="3" borderId="5" xfId="13" applyFont="1" applyFill="1" applyBorder="1" applyAlignment="1">
      <alignment horizontal="center"/>
    </xf>
    <xf numFmtId="0" fontId="11" fillId="3" borderId="11" xfId="13" applyFont="1" applyFill="1" applyBorder="1" applyAlignment="1">
      <alignment horizontal="center"/>
    </xf>
    <xf numFmtId="0" fontId="11" fillId="3" borderId="3" xfId="13" applyFont="1" applyFill="1" applyBorder="1" applyAlignment="1">
      <alignment horizontal="center"/>
    </xf>
    <xf numFmtId="0" fontId="11" fillId="3" borderId="12" xfId="13" applyFont="1" applyFill="1" applyBorder="1" applyAlignment="1">
      <alignment horizontal="center"/>
    </xf>
    <xf numFmtId="0" fontId="11" fillId="3" borderId="0" xfId="13" applyFont="1" applyFill="1" applyAlignment="1">
      <alignment horizontal="center"/>
    </xf>
    <xf numFmtId="0" fontId="11" fillId="3" borderId="8" xfId="13" applyFont="1" applyFill="1" applyBorder="1" applyAlignment="1">
      <alignment horizontal="center"/>
    </xf>
    <xf numFmtId="0" fontId="11" fillId="3" borderId="1" xfId="13" applyFont="1" applyFill="1" applyBorder="1" applyAlignment="1">
      <alignment horizontal="center"/>
    </xf>
    <xf numFmtId="0" fontId="11" fillId="3" borderId="9" xfId="13" applyFont="1" applyFill="1" applyBorder="1" applyAlignment="1">
      <alignment horizontal="center"/>
    </xf>
    <xf numFmtId="0" fontId="12" fillId="3" borderId="4" xfId="13" applyFont="1" applyFill="1" applyBorder="1" applyAlignment="1">
      <alignment horizontal="center"/>
    </xf>
    <xf numFmtId="0" fontId="12" fillId="3" borderId="2" xfId="13" applyFont="1" applyFill="1" applyBorder="1" applyAlignment="1">
      <alignment horizontal="center"/>
    </xf>
    <xf numFmtId="0" fontId="12" fillId="3" borderId="5" xfId="13" applyFont="1" applyFill="1" applyBorder="1" applyAlignment="1">
      <alignment horizontal="center"/>
    </xf>
    <xf numFmtId="0" fontId="11" fillId="3" borderId="6" xfId="13" applyFont="1" applyFill="1" applyBorder="1" applyAlignment="1">
      <alignment horizontal="left" indent="1"/>
    </xf>
    <xf numFmtId="0" fontId="11" fillId="3" borderId="0" xfId="13" applyFont="1" applyFill="1" applyAlignment="1">
      <alignment horizontal="left" indent="1"/>
    </xf>
    <xf numFmtId="0" fontId="10" fillId="3" borderId="6" xfId="13" applyFont="1" applyFill="1" applyBorder="1" applyAlignment="1">
      <alignment horizontal="left"/>
    </xf>
    <xf numFmtId="0" fontId="10" fillId="3" borderId="0" xfId="13" applyFont="1" applyFill="1" applyAlignment="1">
      <alignment horizontal="left"/>
    </xf>
    <xf numFmtId="0" fontId="10" fillId="3" borderId="7" xfId="13" applyFont="1" applyFill="1" applyBorder="1" applyAlignment="1">
      <alignment horizontal="left"/>
    </xf>
    <xf numFmtId="0" fontId="22" fillId="3" borderId="0" xfId="13" applyFont="1" applyFill="1" applyAlignment="1">
      <alignment horizontal="left" wrapText="1"/>
    </xf>
    <xf numFmtId="0" fontId="10" fillId="3" borderId="6" xfId="13" applyFont="1" applyFill="1" applyBorder="1" applyAlignment="1">
      <alignment horizontal="left" indent="1"/>
    </xf>
    <xf numFmtId="0" fontId="10" fillId="3" borderId="0" xfId="13" applyFont="1" applyFill="1" applyAlignment="1">
      <alignment horizontal="left" indent="1"/>
    </xf>
    <xf numFmtId="0" fontId="17" fillId="3" borderId="0" xfId="0" applyFont="1" applyFill="1" applyAlignment="1">
      <alignment horizontal="center"/>
    </xf>
    <xf numFmtId="0" fontId="17" fillId="2" borderId="0" xfId="0" applyFont="1" applyFill="1" applyAlignment="1">
      <alignment horizontal="center"/>
    </xf>
    <xf numFmtId="0" fontId="17" fillId="3" borderId="1" xfId="0" applyFont="1" applyFill="1" applyBorder="1" applyAlignment="1">
      <alignment horizontal="center"/>
    </xf>
    <xf numFmtId="0" fontId="9" fillId="3" borderId="0" xfId="0" applyFont="1" applyFill="1" applyAlignment="1">
      <alignment horizontal="center" vertical="center" wrapText="1"/>
    </xf>
    <xf numFmtId="0" fontId="21" fillId="3" borderId="4" xfId="13" applyFont="1" applyFill="1" applyBorder="1" applyAlignment="1">
      <alignment horizontal="center"/>
    </xf>
    <xf numFmtId="0" fontId="21" fillId="3" borderId="2" xfId="13" applyFont="1" applyFill="1" applyBorder="1" applyAlignment="1">
      <alignment horizontal="center"/>
    </xf>
    <xf numFmtId="0" fontId="21" fillId="3" borderId="5" xfId="13" applyFont="1" applyFill="1" applyBorder="1" applyAlignment="1">
      <alignment horizontal="center"/>
    </xf>
    <xf numFmtId="0" fontId="11" fillId="3" borderId="6" xfId="13" applyFont="1" applyFill="1" applyBorder="1" applyAlignment="1">
      <alignment horizontal="left"/>
    </xf>
    <xf numFmtId="0" fontId="11" fillId="3" borderId="0" xfId="13" applyFont="1" applyFill="1" applyAlignment="1">
      <alignment horizontal="left"/>
    </xf>
    <xf numFmtId="0" fontId="12" fillId="3" borderId="11" xfId="13" applyFont="1" applyFill="1" applyBorder="1" applyAlignment="1">
      <alignment horizontal="center"/>
    </xf>
    <xf numFmtId="0" fontId="12" fillId="3" borderId="3" xfId="13" applyFont="1" applyFill="1" applyBorder="1" applyAlignment="1">
      <alignment horizontal="center"/>
    </xf>
    <xf numFmtId="0" fontId="12" fillId="3" borderId="12" xfId="13" applyFont="1" applyFill="1" applyBorder="1" applyAlignment="1">
      <alignment horizontal="center"/>
    </xf>
    <xf numFmtId="0" fontId="12" fillId="3" borderId="6" xfId="13" applyFont="1" applyFill="1" applyBorder="1" applyAlignment="1">
      <alignment horizontal="left"/>
    </xf>
    <xf numFmtId="0" fontId="12" fillId="3" borderId="0" xfId="13" applyFont="1" applyFill="1" applyAlignment="1">
      <alignment horizontal="left"/>
    </xf>
    <xf numFmtId="0" fontId="13" fillId="3" borderId="6" xfId="13" applyFont="1" applyFill="1" applyBorder="1" applyAlignment="1">
      <alignment horizontal="left"/>
    </xf>
    <xf numFmtId="0" fontId="13" fillId="3" borderId="0" xfId="13" applyFont="1" applyFill="1" applyAlignment="1">
      <alignment horizontal="left"/>
    </xf>
    <xf numFmtId="0" fontId="20" fillId="3" borderId="3" xfId="13" applyFont="1" applyFill="1" applyBorder="1" applyAlignment="1">
      <alignment horizontal="left" vertical="top" wrapText="1"/>
    </xf>
    <xf numFmtId="0" fontId="20" fillId="3" borderId="0" xfId="13" applyFont="1" applyFill="1" applyAlignment="1">
      <alignment horizontal="left" vertical="top" wrapText="1"/>
    </xf>
    <xf numFmtId="0" fontId="13" fillId="3" borderId="7" xfId="13" applyFont="1" applyFill="1" applyBorder="1" applyAlignment="1">
      <alignment horizontal="left"/>
    </xf>
    <xf numFmtId="0" fontId="24" fillId="0" borderId="0" xfId="18" applyFont="1" applyAlignment="1">
      <alignment horizontal="left" vertical="top" wrapText="1"/>
    </xf>
    <xf numFmtId="0" fontId="8" fillId="0" borderId="0" xfId="18" applyFont="1" applyAlignment="1">
      <alignment horizontal="center" wrapText="1"/>
    </xf>
    <xf numFmtId="0" fontId="17" fillId="0" borderId="0" xfId="18" applyFont="1" applyAlignment="1">
      <alignment horizontal="center"/>
    </xf>
    <xf numFmtId="0" fontId="17" fillId="0" borderId="0" xfId="18" applyFont="1" applyAlignment="1">
      <alignment horizontal="center" wrapText="1"/>
    </xf>
    <xf numFmtId="0" fontId="17" fillId="0" borderId="1" xfId="18" applyFont="1" applyBorder="1" applyAlignment="1">
      <alignment horizontal="center" wrapText="1"/>
    </xf>
    <xf numFmtId="0" fontId="7" fillId="3" borderId="0" xfId="18" applyFont="1" applyFill="1" applyAlignment="1">
      <alignment horizontal="left" vertical="top" wrapText="1"/>
    </xf>
    <xf numFmtId="0" fontId="7" fillId="0" borderId="0" xfId="18" applyFont="1" applyAlignment="1">
      <alignment horizontal="left" wrapText="1"/>
    </xf>
    <xf numFmtId="0" fontId="8" fillId="0" borderId="0" xfId="18" applyFont="1" applyAlignment="1">
      <alignment horizontal="center" vertical="top"/>
    </xf>
    <xf numFmtId="0" fontId="8" fillId="0" borderId="0" xfId="0" applyFont="1" applyAlignment="1">
      <alignment horizontal="left" vertical="top" wrapText="1"/>
    </xf>
    <xf numFmtId="0" fontId="7" fillId="0" borderId="0" xfId="25" applyFont="1" applyAlignment="1">
      <alignment horizontal="left" vertical="top" wrapText="1"/>
    </xf>
    <xf numFmtId="0" fontId="7" fillId="3" borderId="0" xfId="25" applyFont="1" applyFill="1" applyAlignment="1">
      <alignment horizontal="left" vertical="top" wrapText="1"/>
    </xf>
    <xf numFmtId="0" fontId="5" fillId="0" borderId="0" xfId="25" applyFont="1" applyAlignment="1">
      <alignment horizontal="center"/>
    </xf>
    <xf numFmtId="15" fontId="5" fillId="0" borderId="0" xfId="25" applyNumberFormat="1" applyFont="1" applyAlignment="1">
      <alignment horizontal="center"/>
    </xf>
    <xf numFmtId="0" fontId="5" fillId="0" borderId="1" xfId="28" applyFont="1" applyBorder="1" applyAlignment="1">
      <alignment horizontal="center"/>
    </xf>
    <xf numFmtId="0" fontId="31" fillId="0" borderId="0" xfId="25" applyFont="1" applyAlignment="1">
      <alignment horizontal="left" wrapText="1"/>
    </xf>
    <xf numFmtId="0" fontId="22" fillId="3" borderId="0" xfId="13" applyFont="1" applyFill="1" applyAlignment="1">
      <alignment horizontal="left" vertical="top" wrapText="1"/>
    </xf>
    <xf numFmtId="0" fontId="12" fillId="3" borderId="0" xfId="13" applyFont="1" applyFill="1" applyAlignment="1">
      <alignment horizontal="center"/>
    </xf>
    <xf numFmtId="0" fontId="12" fillId="3" borderId="8" xfId="13" applyFont="1" applyFill="1" applyBorder="1" applyAlignment="1">
      <alignment horizontal="center"/>
    </xf>
    <xf numFmtId="0" fontId="12" fillId="3" borderId="1" xfId="13" applyFont="1" applyFill="1" applyBorder="1" applyAlignment="1">
      <alignment horizontal="center"/>
    </xf>
    <xf numFmtId="0" fontId="12" fillId="3" borderId="9" xfId="13" applyFont="1" applyFill="1" applyBorder="1" applyAlignment="1">
      <alignment horizontal="center"/>
    </xf>
  </cellXfs>
  <cellStyles count="30">
    <cellStyle name="Comma" xfId="1" builtinId="3"/>
    <cellStyle name="Comma 2" xfId="16" xr:uid="{00000000-0005-0000-0000-000001000000}"/>
    <cellStyle name="Comma 2 2" xfId="29" xr:uid="{E0642FD8-63A1-4676-8A06-E2F3909933FF}"/>
    <cellStyle name="Comma 3" xfId="20" xr:uid="{00000000-0005-0000-0000-000002000000}"/>
    <cellStyle name="Comma 4" xfId="27" xr:uid="{19FF8EA0-EDA5-4330-A62E-7BF6D3AB9279}"/>
    <cellStyle name="Comma 6" xfId="14" xr:uid="{00000000-0005-0000-0000-000003000000}"/>
    <cellStyle name="Currency 2" xfId="21" xr:uid="{00000000-0005-0000-0000-000004000000}"/>
    <cellStyle name="Currency 4" xfId="10" xr:uid="{00000000-0005-0000-0000-000005000000}"/>
    <cellStyle name="Currency 5" xfId="11" xr:uid="{00000000-0005-0000-0000-000006000000}"/>
    <cellStyle name="Normal" xfId="0" builtinId="0"/>
    <cellStyle name="Normal - Style1 11 2 2" xfId="22" xr:uid="{00000000-0005-0000-0000-000008000000}"/>
    <cellStyle name="Normal 10" xfId="24" xr:uid="{00000000-0005-0000-0000-000009000000}"/>
    <cellStyle name="Normal 11" xfId="13" xr:uid="{00000000-0005-0000-0000-00000A000000}"/>
    <cellStyle name="Normal 13" xfId="6" xr:uid="{00000000-0005-0000-0000-00000B000000}"/>
    <cellStyle name="Normal 14" xfId="7" xr:uid="{00000000-0005-0000-0000-00000C000000}"/>
    <cellStyle name="Normal 18" xfId="9" xr:uid="{00000000-0005-0000-0000-00000D000000}"/>
    <cellStyle name="Normal 19" xfId="8" xr:uid="{00000000-0005-0000-0000-00000E000000}"/>
    <cellStyle name="Normal 2" xfId="5" xr:uid="{00000000-0005-0000-0000-00000F000000}"/>
    <cellStyle name="Normal 2 2" xfId="28" xr:uid="{E7CE52E2-DC89-4B6F-B01B-A05572C9D6B9}"/>
    <cellStyle name="Normal 3" xfId="3" xr:uid="{00000000-0005-0000-0000-000010000000}"/>
    <cellStyle name="Normal 3 2" xfId="17" xr:uid="{00000000-0005-0000-0000-000011000000}"/>
    <cellStyle name="Normal 4" xfId="15" xr:uid="{00000000-0005-0000-0000-000012000000}"/>
    <cellStyle name="Normal 5" xfId="18" xr:uid="{00000000-0005-0000-0000-000013000000}"/>
    <cellStyle name="Normal 6" xfId="25" xr:uid="{771FB3E3-9BD2-46C4-988A-FC96C7BEF841}"/>
    <cellStyle name="Normal 7 3" xfId="23" xr:uid="{00000000-0005-0000-0000-000014000000}"/>
    <cellStyle name="Percent" xfId="2" builtinId="5"/>
    <cellStyle name="Percent 2" xfId="4" xr:uid="{00000000-0005-0000-0000-000016000000}"/>
    <cellStyle name="Percent 3" xfId="12" xr:uid="{00000000-0005-0000-0000-000017000000}"/>
    <cellStyle name="Percent 4" xfId="19" xr:uid="{00000000-0005-0000-0000-000018000000}"/>
    <cellStyle name="Percent 5" xfId="26" xr:uid="{50269178-0A67-4D69-BD21-2477DE4D76F1}"/>
  </cellStyles>
  <dxfs count="0"/>
  <tableStyles count="0" defaultTableStyle="TableStyleMedium2" defaultPivotStyle="PivotStyleLight16"/>
  <colors>
    <mruColors>
      <color rgb="FF0000FF"/>
      <color rgb="FFFED5D4"/>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34</xdr:row>
      <xdr:rowOff>0</xdr:rowOff>
    </xdr:from>
    <xdr:ext cx="10385429" cy="5724525"/>
    <xdr:pic>
      <xdr:nvPicPr>
        <xdr:cNvPr id="2" name="Picture 1">
          <a:extLst>
            <a:ext uri="{FF2B5EF4-FFF2-40B4-BE49-F238E27FC236}">
              <a16:creationId xmlns:a16="http://schemas.microsoft.com/office/drawing/2014/main" id="{F8A94337-2CDA-40B9-9543-C0D74773C8B7}"/>
            </a:ext>
          </a:extLst>
        </xdr:cNvPr>
        <xdr:cNvPicPr>
          <a:picLocks noChangeAspect="1"/>
        </xdr:cNvPicPr>
      </xdr:nvPicPr>
      <xdr:blipFill>
        <a:blip xmlns:r="http://schemas.openxmlformats.org/officeDocument/2006/relationships" r:embed="rId1"/>
        <a:stretch>
          <a:fillRect/>
        </a:stretch>
      </xdr:blipFill>
      <xdr:spPr>
        <a:xfrm>
          <a:off x="0" y="6477000"/>
          <a:ext cx="10385429" cy="5724525"/>
        </a:xfrm>
        <a:prstGeom prst="rect">
          <a:avLst/>
        </a:prstGeom>
      </xdr:spPr>
    </xdr:pic>
    <xdr:clientData/>
  </xdr:oneCellAnchor>
  <xdr:oneCellAnchor>
    <xdr:from>
      <xdr:col>0</xdr:col>
      <xdr:colOff>0</xdr:colOff>
      <xdr:row>72</xdr:row>
      <xdr:rowOff>28575</xdr:rowOff>
    </xdr:from>
    <xdr:ext cx="10208565" cy="5904696"/>
    <xdr:pic>
      <xdr:nvPicPr>
        <xdr:cNvPr id="3" name="Picture 2">
          <a:extLst>
            <a:ext uri="{FF2B5EF4-FFF2-40B4-BE49-F238E27FC236}">
              <a16:creationId xmlns:a16="http://schemas.microsoft.com/office/drawing/2014/main" id="{7C43EF16-14E0-41E0-AB00-9C6B5DB159A9}"/>
            </a:ext>
          </a:extLst>
        </xdr:cNvPr>
        <xdr:cNvPicPr>
          <a:picLocks noChangeAspect="1"/>
        </xdr:cNvPicPr>
      </xdr:nvPicPr>
      <xdr:blipFill>
        <a:blip xmlns:r="http://schemas.openxmlformats.org/officeDocument/2006/relationships" r:embed="rId2"/>
        <a:stretch>
          <a:fillRect/>
        </a:stretch>
      </xdr:blipFill>
      <xdr:spPr>
        <a:xfrm>
          <a:off x="0" y="13363575"/>
          <a:ext cx="10208565" cy="5904696"/>
        </a:xfrm>
        <a:prstGeom prst="rect">
          <a:avLst/>
        </a:prstGeom>
      </xdr:spPr>
    </xdr:pic>
    <xdr:clientData/>
  </xdr:oneCellAnchor>
  <xdr:twoCellAnchor>
    <xdr:from>
      <xdr:col>2</xdr:col>
      <xdr:colOff>1457325</xdr:colOff>
      <xdr:row>32</xdr:row>
      <xdr:rowOff>0</xdr:rowOff>
    </xdr:from>
    <xdr:to>
      <xdr:col>9</xdr:col>
      <xdr:colOff>447675</xdr:colOff>
      <xdr:row>42</xdr:row>
      <xdr:rowOff>142875</xdr:rowOff>
    </xdr:to>
    <xdr:cxnSp macro="">
      <xdr:nvCxnSpPr>
        <xdr:cNvPr id="4" name="Straight Arrow Connector 3">
          <a:extLst>
            <a:ext uri="{FF2B5EF4-FFF2-40B4-BE49-F238E27FC236}">
              <a16:creationId xmlns:a16="http://schemas.microsoft.com/office/drawing/2014/main" id="{E8F02EB6-EF5F-4930-9770-0947F4A2E57C}"/>
            </a:ext>
          </a:extLst>
        </xdr:cNvPr>
        <xdr:cNvCxnSpPr/>
      </xdr:nvCxnSpPr>
      <xdr:spPr>
        <a:xfrm>
          <a:off x="1828800" y="6096000"/>
          <a:ext cx="4105275" cy="2047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1019175</xdr:colOff>
      <xdr:row>32</xdr:row>
      <xdr:rowOff>9525</xdr:rowOff>
    </xdr:from>
    <xdr:to>
      <xdr:col>9</xdr:col>
      <xdr:colOff>381000</xdr:colOff>
      <xdr:row>78</xdr:row>
      <xdr:rowOff>133350</xdr:rowOff>
    </xdr:to>
    <xdr:cxnSp macro="">
      <xdr:nvCxnSpPr>
        <xdr:cNvPr id="5" name="Straight Arrow Connector 4">
          <a:extLst>
            <a:ext uri="{FF2B5EF4-FFF2-40B4-BE49-F238E27FC236}">
              <a16:creationId xmlns:a16="http://schemas.microsoft.com/office/drawing/2014/main" id="{093EDEA7-0980-4091-9F8E-0CC78D670650}"/>
            </a:ext>
          </a:extLst>
        </xdr:cNvPr>
        <xdr:cNvCxnSpPr/>
      </xdr:nvCxnSpPr>
      <xdr:spPr>
        <a:xfrm>
          <a:off x="2438400" y="6105525"/>
          <a:ext cx="3429000" cy="8505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14</xdr:row>
      <xdr:rowOff>114300</xdr:rowOff>
    </xdr:from>
    <xdr:to>
      <xdr:col>5</xdr:col>
      <xdr:colOff>38100</xdr:colOff>
      <xdr:row>31</xdr:row>
      <xdr:rowOff>114300</xdr:rowOff>
    </xdr:to>
    <xdr:cxnSp macro="">
      <xdr:nvCxnSpPr>
        <xdr:cNvPr id="6" name="Straight Arrow Connector 5">
          <a:extLst>
            <a:ext uri="{FF2B5EF4-FFF2-40B4-BE49-F238E27FC236}">
              <a16:creationId xmlns:a16="http://schemas.microsoft.com/office/drawing/2014/main" id="{BC319DCE-2958-49CE-9F19-62803EBC72D2}"/>
            </a:ext>
          </a:extLst>
        </xdr:cNvPr>
        <xdr:cNvCxnSpPr/>
      </xdr:nvCxnSpPr>
      <xdr:spPr>
        <a:xfrm>
          <a:off x="3076575" y="2781300"/>
          <a:ext cx="9525" cy="3238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2:I4"/>
  <sheetViews>
    <sheetView zoomScale="130" zoomScaleNormal="130" workbookViewId="0">
      <selection activeCell="H17" sqref="H17"/>
    </sheetView>
  </sheetViews>
  <sheetFormatPr defaultColWidth="8.75" defaultRowHeight="15" x14ac:dyDescent="0.2"/>
  <cols>
    <col min="1" max="16384" width="8.75" style="395"/>
  </cols>
  <sheetData>
    <row r="2" spans="1:9" x14ac:dyDescent="0.2">
      <c r="A2" s="491" t="s">
        <v>252</v>
      </c>
      <c r="B2" s="491"/>
      <c r="C2" s="491"/>
      <c r="D2" s="491"/>
      <c r="E2" s="491"/>
      <c r="F2" s="491"/>
      <c r="G2" s="491"/>
      <c r="H2" s="491"/>
      <c r="I2" s="491"/>
    </row>
    <row r="4" spans="1:9" x14ac:dyDescent="0.2">
      <c r="A4" s="491" t="s">
        <v>253</v>
      </c>
      <c r="B4" s="491"/>
      <c r="C4" s="491"/>
      <c r="D4" s="491"/>
      <c r="E4" s="491"/>
      <c r="F4" s="491"/>
      <c r="G4" s="491"/>
      <c r="H4" s="491"/>
      <c r="I4" s="491"/>
    </row>
  </sheetData>
  <mergeCells count="2">
    <mergeCell ref="A2:I2"/>
    <mergeCell ref="A4:I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3D289-FA32-4DA6-A5C5-9A1943C2B1EE}">
  <sheetPr>
    <pageSetUpPr fitToPage="1"/>
  </sheetPr>
  <dimension ref="A1:L34"/>
  <sheetViews>
    <sheetView zoomScaleNormal="100" workbookViewId="0">
      <selection activeCell="D5" sqref="D5:L5"/>
    </sheetView>
  </sheetViews>
  <sheetFormatPr defaultColWidth="9.75" defaultRowHeight="12" x14ac:dyDescent="0.2"/>
  <cols>
    <col min="1" max="1" width="1.25" style="1" customWidth="1"/>
    <col min="2" max="2" width="24.625" style="1" customWidth="1"/>
    <col min="3" max="3" width="7.75" style="1" customWidth="1"/>
    <col min="4" max="4" width="12.5" style="1" customWidth="1"/>
    <col min="5" max="5" width="7.75" style="1" customWidth="1"/>
    <col min="6" max="6" width="14.75" style="1" customWidth="1"/>
    <col min="7" max="7" width="11.625" style="1" customWidth="1"/>
    <col min="8" max="8" width="26.25" style="1" customWidth="1"/>
    <col min="9" max="9" width="7.75" style="1" customWidth="1"/>
    <col min="10" max="10" width="10.75" style="1" customWidth="1"/>
    <col min="11" max="11" width="7.75" style="1" customWidth="1"/>
    <col min="12" max="12" width="15.75" style="1" bestFit="1" customWidth="1"/>
    <col min="13" max="13" width="1.125" style="1" customWidth="1"/>
    <col min="14" max="15" width="9.75" style="1"/>
    <col min="16" max="16" width="16.125" style="1" bestFit="1" customWidth="1"/>
    <col min="17" max="17" width="16.5" style="1" bestFit="1" customWidth="1"/>
    <col min="18" max="18" width="9.125" style="1" bestFit="1" customWidth="1"/>
    <col min="19" max="16384" width="9.75" style="1"/>
  </cols>
  <sheetData>
    <row r="1" spans="1:12" s="150" customFormat="1" ht="30" customHeight="1" x14ac:dyDescent="0.25">
      <c r="A1" s="461" t="s">
        <v>359</v>
      </c>
    </row>
    <row r="2" spans="1:12" x14ac:dyDescent="0.2">
      <c r="B2" s="363" t="s">
        <v>282</v>
      </c>
      <c r="G2" s="71"/>
      <c r="H2" s="166" t="s">
        <v>283</v>
      </c>
    </row>
    <row r="3" spans="1:12" x14ac:dyDescent="0.2">
      <c r="B3" s="502" t="s">
        <v>263</v>
      </c>
      <c r="C3" s="503"/>
      <c r="D3" s="503"/>
      <c r="E3" s="503"/>
      <c r="F3" s="504"/>
      <c r="H3" s="502" t="s">
        <v>263</v>
      </c>
      <c r="I3" s="503"/>
      <c r="J3" s="503"/>
      <c r="K3" s="503"/>
      <c r="L3" s="504"/>
    </row>
    <row r="4" spans="1:12" ht="24" x14ac:dyDescent="0.2">
      <c r="B4" s="213"/>
      <c r="C4" s="192"/>
      <c r="D4" s="3" t="s">
        <v>50</v>
      </c>
      <c r="E4" s="236"/>
      <c r="F4" s="420" t="s">
        <v>51</v>
      </c>
      <c r="G4" s="71"/>
      <c r="H4" s="213"/>
      <c r="I4" s="192"/>
      <c r="J4" s="193" t="s">
        <v>52</v>
      </c>
      <c r="K4" s="236"/>
      <c r="L4" s="386" t="s">
        <v>144</v>
      </c>
    </row>
    <row r="5" spans="1:12" x14ac:dyDescent="0.2">
      <c r="B5" s="238" t="s">
        <v>249</v>
      </c>
      <c r="C5" s="192"/>
      <c r="D5" s="248">
        <v>5098601.2680310197</v>
      </c>
      <c r="E5" s="316"/>
      <c r="F5" s="368">
        <v>6157333.6560412748</v>
      </c>
      <c r="H5" s="238" t="s">
        <v>249</v>
      </c>
      <c r="I5" s="192"/>
      <c r="J5" s="248">
        <v>5098601.2680310197</v>
      </c>
      <c r="K5" s="316"/>
      <c r="L5" s="350">
        <v>5986428.0571492361</v>
      </c>
    </row>
    <row r="6" spans="1:12" x14ac:dyDescent="0.2">
      <c r="B6" s="383" t="s">
        <v>262</v>
      </c>
      <c r="C6" s="192"/>
      <c r="D6" s="248">
        <v>0</v>
      </c>
      <c r="E6" s="316"/>
      <c r="F6" s="368">
        <v>0</v>
      </c>
      <c r="H6" s="383" t="s">
        <v>262</v>
      </c>
      <c r="I6" s="192"/>
      <c r="J6" s="248">
        <v>0</v>
      </c>
      <c r="K6" s="316"/>
      <c r="L6" s="368">
        <v>0</v>
      </c>
    </row>
    <row r="7" spans="1:12" x14ac:dyDescent="0.2">
      <c r="B7" s="383" t="s">
        <v>246</v>
      </c>
      <c r="C7" s="192"/>
      <c r="D7" s="248">
        <v>-976486.76010008017</v>
      </c>
      <c r="E7" s="236"/>
      <c r="F7" s="368">
        <v>-976486.76010008017</v>
      </c>
      <c r="G7" s="71"/>
      <c r="H7" s="383" t="s">
        <v>246</v>
      </c>
      <c r="I7" s="192"/>
      <c r="J7" s="248">
        <v>-976486.76010008017</v>
      </c>
      <c r="K7" s="236"/>
      <c r="L7" s="368">
        <v>-976486.76010008017</v>
      </c>
    </row>
    <row r="8" spans="1:12" x14ac:dyDescent="0.2">
      <c r="B8" s="383" t="s">
        <v>247</v>
      </c>
      <c r="C8" s="192"/>
      <c r="D8" s="248">
        <f>-'Attachment 5 Schedule 1'!F45</f>
        <v>-1296168.3373204016</v>
      </c>
      <c r="E8" s="236"/>
      <c r="F8" s="368">
        <f>-'Attachment 5 Schedule 1'!F54</f>
        <v>-2212127.2956934855</v>
      </c>
      <c r="H8" s="383" t="s">
        <v>247</v>
      </c>
      <c r="I8" s="192"/>
      <c r="J8" s="248">
        <f>-'Attachment 5 Schedule 1'!P45</f>
        <v>-1296168.3373204016</v>
      </c>
      <c r="K8" s="236"/>
      <c r="L8" s="350">
        <f>-'Attachment 5 Schedule 1'!P54</f>
        <v>-2088151.6118332571</v>
      </c>
    </row>
    <row r="9" spans="1:12" x14ac:dyDescent="0.2">
      <c r="B9" s="383" t="s">
        <v>248</v>
      </c>
      <c r="C9" s="192"/>
      <c r="D9" s="369">
        <f>-'Attachment 5 Schedule 1'!F46</f>
        <v>-56849.48847896498</v>
      </c>
      <c r="E9" s="236"/>
      <c r="F9" s="371">
        <f>-'Attachment 5 Schedule 1'!F55</f>
        <v>-199622.91811613701</v>
      </c>
      <c r="G9" s="71"/>
      <c r="H9" s="383" t="s">
        <v>248</v>
      </c>
      <c r="I9" s="192"/>
      <c r="J9" s="369">
        <f>-'Attachment 5 Schedule 1'!P46</f>
        <v>-56849.48847896498</v>
      </c>
      <c r="K9" s="236"/>
      <c r="L9" s="352">
        <f>-'Attachment 5 Schedule 1'!P55</f>
        <v>-181825.92267480193</v>
      </c>
    </row>
    <row r="10" spans="1:12" x14ac:dyDescent="0.2">
      <c r="B10" s="372" t="s">
        <v>243</v>
      </c>
      <c r="C10" s="358"/>
      <c r="D10" s="373">
        <f>SUM(D5:D9)</f>
        <v>2769096.6821315726</v>
      </c>
      <c r="E10" s="373"/>
      <c r="F10" s="374">
        <f>SUM(F5:F9)</f>
        <v>2769096.6821315717</v>
      </c>
      <c r="H10" s="372" t="s">
        <v>243</v>
      </c>
      <c r="I10" s="358"/>
      <c r="J10" s="373">
        <f>SUM(J5:J9)</f>
        <v>2769096.6821315726</v>
      </c>
      <c r="K10" s="373"/>
      <c r="L10" s="374">
        <f>SUM(L5:L9)</f>
        <v>2739963.7625410962</v>
      </c>
    </row>
    <row r="11" spans="1:12" x14ac:dyDescent="0.2">
      <c r="B11" s="238" t="s">
        <v>242</v>
      </c>
      <c r="C11" s="354"/>
      <c r="D11" s="389">
        <v>0.8</v>
      </c>
      <c r="E11" s="389"/>
      <c r="F11" s="375">
        <v>0.8</v>
      </c>
      <c r="G11" s="71"/>
      <c r="H11" s="238" t="s">
        <v>242</v>
      </c>
      <c r="I11" s="354"/>
      <c r="J11" s="389">
        <v>0.8</v>
      </c>
      <c r="K11" s="389"/>
      <c r="L11" s="375">
        <v>0.8</v>
      </c>
    </row>
    <row r="12" spans="1:12" x14ac:dyDescent="0.2">
      <c r="B12" s="238" t="s">
        <v>243</v>
      </c>
      <c r="C12" s="391"/>
      <c r="D12" s="376">
        <f>D10*D11</f>
        <v>2215277.3457052582</v>
      </c>
      <c r="E12" s="376"/>
      <c r="F12" s="377">
        <f>F10*F11</f>
        <v>2215277.3457052573</v>
      </c>
      <c r="H12" s="238" t="s">
        <v>243</v>
      </c>
      <c r="I12" s="391"/>
      <c r="J12" s="376">
        <f>J10*J11</f>
        <v>2215277.3457052582</v>
      </c>
      <c r="K12" s="376"/>
      <c r="L12" s="353">
        <f>L10*L11</f>
        <v>2191971.0100328769</v>
      </c>
    </row>
    <row r="13" spans="1:12" x14ac:dyDescent="0.2">
      <c r="B13" s="238" t="s">
        <v>244</v>
      </c>
      <c r="C13" s="355"/>
      <c r="D13" s="394">
        <v>2.7E-2</v>
      </c>
      <c r="E13" s="378"/>
      <c r="F13" s="379">
        <v>2.7E-2</v>
      </c>
      <c r="G13" s="71"/>
      <c r="H13" s="238" t="s">
        <v>244</v>
      </c>
      <c r="I13" s="355"/>
      <c r="J13" s="394">
        <v>2.7E-2</v>
      </c>
      <c r="K13" s="378"/>
      <c r="L13" s="379">
        <v>2.7E-2</v>
      </c>
    </row>
    <row r="14" spans="1:12" x14ac:dyDescent="0.2">
      <c r="B14" s="380" t="s">
        <v>245</v>
      </c>
      <c r="C14" s="392"/>
      <c r="D14" s="381">
        <f>D12*D13</f>
        <v>59812.488334041969</v>
      </c>
      <c r="E14" s="381"/>
      <c r="F14" s="382">
        <f>F12*F13</f>
        <v>59812.488334041947</v>
      </c>
      <c r="H14" s="380" t="s">
        <v>245</v>
      </c>
      <c r="I14" s="392"/>
      <c r="J14" s="381">
        <f>J12*J13</f>
        <v>59812.488334041969</v>
      </c>
      <c r="K14" s="381"/>
      <c r="L14" s="365">
        <f>L12*L13</f>
        <v>59183.217270887675</v>
      </c>
    </row>
    <row r="15" spans="1:12" x14ac:dyDescent="0.2">
      <c r="G15" s="71"/>
    </row>
    <row r="22" spans="2:7" x14ac:dyDescent="0.2">
      <c r="B22" s="71"/>
      <c r="C22" s="47"/>
      <c r="D22" s="48"/>
      <c r="E22" s="47"/>
      <c r="F22" s="48"/>
      <c r="G22" s="48"/>
    </row>
    <row r="23" spans="2:7" x14ac:dyDescent="0.2">
      <c r="B23" s="71"/>
      <c r="C23" s="47"/>
      <c r="D23" s="48"/>
      <c r="E23" s="47"/>
      <c r="F23" s="48"/>
      <c r="G23" s="48"/>
    </row>
    <row r="24" spans="2:7" x14ac:dyDescent="0.2">
      <c r="B24" s="71"/>
      <c r="C24" s="47"/>
      <c r="D24" s="48"/>
      <c r="E24" s="47"/>
      <c r="F24" s="48"/>
      <c r="G24" s="48"/>
    </row>
    <row r="26" spans="2:7" x14ac:dyDescent="0.2">
      <c r="C26" s="73"/>
      <c r="D26" s="31"/>
      <c r="F26" s="31"/>
      <c r="G26" s="31"/>
    </row>
    <row r="27" spans="2:7" x14ac:dyDescent="0.2">
      <c r="C27" s="73"/>
    </row>
    <row r="28" spans="2:7" x14ac:dyDescent="0.2">
      <c r="C28" s="73"/>
      <c r="D28" s="31"/>
      <c r="F28" s="31"/>
      <c r="G28" s="31"/>
    </row>
    <row r="29" spans="2:7" x14ac:dyDescent="0.2">
      <c r="B29" s="72"/>
      <c r="C29" s="73"/>
      <c r="D29" s="31"/>
      <c r="F29" s="31"/>
      <c r="G29" s="31"/>
    </row>
    <row r="30" spans="2:7" x14ac:dyDescent="0.2">
      <c r="C30" s="73"/>
      <c r="D30" s="31"/>
      <c r="F30" s="31"/>
      <c r="G30" s="31"/>
    </row>
    <row r="33" spans="6:7" x14ac:dyDescent="0.2">
      <c r="F33" s="33"/>
      <c r="G33" s="33"/>
    </row>
    <row r="34" spans="6:7" x14ac:dyDescent="0.2">
      <c r="F34" s="33"/>
      <c r="G34" s="33"/>
    </row>
  </sheetData>
  <mergeCells count="2">
    <mergeCell ref="B3:F3"/>
    <mergeCell ref="H3:L3"/>
  </mergeCells>
  <pageMargins left="0.7" right="0.7"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60"/>
  <sheetViews>
    <sheetView topLeftCell="A9" zoomScaleNormal="100" workbookViewId="0">
      <selection activeCell="L14" sqref="L14"/>
    </sheetView>
  </sheetViews>
  <sheetFormatPr defaultColWidth="9.75" defaultRowHeight="12" x14ac:dyDescent="0.2"/>
  <cols>
    <col min="1" max="1" width="2" style="1" customWidth="1"/>
    <col min="2" max="2" width="27.125" style="1" customWidth="1"/>
    <col min="3" max="3" width="12.75" style="1" customWidth="1"/>
    <col min="4" max="4" width="14" style="1" customWidth="1"/>
    <col min="5" max="5" width="8.75" style="1" customWidth="1"/>
    <col min="6" max="6" width="12.625" style="1" customWidth="1"/>
    <col min="7" max="7" width="14.25" style="1" customWidth="1"/>
    <col min="8" max="8" width="45.75" style="1" customWidth="1"/>
    <col min="9" max="9" width="9.5" style="1" customWidth="1"/>
    <col min="10" max="10" width="12" style="1" customWidth="1"/>
    <col min="11" max="11" width="9.75" style="1" customWidth="1"/>
    <col min="12" max="12" width="2.75" style="1" bestFit="1" customWidth="1"/>
    <col min="13" max="13" width="15.75" style="1" bestFit="1" customWidth="1"/>
    <col min="14" max="14" width="2" style="1" customWidth="1"/>
    <col min="15" max="15" width="11.25" style="1" bestFit="1" customWidth="1"/>
    <col min="16" max="16384" width="9.75" style="1"/>
  </cols>
  <sheetData>
    <row r="1" spans="2:14" ht="15.75" x14ac:dyDescent="0.25">
      <c r="B1" s="156" t="s">
        <v>171</v>
      </c>
    </row>
    <row r="3" spans="2:14" x14ac:dyDescent="0.2">
      <c r="B3" s="166" t="s">
        <v>176</v>
      </c>
      <c r="C3" s="3"/>
      <c r="D3" s="3"/>
      <c r="E3" s="3"/>
      <c r="F3" s="3"/>
      <c r="G3" s="3"/>
      <c r="H3" s="166" t="s">
        <v>288</v>
      </c>
    </row>
    <row r="4" spans="2:14" x14ac:dyDescent="0.2">
      <c r="B4" s="492" t="s">
        <v>32</v>
      </c>
      <c r="C4" s="493"/>
      <c r="D4" s="493"/>
      <c r="E4" s="494"/>
      <c r="G4" s="3"/>
      <c r="H4" s="492" t="s">
        <v>32</v>
      </c>
      <c r="I4" s="493"/>
      <c r="J4" s="494"/>
    </row>
    <row r="5" spans="2:14" x14ac:dyDescent="0.2">
      <c r="B5" s="4"/>
      <c r="C5" s="3"/>
      <c r="D5" s="3"/>
      <c r="E5" s="5"/>
      <c r="G5" s="3"/>
      <c r="H5" s="4"/>
      <c r="I5" s="3"/>
      <c r="J5" s="5"/>
    </row>
    <row r="6" spans="2:14" x14ac:dyDescent="0.2">
      <c r="B6" s="360" t="s">
        <v>78</v>
      </c>
      <c r="C6" s="167"/>
      <c r="D6" s="6">
        <v>48687136.660000004</v>
      </c>
      <c r="E6" s="7" t="s">
        <v>13</v>
      </c>
      <c r="G6" s="3"/>
      <c r="H6" s="360" t="s">
        <v>79</v>
      </c>
      <c r="I6" s="31">
        <v>48687136.660000004</v>
      </c>
      <c r="J6" s="7" t="s">
        <v>13</v>
      </c>
    </row>
    <row r="7" spans="2:14" x14ac:dyDescent="0.2">
      <c r="B7" s="360" t="s">
        <v>80</v>
      </c>
      <c r="C7" s="167"/>
      <c r="D7" s="9">
        <v>-581900.83077495988</v>
      </c>
      <c r="E7" s="7"/>
      <c r="G7" s="3"/>
      <c r="H7" s="360" t="s">
        <v>80</v>
      </c>
      <c r="I7" s="295">
        <v>-581900.83077495988</v>
      </c>
      <c r="J7" s="7"/>
    </row>
    <row r="8" spans="2:14" x14ac:dyDescent="0.2">
      <c r="B8" s="11" t="s">
        <v>81</v>
      </c>
      <c r="C8" s="12"/>
      <c r="D8" s="13">
        <v>48105235.829225041</v>
      </c>
      <c r="E8" s="14" t="s">
        <v>14</v>
      </c>
      <c r="G8" s="3"/>
      <c r="H8" s="11" t="s">
        <v>81</v>
      </c>
      <c r="I8" s="13">
        <v>48105235.829225041</v>
      </c>
      <c r="J8" s="14" t="s">
        <v>14</v>
      </c>
    </row>
    <row r="9" spans="2:14" x14ac:dyDescent="0.2">
      <c r="B9" s="16"/>
      <c r="C9" s="17"/>
      <c r="D9" s="17"/>
      <c r="E9" s="18"/>
      <c r="G9" s="3"/>
      <c r="H9" s="16"/>
      <c r="I9" s="296"/>
      <c r="J9" s="18"/>
    </row>
    <row r="10" spans="2:14" x14ac:dyDescent="0.2">
      <c r="B10" s="20"/>
      <c r="C10" s="74" t="s">
        <v>30</v>
      </c>
      <c r="D10" s="26">
        <v>48396186.244612522</v>
      </c>
      <c r="E10" s="5" t="s">
        <v>36</v>
      </c>
      <c r="G10" s="3"/>
      <c r="H10" s="39" t="s">
        <v>30</v>
      </c>
      <c r="I10" s="26">
        <v>48396186.244612522</v>
      </c>
      <c r="J10" s="5" t="s">
        <v>36</v>
      </c>
    </row>
    <row r="11" spans="2:14" x14ac:dyDescent="0.2">
      <c r="B11" s="22"/>
      <c r="C11" s="23"/>
      <c r="D11" s="23"/>
      <c r="E11" s="25"/>
      <c r="G11" s="3"/>
      <c r="H11" s="39"/>
      <c r="I11" s="26"/>
      <c r="J11" s="5"/>
    </row>
    <row r="12" spans="2:14" x14ac:dyDescent="0.2">
      <c r="G12" s="3"/>
      <c r="H12" s="287" t="s">
        <v>147</v>
      </c>
      <c r="I12" s="214">
        <v>48105235.829225041</v>
      </c>
      <c r="J12" s="202"/>
    </row>
    <row r="13" spans="2:14" s="29" customFormat="1" x14ac:dyDescent="0.2">
      <c r="G13" s="3"/>
      <c r="H13" s="287" t="s">
        <v>164</v>
      </c>
      <c r="I13" s="207">
        <v>-436425.62308121991</v>
      </c>
      <c r="J13" s="293" t="s">
        <v>15</v>
      </c>
      <c r="K13" s="31"/>
      <c r="L13" s="31"/>
      <c r="M13" s="1"/>
      <c r="N13" s="1"/>
    </row>
    <row r="14" spans="2:14" x14ac:dyDescent="0.2">
      <c r="B14" s="29"/>
      <c r="C14" s="29"/>
      <c r="D14" s="29"/>
      <c r="E14" s="29"/>
      <c r="F14" s="29"/>
      <c r="G14" s="3"/>
      <c r="H14" s="291" t="s">
        <v>82</v>
      </c>
      <c r="I14" s="194">
        <v>47668810.206143819</v>
      </c>
      <c r="J14" s="293"/>
      <c r="K14" s="33"/>
      <c r="L14" s="33"/>
    </row>
    <row r="15" spans="2:14" x14ac:dyDescent="0.2">
      <c r="B15" s="29"/>
      <c r="C15" s="29"/>
      <c r="D15" s="29"/>
      <c r="E15" s="29"/>
      <c r="F15" s="29"/>
      <c r="G15" s="3"/>
      <c r="H15" s="11"/>
      <c r="J15" s="40"/>
    </row>
    <row r="16" spans="2:14" x14ac:dyDescent="0.2">
      <c r="B16" s="29"/>
      <c r="C16" s="29"/>
      <c r="D16" s="29"/>
      <c r="E16" s="29"/>
      <c r="F16" s="29"/>
      <c r="G16" s="3"/>
      <c r="H16" s="218" t="s">
        <v>30</v>
      </c>
      <c r="I16" s="288">
        <v>47887023.01768443</v>
      </c>
      <c r="J16" s="202" t="s">
        <v>38</v>
      </c>
    </row>
    <row r="17" spans="2:15" x14ac:dyDescent="0.2">
      <c r="B17" s="29"/>
      <c r="C17" s="29"/>
      <c r="D17" s="29"/>
      <c r="E17" s="29"/>
      <c r="F17" s="29"/>
      <c r="G17" s="3"/>
      <c r="H17" s="22"/>
      <c r="I17" s="24"/>
      <c r="J17" s="25"/>
      <c r="K17" s="46"/>
      <c r="L17" s="46"/>
      <c r="M17" s="46"/>
      <c r="N17" s="46"/>
    </row>
    <row r="18" spans="2:15" x14ac:dyDescent="0.2">
      <c r="B18" s="29"/>
      <c r="C18" s="29"/>
      <c r="D18" s="29"/>
      <c r="E18" s="29"/>
      <c r="F18" s="29"/>
      <c r="G18" s="3"/>
      <c r="K18" s="46"/>
      <c r="L18" s="46"/>
      <c r="M18" s="46"/>
      <c r="N18" s="46"/>
    </row>
    <row r="19" spans="2:15" x14ac:dyDescent="0.2">
      <c r="B19" s="166" t="s">
        <v>177</v>
      </c>
      <c r="G19" s="3"/>
      <c r="H19" s="166" t="s">
        <v>289</v>
      </c>
      <c r="I19" s="46"/>
      <c r="J19" s="46"/>
      <c r="K19" s="46"/>
      <c r="L19" s="46"/>
      <c r="M19" s="46"/>
      <c r="N19" s="46"/>
    </row>
    <row r="20" spans="2:15" x14ac:dyDescent="0.2">
      <c r="B20" s="492" t="s">
        <v>10</v>
      </c>
      <c r="C20" s="493"/>
      <c r="D20" s="493"/>
      <c r="E20" s="494"/>
      <c r="H20" s="492" t="s">
        <v>10</v>
      </c>
      <c r="I20" s="493"/>
      <c r="J20" s="493"/>
      <c r="K20" s="494"/>
      <c r="L20" s="3"/>
      <c r="M20" s="46"/>
      <c r="N20" s="46"/>
    </row>
    <row r="21" spans="2:15" x14ac:dyDescent="0.2">
      <c r="B21" s="20"/>
      <c r="E21" s="5"/>
      <c r="H21" s="20"/>
      <c r="K21" s="5"/>
      <c r="L21" s="3"/>
      <c r="M21" s="46"/>
      <c r="N21" s="46"/>
    </row>
    <row r="22" spans="2:15" x14ac:dyDescent="0.2">
      <c r="B22" s="360" t="s">
        <v>40</v>
      </c>
      <c r="E22" s="30">
        <v>5737669.9291796908</v>
      </c>
      <c r="H22" s="360" t="s">
        <v>40</v>
      </c>
      <c r="K22" s="188">
        <f>K29</f>
        <v>5713862.3241117187</v>
      </c>
      <c r="L22" s="31"/>
      <c r="M22" s="46"/>
      <c r="N22" s="46"/>
    </row>
    <row r="23" spans="2:15" x14ac:dyDescent="0.2">
      <c r="B23" s="360" t="s">
        <v>41</v>
      </c>
      <c r="E23" s="32">
        <f>'Attachment 5 Schedule 5'!Z7</f>
        <v>210721.2672624304</v>
      </c>
      <c r="H23" s="360" t="s">
        <v>41</v>
      </c>
      <c r="K23" s="186">
        <f>'Attachment 5 Schedule 5'!Z25</f>
        <v>217725.92712274779</v>
      </c>
      <c r="L23" s="31"/>
      <c r="M23" s="154" t="s">
        <v>87</v>
      </c>
      <c r="N23" s="46"/>
    </row>
    <row r="24" spans="2:15" x14ac:dyDescent="0.2">
      <c r="B24" s="361" t="s">
        <v>83</v>
      </c>
      <c r="C24" s="46"/>
      <c r="D24" s="46"/>
      <c r="E24" s="34">
        <v>5948391.1964421216</v>
      </c>
      <c r="F24" s="153" t="s">
        <v>14</v>
      </c>
      <c r="H24" s="361" t="s">
        <v>83</v>
      </c>
      <c r="I24" s="46"/>
      <c r="J24" s="46"/>
      <c r="K24" s="187">
        <f>SUM(K22:K23)</f>
        <v>5931588.2512344662</v>
      </c>
      <c r="L24" s="153" t="s">
        <v>15</v>
      </c>
      <c r="M24" s="301">
        <f>K24-E24</f>
        <v>-16802.94520765543</v>
      </c>
      <c r="N24" s="46"/>
      <c r="O24" s="31"/>
    </row>
    <row r="25" spans="2:15" x14ac:dyDescent="0.2">
      <c r="B25" s="20"/>
      <c r="E25" s="30"/>
      <c r="H25" s="20"/>
      <c r="K25" s="30"/>
      <c r="L25" s="31"/>
      <c r="M25" s="46"/>
      <c r="N25" s="46"/>
      <c r="O25" s="31"/>
    </row>
    <row r="26" spans="2:15" x14ac:dyDescent="0.2">
      <c r="B26" s="20" t="s">
        <v>43</v>
      </c>
      <c r="E26" s="40"/>
      <c r="H26" s="20" t="s">
        <v>43</v>
      </c>
      <c r="K26" s="40"/>
      <c r="M26" s="46"/>
      <c r="N26" s="46"/>
      <c r="O26" s="31"/>
    </row>
    <row r="27" spans="2:15" x14ac:dyDescent="0.2">
      <c r="B27" s="35" t="s">
        <v>44</v>
      </c>
      <c r="C27" s="31">
        <v>253193.42385429426</v>
      </c>
      <c r="D27" s="36" t="s">
        <v>45</v>
      </c>
      <c r="E27" s="30">
        <v>3291514.5101058255</v>
      </c>
      <c r="H27" s="35" t="s">
        <v>46</v>
      </c>
      <c r="I27" s="194">
        <v>253193.42385429426</v>
      </c>
      <c r="J27" s="36" t="s">
        <v>45</v>
      </c>
      <c r="K27" s="188">
        <v>3038321.0862515313</v>
      </c>
      <c r="L27" s="31"/>
      <c r="M27" s="46"/>
      <c r="N27" s="46"/>
      <c r="O27" s="413"/>
    </row>
    <row r="28" spans="2:15" x14ac:dyDescent="0.2">
      <c r="B28" s="35" t="s">
        <v>47</v>
      </c>
      <c r="C28" s="31">
        <v>305769.42738423316</v>
      </c>
      <c r="D28" s="36" t="s">
        <v>45</v>
      </c>
      <c r="E28" s="32">
        <v>2446155.4190738653</v>
      </c>
      <c r="H28" s="35" t="s">
        <v>48</v>
      </c>
      <c r="I28" s="194">
        <v>297282.359762243</v>
      </c>
      <c r="J28" s="36" t="s">
        <v>45</v>
      </c>
      <c r="K28" s="186">
        <v>2675541.237860187</v>
      </c>
      <c r="L28" s="31"/>
      <c r="M28" s="46"/>
      <c r="N28" s="46"/>
    </row>
    <row r="29" spans="2:15" x14ac:dyDescent="0.2">
      <c r="B29" s="37"/>
      <c r="C29" s="23"/>
      <c r="D29" s="23"/>
      <c r="E29" s="32">
        <v>5737669.9291796908</v>
      </c>
      <c r="H29" s="37"/>
      <c r="I29" s="23"/>
      <c r="J29" s="23"/>
      <c r="K29" s="186">
        <v>5713862.3241117187</v>
      </c>
      <c r="L29" s="31"/>
      <c r="M29" s="48"/>
      <c r="N29" s="46"/>
    </row>
    <row r="30" spans="2:15" x14ac:dyDescent="0.2">
      <c r="H30" s="46"/>
      <c r="I30" s="46"/>
      <c r="J30" s="46"/>
      <c r="K30" s="46"/>
      <c r="L30" s="46"/>
      <c r="M30" s="46"/>
      <c r="N30" s="46"/>
    </row>
    <row r="31" spans="2:15" x14ac:dyDescent="0.2">
      <c r="B31" s="166" t="s">
        <v>178</v>
      </c>
      <c r="H31" s="166" t="s">
        <v>290</v>
      </c>
      <c r="I31" s="46"/>
      <c r="J31" s="46"/>
      <c r="K31" s="46"/>
      <c r="L31" s="46"/>
      <c r="M31" s="46"/>
      <c r="N31" s="46"/>
    </row>
    <row r="32" spans="2:15" x14ac:dyDescent="0.2">
      <c r="B32" s="492" t="s">
        <v>49</v>
      </c>
      <c r="C32" s="493"/>
      <c r="D32" s="493"/>
      <c r="E32" s="493"/>
      <c r="F32" s="494"/>
      <c r="H32" s="492" t="s">
        <v>49</v>
      </c>
      <c r="I32" s="493"/>
      <c r="J32" s="493"/>
      <c r="K32" s="493"/>
      <c r="L32" s="493"/>
      <c r="M32" s="494"/>
      <c r="N32" s="46"/>
    </row>
    <row r="33" spans="2:16" x14ac:dyDescent="0.2">
      <c r="B33" s="4"/>
      <c r="C33" s="3" t="s">
        <v>84</v>
      </c>
      <c r="D33" s="3"/>
      <c r="E33" s="3" t="s">
        <v>51</v>
      </c>
      <c r="F33" s="38"/>
      <c r="H33" s="4"/>
      <c r="I33" s="193" t="s">
        <v>52</v>
      </c>
      <c r="J33" s="193"/>
      <c r="K33" s="193" t="s">
        <v>144</v>
      </c>
      <c r="L33" s="3"/>
      <c r="M33" s="38"/>
      <c r="N33" s="46"/>
    </row>
    <row r="34" spans="2:16" x14ac:dyDescent="0.2">
      <c r="B34" s="39" t="s">
        <v>53</v>
      </c>
      <c r="C34" s="31">
        <v>581900.83077495988</v>
      </c>
      <c r="E34" s="31">
        <v>581900.83077495988</v>
      </c>
      <c r="F34" s="40"/>
      <c r="H34" s="39" t="s">
        <v>53</v>
      </c>
      <c r="I34" s="31">
        <v>581900.83077495988</v>
      </c>
      <c r="K34" s="31">
        <v>581900.83077495988</v>
      </c>
      <c r="L34" s="31"/>
      <c r="M34" s="40"/>
      <c r="N34" s="46"/>
    </row>
    <row r="35" spans="2:16" x14ac:dyDescent="0.2">
      <c r="B35" s="41" t="s">
        <v>54</v>
      </c>
      <c r="C35" s="31">
        <v>2420777.2359555187</v>
      </c>
      <c r="E35" s="31">
        <v>3051689.2783147851</v>
      </c>
      <c r="F35" s="40"/>
      <c r="H35" s="41" t="s">
        <v>54</v>
      </c>
      <c r="I35" s="31">
        <v>2420777.2359555187</v>
      </c>
      <c r="K35" s="194">
        <v>2950219.4574492346</v>
      </c>
      <c r="L35" s="31"/>
      <c r="M35" s="40"/>
      <c r="N35" s="46"/>
    </row>
    <row r="36" spans="2:16" x14ac:dyDescent="0.2">
      <c r="B36" s="41" t="s">
        <v>55</v>
      </c>
      <c r="C36" s="31">
        <f>'Attachment 5 Schedule 6'!D14</f>
        <v>35643.019521052658</v>
      </c>
      <c r="E36" s="31">
        <f>'Attachment 5 Schedule 6'!F14</f>
        <v>35643.019521052644</v>
      </c>
      <c r="F36" s="40"/>
      <c r="H36" s="41" t="s">
        <v>55</v>
      </c>
      <c r="I36" s="31">
        <f>'Attachment 5 Schedule 6'!J14</f>
        <v>35643.019521052658</v>
      </c>
      <c r="K36" s="194">
        <f>'Attachment 5 Schedule 6'!L14</f>
        <v>35268.028922721765</v>
      </c>
      <c r="L36" s="31"/>
      <c r="M36" s="40"/>
      <c r="N36" s="46"/>
    </row>
    <row r="37" spans="2:16" x14ac:dyDescent="0.2">
      <c r="B37" s="39" t="s">
        <v>56</v>
      </c>
      <c r="C37" s="42">
        <v>3038321.0862515313</v>
      </c>
      <c r="D37" s="1" t="s">
        <v>57</v>
      </c>
      <c r="E37" s="42">
        <v>3669233.1286107977</v>
      </c>
      <c r="F37" s="40" t="s">
        <v>14</v>
      </c>
      <c r="H37" s="39" t="s">
        <v>56</v>
      </c>
      <c r="I37" s="42">
        <v>3038321.0862515313</v>
      </c>
      <c r="J37" s="1" t="s">
        <v>57</v>
      </c>
      <c r="K37" s="195">
        <v>3567388.3171469159</v>
      </c>
      <c r="L37" s="48"/>
      <c r="M37" s="40" t="s">
        <v>15</v>
      </c>
    </row>
    <row r="38" spans="2:16" x14ac:dyDescent="0.2">
      <c r="B38" s="39"/>
      <c r="F38" s="40"/>
      <c r="H38" s="39"/>
      <c r="M38" s="40"/>
    </row>
    <row r="39" spans="2:16" x14ac:dyDescent="0.2">
      <c r="B39" s="43" t="s">
        <v>58</v>
      </c>
      <c r="C39" s="44">
        <v>253193.42385429426</v>
      </c>
      <c r="D39" s="23" t="s">
        <v>59</v>
      </c>
      <c r="E39" s="44">
        <v>305769.42738423316</v>
      </c>
      <c r="F39" s="25" t="s">
        <v>60</v>
      </c>
      <c r="H39" s="43" t="s">
        <v>58</v>
      </c>
      <c r="I39" s="44">
        <v>253193.42385429426</v>
      </c>
      <c r="J39" s="23" t="s">
        <v>59</v>
      </c>
      <c r="K39" s="197">
        <v>297282.359762243</v>
      </c>
      <c r="L39" s="44"/>
      <c r="M39" s="25" t="s">
        <v>85</v>
      </c>
      <c r="O39" s="33"/>
      <c r="P39" s="33"/>
    </row>
    <row r="40" spans="2:16" x14ac:dyDescent="0.2">
      <c r="B40" s="71"/>
      <c r="C40" s="76"/>
      <c r="E40" s="76"/>
      <c r="G40" s="77"/>
      <c r="H40" s="71"/>
    </row>
    <row r="41" spans="2:16" x14ac:dyDescent="0.2">
      <c r="B41" s="166" t="s">
        <v>179</v>
      </c>
      <c r="C41" s="46"/>
      <c r="D41" s="46"/>
      <c r="G41" s="77"/>
      <c r="H41" s="166" t="s">
        <v>291</v>
      </c>
    </row>
    <row r="42" spans="2:16" x14ac:dyDescent="0.2">
      <c r="B42" s="492" t="s">
        <v>86</v>
      </c>
      <c r="C42" s="493"/>
      <c r="D42" s="493"/>
      <c r="E42" s="493"/>
      <c r="F42" s="494"/>
      <c r="H42" s="517" t="s">
        <v>62</v>
      </c>
      <c r="I42" s="518"/>
      <c r="J42" s="518"/>
      <c r="K42" s="518"/>
      <c r="L42" s="518"/>
      <c r="M42" s="519"/>
    </row>
    <row r="43" spans="2:16" x14ac:dyDescent="0.2">
      <c r="B43" s="20"/>
      <c r="D43" s="27" t="s">
        <v>13</v>
      </c>
      <c r="E43" s="50" t="s">
        <v>14</v>
      </c>
      <c r="F43" s="51" t="s">
        <v>63</v>
      </c>
      <c r="H43" s="20"/>
      <c r="J43" s="27" t="s">
        <v>13</v>
      </c>
      <c r="K43" s="50" t="s">
        <v>14</v>
      </c>
      <c r="L43" s="50"/>
      <c r="M43" s="51" t="s">
        <v>63</v>
      </c>
    </row>
    <row r="44" spans="2:16" x14ac:dyDescent="0.2">
      <c r="B44" s="39" t="s">
        <v>64</v>
      </c>
      <c r="C44" s="3" t="s">
        <v>65</v>
      </c>
      <c r="D44" s="3" t="s">
        <v>32</v>
      </c>
      <c r="E44" s="3" t="s">
        <v>66</v>
      </c>
      <c r="F44" s="5" t="s">
        <v>67</v>
      </c>
      <c r="H44" s="39" t="s">
        <v>64</v>
      </c>
      <c r="I44" s="3" t="s">
        <v>65</v>
      </c>
      <c r="J44" s="3" t="s">
        <v>32</v>
      </c>
      <c r="K44" s="3" t="s">
        <v>66</v>
      </c>
      <c r="L44" s="3"/>
      <c r="M44" s="5" t="s">
        <v>67</v>
      </c>
    </row>
    <row r="45" spans="2:16" x14ac:dyDescent="0.2">
      <c r="B45" s="41" t="s">
        <v>68</v>
      </c>
      <c r="C45" s="53">
        <v>0.56000000000000005</v>
      </c>
      <c r="D45" s="31">
        <v>27101864.296983015</v>
      </c>
      <c r="E45" s="54">
        <v>2.8500000000000001E-2</v>
      </c>
      <c r="F45" s="55">
        <v>772403.13246401597</v>
      </c>
      <c r="G45" s="71"/>
      <c r="H45" s="41" t="s">
        <v>68</v>
      </c>
      <c r="I45" s="53">
        <v>0.56000000000000005</v>
      </c>
      <c r="J45" s="31">
        <v>27101864.296983015</v>
      </c>
      <c r="K45" s="54">
        <v>2.8500000000000001E-2</v>
      </c>
      <c r="L45" s="54"/>
      <c r="M45" s="55">
        <f>+J45*K45</f>
        <v>772403.13246401597</v>
      </c>
    </row>
    <row r="46" spans="2:16" x14ac:dyDescent="0.2">
      <c r="B46" s="41" t="s">
        <v>69</v>
      </c>
      <c r="C46" s="53">
        <v>0.04</v>
      </c>
      <c r="D46" s="31">
        <v>1935847.449784501</v>
      </c>
      <c r="E46" s="54">
        <v>1.7500000000000002E-2</v>
      </c>
      <c r="F46" s="55">
        <v>33877.330371228767</v>
      </c>
      <c r="G46" s="71"/>
      <c r="H46" s="41" t="s">
        <v>69</v>
      </c>
      <c r="I46" s="53">
        <v>0.04</v>
      </c>
      <c r="J46" s="31">
        <v>1935847.449784501</v>
      </c>
      <c r="K46" s="54">
        <v>1.7500000000000002E-2</v>
      </c>
      <c r="L46" s="54"/>
      <c r="M46" s="55">
        <f>+J46*K46</f>
        <v>33877.330371228767</v>
      </c>
    </row>
    <row r="47" spans="2:16" x14ac:dyDescent="0.2">
      <c r="B47" s="41" t="s">
        <v>70</v>
      </c>
      <c r="C47" s="53">
        <v>0.4</v>
      </c>
      <c r="D47" s="31">
        <v>19358474.497845009</v>
      </c>
      <c r="E47" s="53">
        <v>8.3400000000000002E-2</v>
      </c>
      <c r="F47" s="55">
        <v>1614496.7731202738</v>
      </c>
      <c r="G47" s="71"/>
      <c r="H47" s="41" t="s">
        <v>70</v>
      </c>
      <c r="I47" s="53">
        <v>0.4</v>
      </c>
      <c r="J47" s="31">
        <v>19358474.497845009</v>
      </c>
      <c r="K47" s="53">
        <v>8.3400000000000002E-2</v>
      </c>
      <c r="L47" s="53"/>
      <c r="M47" s="55">
        <f>+J47*K47</f>
        <v>1614496.7731202738</v>
      </c>
    </row>
    <row r="48" spans="2:16" x14ac:dyDescent="0.2">
      <c r="B48" s="41" t="s">
        <v>71</v>
      </c>
      <c r="C48" s="58">
        <v>1</v>
      </c>
      <c r="D48" s="42">
        <v>48396186.244612522</v>
      </c>
      <c r="E48" s="59"/>
      <c r="F48" s="34">
        <v>2420777.2359555187</v>
      </c>
      <c r="G48" s="71"/>
      <c r="H48" s="41" t="s">
        <v>71</v>
      </c>
      <c r="I48" s="58">
        <f>SUM(I45:I47)</f>
        <v>1</v>
      </c>
      <c r="J48" s="42">
        <v>48396186.244612522</v>
      </c>
      <c r="K48" s="59"/>
      <c r="L48" s="59"/>
      <c r="M48" s="34">
        <f>SUM(M45:M47)</f>
        <v>2420777.2359555187</v>
      </c>
    </row>
    <row r="49" spans="2:13" x14ac:dyDescent="0.2">
      <c r="B49" s="43"/>
      <c r="C49" s="60"/>
      <c r="D49" s="61"/>
      <c r="E49" s="60"/>
      <c r="F49" s="62"/>
      <c r="G49" s="71"/>
      <c r="H49" s="43"/>
      <c r="I49" s="60"/>
      <c r="J49" s="61"/>
      <c r="K49" s="60"/>
      <c r="L49" s="60"/>
      <c r="M49" s="62"/>
    </row>
    <row r="50" spans="2:13" x14ac:dyDescent="0.2">
      <c r="B50" s="71"/>
      <c r="C50" s="47"/>
      <c r="D50" s="48"/>
      <c r="E50" s="47"/>
      <c r="F50" s="48"/>
      <c r="G50" s="71"/>
      <c r="H50" s="71"/>
      <c r="I50" s="47"/>
      <c r="J50" s="48"/>
      <c r="K50" s="47"/>
      <c r="L50" s="47"/>
      <c r="M50" s="48"/>
    </row>
    <row r="51" spans="2:13" x14ac:dyDescent="0.2">
      <c r="B51" s="492" t="s">
        <v>72</v>
      </c>
      <c r="C51" s="493"/>
      <c r="D51" s="493"/>
      <c r="E51" s="493"/>
      <c r="F51" s="494"/>
      <c r="G51" s="71"/>
      <c r="H51" s="517" t="s">
        <v>73</v>
      </c>
      <c r="I51" s="518"/>
      <c r="J51" s="518"/>
      <c r="K51" s="518"/>
      <c r="L51" s="518"/>
      <c r="M51" s="519"/>
    </row>
    <row r="52" spans="2:13" x14ac:dyDescent="0.2">
      <c r="B52" s="20"/>
      <c r="D52" s="27" t="s">
        <v>13</v>
      </c>
      <c r="E52" s="50" t="s">
        <v>14</v>
      </c>
      <c r="F52" s="51" t="s">
        <v>63</v>
      </c>
      <c r="G52" s="71"/>
      <c r="H52" s="20"/>
      <c r="J52" s="27" t="s">
        <v>13</v>
      </c>
      <c r="K52" s="50" t="s">
        <v>14</v>
      </c>
      <c r="L52" s="50"/>
      <c r="M52" s="51" t="s">
        <v>63</v>
      </c>
    </row>
    <row r="53" spans="2:13" x14ac:dyDescent="0.2">
      <c r="B53" s="39" t="s">
        <v>64</v>
      </c>
      <c r="C53" s="3" t="s">
        <v>65</v>
      </c>
      <c r="D53" s="3" t="s">
        <v>32</v>
      </c>
      <c r="E53" s="3" t="s">
        <v>66</v>
      </c>
      <c r="F53" s="5" t="s">
        <v>67</v>
      </c>
      <c r="G53" s="71"/>
      <c r="H53" s="39" t="s">
        <v>64</v>
      </c>
      <c r="I53" s="3" t="s">
        <v>65</v>
      </c>
      <c r="J53" s="3" t="s">
        <v>32</v>
      </c>
      <c r="K53" s="3" t="s">
        <v>66</v>
      </c>
      <c r="L53" s="3"/>
      <c r="M53" s="5" t="s">
        <v>67</v>
      </c>
    </row>
    <row r="54" spans="2:13" x14ac:dyDescent="0.2">
      <c r="B54" s="41" t="s">
        <v>68</v>
      </c>
      <c r="C54" s="59">
        <v>0.56000000000000005</v>
      </c>
      <c r="D54" s="31">
        <v>27101864.296983015</v>
      </c>
      <c r="E54" s="54">
        <v>4.8640000000000003E-2</v>
      </c>
      <c r="F54" s="55">
        <v>1318234.6794052538</v>
      </c>
      <c r="G54" s="71"/>
      <c r="H54" s="41" t="s">
        <v>68</v>
      </c>
      <c r="I54" s="59">
        <v>0.56000000000000005</v>
      </c>
      <c r="J54" s="31">
        <v>26816732.889903285</v>
      </c>
      <c r="K54" s="152">
        <f>(0.0285*1/9)+(0.04864*8/9)</f>
        <v>4.640222222222222E-2</v>
      </c>
      <c r="L54" s="52" t="s">
        <v>74</v>
      </c>
      <c r="M54" s="55">
        <f>+J54*K54</f>
        <v>1244355.9988312677</v>
      </c>
    </row>
    <row r="55" spans="2:13" x14ac:dyDescent="0.2">
      <c r="B55" s="41" t="s">
        <v>69</v>
      </c>
      <c r="C55" s="59">
        <v>0.04</v>
      </c>
      <c r="D55" s="31">
        <v>1935847.449784501</v>
      </c>
      <c r="E55" s="54">
        <v>6.1449999999999998E-2</v>
      </c>
      <c r="F55" s="55">
        <v>118957.82578925758</v>
      </c>
      <c r="G55" s="71"/>
      <c r="H55" s="41" t="s">
        <v>69</v>
      </c>
      <c r="I55" s="59">
        <v>0.04</v>
      </c>
      <c r="J55" s="31">
        <v>1915480.9207073771</v>
      </c>
      <c r="K55" s="152">
        <f>(0.0175*1/9)+(0.06145*8/9)</f>
        <v>5.6566666666666661E-2</v>
      </c>
      <c r="L55" s="52" t="s">
        <v>75</v>
      </c>
      <c r="M55" s="55">
        <f>+J55*K55</f>
        <v>108352.37074801396</v>
      </c>
    </row>
    <row r="56" spans="2:13" x14ac:dyDescent="0.2">
      <c r="B56" s="41" t="s">
        <v>70</v>
      </c>
      <c r="C56" s="59">
        <v>0.4</v>
      </c>
      <c r="D56" s="31">
        <v>19358474.497845009</v>
      </c>
      <c r="E56" s="53">
        <v>8.3400000000000002E-2</v>
      </c>
      <c r="F56" s="55">
        <v>1614496.7731202738</v>
      </c>
      <c r="G56" s="71"/>
      <c r="H56" s="41" t="s">
        <v>70</v>
      </c>
      <c r="I56" s="59">
        <v>0.4</v>
      </c>
      <c r="J56" s="31">
        <v>19154809.207073774</v>
      </c>
      <c r="K56" s="69">
        <v>8.3400000000000002E-2</v>
      </c>
      <c r="L56" s="69"/>
      <c r="M56" s="55">
        <f>+J56*K56</f>
        <v>1597511.0878699529</v>
      </c>
    </row>
    <row r="57" spans="2:13" x14ac:dyDescent="0.2">
      <c r="B57" s="41" t="s">
        <v>71</v>
      </c>
      <c r="C57" s="66">
        <v>1</v>
      </c>
      <c r="D57" s="42">
        <v>48396186.244612522</v>
      </c>
      <c r="E57" s="59"/>
      <c r="F57" s="34">
        <v>3051689.2783147851</v>
      </c>
      <c r="G57" s="71"/>
      <c r="H57" s="41" t="s">
        <v>71</v>
      </c>
      <c r="I57" s="66">
        <f>SUM(I54:I56)</f>
        <v>1</v>
      </c>
      <c r="J57" s="42">
        <v>47887023.01768443</v>
      </c>
      <c r="K57" s="59"/>
      <c r="L57" s="59"/>
      <c r="M57" s="34">
        <f>SUM(M54:M56)</f>
        <v>2950219.4574492346</v>
      </c>
    </row>
    <row r="58" spans="2:13" x14ac:dyDescent="0.2">
      <c r="B58" s="43"/>
      <c r="C58" s="60"/>
      <c r="D58" s="61"/>
      <c r="E58" s="60"/>
      <c r="F58" s="62"/>
      <c r="G58" s="71"/>
      <c r="H58" s="43"/>
      <c r="I58" s="60"/>
      <c r="J58" s="61"/>
      <c r="K58" s="60"/>
      <c r="L58" s="60"/>
      <c r="M58" s="62"/>
    </row>
    <row r="59" spans="2:13" x14ac:dyDescent="0.2">
      <c r="B59" s="72"/>
      <c r="C59" s="71"/>
      <c r="D59" s="71"/>
      <c r="E59" s="78"/>
      <c r="F59" s="71"/>
      <c r="G59" s="71"/>
      <c r="H59" s="72" t="s">
        <v>76</v>
      </c>
      <c r="K59" s="78"/>
    </row>
    <row r="60" spans="2:13" x14ac:dyDescent="0.2">
      <c r="B60" s="72"/>
      <c r="C60" s="71"/>
      <c r="D60" s="71"/>
      <c r="E60" s="71"/>
      <c r="F60" s="71"/>
      <c r="G60" s="71"/>
      <c r="H60" s="72" t="s">
        <v>77</v>
      </c>
    </row>
  </sheetData>
  <mergeCells count="10">
    <mergeCell ref="B42:F42"/>
    <mergeCell ref="H42:M42"/>
    <mergeCell ref="B51:F51"/>
    <mergeCell ref="H51:M51"/>
    <mergeCell ref="B4:E4"/>
    <mergeCell ref="H4:J4"/>
    <mergeCell ref="B20:E20"/>
    <mergeCell ref="H20:K20"/>
    <mergeCell ref="B32:F32"/>
    <mergeCell ref="H32:M32"/>
  </mergeCells>
  <pageMargins left="0.25" right="0.25" top="0.75" bottom="0.75" header="0.3" footer="0.3"/>
  <pageSetup scale="65" orientation="landscape" r:id="rId1"/>
  <ignoredErrors>
    <ignoredError sqref="L54:L5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7C66-9266-4822-B63F-BE91D8422243}">
  <sheetPr>
    <pageSetUpPr fitToPage="1"/>
  </sheetPr>
  <dimension ref="A1:AA35"/>
  <sheetViews>
    <sheetView zoomScaleNormal="100" workbookViewId="0">
      <selection sqref="A1:XFD1"/>
    </sheetView>
  </sheetViews>
  <sheetFormatPr defaultColWidth="8.75" defaultRowHeight="15.75" x14ac:dyDescent="0.25"/>
  <cols>
    <col min="1" max="1" width="14.25" style="150" bestFit="1" customWidth="1"/>
    <col min="2" max="4" width="10.25" style="150" customWidth="1"/>
    <col min="5" max="8" width="8.75" style="150"/>
    <col min="9" max="9" width="9.25" style="150" customWidth="1"/>
    <col min="10" max="16384" width="8.75" style="150"/>
  </cols>
  <sheetData>
    <row r="1" spans="1:27" ht="30" customHeight="1" x14ac:dyDescent="0.25">
      <c r="A1" s="461" t="s">
        <v>357</v>
      </c>
    </row>
    <row r="2" spans="1:27" x14ac:dyDescent="0.25">
      <c r="A2" s="166" t="s">
        <v>237</v>
      </c>
    </row>
    <row r="3" spans="1:27" x14ac:dyDescent="0.25">
      <c r="A3" s="1"/>
      <c r="B3" s="492">
        <v>2022</v>
      </c>
      <c r="C3" s="493"/>
      <c r="D3" s="493"/>
      <c r="E3" s="493"/>
      <c r="F3" s="493"/>
      <c r="G3" s="493"/>
      <c r="H3" s="493"/>
      <c r="I3" s="493"/>
      <c r="J3" s="493"/>
      <c r="K3" s="493"/>
      <c r="L3" s="493"/>
      <c r="M3" s="494"/>
      <c r="N3" s="492">
        <v>2023</v>
      </c>
      <c r="O3" s="493"/>
      <c r="P3" s="493"/>
      <c r="Q3" s="493"/>
      <c r="R3" s="493"/>
      <c r="S3" s="493"/>
      <c r="T3" s="493"/>
      <c r="U3" s="493"/>
      <c r="V3" s="493"/>
      <c r="W3" s="493"/>
      <c r="X3" s="493"/>
      <c r="Y3" s="494"/>
      <c r="Z3" s="1"/>
    </row>
    <row r="4" spans="1:27" x14ac:dyDescent="0.25">
      <c r="A4" s="1"/>
      <c r="B4" s="334" t="s">
        <v>220</v>
      </c>
      <c r="C4" s="29" t="s">
        <v>221</v>
      </c>
      <c r="D4" s="29" t="s">
        <v>222</v>
      </c>
      <c r="E4" s="29" t="s">
        <v>211</v>
      </c>
      <c r="F4" s="29" t="s">
        <v>212</v>
      </c>
      <c r="G4" s="29" t="s">
        <v>213</v>
      </c>
      <c r="H4" s="29" t="s">
        <v>214</v>
      </c>
      <c r="I4" s="29" t="s">
        <v>215</v>
      </c>
      <c r="J4" s="29" t="s">
        <v>216</v>
      </c>
      <c r="K4" s="29" t="s">
        <v>217</v>
      </c>
      <c r="L4" s="29" t="s">
        <v>218</v>
      </c>
      <c r="M4" s="7" t="s">
        <v>219</v>
      </c>
      <c r="N4" s="334" t="s">
        <v>220</v>
      </c>
      <c r="O4" s="29" t="s">
        <v>221</v>
      </c>
      <c r="P4" s="29" t="s">
        <v>222</v>
      </c>
      <c r="Q4" s="29" t="s">
        <v>223</v>
      </c>
      <c r="R4" s="29" t="s">
        <v>212</v>
      </c>
      <c r="S4" s="29" t="s">
        <v>213</v>
      </c>
      <c r="T4" s="29" t="s">
        <v>214</v>
      </c>
      <c r="U4" s="29" t="s">
        <v>215</v>
      </c>
      <c r="V4" s="29" t="s">
        <v>216</v>
      </c>
      <c r="W4" s="29" t="s">
        <v>217</v>
      </c>
      <c r="X4" s="29" t="s">
        <v>218</v>
      </c>
      <c r="Y4" s="7" t="s">
        <v>219</v>
      </c>
      <c r="Z4" s="3" t="s">
        <v>71</v>
      </c>
    </row>
    <row r="5" spans="1:27" x14ac:dyDescent="0.25">
      <c r="A5" s="74" t="s">
        <v>224</v>
      </c>
      <c r="B5" s="41">
        <v>0</v>
      </c>
      <c r="C5" s="74">
        <v>0</v>
      </c>
      <c r="D5" s="74">
        <v>0</v>
      </c>
      <c r="E5" s="335">
        <v>253193.42385429426</v>
      </c>
      <c r="F5" s="335">
        <v>253193.42385429426</v>
      </c>
      <c r="G5" s="335">
        <v>253193.42385429426</v>
      </c>
      <c r="H5" s="335">
        <v>253193.42385429426</v>
      </c>
      <c r="I5" s="335">
        <v>253193.42385429426</v>
      </c>
      <c r="J5" s="335">
        <v>253193.42385429426</v>
      </c>
      <c r="K5" s="335">
        <v>253193.42385429426</v>
      </c>
      <c r="L5" s="335">
        <v>253193.42385429426</v>
      </c>
      <c r="M5" s="336">
        <v>253193.42385429426</v>
      </c>
      <c r="N5" s="337">
        <v>253193.42385429426</v>
      </c>
      <c r="O5" s="335">
        <v>253193.42385429426</v>
      </c>
      <c r="P5" s="335">
        <v>253193.42385429426</v>
      </c>
      <c r="Q5" s="335">
        <v>253193.42385429426</v>
      </c>
      <c r="R5" s="335">
        <f>'Attachment 5 Schedule 4'!$C$28</f>
        <v>305769.42738423316</v>
      </c>
      <c r="S5" s="335">
        <f>'Attachment 5 Schedule 4'!$C$28</f>
        <v>305769.42738423316</v>
      </c>
      <c r="T5" s="335">
        <f>'Attachment 5 Schedule 4'!$C$28</f>
        <v>305769.42738423316</v>
      </c>
      <c r="U5" s="335">
        <f>'Attachment 5 Schedule 4'!$C$28</f>
        <v>305769.42738423316</v>
      </c>
      <c r="V5" s="335">
        <f>'Attachment 5 Schedule 4'!$C$28</f>
        <v>305769.42738423316</v>
      </c>
      <c r="W5" s="335">
        <f>'Attachment 5 Schedule 4'!$C$28</f>
        <v>305769.42738423316</v>
      </c>
      <c r="X5" s="335">
        <f>'Attachment 5 Schedule 4'!$C$28</f>
        <v>305769.42738423316</v>
      </c>
      <c r="Y5" s="336">
        <f>'Attachment 5 Schedule 4'!$C$28</f>
        <v>305769.42738423316</v>
      </c>
      <c r="Z5" s="1"/>
    </row>
    <row r="6" spans="1:27" x14ac:dyDescent="0.25">
      <c r="A6" s="74" t="s">
        <v>225</v>
      </c>
      <c r="B6" s="41">
        <v>0</v>
      </c>
      <c r="C6" s="74">
        <v>0</v>
      </c>
      <c r="D6" s="74">
        <v>0</v>
      </c>
      <c r="E6" s="232">
        <f>+E5</f>
        <v>253193.42385429426</v>
      </c>
      <c r="F6" s="232">
        <f>E6+F5</f>
        <v>506386.84770858852</v>
      </c>
      <c r="G6" s="232">
        <f t="shared" ref="G6:Y6" si="0">F6+G5</f>
        <v>759580.27156288282</v>
      </c>
      <c r="H6" s="232">
        <f t="shared" si="0"/>
        <v>1012773.695417177</v>
      </c>
      <c r="I6" s="232">
        <f t="shared" si="0"/>
        <v>1265967.1192714714</v>
      </c>
      <c r="J6" s="232">
        <f t="shared" si="0"/>
        <v>1519160.5431257656</v>
      </c>
      <c r="K6" s="232">
        <f t="shared" si="0"/>
        <v>1772353.9669800599</v>
      </c>
      <c r="L6" s="232">
        <f t="shared" si="0"/>
        <v>2025547.3908343541</v>
      </c>
      <c r="M6" s="255">
        <f t="shared" si="0"/>
        <v>2278740.8146886486</v>
      </c>
      <c r="N6" s="338">
        <f t="shared" si="0"/>
        <v>2531934.2385429428</v>
      </c>
      <c r="O6" s="232">
        <f t="shared" si="0"/>
        <v>2785127.662397237</v>
      </c>
      <c r="P6" s="232">
        <f t="shared" si="0"/>
        <v>3038321.0862515313</v>
      </c>
      <c r="Q6" s="232">
        <f t="shared" si="0"/>
        <v>3291514.5101058255</v>
      </c>
      <c r="R6" s="232">
        <f t="shared" si="0"/>
        <v>3597283.9374900586</v>
      </c>
      <c r="S6" s="232">
        <f t="shared" si="0"/>
        <v>3903053.3648742917</v>
      </c>
      <c r="T6" s="232">
        <f t="shared" si="0"/>
        <v>4208822.7922585253</v>
      </c>
      <c r="U6" s="232">
        <f t="shared" si="0"/>
        <v>4514592.2196427584</v>
      </c>
      <c r="V6" s="232">
        <f t="shared" si="0"/>
        <v>4820361.6470269915</v>
      </c>
      <c r="W6" s="232">
        <f t="shared" si="0"/>
        <v>5126131.0744112246</v>
      </c>
      <c r="X6" s="232">
        <f t="shared" si="0"/>
        <v>5431900.5017954577</v>
      </c>
      <c r="Y6" s="255">
        <f t="shared" si="0"/>
        <v>5737669.9291796908</v>
      </c>
      <c r="Z6" s="31">
        <f>+Y6</f>
        <v>5737669.9291796908</v>
      </c>
    </row>
    <row r="7" spans="1:27" x14ac:dyDescent="0.25">
      <c r="A7" s="74" t="s">
        <v>226</v>
      </c>
      <c r="B7" s="37">
        <v>0</v>
      </c>
      <c r="C7" s="79">
        <v>0</v>
      </c>
      <c r="D7" s="79">
        <v>0</v>
      </c>
      <c r="E7" s="242">
        <v>0</v>
      </c>
      <c r="F7" s="242">
        <f>+E6*(I11)</f>
        <v>215.21441027615015</v>
      </c>
      <c r="G7" s="242">
        <f>+F6*I11</f>
        <v>430.42882055230029</v>
      </c>
      <c r="H7" s="242">
        <f>+G6*I12</f>
        <v>1392.5638311986186</v>
      </c>
      <c r="I7" s="242">
        <f>+H6*I12</f>
        <v>1856.7517749314911</v>
      </c>
      <c r="J7" s="242">
        <f>+I6*I12</f>
        <v>2320.9397186643641</v>
      </c>
      <c r="K7" s="242">
        <f>+J6*I13</f>
        <v>4899.2927515805941</v>
      </c>
      <c r="L7" s="242">
        <f>+K6*I13</f>
        <v>5715.8415435106926</v>
      </c>
      <c r="M7" s="256">
        <f>+L6*I13</f>
        <v>6532.3903354407921</v>
      </c>
      <c r="N7" s="339">
        <f>M6*I14</f>
        <v>8982.0367112310905</v>
      </c>
      <c r="O7" s="242">
        <f>+N6*I14</f>
        <v>9980.0407902567677</v>
      </c>
      <c r="P7" s="242">
        <f>+O6*I14</f>
        <v>10978.044869282443</v>
      </c>
      <c r="Q7" s="242">
        <f>P6*I15</f>
        <v>12609.032507943855</v>
      </c>
      <c r="R7" s="242">
        <f>Q6*I15</f>
        <v>13659.785216939175</v>
      </c>
      <c r="S7" s="242">
        <f>R6*I15</f>
        <v>14928.728340583742</v>
      </c>
      <c r="T7" s="242">
        <f>S6*I16</f>
        <v>16197.671464228311</v>
      </c>
      <c r="U7" s="242">
        <f>+T6*I16</f>
        <v>17466.614587872878</v>
      </c>
      <c r="V7" s="242">
        <f>+U6*I16</f>
        <v>18735.557711517449</v>
      </c>
      <c r="W7" s="242">
        <f>+V6*I17</f>
        <v>20004.500835162016</v>
      </c>
      <c r="X7" s="242">
        <f>+W6*I17</f>
        <v>21273.443958806583</v>
      </c>
      <c r="Y7" s="256">
        <f>+X6*I17</f>
        <v>22542.38708245115</v>
      </c>
      <c r="Z7" s="31">
        <f>SUM(E7:Y7)</f>
        <v>210721.2672624304</v>
      </c>
    </row>
    <row r="8" spans="1:27" ht="16.5" thickBot="1" x14ac:dyDescent="0.3">
      <c r="A8" s="1"/>
      <c r="B8" s="1"/>
      <c r="C8" s="1"/>
      <c r="D8" s="1"/>
      <c r="E8" s="31"/>
      <c r="F8" s="31"/>
      <c r="G8" s="31"/>
      <c r="H8" s="31"/>
      <c r="I8" s="31"/>
      <c r="J8" s="31"/>
      <c r="K8" s="31"/>
      <c r="L8" s="31"/>
      <c r="M8" s="31"/>
      <c r="N8" s="31"/>
      <c r="O8" s="31"/>
      <c r="P8" s="31"/>
      <c r="Q8" s="31"/>
      <c r="R8" s="31"/>
      <c r="S8" s="31"/>
      <c r="T8" s="31"/>
      <c r="U8" s="31"/>
      <c r="V8" s="31"/>
      <c r="W8" s="31"/>
      <c r="X8" s="31"/>
      <c r="Y8" s="31"/>
      <c r="Z8" s="340">
        <f>SUM(Z6:Z7)</f>
        <v>5948391.1964421216</v>
      </c>
      <c r="AA8" s="166" t="s">
        <v>228</v>
      </c>
    </row>
    <row r="9" spans="1:27" ht="16.5" thickTop="1" x14ac:dyDescent="0.25">
      <c r="A9" s="1"/>
      <c r="B9" s="1"/>
      <c r="C9" s="1"/>
      <c r="D9" s="1"/>
      <c r="E9" s="1"/>
      <c r="F9" s="1"/>
      <c r="G9" s="495" t="s">
        <v>227</v>
      </c>
      <c r="H9" s="496"/>
      <c r="I9" s="497"/>
      <c r="J9" s="1"/>
      <c r="K9" s="1"/>
      <c r="L9" s="1"/>
      <c r="M9" s="1"/>
      <c r="N9" s="1"/>
      <c r="O9" s="1"/>
      <c r="P9" s="1"/>
      <c r="Q9" s="1"/>
      <c r="R9" s="1"/>
      <c r="S9" s="1"/>
      <c r="T9" s="1"/>
      <c r="U9" s="1"/>
      <c r="V9" s="1"/>
      <c r="X9" s="1"/>
      <c r="Y9" s="1"/>
    </row>
    <row r="10" spans="1:27" x14ac:dyDescent="0.25">
      <c r="G10" s="20"/>
      <c r="H10" s="415" t="s">
        <v>22</v>
      </c>
      <c r="I10" s="38" t="s">
        <v>229</v>
      </c>
    </row>
    <row r="11" spans="1:27" x14ac:dyDescent="0.25">
      <c r="G11" s="20" t="s">
        <v>230</v>
      </c>
      <c r="H11" s="59">
        <v>1.0200000000000001E-2</v>
      </c>
      <c r="I11" s="330">
        <f>+H11/12</f>
        <v>8.5000000000000006E-4</v>
      </c>
    </row>
    <row r="12" spans="1:27" x14ac:dyDescent="0.25">
      <c r="G12" s="20" t="s">
        <v>231</v>
      </c>
      <c r="H12" s="59">
        <v>2.1999999999999999E-2</v>
      </c>
      <c r="I12" s="330">
        <f t="shared" ref="I12:I17" si="1">+H12/12</f>
        <v>1.8333333333333333E-3</v>
      </c>
    </row>
    <row r="13" spans="1:27" x14ac:dyDescent="0.25">
      <c r="G13" s="20" t="s">
        <v>232</v>
      </c>
      <c r="H13" s="59">
        <v>3.8699999999999998E-2</v>
      </c>
      <c r="I13" s="330">
        <f t="shared" si="1"/>
        <v>3.225E-3</v>
      </c>
    </row>
    <row r="14" spans="1:27" x14ac:dyDescent="0.25">
      <c r="G14" s="20" t="s">
        <v>233</v>
      </c>
      <c r="H14" s="59">
        <v>4.7300000000000002E-2</v>
      </c>
      <c r="I14" s="330">
        <f t="shared" si="1"/>
        <v>3.9416666666666671E-3</v>
      </c>
    </row>
    <row r="15" spans="1:27" x14ac:dyDescent="0.25">
      <c r="G15" s="20" t="s">
        <v>234</v>
      </c>
      <c r="H15" s="59">
        <v>4.9799999999999997E-2</v>
      </c>
      <c r="I15" s="330">
        <f t="shared" si="1"/>
        <v>4.15E-3</v>
      </c>
    </row>
    <row r="16" spans="1:27" x14ac:dyDescent="0.25">
      <c r="G16" s="20" t="s">
        <v>235</v>
      </c>
      <c r="H16" s="59">
        <v>4.9799999999999997E-2</v>
      </c>
      <c r="I16" s="330">
        <f t="shared" si="1"/>
        <v>4.15E-3</v>
      </c>
    </row>
    <row r="17" spans="1:27" x14ac:dyDescent="0.25">
      <c r="G17" s="22" t="s">
        <v>236</v>
      </c>
      <c r="H17" s="332">
        <v>4.9799999999999997E-2</v>
      </c>
      <c r="I17" s="331">
        <f t="shared" si="1"/>
        <v>4.15E-3</v>
      </c>
    </row>
    <row r="20" spans="1:27" x14ac:dyDescent="0.25">
      <c r="A20" s="166" t="s">
        <v>351</v>
      </c>
    </row>
    <row r="21" spans="1:27" x14ac:dyDescent="0.25">
      <c r="A21" s="1"/>
      <c r="B21" s="492">
        <v>2022</v>
      </c>
      <c r="C21" s="493"/>
      <c r="D21" s="493"/>
      <c r="E21" s="493"/>
      <c r="F21" s="493"/>
      <c r="G21" s="493"/>
      <c r="H21" s="493"/>
      <c r="I21" s="493"/>
      <c r="J21" s="493"/>
      <c r="K21" s="493"/>
      <c r="L21" s="493"/>
      <c r="M21" s="494"/>
      <c r="N21" s="492">
        <v>2023</v>
      </c>
      <c r="O21" s="493"/>
      <c r="P21" s="493"/>
      <c r="Q21" s="493"/>
      <c r="R21" s="493"/>
      <c r="S21" s="493"/>
      <c r="T21" s="493"/>
      <c r="U21" s="493"/>
      <c r="V21" s="493"/>
      <c r="W21" s="493"/>
      <c r="X21" s="493"/>
      <c r="Y21" s="494"/>
      <c r="Z21" s="1"/>
    </row>
    <row r="22" spans="1:27" x14ac:dyDescent="0.25">
      <c r="A22" s="1"/>
      <c r="B22" s="334" t="s">
        <v>220</v>
      </c>
      <c r="C22" s="29" t="s">
        <v>221</v>
      </c>
      <c r="D22" s="29" t="s">
        <v>222</v>
      </c>
      <c r="E22" s="29" t="s">
        <v>211</v>
      </c>
      <c r="F22" s="29" t="s">
        <v>212</v>
      </c>
      <c r="G22" s="29" t="s">
        <v>213</v>
      </c>
      <c r="H22" s="29" t="s">
        <v>214</v>
      </c>
      <c r="I22" s="29" t="s">
        <v>215</v>
      </c>
      <c r="J22" s="29" t="s">
        <v>216</v>
      </c>
      <c r="K22" s="29" t="s">
        <v>217</v>
      </c>
      <c r="L22" s="29" t="s">
        <v>218</v>
      </c>
      <c r="M22" s="7" t="s">
        <v>219</v>
      </c>
      <c r="N22" s="334" t="s">
        <v>220</v>
      </c>
      <c r="O22" s="29" t="s">
        <v>221</v>
      </c>
      <c r="P22" s="29" t="s">
        <v>222</v>
      </c>
      <c r="Q22" s="29" t="s">
        <v>223</v>
      </c>
      <c r="R22" s="29" t="s">
        <v>212</v>
      </c>
      <c r="S22" s="29" t="s">
        <v>213</v>
      </c>
      <c r="T22" s="29" t="s">
        <v>214</v>
      </c>
      <c r="U22" s="29" t="s">
        <v>215</v>
      </c>
      <c r="V22" s="29" t="s">
        <v>216</v>
      </c>
      <c r="W22" s="29" t="s">
        <v>217</v>
      </c>
      <c r="X22" s="29" t="s">
        <v>218</v>
      </c>
      <c r="Y22" s="7" t="s">
        <v>219</v>
      </c>
      <c r="Z22" s="3" t="s">
        <v>71</v>
      </c>
    </row>
    <row r="23" spans="1:27" x14ac:dyDescent="0.25">
      <c r="A23" s="74" t="s">
        <v>224</v>
      </c>
      <c r="B23" s="41">
        <v>0</v>
      </c>
      <c r="C23" s="74">
        <v>0</v>
      </c>
      <c r="D23" s="74">
        <v>0</v>
      </c>
      <c r="E23" s="335">
        <f>'Attachment 5 Schedule 4'!$I$27</f>
        <v>253193.42385429426</v>
      </c>
      <c r="F23" s="335">
        <f>'Attachment 5 Schedule 4'!$I$27</f>
        <v>253193.42385429426</v>
      </c>
      <c r="G23" s="335">
        <f>'Attachment 5 Schedule 4'!$I$27</f>
        <v>253193.42385429426</v>
      </c>
      <c r="H23" s="335">
        <f>'Attachment 5 Schedule 4'!$I$27</f>
        <v>253193.42385429426</v>
      </c>
      <c r="I23" s="335">
        <f>'Attachment 5 Schedule 4'!$I$27</f>
        <v>253193.42385429426</v>
      </c>
      <c r="J23" s="335">
        <f>'Attachment 5 Schedule 4'!$I$27</f>
        <v>253193.42385429426</v>
      </c>
      <c r="K23" s="335">
        <f>'Attachment 5 Schedule 4'!$I$27</f>
        <v>253193.42385429426</v>
      </c>
      <c r="L23" s="335">
        <f>'Attachment 5 Schedule 4'!$I$27</f>
        <v>253193.42385429426</v>
      </c>
      <c r="M23" s="336">
        <f>'Attachment 5 Schedule 4'!$I$27</f>
        <v>253193.42385429426</v>
      </c>
      <c r="N23" s="337">
        <f>'Attachment 5 Schedule 4'!$I$27</f>
        <v>253193.42385429426</v>
      </c>
      <c r="O23" s="335">
        <f>'Attachment 5 Schedule 4'!$I$27</f>
        <v>253193.42385429426</v>
      </c>
      <c r="P23" s="335">
        <f>'Attachment 5 Schedule 4'!$I$27</f>
        <v>253193.42385429426</v>
      </c>
      <c r="Q23" s="341">
        <f>'Attachment 5 Schedule 4'!$I$28</f>
        <v>297282.359762243</v>
      </c>
      <c r="R23" s="341">
        <f>'Attachment 5 Schedule 4'!$I$28</f>
        <v>297282.359762243</v>
      </c>
      <c r="S23" s="341">
        <f>'Attachment 5 Schedule 4'!$I$28</f>
        <v>297282.359762243</v>
      </c>
      <c r="T23" s="341">
        <f>'Attachment 5 Schedule 4'!$I$28</f>
        <v>297282.359762243</v>
      </c>
      <c r="U23" s="341">
        <f>'Attachment 5 Schedule 4'!$I$28</f>
        <v>297282.359762243</v>
      </c>
      <c r="V23" s="341">
        <f>'Attachment 5 Schedule 4'!$I$28</f>
        <v>297282.359762243</v>
      </c>
      <c r="W23" s="341">
        <f>'Attachment 5 Schedule 4'!$I$28</f>
        <v>297282.359762243</v>
      </c>
      <c r="X23" s="341">
        <f>'Attachment 5 Schedule 4'!$I$28</f>
        <v>297282.359762243</v>
      </c>
      <c r="Y23" s="342">
        <f>'Attachment 5 Schedule 4'!$I$28</f>
        <v>297282.359762243</v>
      </c>
      <c r="Z23" s="1"/>
    </row>
    <row r="24" spans="1:27" x14ac:dyDescent="0.25">
      <c r="A24" s="74" t="s">
        <v>225</v>
      </c>
      <c r="B24" s="41">
        <v>0</v>
      </c>
      <c r="C24" s="74">
        <v>0</v>
      </c>
      <c r="D24" s="74">
        <v>0</v>
      </c>
      <c r="E24" s="232">
        <f>+E23</f>
        <v>253193.42385429426</v>
      </c>
      <c r="F24" s="232">
        <f>E24+F23</f>
        <v>506386.84770858852</v>
      </c>
      <c r="G24" s="232">
        <f t="shared" ref="G24:Y24" si="2">F24+G23</f>
        <v>759580.27156288282</v>
      </c>
      <c r="H24" s="232">
        <f t="shared" si="2"/>
        <v>1012773.695417177</v>
      </c>
      <c r="I24" s="232">
        <f t="shared" si="2"/>
        <v>1265967.1192714714</v>
      </c>
      <c r="J24" s="232">
        <f t="shared" si="2"/>
        <v>1519160.5431257656</v>
      </c>
      <c r="K24" s="232">
        <f t="shared" si="2"/>
        <v>1772353.9669800599</v>
      </c>
      <c r="L24" s="232">
        <f t="shared" si="2"/>
        <v>2025547.3908343541</v>
      </c>
      <c r="M24" s="255">
        <f t="shared" si="2"/>
        <v>2278740.8146886486</v>
      </c>
      <c r="N24" s="338">
        <f t="shared" si="2"/>
        <v>2531934.2385429428</v>
      </c>
      <c r="O24" s="232">
        <f t="shared" si="2"/>
        <v>2785127.662397237</v>
      </c>
      <c r="P24" s="232">
        <f t="shared" si="2"/>
        <v>3038321.0862515313</v>
      </c>
      <c r="Q24" s="194">
        <f t="shared" si="2"/>
        <v>3335603.4460137743</v>
      </c>
      <c r="R24" s="194">
        <f t="shared" si="2"/>
        <v>3632885.8057760173</v>
      </c>
      <c r="S24" s="194">
        <f t="shared" si="2"/>
        <v>3930168.1655382602</v>
      </c>
      <c r="T24" s="194">
        <f t="shared" si="2"/>
        <v>4227450.5253005028</v>
      </c>
      <c r="U24" s="194">
        <f t="shared" si="2"/>
        <v>4524732.8850627458</v>
      </c>
      <c r="V24" s="194">
        <f t="shared" si="2"/>
        <v>4822015.2448249888</v>
      </c>
      <c r="W24" s="194">
        <f t="shared" si="2"/>
        <v>5119297.6045872318</v>
      </c>
      <c r="X24" s="194">
        <f t="shared" si="2"/>
        <v>5416579.9643494748</v>
      </c>
      <c r="Y24" s="188">
        <f t="shared" si="2"/>
        <v>5713862.3241117178</v>
      </c>
      <c r="Z24" s="31">
        <f>+Y24</f>
        <v>5713862.3241117178</v>
      </c>
    </row>
    <row r="25" spans="1:27" x14ac:dyDescent="0.25">
      <c r="A25" s="74" t="s">
        <v>226</v>
      </c>
      <c r="B25" s="37">
        <v>0</v>
      </c>
      <c r="C25" s="79">
        <v>0</v>
      </c>
      <c r="D25" s="79">
        <v>0</v>
      </c>
      <c r="E25" s="242">
        <v>0</v>
      </c>
      <c r="F25" s="242">
        <f>+E24*(I29)</f>
        <v>215.21441027615015</v>
      </c>
      <c r="G25" s="242">
        <f>+F24*I29</f>
        <v>430.42882055230029</v>
      </c>
      <c r="H25" s="242">
        <f>+G24*I30</f>
        <v>1392.5638311986186</v>
      </c>
      <c r="I25" s="242">
        <f>+H24*I30</f>
        <v>1856.7517749314911</v>
      </c>
      <c r="J25" s="242">
        <f>+I24*I30</f>
        <v>2320.9397186643641</v>
      </c>
      <c r="K25" s="242">
        <f>+J24*I31</f>
        <v>4899.2927515805941</v>
      </c>
      <c r="L25" s="242">
        <f>+K24*I31</f>
        <v>5715.8415435106926</v>
      </c>
      <c r="M25" s="256">
        <f>+L24*I31</f>
        <v>6532.3903354407921</v>
      </c>
      <c r="N25" s="339">
        <f>M24*I32</f>
        <v>8982.0367112310905</v>
      </c>
      <c r="O25" s="242">
        <f>+N24*I32</f>
        <v>9980.0407902567677</v>
      </c>
      <c r="P25" s="242">
        <f>+O24*I32</f>
        <v>10978.044869282443</v>
      </c>
      <c r="Q25" s="242">
        <f>P24*I33</f>
        <v>12609.032507943855</v>
      </c>
      <c r="R25" s="207">
        <f>Q24*I33</f>
        <v>13842.754300957164</v>
      </c>
      <c r="S25" s="207">
        <f>R24*I33</f>
        <v>15076.476093970472</v>
      </c>
      <c r="T25" s="207">
        <f>S24*I34</f>
        <v>16310.19788698378</v>
      </c>
      <c r="U25" s="207">
        <f>+T24*I34</f>
        <v>17543.919679997085</v>
      </c>
      <c r="V25" s="207">
        <f>+U24*I34</f>
        <v>18777.641473010393</v>
      </c>
      <c r="W25" s="207">
        <f>+V24*I35</f>
        <v>22060.719745074322</v>
      </c>
      <c r="X25" s="207">
        <f>+W24*I35</f>
        <v>23420.786540986584</v>
      </c>
      <c r="Y25" s="186">
        <f>+X24*I35</f>
        <v>24780.853336898846</v>
      </c>
      <c r="Z25" s="31">
        <f>SUM(E25:Y25)</f>
        <v>217725.92712274779</v>
      </c>
    </row>
    <row r="26" spans="1:27" ht="16.5" thickBot="1" x14ac:dyDescent="0.3">
      <c r="A26" s="1"/>
      <c r="B26" s="1"/>
      <c r="C26" s="1"/>
      <c r="D26" s="1"/>
      <c r="E26" s="31"/>
      <c r="F26" s="31"/>
      <c r="G26" s="31"/>
      <c r="H26" s="31"/>
      <c r="I26" s="31"/>
      <c r="J26" s="31"/>
      <c r="K26" s="31"/>
      <c r="L26" s="31"/>
      <c r="M26" s="31"/>
      <c r="N26" s="31"/>
      <c r="O26" s="31"/>
      <c r="P26" s="31"/>
      <c r="Q26" s="31"/>
      <c r="R26" s="31"/>
      <c r="S26" s="31"/>
      <c r="T26" s="31"/>
      <c r="U26" s="31"/>
      <c r="V26" s="31"/>
      <c r="W26" s="31"/>
      <c r="X26" s="31"/>
      <c r="Y26" s="31"/>
      <c r="Z26" s="340">
        <f>SUM(Z24:Z25)</f>
        <v>5931588.2512344653</v>
      </c>
      <c r="AA26" s="166" t="s">
        <v>228</v>
      </c>
    </row>
    <row r="27" spans="1:27" ht="16.5" thickTop="1" x14ac:dyDescent="0.25">
      <c r="A27" s="1"/>
      <c r="B27" s="1"/>
      <c r="C27" s="1"/>
      <c r="D27" s="1"/>
      <c r="E27" s="1"/>
      <c r="F27" s="1"/>
      <c r="G27" s="495" t="s">
        <v>227</v>
      </c>
      <c r="H27" s="496"/>
      <c r="I27" s="497"/>
      <c r="J27" s="1"/>
      <c r="K27" s="1"/>
      <c r="L27" s="1"/>
      <c r="M27" s="1"/>
      <c r="N27" s="1"/>
      <c r="O27" s="1"/>
      <c r="P27" s="1"/>
      <c r="Q27" s="1"/>
      <c r="R27" s="1"/>
      <c r="S27" s="1"/>
      <c r="T27" s="1"/>
      <c r="U27" s="1"/>
      <c r="V27" s="1"/>
      <c r="X27" s="1"/>
      <c r="Y27" s="1"/>
    </row>
    <row r="28" spans="1:27" x14ac:dyDescent="0.25">
      <c r="G28" s="20"/>
      <c r="H28" s="415" t="s">
        <v>22</v>
      </c>
      <c r="I28" s="38" t="s">
        <v>229</v>
      </c>
    </row>
    <row r="29" spans="1:27" x14ac:dyDescent="0.25">
      <c r="G29" s="20" t="s">
        <v>230</v>
      </c>
      <c r="H29" s="59">
        <v>1.0200000000000001E-2</v>
      </c>
      <c r="I29" s="330">
        <f>+H29/12</f>
        <v>8.5000000000000006E-4</v>
      </c>
    </row>
    <row r="30" spans="1:27" x14ac:dyDescent="0.25">
      <c r="G30" s="20" t="s">
        <v>231</v>
      </c>
      <c r="H30" s="59">
        <v>2.1999999999999999E-2</v>
      </c>
      <c r="I30" s="330">
        <f t="shared" ref="I30:I35" si="3">+H30/12</f>
        <v>1.8333333333333333E-3</v>
      </c>
    </row>
    <row r="31" spans="1:27" x14ac:dyDescent="0.25">
      <c r="G31" s="20" t="s">
        <v>232</v>
      </c>
      <c r="H31" s="59">
        <v>3.8699999999999998E-2</v>
      </c>
      <c r="I31" s="330">
        <f t="shared" si="3"/>
        <v>3.225E-3</v>
      </c>
    </row>
    <row r="32" spans="1:27" x14ac:dyDescent="0.25">
      <c r="G32" s="20" t="s">
        <v>233</v>
      </c>
      <c r="H32" s="59">
        <v>4.7300000000000002E-2</v>
      </c>
      <c r="I32" s="330">
        <f t="shared" si="3"/>
        <v>3.9416666666666671E-3</v>
      </c>
    </row>
    <row r="33" spans="7:9" x14ac:dyDescent="0.25">
      <c r="G33" s="20" t="s">
        <v>234</v>
      </c>
      <c r="H33" s="59">
        <v>4.9799999999999997E-2</v>
      </c>
      <c r="I33" s="330">
        <f t="shared" si="3"/>
        <v>4.15E-3</v>
      </c>
    </row>
    <row r="34" spans="7:9" x14ac:dyDescent="0.25">
      <c r="G34" s="20" t="s">
        <v>235</v>
      </c>
      <c r="H34" s="59">
        <v>4.9799999999999997E-2</v>
      </c>
      <c r="I34" s="330">
        <f t="shared" si="3"/>
        <v>4.15E-3</v>
      </c>
    </row>
    <row r="35" spans="7:9" x14ac:dyDescent="0.25">
      <c r="G35" s="22" t="s">
        <v>236</v>
      </c>
      <c r="H35" s="332">
        <v>5.4899999999999997E-2</v>
      </c>
      <c r="I35" s="331">
        <f t="shared" si="3"/>
        <v>4.5750000000000001E-3</v>
      </c>
    </row>
  </sheetData>
  <mergeCells count="6">
    <mergeCell ref="G27:I27"/>
    <mergeCell ref="B3:M3"/>
    <mergeCell ref="N3:Y3"/>
    <mergeCell ref="G9:I9"/>
    <mergeCell ref="B21:M21"/>
    <mergeCell ref="N21:Y21"/>
  </mergeCells>
  <pageMargins left="0.7" right="0.7" top="0.75" bottom="0.75" header="0.3" footer="0.3"/>
  <pageSetup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C9BF-DE96-49E3-9E85-904CCCAFCE25}">
  <sheetPr>
    <pageSetUpPr fitToPage="1"/>
  </sheetPr>
  <dimension ref="A1:L31"/>
  <sheetViews>
    <sheetView zoomScaleNormal="100" workbookViewId="0">
      <selection activeCell="I41" sqref="I41"/>
    </sheetView>
  </sheetViews>
  <sheetFormatPr defaultColWidth="9.75" defaultRowHeight="12" x14ac:dyDescent="0.2"/>
  <cols>
    <col min="1" max="1" width="2" style="1" customWidth="1"/>
    <col min="2" max="2" width="27.125" style="1" customWidth="1"/>
    <col min="3" max="3" width="7.5" style="1" customWidth="1"/>
    <col min="4" max="4" width="14" style="1" customWidth="1"/>
    <col min="5" max="5" width="7.5" style="1" customWidth="1"/>
    <col min="6" max="6" width="15.625" style="1" bestFit="1" customWidth="1"/>
    <col min="7" max="7" width="14.25" style="1" customWidth="1"/>
    <col min="8" max="8" width="29.125" style="1" customWidth="1"/>
    <col min="9" max="9" width="7.5" style="1" customWidth="1"/>
    <col min="10" max="10" width="12" style="1" customWidth="1"/>
    <col min="11" max="11" width="7.5" style="1" customWidth="1"/>
    <col min="12" max="12" width="15.75" style="1" bestFit="1" customWidth="1"/>
    <col min="13" max="13" width="2" style="1" customWidth="1"/>
    <col min="14" max="14" width="11.25" style="1" bestFit="1" customWidth="1"/>
    <col min="15" max="16384" width="9.75" style="1"/>
  </cols>
  <sheetData>
    <row r="1" spans="1:12" s="150" customFormat="1" ht="30" customHeight="1" x14ac:dyDescent="0.25">
      <c r="A1" s="461" t="s">
        <v>358</v>
      </c>
    </row>
    <row r="2" spans="1:12" x14ac:dyDescent="0.2">
      <c r="B2" s="363" t="s">
        <v>271</v>
      </c>
      <c r="C2" s="71"/>
      <c r="D2" s="71"/>
      <c r="E2" s="71"/>
      <c r="F2" s="71"/>
      <c r="G2" s="71"/>
      <c r="H2" s="166" t="s">
        <v>292</v>
      </c>
    </row>
    <row r="3" spans="1:12" x14ac:dyDescent="0.2">
      <c r="B3" s="502" t="s">
        <v>263</v>
      </c>
      <c r="C3" s="503"/>
      <c r="D3" s="503"/>
      <c r="E3" s="503"/>
      <c r="F3" s="504"/>
      <c r="G3" s="71"/>
      <c r="H3" s="502" t="s">
        <v>263</v>
      </c>
      <c r="I3" s="503"/>
      <c r="J3" s="503"/>
      <c r="K3" s="503"/>
      <c r="L3" s="504"/>
    </row>
    <row r="4" spans="1:12" ht="24" x14ac:dyDescent="0.2">
      <c r="B4" s="213"/>
      <c r="C4" s="192"/>
      <c r="D4" s="236" t="s">
        <v>84</v>
      </c>
      <c r="E4" s="236"/>
      <c r="F4" s="420" t="s">
        <v>51</v>
      </c>
      <c r="G4" s="71"/>
      <c r="H4" s="213"/>
      <c r="I4" s="192"/>
      <c r="J4" s="193" t="s">
        <v>241</v>
      </c>
      <c r="K4" s="236"/>
      <c r="L4" s="386" t="s">
        <v>144</v>
      </c>
    </row>
    <row r="5" spans="1:12" x14ac:dyDescent="0.2">
      <c r="B5" s="238" t="s">
        <v>249</v>
      </c>
      <c r="C5" s="192"/>
      <c r="D5" s="248">
        <v>3038321.0862515313</v>
      </c>
      <c r="E5" s="316"/>
      <c r="F5" s="368">
        <v>3669233.1286107977</v>
      </c>
      <c r="G5" s="71"/>
      <c r="H5" s="238" t="s">
        <v>249</v>
      </c>
      <c r="I5" s="192"/>
      <c r="J5" s="248">
        <v>3038321.0862515313</v>
      </c>
      <c r="K5" s="316"/>
      <c r="L5" s="350">
        <v>3567388.3171469159</v>
      </c>
    </row>
    <row r="6" spans="1:12" x14ac:dyDescent="0.2">
      <c r="B6" s="383" t="s">
        <v>262</v>
      </c>
      <c r="C6" s="192"/>
      <c r="D6" s="248">
        <v>0</v>
      </c>
      <c r="E6" s="316"/>
      <c r="F6" s="368">
        <v>0</v>
      </c>
      <c r="G6" s="71"/>
      <c r="H6" s="383" t="s">
        <v>262</v>
      </c>
      <c r="I6" s="192"/>
      <c r="J6" s="248">
        <v>0</v>
      </c>
      <c r="K6" s="316"/>
      <c r="L6" s="368">
        <v>0</v>
      </c>
    </row>
    <row r="7" spans="1:12" x14ac:dyDescent="0.2">
      <c r="B7" s="383" t="s">
        <v>246</v>
      </c>
      <c r="C7" s="192"/>
      <c r="D7" s="248">
        <v>-581900.83077495999</v>
      </c>
      <c r="E7" s="236"/>
      <c r="F7" s="368">
        <v>-581900.83077495999</v>
      </c>
      <c r="G7" s="71"/>
      <c r="H7" s="383" t="s">
        <v>246</v>
      </c>
      <c r="I7" s="192"/>
      <c r="J7" s="248">
        <v>-581900.83077495999</v>
      </c>
      <c r="K7" s="236"/>
      <c r="L7" s="368">
        <v>-581900.83077495999</v>
      </c>
    </row>
    <row r="8" spans="1:12" x14ac:dyDescent="0.2">
      <c r="B8" s="383" t="s">
        <v>247</v>
      </c>
      <c r="C8" s="192"/>
      <c r="D8" s="248">
        <f>-'Attachment 5 Schedule 4'!F45</f>
        <v>-772403.13246401597</v>
      </c>
      <c r="E8" s="236"/>
      <c r="F8" s="368">
        <f>-'Attachment 5 Schedule 4'!F54</f>
        <v>-1318234.6794052538</v>
      </c>
      <c r="G8" s="71"/>
      <c r="H8" s="383" t="s">
        <v>247</v>
      </c>
      <c r="I8" s="192"/>
      <c r="J8" s="248">
        <f>-'Attachment 5 Schedule 4'!M45</f>
        <v>-772403.13246401597</v>
      </c>
      <c r="K8" s="236"/>
      <c r="L8" s="350">
        <f>-'Attachment 5 Schedule 4'!M54</f>
        <v>-1244355.9988312677</v>
      </c>
    </row>
    <row r="9" spans="1:12" x14ac:dyDescent="0.2">
      <c r="B9" s="383" t="s">
        <v>248</v>
      </c>
      <c r="C9" s="192"/>
      <c r="D9" s="369">
        <f>-'Attachment 5 Schedule 4'!F46</f>
        <v>-33877.330371228767</v>
      </c>
      <c r="E9" s="236"/>
      <c r="F9" s="371">
        <f>-'Attachment 5 Schedule 4'!F55</f>
        <v>-118957.82578925758</v>
      </c>
      <c r="G9" s="71"/>
      <c r="H9" s="383" t="s">
        <v>248</v>
      </c>
      <c r="I9" s="192"/>
      <c r="J9" s="369">
        <f>-'Attachment 5 Schedule 4'!M46</f>
        <v>-33877.330371228767</v>
      </c>
      <c r="K9" s="236"/>
      <c r="L9" s="352">
        <f>-'Attachment 5 Schedule 4'!M55</f>
        <v>-108352.37074801396</v>
      </c>
    </row>
    <row r="10" spans="1:12" x14ac:dyDescent="0.2">
      <c r="B10" s="372" t="s">
        <v>243</v>
      </c>
      <c r="C10" s="358"/>
      <c r="D10" s="373">
        <f>SUM(D5:D9)</f>
        <v>1650139.7926413266</v>
      </c>
      <c r="E10" s="373"/>
      <c r="F10" s="374">
        <f>SUM(F5:F9)</f>
        <v>1650139.7926413261</v>
      </c>
      <c r="G10" s="71"/>
      <c r="H10" s="372" t="s">
        <v>243</v>
      </c>
      <c r="I10" s="358"/>
      <c r="J10" s="373">
        <f>SUM(J5:J9)</f>
        <v>1650139.7926413266</v>
      </c>
      <c r="K10" s="373"/>
      <c r="L10" s="374">
        <f>SUM(L5:L9)</f>
        <v>1632779.1167926742</v>
      </c>
    </row>
    <row r="11" spans="1:12" x14ac:dyDescent="0.2">
      <c r="B11" s="238" t="s">
        <v>242</v>
      </c>
      <c r="C11" s="354"/>
      <c r="D11" s="389">
        <v>0.8</v>
      </c>
      <c r="E11" s="389"/>
      <c r="F11" s="375">
        <v>0.8</v>
      </c>
      <c r="G11" s="71"/>
      <c r="H11" s="238" t="s">
        <v>242</v>
      </c>
      <c r="I11" s="354"/>
      <c r="J11" s="389">
        <v>0.8</v>
      </c>
      <c r="K11" s="389"/>
      <c r="L11" s="375">
        <v>0.8</v>
      </c>
    </row>
    <row r="12" spans="1:12" x14ac:dyDescent="0.2">
      <c r="B12" s="238" t="s">
        <v>243</v>
      </c>
      <c r="C12" s="391"/>
      <c r="D12" s="376">
        <f>D10*D11</f>
        <v>1320111.8341130614</v>
      </c>
      <c r="E12" s="376"/>
      <c r="F12" s="377">
        <f>F10*F11</f>
        <v>1320111.834113061</v>
      </c>
      <c r="G12" s="71"/>
      <c r="H12" s="238" t="s">
        <v>243</v>
      </c>
      <c r="I12" s="391"/>
      <c r="J12" s="376">
        <f>J10*J11</f>
        <v>1320111.8341130614</v>
      </c>
      <c r="K12" s="376"/>
      <c r="L12" s="353">
        <f>L10*L11</f>
        <v>1306223.2934341393</v>
      </c>
    </row>
    <row r="13" spans="1:12" x14ac:dyDescent="0.2">
      <c r="B13" s="238" t="s">
        <v>244</v>
      </c>
      <c r="C13" s="355"/>
      <c r="D13" s="394">
        <v>2.7E-2</v>
      </c>
      <c r="E13" s="378"/>
      <c r="F13" s="379">
        <v>2.7E-2</v>
      </c>
      <c r="G13" s="71"/>
      <c r="H13" s="238" t="s">
        <v>244</v>
      </c>
      <c r="I13" s="355"/>
      <c r="J13" s="394">
        <v>2.7E-2</v>
      </c>
      <c r="K13" s="378"/>
      <c r="L13" s="379">
        <v>2.7E-2</v>
      </c>
    </row>
    <row r="14" spans="1:12" x14ac:dyDescent="0.2">
      <c r="B14" s="380" t="s">
        <v>245</v>
      </c>
      <c r="C14" s="392"/>
      <c r="D14" s="381">
        <f>D12*D13</f>
        <v>35643.019521052658</v>
      </c>
      <c r="E14" s="381"/>
      <c r="F14" s="382">
        <f>F12*F13</f>
        <v>35643.019521052644</v>
      </c>
      <c r="G14" s="71"/>
      <c r="H14" s="380" t="s">
        <v>245</v>
      </c>
      <c r="I14" s="392"/>
      <c r="J14" s="381">
        <f>J12*J13</f>
        <v>35643.019521052658</v>
      </c>
      <c r="K14" s="381"/>
      <c r="L14" s="365">
        <f>L12*L13</f>
        <v>35268.028922721765</v>
      </c>
    </row>
    <row r="15" spans="1:12" x14ac:dyDescent="0.2">
      <c r="B15" s="71"/>
      <c r="C15" s="71"/>
      <c r="D15" s="71"/>
      <c r="E15" s="71"/>
      <c r="F15" s="71"/>
      <c r="G15" s="71"/>
      <c r="H15" s="71"/>
    </row>
    <row r="16" spans="1:12" x14ac:dyDescent="0.2">
      <c r="B16" s="71"/>
      <c r="C16" s="71"/>
      <c r="D16" s="71"/>
      <c r="E16" s="71"/>
      <c r="F16" s="71"/>
      <c r="G16" s="71"/>
      <c r="H16" s="71"/>
    </row>
    <row r="17" spans="2:8" x14ac:dyDescent="0.2">
      <c r="B17" s="71"/>
      <c r="C17" s="71"/>
      <c r="D17" s="71"/>
      <c r="E17" s="71"/>
      <c r="F17" s="71"/>
      <c r="G17" s="71"/>
      <c r="H17" s="71"/>
    </row>
    <row r="18" spans="2:8" x14ac:dyDescent="0.2">
      <c r="B18" s="71"/>
      <c r="C18" s="71"/>
      <c r="D18" s="71"/>
      <c r="E18" s="71"/>
      <c r="F18" s="71"/>
      <c r="G18" s="71"/>
    </row>
    <row r="19" spans="2:8" x14ac:dyDescent="0.2">
      <c r="B19" s="71"/>
      <c r="C19" s="71"/>
      <c r="D19" s="71"/>
      <c r="E19" s="71"/>
      <c r="F19" s="71"/>
      <c r="G19" s="71"/>
    </row>
    <row r="20" spans="2:8" x14ac:dyDescent="0.2">
      <c r="B20" s="71"/>
      <c r="C20" s="71"/>
      <c r="D20" s="71"/>
      <c r="E20" s="71"/>
      <c r="F20" s="71"/>
      <c r="G20" s="71"/>
    </row>
    <row r="21" spans="2:8" x14ac:dyDescent="0.2">
      <c r="B21" s="71"/>
      <c r="C21" s="71"/>
      <c r="D21" s="71"/>
      <c r="E21" s="71"/>
      <c r="F21" s="71"/>
      <c r="G21" s="71"/>
    </row>
    <row r="22" spans="2:8" x14ac:dyDescent="0.2">
      <c r="B22" s="71"/>
      <c r="C22" s="71"/>
      <c r="D22" s="71"/>
      <c r="E22" s="71"/>
      <c r="F22" s="71"/>
      <c r="G22" s="71"/>
    </row>
    <row r="23" spans="2:8" x14ac:dyDescent="0.2">
      <c r="B23" s="71"/>
      <c r="C23" s="71"/>
      <c r="D23" s="71"/>
      <c r="E23" s="71"/>
      <c r="F23" s="71"/>
      <c r="G23" s="71"/>
    </row>
    <row r="24" spans="2:8" x14ac:dyDescent="0.2">
      <c r="B24" s="71"/>
      <c r="C24" s="71"/>
      <c r="D24" s="71"/>
      <c r="E24" s="71"/>
      <c r="F24" s="71"/>
      <c r="G24" s="71"/>
    </row>
    <row r="25" spans="2:8" x14ac:dyDescent="0.2">
      <c r="B25" s="71"/>
      <c r="C25" s="71"/>
      <c r="D25" s="71"/>
      <c r="E25" s="71"/>
      <c r="F25" s="71"/>
      <c r="G25" s="71"/>
    </row>
    <row r="30" spans="2:8" x14ac:dyDescent="0.2">
      <c r="F30" s="33"/>
    </row>
    <row r="31" spans="2:8" x14ac:dyDescent="0.2">
      <c r="F31" s="33"/>
    </row>
  </sheetData>
  <mergeCells count="2">
    <mergeCell ref="B3:F3"/>
    <mergeCell ref="H3:L3"/>
  </mergeCells>
  <pageMargins left="0.25" right="0.25"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2:I5"/>
  <sheetViews>
    <sheetView zoomScale="130" zoomScaleNormal="130" workbookViewId="0">
      <selection activeCell="A4" sqref="A4:I5"/>
    </sheetView>
  </sheetViews>
  <sheetFormatPr defaultColWidth="8.75" defaultRowHeight="15" x14ac:dyDescent="0.2"/>
  <cols>
    <col min="1" max="16384" width="8.75" style="395"/>
  </cols>
  <sheetData>
    <row r="2" spans="1:9" x14ac:dyDescent="0.2">
      <c r="A2" s="491" t="s">
        <v>259</v>
      </c>
      <c r="B2" s="491"/>
      <c r="C2" s="491"/>
      <c r="D2" s="491"/>
      <c r="E2" s="491"/>
      <c r="F2" s="491"/>
      <c r="G2" s="491"/>
      <c r="H2" s="491"/>
      <c r="I2" s="491"/>
    </row>
    <row r="4" spans="1:9" ht="15" customHeight="1" x14ac:dyDescent="0.2">
      <c r="A4" s="516" t="s">
        <v>258</v>
      </c>
      <c r="B4" s="516"/>
      <c r="C4" s="516"/>
      <c r="D4" s="516"/>
      <c r="E4" s="516"/>
      <c r="F4" s="516"/>
      <c r="G4" s="516"/>
      <c r="H4" s="516"/>
      <c r="I4" s="516"/>
    </row>
    <row r="5" spans="1:9" x14ac:dyDescent="0.2">
      <c r="A5" s="516"/>
      <c r="B5" s="516"/>
      <c r="C5" s="516"/>
      <c r="D5" s="516"/>
      <c r="E5" s="516"/>
      <c r="F5" s="516"/>
      <c r="G5" s="516"/>
      <c r="H5" s="516"/>
      <c r="I5" s="516"/>
    </row>
  </sheetData>
  <mergeCells count="2">
    <mergeCell ref="A2:I2"/>
    <mergeCell ref="A4:I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X103"/>
  <sheetViews>
    <sheetView topLeftCell="A5" zoomScaleNormal="100" workbookViewId="0">
      <selection activeCell="AB57" sqref="AB57"/>
    </sheetView>
  </sheetViews>
  <sheetFormatPr defaultColWidth="8.625" defaultRowHeight="12" x14ac:dyDescent="0.2"/>
  <cols>
    <col min="1" max="1" width="1.5" style="168" customWidth="1"/>
    <col min="2" max="2" width="25.125" style="245" customWidth="1"/>
    <col min="3" max="3" width="18" style="245" bestFit="1" customWidth="1"/>
    <col min="4" max="4" width="11.125" style="245" customWidth="1"/>
    <col min="5" max="5" width="15.5" style="245" bestFit="1" customWidth="1"/>
    <col min="6" max="6" width="13.625" style="245" customWidth="1"/>
    <col min="7" max="7" width="12.625" style="245" customWidth="1"/>
    <col min="8" max="8" width="12.5" style="245" bestFit="1" customWidth="1"/>
    <col min="9" max="9" width="12.5" style="168" customWidth="1"/>
    <col min="10" max="10" width="27.25" style="168" customWidth="1"/>
    <col min="11" max="11" width="10.625" style="168" customWidth="1"/>
    <col min="12" max="12" width="11.25" style="168" customWidth="1"/>
    <col min="13" max="13" width="12.625" style="168" customWidth="1"/>
    <col min="14" max="14" width="3" style="168" customWidth="1"/>
    <col min="15" max="15" width="12.125" style="168" customWidth="1"/>
    <col min="16" max="16" width="12.5" style="168" bestFit="1" customWidth="1"/>
    <col min="17" max="17" width="15.625" style="168" customWidth="1"/>
    <col min="18" max="18" width="8.625" style="168"/>
    <col min="19" max="19" width="10.625" style="168" bestFit="1" customWidth="1"/>
    <col min="20" max="20" width="8.625" style="168"/>
    <col min="21" max="21" width="13.25" style="168" bestFit="1" customWidth="1"/>
    <col min="22" max="23" width="8.625" style="168"/>
    <col min="24" max="24" width="10.625" style="168" customWidth="1"/>
    <col min="25" max="16384" width="8.625" style="168"/>
  </cols>
  <sheetData>
    <row r="1" spans="2:19" s="395" customFormat="1" ht="15.75" x14ac:dyDescent="0.25">
      <c r="B1" s="156" t="s">
        <v>195</v>
      </c>
      <c r="C1" s="411"/>
      <c r="D1" s="411"/>
      <c r="E1" s="411"/>
      <c r="F1" s="411"/>
      <c r="G1" s="411"/>
      <c r="H1" s="411"/>
    </row>
    <row r="2" spans="2:19" s="395" customFormat="1" ht="15" x14ac:dyDescent="0.2">
      <c r="B2" s="411"/>
      <c r="C2" s="411"/>
      <c r="D2" s="411"/>
      <c r="E2" s="411"/>
      <c r="F2" s="411"/>
      <c r="G2" s="411"/>
      <c r="H2" s="411"/>
    </row>
    <row r="3" spans="2:19" x14ac:dyDescent="0.2">
      <c r="B3" s="363" t="s">
        <v>284</v>
      </c>
      <c r="C3" s="234"/>
      <c r="D3" s="234"/>
      <c r="E3" s="234"/>
      <c r="F3" s="240"/>
      <c r="G3" s="234"/>
      <c r="J3" s="166" t="s">
        <v>293</v>
      </c>
      <c r="K3" s="1"/>
      <c r="L3" s="1"/>
      <c r="M3" s="1"/>
      <c r="N3" s="2"/>
      <c r="O3" s="1"/>
    </row>
    <row r="4" spans="2:19" x14ac:dyDescent="0.2">
      <c r="B4" s="502" t="s">
        <v>32</v>
      </c>
      <c r="C4" s="503"/>
      <c r="D4" s="503"/>
      <c r="E4" s="503"/>
      <c r="F4" s="503"/>
      <c r="G4" s="504"/>
      <c r="J4" s="492" t="s">
        <v>32</v>
      </c>
      <c r="K4" s="493"/>
      <c r="L4" s="493"/>
      <c r="M4" s="493"/>
      <c r="N4" s="493"/>
      <c r="O4" s="493"/>
      <c r="P4" s="493"/>
      <c r="Q4" s="494"/>
    </row>
    <row r="5" spans="2:19" x14ac:dyDescent="0.2">
      <c r="B5" s="235"/>
      <c r="C5" s="236"/>
      <c r="D5" s="236"/>
      <c r="E5" s="236"/>
      <c r="F5" s="363"/>
      <c r="G5" s="254"/>
      <c r="J5" s="4"/>
      <c r="K5" s="3"/>
      <c r="L5" s="3"/>
      <c r="M5" s="3"/>
      <c r="N5" s="166"/>
      <c r="O5" s="3"/>
      <c r="P5" s="189" t="s">
        <v>157</v>
      </c>
      <c r="Q5" s="180"/>
    </row>
    <row r="6" spans="2:19" x14ac:dyDescent="0.2">
      <c r="B6" s="238" t="s">
        <v>33</v>
      </c>
      <c r="C6" s="305"/>
      <c r="D6" s="305"/>
      <c r="E6" s="239">
        <v>81701798.349999994</v>
      </c>
      <c r="F6" s="306"/>
      <c r="G6" s="307" t="s">
        <v>13</v>
      </c>
      <c r="J6" s="360" t="s">
        <v>33</v>
      </c>
      <c r="K6" s="167"/>
      <c r="L6" s="167"/>
      <c r="M6" s="6">
        <f>E6</f>
        <v>81701798.349999994</v>
      </c>
      <c r="N6" s="2" t="s">
        <v>13</v>
      </c>
      <c r="P6" s="190">
        <f>M6-80600206</f>
        <v>1101592.349999994</v>
      </c>
      <c r="Q6" s="228" t="s">
        <v>88</v>
      </c>
      <c r="S6" s="399"/>
    </row>
    <row r="7" spans="2:19" x14ac:dyDescent="0.2">
      <c r="B7" s="238" t="s">
        <v>34</v>
      </c>
      <c r="C7" s="305"/>
      <c r="D7" s="305"/>
      <c r="E7" s="242">
        <v>-976486.76010008017</v>
      </c>
      <c r="F7" s="257"/>
      <c r="G7" s="307"/>
      <c r="J7" s="360" t="s">
        <v>34</v>
      </c>
      <c r="K7" s="167"/>
      <c r="L7" s="167"/>
      <c r="M7" s="9">
        <f>E7</f>
        <v>-976486.76010008017</v>
      </c>
      <c r="N7" s="2"/>
      <c r="P7" s="190">
        <f>-P102</f>
        <v>-13166.054683330334</v>
      </c>
      <c r="Q7" s="228"/>
    </row>
    <row r="8" spans="2:19" x14ac:dyDescent="0.2">
      <c r="B8" s="11" t="s">
        <v>35</v>
      </c>
      <c r="C8" s="12"/>
      <c r="D8" s="12"/>
      <c r="E8" s="243">
        <f>SUM(E6:E7)</f>
        <v>80725311.589899912</v>
      </c>
      <c r="F8" s="308"/>
      <c r="G8" s="309" t="s">
        <v>14</v>
      </c>
      <c r="J8" s="11" t="s">
        <v>35</v>
      </c>
      <c r="K8" s="12"/>
      <c r="L8" s="12"/>
      <c r="M8" s="13">
        <f>M6+M7</f>
        <v>80725311.589899912</v>
      </c>
      <c r="N8" s="19" t="s">
        <v>14</v>
      </c>
      <c r="P8" s="191">
        <f>P6+P7</f>
        <v>1088426.2953166638</v>
      </c>
      <c r="Q8" s="228" t="s">
        <v>122</v>
      </c>
    </row>
    <row r="9" spans="2:19" x14ac:dyDescent="0.2">
      <c r="B9" s="244"/>
      <c r="C9" s="310"/>
      <c r="D9" s="310"/>
      <c r="E9" s="310"/>
      <c r="F9" s="311"/>
      <c r="G9" s="312"/>
      <c r="J9" s="16"/>
      <c r="K9" s="17"/>
      <c r="L9" s="17"/>
      <c r="M9" s="17"/>
      <c r="N9" s="19"/>
      <c r="P9" s="192"/>
      <c r="Q9" s="228"/>
    </row>
    <row r="10" spans="2:19" x14ac:dyDescent="0.2">
      <c r="B10" s="246"/>
      <c r="C10" s="240" t="s">
        <v>30</v>
      </c>
      <c r="D10" s="234"/>
      <c r="E10" s="247">
        <f>(E6+E8)/2</f>
        <v>81213554.969949961</v>
      </c>
      <c r="F10" s="313"/>
      <c r="G10" s="254" t="s">
        <v>36</v>
      </c>
      <c r="J10" s="20"/>
      <c r="K10" s="2" t="s">
        <v>30</v>
      </c>
      <c r="L10" s="1"/>
      <c r="M10" s="26">
        <f>(M6+M8)/2</f>
        <v>81213554.969949961</v>
      </c>
      <c r="N10" s="166" t="s">
        <v>36</v>
      </c>
      <c r="P10" s="288">
        <f>(P6+P8)/2</f>
        <v>1095009.3226583288</v>
      </c>
      <c r="Q10" s="229" t="s">
        <v>137</v>
      </c>
    </row>
    <row r="11" spans="2:19" x14ac:dyDescent="0.2">
      <c r="B11" s="246"/>
      <c r="C11" s="234"/>
      <c r="D11" s="234"/>
      <c r="E11" s="247"/>
      <c r="F11" s="313"/>
      <c r="G11" s="254"/>
      <c r="J11" s="20"/>
      <c r="K11" s="1"/>
      <c r="L11" s="1"/>
      <c r="M11" s="26"/>
      <c r="N11" s="166"/>
      <c r="Q11" s="170"/>
    </row>
    <row r="12" spans="2:19" x14ac:dyDescent="0.2">
      <c r="B12" s="238" t="s">
        <v>37</v>
      </c>
      <c r="C12" s="234"/>
      <c r="D12" s="234"/>
      <c r="E12" s="248">
        <f>E8</f>
        <v>80725311.589899912</v>
      </c>
      <c r="F12" s="313"/>
      <c r="G12" s="254"/>
      <c r="J12" s="360" t="s">
        <v>37</v>
      </c>
      <c r="K12" s="1"/>
      <c r="L12" s="1"/>
      <c r="M12" s="27">
        <f>M8</f>
        <v>80725311.589899912</v>
      </c>
      <c r="N12" s="166"/>
      <c r="Q12" s="170"/>
    </row>
    <row r="13" spans="2:19" x14ac:dyDescent="0.2">
      <c r="B13" s="238" t="s">
        <v>164</v>
      </c>
      <c r="C13" s="234"/>
      <c r="D13" s="234"/>
      <c r="E13" s="248">
        <f>E7*0.75</f>
        <v>-732365.07007506012</v>
      </c>
      <c r="F13" s="257"/>
      <c r="G13" s="254"/>
      <c r="J13" s="360" t="s">
        <v>164</v>
      </c>
      <c r="K13" s="1"/>
      <c r="L13" s="1"/>
      <c r="M13" s="27">
        <f>M7*0.75</f>
        <v>-732365.07007506012</v>
      </c>
      <c r="N13" s="166"/>
      <c r="Q13" s="170"/>
    </row>
    <row r="14" spans="2:19" x14ac:dyDescent="0.2">
      <c r="B14" s="11" t="s">
        <v>165</v>
      </c>
      <c r="C14" s="234"/>
      <c r="D14" s="234"/>
      <c r="E14" s="249">
        <f>SUM(E12:E13)</f>
        <v>79992946.519824848</v>
      </c>
      <c r="F14" s="257"/>
      <c r="G14" s="307" t="s">
        <v>15</v>
      </c>
      <c r="J14" s="11" t="s">
        <v>165</v>
      </c>
      <c r="K14" s="1"/>
      <c r="L14" s="1"/>
      <c r="M14" s="80">
        <f>SUM(M12:M13)</f>
        <v>79992946.519824848</v>
      </c>
      <c r="N14" s="2" t="s">
        <v>15</v>
      </c>
      <c r="Q14" s="170"/>
    </row>
    <row r="15" spans="2:19" x14ac:dyDescent="0.2">
      <c r="B15" s="246"/>
      <c r="C15" s="234"/>
      <c r="D15" s="234"/>
      <c r="E15" s="232"/>
      <c r="F15" s="257"/>
      <c r="G15" s="307"/>
      <c r="J15" s="20"/>
      <c r="K15" s="1"/>
      <c r="L15" s="1"/>
      <c r="M15" s="31"/>
      <c r="N15" s="2"/>
      <c r="Q15" s="170"/>
    </row>
    <row r="16" spans="2:19" x14ac:dyDescent="0.2">
      <c r="B16" s="246"/>
      <c r="C16" s="240" t="s">
        <v>30</v>
      </c>
      <c r="D16" s="234"/>
      <c r="E16" s="247">
        <f>(E12+E14)/2</f>
        <v>80359129.05486238</v>
      </c>
      <c r="F16" s="313"/>
      <c r="G16" s="254" t="s">
        <v>38</v>
      </c>
      <c r="J16" s="20"/>
      <c r="K16" s="2" t="s">
        <v>30</v>
      </c>
      <c r="L16" s="1"/>
      <c r="M16" s="26">
        <f>(M12+M14)/2</f>
        <v>80359129.05486238</v>
      </c>
      <c r="N16" s="166" t="s">
        <v>38</v>
      </c>
      <c r="Q16" s="170"/>
    </row>
    <row r="17" spans="2:17" x14ac:dyDescent="0.2">
      <c r="B17" s="250"/>
      <c r="C17" s="251"/>
      <c r="D17" s="251"/>
      <c r="E17" s="252"/>
      <c r="F17" s="253"/>
      <c r="G17" s="271"/>
      <c r="J17" s="22"/>
      <c r="K17" s="23"/>
      <c r="L17" s="23"/>
      <c r="M17" s="24"/>
      <c r="N17" s="28"/>
      <c r="O17" s="23"/>
      <c r="P17" s="171"/>
      <c r="Q17" s="172"/>
    </row>
    <row r="18" spans="2:17" x14ac:dyDescent="0.2">
      <c r="B18" s="234"/>
      <c r="C18" s="234"/>
      <c r="D18" s="234"/>
      <c r="E18" s="234"/>
      <c r="F18" s="240"/>
      <c r="G18" s="234"/>
      <c r="J18" s="196" t="s">
        <v>193</v>
      </c>
      <c r="K18" s="1"/>
      <c r="L18" s="1"/>
      <c r="M18" s="1"/>
      <c r="N18" s="2"/>
      <c r="O18" s="1"/>
    </row>
    <row r="19" spans="2:17" x14ac:dyDescent="0.2">
      <c r="B19" s="234"/>
      <c r="C19" s="234"/>
      <c r="D19" s="234"/>
      <c r="E19" s="234"/>
      <c r="F19" s="240"/>
      <c r="G19" s="234"/>
      <c r="J19" s="1"/>
      <c r="K19" s="1"/>
      <c r="L19" s="1"/>
      <c r="M19" s="1"/>
      <c r="N19" s="2"/>
      <c r="O19" s="1"/>
    </row>
    <row r="20" spans="2:17" x14ac:dyDescent="0.2">
      <c r="B20" s="363" t="s">
        <v>285</v>
      </c>
      <c r="C20" s="234"/>
      <c r="D20" s="234"/>
      <c r="E20" s="234"/>
      <c r="F20" s="240"/>
      <c r="G20" s="234"/>
      <c r="J20" s="166" t="s">
        <v>294</v>
      </c>
      <c r="K20" s="1"/>
      <c r="L20" s="1"/>
      <c r="M20" s="1"/>
      <c r="N20" s="2"/>
      <c r="O20" s="1"/>
    </row>
    <row r="21" spans="2:17" x14ac:dyDescent="0.2">
      <c r="B21" s="502" t="s">
        <v>39</v>
      </c>
      <c r="C21" s="503"/>
      <c r="D21" s="503"/>
      <c r="E21" s="504"/>
      <c r="F21" s="363"/>
      <c r="G21" s="234"/>
      <c r="J21" s="492" t="s">
        <v>39</v>
      </c>
      <c r="K21" s="493"/>
      <c r="L21" s="493"/>
      <c r="M21" s="494"/>
      <c r="N21" s="166"/>
      <c r="O21" s="1"/>
    </row>
    <row r="22" spans="2:17" x14ac:dyDescent="0.2">
      <c r="B22" s="246"/>
      <c r="C22" s="234"/>
      <c r="D22" s="234"/>
      <c r="E22" s="254"/>
      <c r="F22" s="363"/>
      <c r="G22" s="234"/>
      <c r="J22" s="20"/>
      <c r="K22" s="1"/>
      <c r="L22" s="1"/>
      <c r="M22" s="5"/>
      <c r="N22" s="166"/>
      <c r="O22" s="1"/>
    </row>
    <row r="23" spans="2:17" x14ac:dyDescent="0.2">
      <c r="B23" s="527" t="s">
        <v>40</v>
      </c>
      <c r="C23" s="528"/>
      <c r="D23" s="528"/>
      <c r="E23" s="255">
        <f>E30</f>
        <v>9588422.310892947</v>
      </c>
      <c r="F23" s="363"/>
      <c r="G23" s="232"/>
      <c r="J23" s="507" t="s">
        <v>40</v>
      </c>
      <c r="K23" s="508"/>
      <c r="L23" s="508"/>
      <c r="M23" s="188">
        <f>M31</f>
        <v>9032266.0731913298</v>
      </c>
      <c r="N23" s="166"/>
      <c r="O23" s="31"/>
    </row>
    <row r="24" spans="2:17" x14ac:dyDescent="0.2">
      <c r="B24" s="527" t="s">
        <v>41</v>
      </c>
      <c r="C24" s="528"/>
      <c r="D24" s="528"/>
      <c r="E24" s="256">
        <f>'Attachment 6 Schedule 2'!Z7</f>
        <v>365365.49515273015</v>
      </c>
      <c r="F24" s="257"/>
      <c r="G24" s="258"/>
      <c r="J24" s="507" t="s">
        <v>41</v>
      </c>
      <c r="K24" s="508"/>
      <c r="L24" s="508"/>
      <c r="M24" s="186">
        <f>'Attachment 6 Schedule 2'!Z25</f>
        <v>329195.87423380552</v>
      </c>
      <c r="N24" s="10"/>
      <c r="O24" s="154" t="s">
        <v>87</v>
      </c>
    </row>
    <row r="25" spans="2:17" x14ac:dyDescent="0.2">
      <c r="B25" s="525" t="s">
        <v>42</v>
      </c>
      <c r="C25" s="526"/>
      <c r="D25" s="526"/>
      <c r="E25" s="259">
        <f>SUM(E23:E24)</f>
        <v>9953787.8060456775</v>
      </c>
      <c r="F25" s="153" t="s">
        <v>14</v>
      </c>
      <c r="G25" s="258"/>
      <c r="J25" s="520" t="s">
        <v>42</v>
      </c>
      <c r="K25" s="521"/>
      <c r="L25" s="521"/>
      <c r="M25" s="187">
        <f>SUM(M23:M24)</f>
        <v>9361461.9474251345</v>
      </c>
      <c r="N25" s="185" t="s">
        <v>15</v>
      </c>
      <c r="O25" s="301">
        <f>M25-E25</f>
        <v>-592325.85862054303</v>
      </c>
      <c r="Q25" s="399"/>
    </row>
    <row r="26" spans="2:17" x14ac:dyDescent="0.2">
      <c r="B26" s="246"/>
      <c r="C26" s="234"/>
      <c r="D26" s="234"/>
      <c r="E26" s="255"/>
      <c r="F26" s="257"/>
      <c r="G26" s="234"/>
      <c r="J26" s="20"/>
      <c r="K26" s="1"/>
      <c r="L26" s="1"/>
      <c r="M26" s="30"/>
      <c r="N26" s="10"/>
      <c r="O26" s="1"/>
    </row>
    <row r="27" spans="2:17" x14ac:dyDescent="0.2">
      <c r="B27" s="527" t="s">
        <v>43</v>
      </c>
      <c r="C27" s="528"/>
      <c r="D27" s="528"/>
      <c r="E27" s="531"/>
      <c r="F27" s="240"/>
      <c r="G27" s="234"/>
      <c r="J27" s="507" t="s">
        <v>43</v>
      </c>
      <c r="K27" s="508"/>
      <c r="L27" s="508"/>
      <c r="M27" s="509"/>
      <c r="N27" s="2"/>
      <c r="O27" s="1"/>
    </row>
    <row r="28" spans="2:17" x14ac:dyDescent="0.2">
      <c r="B28" s="35" t="s">
        <v>46</v>
      </c>
      <c r="C28" s="232">
        <f>C41</f>
        <v>424883.43900258496</v>
      </c>
      <c r="D28" s="262" t="s">
        <v>45</v>
      </c>
      <c r="E28" s="255">
        <f>C28*12</f>
        <v>5098601.2680310197</v>
      </c>
      <c r="F28" s="257"/>
      <c r="G28" s="234"/>
      <c r="J28" s="230" t="s">
        <v>141</v>
      </c>
      <c r="K28" s="194">
        <f>K42</f>
        <v>313652.19146226178</v>
      </c>
      <c r="L28" s="36" t="s">
        <v>45</v>
      </c>
      <c r="M28" s="188">
        <f>K28*5</f>
        <v>1568260.9573113089</v>
      </c>
      <c r="N28" s="10"/>
      <c r="O28" s="1"/>
    </row>
    <row r="29" spans="2:17" x14ac:dyDescent="0.2">
      <c r="B29" s="35" t="s">
        <v>48</v>
      </c>
      <c r="C29" s="232">
        <f>E41</f>
        <v>498869.00476243632</v>
      </c>
      <c r="D29" s="262" t="s">
        <v>45</v>
      </c>
      <c r="E29" s="256">
        <f>C29*9</f>
        <v>4489821.0428619273</v>
      </c>
      <c r="F29" s="257"/>
      <c r="G29" s="234"/>
      <c r="J29" s="230" t="s">
        <v>142</v>
      </c>
      <c r="K29" s="31">
        <f>M42</f>
        <v>424883.43900258496</v>
      </c>
      <c r="L29" s="36" t="s">
        <v>45</v>
      </c>
      <c r="M29" s="188">
        <f>K29*7</f>
        <v>2974184.0730180945</v>
      </c>
      <c r="N29" s="10"/>
      <c r="O29" s="1"/>
    </row>
    <row r="30" spans="2:17" x14ac:dyDescent="0.2">
      <c r="B30" s="263"/>
      <c r="C30" s="251"/>
      <c r="D30" s="251"/>
      <c r="E30" s="256">
        <f>E28+E29</f>
        <v>9588422.310892947</v>
      </c>
      <c r="F30" s="257"/>
      <c r="G30" s="234"/>
      <c r="J30" s="261" t="s">
        <v>194</v>
      </c>
      <c r="K30" s="31">
        <f>P42</f>
        <v>498869.00476243632</v>
      </c>
      <c r="L30" s="36" t="s">
        <v>45</v>
      </c>
      <c r="M30" s="32">
        <f>K30*9</f>
        <v>4489821.0428619273</v>
      </c>
      <c r="N30" s="10"/>
      <c r="O30" s="1"/>
    </row>
    <row r="31" spans="2:17" x14ac:dyDescent="0.2">
      <c r="B31" s="234"/>
      <c r="C31" s="234"/>
      <c r="D31" s="234"/>
      <c r="E31" s="234"/>
      <c r="F31" s="240"/>
      <c r="G31" s="234"/>
      <c r="J31" s="37"/>
      <c r="K31" s="23"/>
      <c r="L31" s="23"/>
      <c r="M31" s="186">
        <f>SUM(M28:M30)</f>
        <v>9032266.0731913298</v>
      </c>
      <c r="N31" s="10"/>
      <c r="O31" s="1"/>
    </row>
    <row r="32" spans="2:17" x14ac:dyDescent="0.2">
      <c r="B32" s="234"/>
      <c r="C32" s="234"/>
      <c r="D32" s="234"/>
      <c r="E32" s="234"/>
      <c r="F32" s="240"/>
      <c r="G32" s="234"/>
      <c r="J32" s="1"/>
      <c r="K32" s="1"/>
      <c r="L32" s="1"/>
      <c r="M32" s="1"/>
      <c r="N32" s="2"/>
      <c r="O32" s="1"/>
    </row>
    <row r="33" spans="2:17" x14ac:dyDescent="0.2">
      <c r="B33" s="363" t="s">
        <v>286</v>
      </c>
      <c r="C33" s="234"/>
      <c r="D33" s="234"/>
      <c r="E33" s="234"/>
      <c r="F33" s="240"/>
      <c r="G33" s="234"/>
      <c r="J33" s="166" t="s">
        <v>295</v>
      </c>
      <c r="K33" s="1"/>
      <c r="L33" s="1"/>
      <c r="M33" s="1"/>
      <c r="N33" s="2"/>
      <c r="O33" s="1"/>
    </row>
    <row r="34" spans="2:17" x14ac:dyDescent="0.2">
      <c r="B34" s="502" t="s">
        <v>49</v>
      </c>
      <c r="C34" s="503"/>
      <c r="D34" s="503"/>
      <c r="E34" s="503"/>
      <c r="F34" s="503"/>
      <c r="G34" s="504"/>
      <c r="J34" s="492" t="s">
        <v>49</v>
      </c>
      <c r="K34" s="493"/>
      <c r="L34" s="493"/>
      <c r="M34" s="493"/>
      <c r="N34" s="493"/>
      <c r="O34" s="493"/>
      <c r="P34" s="493"/>
      <c r="Q34" s="494"/>
    </row>
    <row r="35" spans="2:17" x14ac:dyDescent="0.2">
      <c r="B35" s="235"/>
      <c r="C35" s="236" t="s">
        <v>52</v>
      </c>
      <c r="D35" s="236"/>
      <c r="E35" s="236" t="s">
        <v>144</v>
      </c>
      <c r="F35" s="363"/>
      <c r="G35" s="314"/>
      <c r="J35" s="4"/>
      <c r="K35" s="193" t="s">
        <v>190</v>
      </c>
      <c r="L35" s="3"/>
      <c r="M35" s="3"/>
      <c r="N35" s="3"/>
      <c r="O35" s="362"/>
      <c r="P35" s="3"/>
      <c r="Q35" s="5"/>
    </row>
    <row r="36" spans="2:17" x14ac:dyDescent="0.2">
      <c r="B36" s="265" t="s">
        <v>156</v>
      </c>
      <c r="C36" s="232">
        <v>976486.76010008017</v>
      </c>
      <c r="D36" s="234"/>
      <c r="E36" s="232">
        <v>976486.76010008017</v>
      </c>
      <c r="F36" s="257"/>
      <c r="G36" s="268"/>
      <c r="J36" s="4"/>
      <c r="K36" s="193" t="s">
        <v>52</v>
      </c>
      <c r="L36" s="3"/>
      <c r="M36" s="3" t="s">
        <v>52</v>
      </c>
      <c r="N36" s="166"/>
      <c r="O36" s="46"/>
      <c r="P36" s="3" t="s">
        <v>144</v>
      </c>
      <c r="Q36" s="170"/>
    </row>
    <row r="37" spans="2:17" x14ac:dyDescent="0.2">
      <c r="B37" s="266" t="s">
        <v>54</v>
      </c>
      <c r="C37" s="232">
        <f>G53</f>
        <v>4062302.0195968975</v>
      </c>
      <c r="D37" s="234"/>
      <c r="E37" s="232">
        <f>G62</f>
        <v>4950758.0797782689</v>
      </c>
      <c r="F37" s="257"/>
      <c r="G37" s="268"/>
      <c r="J37" s="39" t="s">
        <v>53</v>
      </c>
      <c r="K37" s="194">
        <v>976486.76010008017</v>
      </c>
      <c r="L37" s="1"/>
      <c r="M37" s="31">
        <v>976486.76010008017</v>
      </c>
      <c r="N37" s="10"/>
      <c r="O37" s="1"/>
      <c r="P37" s="31">
        <v>976486.76010008017</v>
      </c>
      <c r="Q37" s="170"/>
    </row>
    <row r="38" spans="2:17" x14ac:dyDescent="0.2">
      <c r="B38" s="266" t="s">
        <v>55</v>
      </c>
      <c r="C38" s="242">
        <f>'Attachment 6 Schedule 3'!D14</f>
        <v>59812.488334041969</v>
      </c>
      <c r="D38" s="234"/>
      <c r="E38" s="232">
        <f>'Attachment 6 Schedule 3'!F14</f>
        <v>59183.217270887675</v>
      </c>
      <c r="F38" s="257"/>
      <c r="G38" s="268"/>
      <c r="J38" s="41" t="s">
        <v>54</v>
      </c>
      <c r="K38" s="194">
        <f>O57</f>
        <v>2727527.0491130189</v>
      </c>
      <c r="L38" s="1"/>
      <c r="M38" s="31">
        <f>O67</f>
        <v>4062302.0195968975</v>
      </c>
      <c r="N38" s="10"/>
      <c r="O38" s="1"/>
      <c r="P38" s="31">
        <f>O76</f>
        <v>4950758.0797782689</v>
      </c>
      <c r="Q38" s="170"/>
    </row>
    <row r="39" spans="2:17" x14ac:dyDescent="0.2">
      <c r="B39" s="265" t="s">
        <v>56</v>
      </c>
      <c r="C39" s="267">
        <f>SUM(C36:C38)</f>
        <v>5098601.2680310197</v>
      </c>
      <c r="D39" s="234" t="s">
        <v>57</v>
      </c>
      <c r="E39" s="267">
        <f>SUM(E36:E38)</f>
        <v>5986428.0571492361</v>
      </c>
      <c r="F39" s="313"/>
      <c r="G39" s="268" t="s">
        <v>14</v>
      </c>
      <c r="J39" s="41" t="s">
        <v>55</v>
      </c>
      <c r="K39" s="194">
        <f>'Attachment 6 Schedule 3'!J14</f>
        <v>59812.488334041998</v>
      </c>
      <c r="L39" s="1"/>
      <c r="M39" s="31">
        <f>'Attachment 6 Schedule 3'!L14</f>
        <v>59812.488334041969</v>
      </c>
      <c r="N39" s="10"/>
      <c r="O39" s="1"/>
      <c r="P39" s="31">
        <f>'Attachment 6 Schedule 3'!N14</f>
        <v>59183.217270887675</v>
      </c>
      <c r="Q39" s="170"/>
    </row>
    <row r="40" spans="2:17" x14ac:dyDescent="0.2">
      <c r="B40" s="265"/>
      <c r="C40" s="234"/>
      <c r="D40" s="234"/>
      <c r="E40" s="234"/>
      <c r="F40" s="240"/>
      <c r="G40" s="268"/>
      <c r="J40" s="39" t="s">
        <v>56</v>
      </c>
      <c r="K40" s="195">
        <f>SUM(K37:K39)</f>
        <v>3763826.2975471411</v>
      </c>
      <c r="L40" s="1" t="s">
        <v>14</v>
      </c>
      <c r="M40" s="42">
        <f>SUM(M37:M39)</f>
        <v>5098601.2680310197</v>
      </c>
      <c r="N40" s="1" t="s">
        <v>15</v>
      </c>
      <c r="O40" s="1"/>
      <c r="P40" s="42">
        <f>SUM(P37:P39)</f>
        <v>5986428.0571492361</v>
      </c>
      <c r="Q40" s="40" t="s">
        <v>88</v>
      </c>
    </row>
    <row r="41" spans="2:17" x14ac:dyDescent="0.2">
      <c r="B41" s="269" t="s">
        <v>58</v>
      </c>
      <c r="C41" s="270">
        <f>C39/12</f>
        <v>424883.43900258496</v>
      </c>
      <c r="D41" s="251" t="s">
        <v>59</v>
      </c>
      <c r="E41" s="270">
        <f>E39/12</f>
        <v>498869.00476243632</v>
      </c>
      <c r="F41" s="315"/>
      <c r="G41" s="271" t="s">
        <v>60</v>
      </c>
      <c r="J41" s="39"/>
      <c r="K41" s="196"/>
      <c r="L41" s="1"/>
      <c r="M41" s="1"/>
      <c r="N41" s="2"/>
      <c r="O41" s="1"/>
      <c r="Q41" s="170"/>
    </row>
    <row r="42" spans="2:17" x14ac:dyDescent="0.2">
      <c r="B42" s="316"/>
      <c r="C42" s="316"/>
      <c r="D42" s="316"/>
      <c r="E42" s="316"/>
      <c r="F42" s="240"/>
      <c r="G42" s="316"/>
      <c r="J42" s="43" t="s">
        <v>58</v>
      </c>
      <c r="K42" s="197">
        <f>K40/12</f>
        <v>313652.19146226178</v>
      </c>
      <c r="L42" s="23" t="s">
        <v>60</v>
      </c>
      <c r="M42" s="44">
        <f>M40/12</f>
        <v>424883.43900258496</v>
      </c>
      <c r="N42" s="23" t="s">
        <v>85</v>
      </c>
      <c r="O42" s="23"/>
      <c r="P42" s="44">
        <f>P40/12</f>
        <v>498869.00476243632</v>
      </c>
      <c r="Q42" s="25" t="s">
        <v>145</v>
      </c>
    </row>
    <row r="43" spans="2:17" x14ac:dyDescent="0.2">
      <c r="B43" s="316"/>
      <c r="C43" s="316"/>
      <c r="D43" s="316"/>
      <c r="E43" s="316"/>
      <c r="F43" s="240"/>
      <c r="G43" s="316"/>
      <c r="J43" s="529" t="s">
        <v>191</v>
      </c>
      <c r="K43" s="529"/>
      <c r="L43" s="529"/>
      <c r="M43" s="529"/>
      <c r="N43" s="529"/>
      <c r="O43" s="529"/>
      <c r="P43" s="529"/>
      <c r="Q43" s="529"/>
    </row>
    <row r="44" spans="2:17" x14ac:dyDescent="0.2">
      <c r="B44" s="316"/>
      <c r="C44" s="316"/>
      <c r="D44" s="316"/>
      <c r="E44" s="316"/>
      <c r="F44" s="240"/>
      <c r="G44" s="316"/>
      <c r="J44" s="530"/>
      <c r="K44" s="530"/>
      <c r="L44" s="530"/>
      <c r="M44" s="530"/>
      <c r="N44" s="530"/>
      <c r="O44" s="530"/>
      <c r="P44" s="530"/>
      <c r="Q44" s="530"/>
    </row>
    <row r="45" spans="2:17" x14ac:dyDescent="0.2">
      <c r="B45" s="316"/>
      <c r="C45" s="316"/>
      <c r="D45" s="316"/>
      <c r="E45" s="316"/>
      <c r="F45" s="240"/>
      <c r="G45" s="316"/>
      <c r="J45" s="1"/>
      <c r="K45" s="1"/>
      <c r="L45" s="1"/>
      <c r="M45" s="1"/>
      <c r="N45" s="2"/>
      <c r="O45" s="1"/>
    </row>
    <row r="46" spans="2:17" x14ac:dyDescent="0.2">
      <c r="B46" s="363" t="s">
        <v>287</v>
      </c>
      <c r="C46" s="272"/>
      <c r="D46" s="260"/>
      <c r="E46" s="272"/>
      <c r="F46" s="273"/>
      <c r="G46" s="260"/>
      <c r="J46" s="166" t="s">
        <v>296</v>
      </c>
      <c r="K46" s="47"/>
      <c r="L46" s="48"/>
      <c r="M46" s="47"/>
      <c r="N46" s="49"/>
      <c r="O46" s="48"/>
    </row>
    <row r="47" spans="2:17" x14ac:dyDescent="0.2">
      <c r="B47" s="502" t="s">
        <v>62</v>
      </c>
      <c r="C47" s="503"/>
      <c r="D47" s="503"/>
      <c r="E47" s="503"/>
      <c r="F47" s="503"/>
      <c r="G47" s="504"/>
      <c r="J47" s="517" t="s">
        <v>196</v>
      </c>
      <c r="K47" s="518"/>
      <c r="L47" s="518"/>
      <c r="M47" s="518"/>
      <c r="N47" s="518"/>
      <c r="O47" s="519"/>
    </row>
    <row r="48" spans="2:17" x14ac:dyDescent="0.2">
      <c r="B48" s="246"/>
      <c r="C48" s="234"/>
      <c r="D48" s="248" t="s">
        <v>13</v>
      </c>
      <c r="E48" s="274" t="s">
        <v>14</v>
      </c>
      <c r="F48" s="275"/>
      <c r="G48" s="276" t="s">
        <v>63</v>
      </c>
      <c r="J48" s="213"/>
      <c r="K48" s="196"/>
      <c r="L48" s="214" t="s">
        <v>13</v>
      </c>
      <c r="M48" s="215" t="s">
        <v>14</v>
      </c>
      <c r="N48" s="216"/>
      <c r="O48" s="217" t="s">
        <v>63</v>
      </c>
    </row>
    <row r="49" spans="2:24" x14ac:dyDescent="0.2">
      <c r="B49" s="265" t="s">
        <v>64</v>
      </c>
      <c r="C49" s="236" t="s">
        <v>65</v>
      </c>
      <c r="D49" s="236" t="s">
        <v>32</v>
      </c>
      <c r="E49" s="236" t="s">
        <v>66</v>
      </c>
      <c r="F49" s="363"/>
      <c r="G49" s="254" t="s">
        <v>67</v>
      </c>
      <c r="J49" s="218" t="s">
        <v>64</v>
      </c>
      <c r="K49" s="193" t="s">
        <v>65</v>
      </c>
      <c r="L49" s="193" t="s">
        <v>32</v>
      </c>
      <c r="M49" s="193" t="s">
        <v>66</v>
      </c>
      <c r="N49" s="153"/>
      <c r="O49" s="202" t="s">
        <v>67</v>
      </c>
      <c r="U49" s="399"/>
    </row>
    <row r="50" spans="2:24" x14ac:dyDescent="0.2">
      <c r="B50" s="266" t="s">
        <v>68</v>
      </c>
      <c r="C50" s="69">
        <v>0.56000000000000005</v>
      </c>
      <c r="D50" s="232">
        <f>C50*D53</f>
        <v>45479590.783171982</v>
      </c>
      <c r="E50" s="68">
        <v>2.8500000000000001E-2</v>
      </c>
      <c r="F50" s="277"/>
      <c r="G50" s="278">
        <f>+D50*E50</f>
        <v>1296168.3373204016</v>
      </c>
      <c r="J50" s="219" t="s">
        <v>68</v>
      </c>
      <c r="K50" s="205">
        <v>0.56000000000000005</v>
      </c>
      <c r="L50" s="194">
        <f>K50*$L$52</f>
        <v>613205.22068866424</v>
      </c>
      <c r="M50" s="151">
        <v>2.8500000000000001E-2</v>
      </c>
      <c r="N50" s="220"/>
      <c r="O50" s="198">
        <f>L50*M50</f>
        <v>17476.348789626933</v>
      </c>
      <c r="U50" s="399"/>
    </row>
    <row r="51" spans="2:24" x14ac:dyDescent="0.2">
      <c r="B51" s="266" t="s">
        <v>69</v>
      </c>
      <c r="C51" s="69">
        <v>0.04</v>
      </c>
      <c r="D51" s="232">
        <f>C51*D53</f>
        <v>3248542.1987979985</v>
      </c>
      <c r="E51" s="68">
        <v>1.7500000000000002E-2</v>
      </c>
      <c r="F51" s="277"/>
      <c r="G51" s="278">
        <f>+D51*E51</f>
        <v>56849.48847896498</v>
      </c>
      <c r="J51" s="219" t="s">
        <v>69</v>
      </c>
      <c r="K51" s="205">
        <v>0.04</v>
      </c>
      <c r="L51" s="194">
        <f>K51*$L$52</f>
        <v>43800.372906333156</v>
      </c>
      <c r="M51" s="151">
        <v>1.7500000000000002E-2</v>
      </c>
      <c r="N51" s="220"/>
      <c r="O51" s="198">
        <f>L51*M51</f>
        <v>766.50652586083027</v>
      </c>
      <c r="U51" s="399"/>
    </row>
    <row r="52" spans="2:24" x14ac:dyDescent="0.2">
      <c r="B52" s="266" t="s">
        <v>70</v>
      </c>
      <c r="C52" s="69">
        <v>0.4</v>
      </c>
      <c r="D52" s="232">
        <f>C52*D53</f>
        <v>32485421.987979986</v>
      </c>
      <c r="E52" s="69">
        <v>8.3400000000000002E-2</v>
      </c>
      <c r="F52" s="70"/>
      <c r="G52" s="278">
        <f>+D52*E52</f>
        <v>2709284.1937975311</v>
      </c>
      <c r="J52" s="219" t="s">
        <v>139</v>
      </c>
      <c r="K52" s="221"/>
      <c r="L52" s="195">
        <f>P10</f>
        <v>1095009.3226583288</v>
      </c>
      <c r="M52" s="220" t="s">
        <v>88</v>
      </c>
      <c r="N52" s="220"/>
      <c r="O52" s="187">
        <f>O50+O51</f>
        <v>18242.855315487763</v>
      </c>
      <c r="U52" s="399"/>
    </row>
    <row r="53" spans="2:24" x14ac:dyDescent="0.2">
      <c r="B53" s="266" t="s">
        <v>71</v>
      </c>
      <c r="C53" s="284">
        <f>SUM(C50:C52)</f>
        <v>1</v>
      </c>
      <c r="D53" s="267">
        <f>E10</f>
        <v>81213554.969949961</v>
      </c>
      <c r="E53" s="279"/>
      <c r="F53" s="70"/>
      <c r="G53" s="259">
        <f>SUM(G50:G52)</f>
        <v>4062302.0195968975</v>
      </c>
      <c r="J53" s="219"/>
      <c r="K53" s="205"/>
      <c r="L53" s="194"/>
      <c r="M53" s="151"/>
      <c r="N53" s="220"/>
      <c r="O53" s="198"/>
      <c r="U53" s="399"/>
    </row>
    <row r="54" spans="2:24" x14ac:dyDescent="0.2">
      <c r="B54" s="269"/>
      <c r="C54" s="280"/>
      <c r="D54" s="281"/>
      <c r="E54" s="280"/>
      <c r="F54" s="282"/>
      <c r="G54" s="283"/>
      <c r="J54" s="219" t="s">
        <v>70</v>
      </c>
      <c r="K54" s="205">
        <v>0.4</v>
      </c>
      <c r="L54" s="194">
        <f>K54*L55</f>
        <v>32485421.987979986</v>
      </c>
      <c r="M54" s="205">
        <v>8.3400000000000002E-2</v>
      </c>
      <c r="N54" s="222"/>
      <c r="O54" s="198">
        <f>L54*M54</f>
        <v>2709284.1937975311</v>
      </c>
      <c r="Q54" s="400"/>
      <c r="S54" s="398"/>
      <c r="U54" s="400"/>
      <c r="X54" s="400"/>
    </row>
    <row r="55" spans="2:24" x14ac:dyDescent="0.2">
      <c r="B55" s="317"/>
      <c r="C55" s="317"/>
      <c r="D55" s="317"/>
      <c r="E55" s="285"/>
      <c r="F55" s="318"/>
      <c r="G55" s="267"/>
      <c r="J55" s="219" t="s">
        <v>138</v>
      </c>
      <c r="K55" s="221"/>
      <c r="L55" s="195">
        <f>M10</f>
        <v>81213554.969949961</v>
      </c>
      <c r="M55" s="223"/>
      <c r="N55" s="222"/>
      <c r="O55" s="187">
        <f>O54</f>
        <v>2709284.1937975311</v>
      </c>
    </row>
    <row r="56" spans="2:24" x14ac:dyDescent="0.2">
      <c r="B56" s="502" t="s">
        <v>73</v>
      </c>
      <c r="C56" s="503"/>
      <c r="D56" s="503"/>
      <c r="E56" s="503"/>
      <c r="F56" s="503"/>
      <c r="G56" s="504"/>
      <c r="J56" s="219"/>
      <c r="K56" s="221"/>
      <c r="L56" s="155"/>
      <c r="M56" s="223"/>
      <c r="N56" s="222"/>
      <c r="O56" s="199"/>
    </row>
    <row r="57" spans="2:24" x14ac:dyDescent="0.2">
      <c r="B57" s="246"/>
      <c r="C57" s="234"/>
      <c r="D57" s="248" t="s">
        <v>13</v>
      </c>
      <c r="E57" s="274" t="s">
        <v>14</v>
      </c>
      <c r="F57" s="275"/>
      <c r="G57" s="276" t="s">
        <v>63</v>
      </c>
      <c r="J57" s="224" t="s">
        <v>197</v>
      </c>
      <c r="K57" s="225"/>
      <c r="L57" s="226"/>
      <c r="M57" s="225"/>
      <c r="N57" s="227"/>
      <c r="O57" s="200">
        <f>O52+O55</f>
        <v>2727527.0491130189</v>
      </c>
      <c r="P57" s="412"/>
    </row>
    <row r="58" spans="2:24" x14ac:dyDescent="0.2">
      <c r="B58" s="265" t="s">
        <v>64</v>
      </c>
      <c r="C58" s="236" t="s">
        <v>65</v>
      </c>
      <c r="D58" s="236" t="s">
        <v>32</v>
      </c>
      <c r="E58" s="236" t="s">
        <v>66</v>
      </c>
      <c r="F58" s="240"/>
      <c r="G58" s="254" t="s">
        <v>67</v>
      </c>
      <c r="J58" s="529" t="s">
        <v>192</v>
      </c>
      <c r="K58" s="529"/>
      <c r="L58" s="529"/>
      <c r="M58" s="529"/>
      <c r="N58" s="529"/>
      <c r="O58" s="529"/>
      <c r="P58" s="231"/>
      <c r="Q58" s="231"/>
    </row>
    <row r="59" spans="2:24" x14ac:dyDescent="0.2">
      <c r="B59" s="266" t="s">
        <v>68</v>
      </c>
      <c r="C59" s="279">
        <v>0.56000000000000005</v>
      </c>
      <c r="D59" s="232">
        <f>C59*D62</f>
        <v>45001112.270722941</v>
      </c>
      <c r="E59" s="68">
        <f>(0.0285*1/9)+(0.04864*8/9)</f>
        <v>4.640222222222222E-2</v>
      </c>
      <c r="F59" s="275" t="s">
        <v>74</v>
      </c>
      <c r="G59" s="278">
        <f>+D59*E59</f>
        <v>2088151.6118332571</v>
      </c>
      <c r="J59" s="530"/>
      <c r="K59" s="530"/>
      <c r="L59" s="530"/>
      <c r="M59" s="530"/>
      <c r="N59" s="530"/>
      <c r="O59" s="530"/>
      <c r="P59" s="231"/>
      <c r="Q59" s="231"/>
    </row>
    <row r="60" spans="2:24" x14ac:dyDescent="0.2">
      <c r="B60" s="266" t="s">
        <v>69</v>
      </c>
      <c r="C60" s="279">
        <v>0.04</v>
      </c>
      <c r="D60" s="232">
        <f>C60*D62</f>
        <v>3214365.1621944951</v>
      </c>
      <c r="E60" s="68">
        <f>(0.0175*1/9)+(0.06145*8/9)</f>
        <v>5.6566666666666661E-2</v>
      </c>
      <c r="F60" s="275" t="s">
        <v>75</v>
      </c>
      <c r="G60" s="278">
        <f>+D60*E60</f>
        <v>181825.92267480193</v>
      </c>
      <c r="J60" s="74"/>
      <c r="K60" s="74"/>
      <c r="L60" s="74"/>
      <c r="M60" s="47"/>
      <c r="N60" s="49"/>
      <c r="O60" s="48"/>
    </row>
    <row r="61" spans="2:24" x14ac:dyDescent="0.2">
      <c r="B61" s="266" t="s">
        <v>70</v>
      </c>
      <c r="C61" s="279">
        <v>0.4</v>
      </c>
      <c r="D61" s="232">
        <f>C61*D62</f>
        <v>32143651.621944953</v>
      </c>
      <c r="E61" s="69">
        <v>8.3400000000000002E-2</v>
      </c>
      <c r="F61" s="70"/>
      <c r="G61" s="278">
        <f>+D61*E61</f>
        <v>2680780.5452702092</v>
      </c>
      <c r="J61" s="492" t="s">
        <v>62</v>
      </c>
      <c r="K61" s="493"/>
      <c r="L61" s="493"/>
      <c r="M61" s="493"/>
      <c r="N61" s="493"/>
      <c r="O61" s="494"/>
    </row>
    <row r="62" spans="2:24" x14ac:dyDescent="0.2">
      <c r="B62" s="266" t="s">
        <v>71</v>
      </c>
      <c r="C62" s="285">
        <f>SUM(C59:C61)</f>
        <v>1</v>
      </c>
      <c r="D62" s="267">
        <f>E16</f>
        <v>80359129.05486238</v>
      </c>
      <c r="E62" s="279"/>
      <c r="F62" s="70"/>
      <c r="G62" s="259">
        <f>SUM(G59:G61)</f>
        <v>4950758.0797782689</v>
      </c>
      <c r="J62" s="20"/>
      <c r="K62" s="1"/>
      <c r="L62" s="27" t="s">
        <v>13</v>
      </c>
      <c r="M62" s="50" t="s">
        <v>14</v>
      </c>
      <c r="N62" s="52"/>
      <c r="O62" s="51" t="s">
        <v>63</v>
      </c>
    </row>
    <row r="63" spans="2:24" x14ac:dyDescent="0.2">
      <c r="B63" s="269"/>
      <c r="C63" s="280"/>
      <c r="D63" s="281"/>
      <c r="E63" s="280"/>
      <c r="F63" s="282"/>
      <c r="G63" s="283"/>
      <c r="J63" s="39" t="s">
        <v>64</v>
      </c>
      <c r="K63" s="3" t="s">
        <v>65</v>
      </c>
      <c r="L63" s="3" t="s">
        <v>32</v>
      </c>
      <c r="M63" s="3" t="s">
        <v>66</v>
      </c>
      <c r="N63" s="166"/>
      <c r="O63" s="5" t="s">
        <v>67</v>
      </c>
    </row>
    <row r="64" spans="2:24" x14ac:dyDescent="0.2">
      <c r="B64" s="286" t="s">
        <v>76</v>
      </c>
      <c r="C64" s="234"/>
      <c r="D64" s="234"/>
      <c r="E64" s="234"/>
      <c r="F64" s="240"/>
      <c r="G64" s="234"/>
      <c r="J64" s="41" t="s">
        <v>68</v>
      </c>
      <c r="K64" s="53">
        <v>0.56000000000000005</v>
      </c>
      <c r="L64" s="232">
        <f>K64*L67</f>
        <v>45479590.783171982</v>
      </c>
      <c r="M64" s="54">
        <v>2.8500000000000001E-2</v>
      </c>
      <c r="N64" s="56"/>
      <c r="O64" s="55">
        <f>+L64*M64</f>
        <v>1296168.3373204016</v>
      </c>
    </row>
    <row r="65" spans="2:15" x14ac:dyDescent="0.2">
      <c r="B65" s="286" t="s">
        <v>77</v>
      </c>
      <c r="C65" s="234"/>
      <c r="D65" s="234"/>
      <c r="E65" s="234"/>
      <c r="F65" s="240"/>
      <c r="G65" s="234"/>
      <c r="J65" s="41" t="s">
        <v>69</v>
      </c>
      <c r="K65" s="53">
        <v>0.04</v>
      </c>
      <c r="L65" s="232">
        <f>K65*L67</f>
        <v>3248542.1987979985</v>
      </c>
      <c r="M65" s="54">
        <v>1.7500000000000002E-2</v>
      </c>
      <c r="N65" s="56"/>
      <c r="O65" s="55">
        <f>+L65*M65</f>
        <v>56849.48847896498</v>
      </c>
    </row>
    <row r="66" spans="2:15" x14ac:dyDescent="0.2">
      <c r="B66" s="234"/>
      <c r="C66" s="234"/>
      <c r="D66" s="234"/>
      <c r="E66" s="234"/>
      <c r="F66" s="240"/>
      <c r="G66" s="234"/>
      <c r="J66" s="41" t="s">
        <v>70</v>
      </c>
      <c r="K66" s="53">
        <v>0.4</v>
      </c>
      <c r="L66" s="232">
        <f>K66*L67</f>
        <v>32485421.987979986</v>
      </c>
      <c r="M66" s="53">
        <v>8.3400000000000002E-2</v>
      </c>
      <c r="N66" s="57"/>
      <c r="O66" s="55">
        <f>+L66*M66</f>
        <v>2709284.1937975311</v>
      </c>
    </row>
    <row r="67" spans="2:15" x14ac:dyDescent="0.2">
      <c r="B67" s="286"/>
      <c r="C67" s="234"/>
      <c r="D67" s="234"/>
      <c r="E67" s="234"/>
      <c r="F67" s="240"/>
      <c r="G67" s="234"/>
      <c r="J67" s="41" t="s">
        <v>71</v>
      </c>
      <c r="K67" s="58">
        <f>SUM(K64:K66)</f>
        <v>1</v>
      </c>
      <c r="L67" s="267">
        <f>M10</f>
        <v>81213554.969949961</v>
      </c>
      <c r="M67" s="59"/>
      <c r="N67" s="57"/>
      <c r="O67" s="34">
        <f>SUM(O64:O66)</f>
        <v>4062302.0195968975</v>
      </c>
    </row>
    <row r="68" spans="2:15" x14ac:dyDescent="0.2">
      <c r="B68" s="286"/>
      <c r="C68" s="234"/>
      <c r="D68" s="234"/>
      <c r="E68" s="234"/>
      <c r="F68" s="240"/>
      <c r="G68" s="234"/>
      <c r="J68" s="43"/>
      <c r="K68" s="60"/>
      <c r="L68" s="61"/>
      <c r="M68" s="60"/>
      <c r="N68" s="63"/>
      <c r="O68" s="62"/>
    </row>
    <row r="69" spans="2:15" x14ac:dyDescent="0.2">
      <c r="J69" s="79"/>
      <c r="K69" s="79"/>
      <c r="L69" s="79"/>
      <c r="M69" s="60"/>
      <c r="N69" s="63"/>
      <c r="O69" s="61"/>
    </row>
    <row r="70" spans="2:15" x14ac:dyDescent="0.2">
      <c r="J70" s="492" t="s">
        <v>73</v>
      </c>
      <c r="K70" s="493"/>
      <c r="L70" s="493"/>
      <c r="M70" s="493"/>
      <c r="N70" s="493"/>
      <c r="O70" s="494"/>
    </row>
    <row r="71" spans="2:15" x14ac:dyDescent="0.2">
      <c r="J71" s="20"/>
      <c r="K71" s="1"/>
      <c r="L71" s="27" t="s">
        <v>13</v>
      </c>
      <c r="M71" s="50" t="s">
        <v>14</v>
      </c>
      <c r="N71" s="52"/>
      <c r="O71" s="51" t="s">
        <v>63</v>
      </c>
    </row>
    <row r="72" spans="2:15" x14ac:dyDescent="0.2">
      <c r="J72" s="39" t="s">
        <v>64</v>
      </c>
      <c r="K72" s="3" t="s">
        <v>65</v>
      </c>
      <c r="L72" s="3" t="s">
        <v>32</v>
      </c>
      <c r="M72" s="3" t="s">
        <v>66</v>
      </c>
      <c r="N72" s="2"/>
      <c r="O72" s="5" t="s">
        <v>67</v>
      </c>
    </row>
    <row r="73" spans="2:15" x14ac:dyDescent="0.2">
      <c r="J73" s="41" t="s">
        <v>68</v>
      </c>
      <c r="K73" s="59">
        <v>0.56000000000000005</v>
      </c>
      <c r="L73" s="232">
        <f>K73*L76</f>
        <v>45001112.270722941</v>
      </c>
      <c r="M73" s="68">
        <f>(0.0285*1/9)+(0.04864*8/9)</f>
        <v>4.640222222222222E-2</v>
      </c>
      <c r="N73" s="52" t="s">
        <v>74</v>
      </c>
      <c r="O73" s="55">
        <f>+L73*M73</f>
        <v>2088151.6118332571</v>
      </c>
    </row>
    <row r="74" spans="2:15" x14ac:dyDescent="0.2">
      <c r="J74" s="41" t="s">
        <v>69</v>
      </c>
      <c r="K74" s="59">
        <v>0.04</v>
      </c>
      <c r="L74" s="232">
        <f>K74*L76</f>
        <v>3214365.1621944951</v>
      </c>
      <c r="M74" s="68">
        <f>(0.0175*1/9)+(0.06145*8/9)</f>
        <v>5.6566666666666661E-2</v>
      </c>
      <c r="N74" s="52" t="s">
        <v>75</v>
      </c>
      <c r="O74" s="55">
        <f>+L74*M74</f>
        <v>181825.92267480193</v>
      </c>
    </row>
    <row r="75" spans="2:15" x14ac:dyDescent="0.2">
      <c r="J75" s="41" t="s">
        <v>70</v>
      </c>
      <c r="K75" s="59">
        <v>0.4</v>
      </c>
      <c r="L75" s="232">
        <f>K75*L76</f>
        <v>32143651.621944953</v>
      </c>
      <c r="M75" s="69">
        <v>8.3400000000000002E-2</v>
      </c>
      <c r="N75" s="70"/>
      <c r="O75" s="55">
        <f>+L75*M75</f>
        <v>2680780.5452702092</v>
      </c>
    </row>
    <row r="76" spans="2:15" x14ac:dyDescent="0.2">
      <c r="J76" s="41" t="s">
        <v>71</v>
      </c>
      <c r="K76" s="66">
        <f>SUM(K73:K75)</f>
        <v>1</v>
      </c>
      <c r="L76" s="42">
        <f>M16</f>
        <v>80359129.05486238</v>
      </c>
      <c r="M76" s="59"/>
      <c r="N76" s="57"/>
      <c r="O76" s="34">
        <f>SUM(O73:O75)</f>
        <v>4950758.0797782689</v>
      </c>
    </row>
    <row r="77" spans="2:15" x14ac:dyDescent="0.2">
      <c r="J77" s="43"/>
      <c r="K77" s="60"/>
      <c r="L77" s="61"/>
      <c r="M77" s="60"/>
      <c r="N77" s="63"/>
      <c r="O77" s="62"/>
    </row>
    <row r="78" spans="2:15" x14ac:dyDescent="0.2">
      <c r="J78" s="72" t="s">
        <v>76</v>
      </c>
      <c r="K78" s="1"/>
      <c r="L78" s="1"/>
      <c r="M78" s="1"/>
      <c r="N78" s="2"/>
      <c r="O78" s="1"/>
    </row>
    <row r="79" spans="2:15" x14ac:dyDescent="0.2">
      <c r="J79" s="72" t="s">
        <v>77</v>
      </c>
      <c r="K79" s="1"/>
      <c r="L79" s="1"/>
      <c r="M79" s="1"/>
      <c r="N79" s="2"/>
      <c r="O79" s="1"/>
    </row>
    <row r="80" spans="2:15" x14ac:dyDescent="0.2">
      <c r="J80" s="72"/>
      <c r="K80" s="1"/>
      <c r="L80" s="1"/>
      <c r="M80" s="1"/>
      <c r="N80" s="2"/>
      <c r="O80" s="1"/>
    </row>
    <row r="81" spans="2:16" x14ac:dyDescent="0.2">
      <c r="B81" s="166" t="s">
        <v>283</v>
      </c>
      <c r="C81" s="168"/>
      <c r="D81" s="168"/>
      <c r="E81" s="168"/>
      <c r="F81" s="168"/>
      <c r="G81" s="168"/>
      <c r="J81" s="166" t="s">
        <v>297</v>
      </c>
    </row>
    <row r="82" spans="2:16" x14ac:dyDescent="0.2">
      <c r="B82" s="492" t="s">
        <v>123</v>
      </c>
      <c r="C82" s="493"/>
      <c r="D82" s="493"/>
      <c r="E82" s="493"/>
      <c r="F82" s="493"/>
      <c r="G82" s="494"/>
      <c r="J82" s="492" t="s">
        <v>123</v>
      </c>
      <c r="K82" s="493"/>
      <c r="L82" s="493"/>
      <c r="M82" s="493"/>
      <c r="N82" s="493"/>
      <c r="O82" s="493"/>
      <c r="P82" s="494"/>
    </row>
    <row r="83" spans="2:16" x14ac:dyDescent="0.2">
      <c r="B83" s="4" t="s">
        <v>124</v>
      </c>
      <c r="C83" s="3" t="s">
        <v>125</v>
      </c>
      <c r="D83" s="3" t="s">
        <v>126</v>
      </c>
      <c r="E83" s="3" t="s">
        <v>127</v>
      </c>
      <c r="F83" s="3" t="s">
        <v>128</v>
      </c>
      <c r="G83" s="5" t="s">
        <v>129</v>
      </c>
      <c r="I83" s="3"/>
      <c r="J83" s="4" t="s">
        <v>124</v>
      </c>
      <c r="K83" s="3" t="s">
        <v>125</v>
      </c>
      <c r="L83" s="3" t="s">
        <v>126</v>
      </c>
      <c r="M83" s="3" t="s">
        <v>127</v>
      </c>
      <c r="N83" s="3"/>
      <c r="O83" s="3" t="s">
        <v>128</v>
      </c>
      <c r="P83" s="5" t="s">
        <v>129</v>
      </c>
    </row>
    <row r="84" spans="2:16" x14ac:dyDescent="0.2">
      <c r="B84" s="173">
        <v>1706</v>
      </c>
      <c r="C84" s="169">
        <v>100</v>
      </c>
      <c r="D84" s="53">
        <f>1/C84</f>
        <v>0.01</v>
      </c>
      <c r="E84" s="174" t="s">
        <v>130</v>
      </c>
      <c r="F84" s="31">
        <v>3644861.735692963</v>
      </c>
      <c r="G84" s="30">
        <f>D84*F84</f>
        <v>36448.61735692963</v>
      </c>
      <c r="I84" s="33"/>
      <c r="J84" s="173">
        <v>1706</v>
      </c>
      <c r="K84" s="169">
        <v>100</v>
      </c>
      <c r="L84" s="53">
        <f>1/K84</f>
        <v>0.01</v>
      </c>
      <c r="M84" s="174" t="s">
        <v>130</v>
      </c>
      <c r="N84" s="53"/>
      <c r="O84" s="31">
        <v>3644861.735692963</v>
      </c>
      <c r="P84" s="30">
        <f>L84*O84</f>
        <v>36448.61735692963</v>
      </c>
    </row>
    <row r="85" spans="2:16" x14ac:dyDescent="0.2">
      <c r="B85" s="173">
        <v>1720</v>
      </c>
      <c r="C85" s="169">
        <v>90</v>
      </c>
      <c r="D85" s="53">
        <f t="shared" ref="D85:D90" si="0">1/C85</f>
        <v>1.1111111111111112E-2</v>
      </c>
      <c r="E85" s="174" t="s">
        <v>131</v>
      </c>
      <c r="F85" s="31">
        <v>61045649.830361329</v>
      </c>
      <c r="G85" s="30">
        <f t="shared" ref="G85:G90" si="1">D85*F85</f>
        <v>678284.99811512593</v>
      </c>
      <c r="I85" s="33"/>
      <c r="J85" s="173">
        <v>1720</v>
      </c>
      <c r="K85" s="169">
        <v>90</v>
      </c>
      <c r="L85" s="53">
        <f t="shared" ref="L85:L90" si="2">1/K85</f>
        <v>1.1111111111111112E-2</v>
      </c>
      <c r="M85" s="174" t="s">
        <v>131</v>
      </c>
      <c r="N85" s="53"/>
      <c r="O85" s="31">
        <v>61045649.830361329</v>
      </c>
      <c r="P85" s="30">
        <f t="shared" ref="P85:P90" si="3">L85*O85</f>
        <v>678284.99811512593</v>
      </c>
    </row>
    <row r="86" spans="2:16" x14ac:dyDescent="0.2">
      <c r="B86" s="173">
        <v>1730</v>
      </c>
      <c r="C86" s="169">
        <v>60</v>
      </c>
      <c r="D86" s="53">
        <f t="shared" si="0"/>
        <v>1.6666666666666666E-2</v>
      </c>
      <c r="E86" s="174" t="s">
        <v>132</v>
      </c>
      <c r="F86" s="31">
        <v>2113951.3306390876</v>
      </c>
      <c r="G86" s="30">
        <f t="shared" si="1"/>
        <v>35232.522177318126</v>
      </c>
      <c r="I86" s="33"/>
      <c r="J86" s="173">
        <v>1730</v>
      </c>
      <c r="K86" s="169">
        <v>60</v>
      </c>
      <c r="L86" s="53">
        <f t="shared" si="2"/>
        <v>1.6666666666666666E-2</v>
      </c>
      <c r="M86" s="174" t="s">
        <v>132</v>
      </c>
      <c r="N86" s="53"/>
      <c r="O86" s="31">
        <v>2113951.3306390876</v>
      </c>
      <c r="P86" s="30">
        <f t="shared" si="3"/>
        <v>35232.522177318126</v>
      </c>
    </row>
    <row r="87" spans="2:16" x14ac:dyDescent="0.2">
      <c r="B87" s="173">
        <v>1730</v>
      </c>
      <c r="C87" s="169">
        <v>60</v>
      </c>
      <c r="D87" s="53">
        <f t="shared" si="0"/>
        <v>1.6666666666666666E-2</v>
      </c>
      <c r="E87" s="174" t="s">
        <v>133</v>
      </c>
      <c r="F87" s="31">
        <v>1499801.7297097202</v>
      </c>
      <c r="G87" s="30">
        <f t="shared" si="1"/>
        <v>24996.695495162003</v>
      </c>
      <c r="I87" s="33"/>
      <c r="J87" s="173">
        <v>1730</v>
      </c>
      <c r="K87" s="169">
        <v>60</v>
      </c>
      <c r="L87" s="53">
        <f t="shared" si="2"/>
        <v>1.6666666666666666E-2</v>
      </c>
      <c r="M87" s="174" t="s">
        <v>133</v>
      </c>
      <c r="N87" s="53"/>
      <c r="O87" s="31">
        <v>1499801.7297097202</v>
      </c>
      <c r="P87" s="30">
        <f t="shared" si="3"/>
        <v>24996.695495162003</v>
      </c>
    </row>
    <row r="88" spans="2:16" x14ac:dyDescent="0.2">
      <c r="B88" s="173">
        <v>1730</v>
      </c>
      <c r="C88" s="169">
        <v>70</v>
      </c>
      <c r="D88" s="53">
        <f t="shared" si="0"/>
        <v>1.4285714285714285E-2</v>
      </c>
      <c r="E88" s="174" t="s">
        <v>134</v>
      </c>
      <c r="F88" s="31">
        <v>10260519.448135018</v>
      </c>
      <c r="G88" s="30">
        <f t="shared" si="1"/>
        <v>146578.84925907169</v>
      </c>
      <c r="I88" s="33"/>
      <c r="J88" s="173">
        <v>1730</v>
      </c>
      <c r="K88" s="169">
        <v>70</v>
      </c>
      <c r="L88" s="53">
        <f t="shared" si="2"/>
        <v>1.4285714285714285E-2</v>
      </c>
      <c r="M88" s="174" t="s">
        <v>134</v>
      </c>
      <c r="N88" s="53"/>
      <c r="O88" s="31">
        <v>10260519.448135018</v>
      </c>
      <c r="P88" s="30">
        <f t="shared" si="3"/>
        <v>146578.84925907169</v>
      </c>
    </row>
    <row r="89" spans="2:16" x14ac:dyDescent="0.2">
      <c r="B89" s="173">
        <v>1730</v>
      </c>
      <c r="C89" s="169">
        <v>50</v>
      </c>
      <c r="D89" s="53">
        <f t="shared" si="0"/>
        <v>0.02</v>
      </c>
      <c r="E89" s="174" t="s">
        <v>135</v>
      </c>
      <c r="F89" s="31">
        <v>1772852.9082280665</v>
      </c>
      <c r="G89" s="30">
        <f t="shared" si="1"/>
        <v>35457.058164561335</v>
      </c>
      <c r="I89" s="33"/>
      <c r="J89" s="173">
        <v>1730</v>
      </c>
      <c r="K89" s="169">
        <v>50</v>
      </c>
      <c r="L89" s="53">
        <f t="shared" si="2"/>
        <v>0.02</v>
      </c>
      <c r="M89" s="174" t="s">
        <v>135</v>
      </c>
      <c r="N89" s="53"/>
      <c r="O89" s="31">
        <v>1772852.9082280665</v>
      </c>
      <c r="P89" s="30">
        <f t="shared" si="3"/>
        <v>35457.058164561335</v>
      </c>
    </row>
    <row r="90" spans="2:16" x14ac:dyDescent="0.2">
      <c r="B90" s="173">
        <v>1730</v>
      </c>
      <c r="C90" s="169">
        <v>70</v>
      </c>
      <c r="D90" s="53">
        <f t="shared" si="0"/>
        <v>1.4285714285714285E-2</v>
      </c>
      <c r="E90" s="174" t="s">
        <v>136</v>
      </c>
      <c r="F90" s="9">
        <v>1364161.3672338126</v>
      </c>
      <c r="G90" s="32">
        <f t="shared" si="1"/>
        <v>19488.019531911606</v>
      </c>
      <c r="I90" s="33"/>
      <c r="J90" s="173">
        <v>1730</v>
      </c>
      <c r="K90" s="169">
        <v>70</v>
      </c>
      <c r="L90" s="53">
        <f t="shared" si="2"/>
        <v>1.4285714285714285E-2</v>
      </c>
      <c r="M90" s="174" t="s">
        <v>136</v>
      </c>
      <c r="N90" s="53"/>
      <c r="O90" s="9">
        <v>1364161.3672338126</v>
      </c>
      <c r="P90" s="32">
        <f t="shared" si="3"/>
        <v>19488.019531911606</v>
      </c>
    </row>
    <row r="91" spans="2:16" x14ac:dyDescent="0.2">
      <c r="B91" s="175"/>
      <c r="C91" s="176"/>
      <c r="D91" s="177"/>
      <c r="E91" s="177"/>
      <c r="F91" s="44">
        <v>81701798.349999994</v>
      </c>
      <c r="G91" s="179">
        <f>SUM(G84:G90)</f>
        <v>976486.76010008017</v>
      </c>
      <c r="I91" s="76"/>
      <c r="J91" s="175"/>
      <c r="K91" s="176"/>
      <c r="L91" s="177"/>
      <c r="M91" s="177"/>
      <c r="N91" s="178"/>
      <c r="O91" s="44">
        <f>M6</f>
        <v>81701798.349999994</v>
      </c>
      <c r="P91" s="179">
        <f>SUM(P84:P90)</f>
        <v>976486.76010008017</v>
      </c>
    </row>
    <row r="93" spans="2:16" x14ac:dyDescent="0.2">
      <c r="J93" s="517" t="s">
        <v>208</v>
      </c>
      <c r="K93" s="518"/>
      <c r="L93" s="518"/>
      <c r="M93" s="518"/>
      <c r="N93" s="518"/>
      <c r="O93" s="518"/>
      <c r="P93" s="519"/>
    </row>
    <row r="94" spans="2:16" x14ac:dyDescent="0.2">
      <c r="J94" s="201" t="s">
        <v>124</v>
      </c>
      <c r="K94" s="193" t="s">
        <v>125</v>
      </c>
      <c r="L94" s="193" t="s">
        <v>126</v>
      </c>
      <c r="M94" s="193" t="s">
        <v>127</v>
      </c>
      <c r="N94" s="193"/>
      <c r="O94" s="193" t="s">
        <v>206</v>
      </c>
      <c r="P94" s="202" t="s">
        <v>129</v>
      </c>
    </row>
    <row r="95" spans="2:16" x14ac:dyDescent="0.2">
      <c r="J95" s="203">
        <v>1706</v>
      </c>
      <c r="K95" s="204">
        <v>100</v>
      </c>
      <c r="L95" s="205">
        <f>1/K95</f>
        <v>0.01</v>
      </c>
      <c r="M95" s="206" t="s">
        <v>130</v>
      </c>
      <c r="N95" s="205"/>
      <c r="O95" s="194">
        <v>49143.983191736792</v>
      </c>
      <c r="P95" s="188">
        <f>L95*O95</f>
        <v>491.43983191736794</v>
      </c>
    </row>
    <row r="96" spans="2:16" x14ac:dyDescent="0.2">
      <c r="J96" s="203">
        <v>1720</v>
      </c>
      <c r="K96" s="204">
        <v>90</v>
      </c>
      <c r="L96" s="205">
        <f t="shared" ref="L96:L101" si="4">1/K96</f>
        <v>1.1111111111111112E-2</v>
      </c>
      <c r="M96" s="206" t="s">
        <v>131</v>
      </c>
      <c r="N96" s="205"/>
      <c r="O96" s="194">
        <v>823083.7290242397</v>
      </c>
      <c r="P96" s="188">
        <f>L96*O96</f>
        <v>9145.3747669359964</v>
      </c>
    </row>
    <row r="97" spans="10:16" x14ac:dyDescent="0.2">
      <c r="J97" s="203">
        <v>1730</v>
      </c>
      <c r="K97" s="204">
        <v>60</v>
      </c>
      <c r="L97" s="205">
        <f t="shared" si="4"/>
        <v>1.6666666666666666E-2</v>
      </c>
      <c r="M97" s="206" t="s">
        <v>132</v>
      </c>
      <c r="N97" s="205"/>
      <c r="O97" s="194">
        <v>28502.58698258295</v>
      </c>
      <c r="P97" s="188">
        <f t="shared" ref="P97:P101" si="5">L97*O97</f>
        <v>475.0431163763825</v>
      </c>
    </row>
    <row r="98" spans="10:16" x14ac:dyDescent="0.2">
      <c r="J98" s="203">
        <v>1730</v>
      </c>
      <c r="K98" s="204">
        <v>60</v>
      </c>
      <c r="L98" s="205">
        <f t="shared" si="4"/>
        <v>1.6666666666666666E-2</v>
      </c>
      <c r="M98" s="206" t="s">
        <v>133</v>
      </c>
      <c r="N98" s="205"/>
      <c r="O98" s="194">
        <v>20221.955273093285</v>
      </c>
      <c r="P98" s="188">
        <f t="shared" si="5"/>
        <v>337.03258788488807</v>
      </c>
    </row>
    <row r="99" spans="10:16" x14ac:dyDescent="0.2">
      <c r="J99" s="203">
        <v>1730</v>
      </c>
      <c r="K99" s="204">
        <v>70</v>
      </c>
      <c r="L99" s="205">
        <f t="shared" si="4"/>
        <v>1.4285714285714285E-2</v>
      </c>
      <c r="M99" s="206" t="s">
        <v>134</v>
      </c>
      <c r="N99" s="205"/>
      <c r="O99" s="194">
        <v>138343.46317166099</v>
      </c>
      <c r="P99" s="188">
        <f t="shared" si="5"/>
        <v>1976.3351881665856</v>
      </c>
    </row>
    <row r="100" spans="10:16" x14ac:dyDescent="0.2">
      <c r="J100" s="203">
        <v>1730</v>
      </c>
      <c r="K100" s="204">
        <v>50</v>
      </c>
      <c r="L100" s="205">
        <f t="shared" si="4"/>
        <v>0.02</v>
      </c>
      <c r="M100" s="206" t="s">
        <v>135</v>
      </c>
      <c r="N100" s="205"/>
      <c r="O100" s="194">
        <v>23903.527716893637</v>
      </c>
      <c r="P100" s="188">
        <f t="shared" si="5"/>
        <v>478.07055433787275</v>
      </c>
    </row>
    <row r="101" spans="10:16" x14ac:dyDescent="0.2">
      <c r="J101" s="203">
        <v>1730</v>
      </c>
      <c r="K101" s="204">
        <v>70</v>
      </c>
      <c r="L101" s="205">
        <f t="shared" si="4"/>
        <v>1.4285714285714285E-2</v>
      </c>
      <c r="M101" s="206" t="s">
        <v>136</v>
      </c>
      <c r="N101" s="205"/>
      <c r="O101" s="207">
        <v>18393.104639786678</v>
      </c>
      <c r="P101" s="186">
        <f t="shared" si="5"/>
        <v>262.75863771123824</v>
      </c>
    </row>
    <row r="102" spans="10:16" x14ac:dyDescent="0.2">
      <c r="J102" s="208"/>
      <c r="K102" s="209"/>
      <c r="L102" s="210"/>
      <c r="M102" s="210"/>
      <c r="N102" s="211"/>
      <c r="O102" s="197">
        <f>P6</f>
        <v>1101592.349999994</v>
      </c>
      <c r="P102" s="212">
        <f>SUM(P95:P101)</f>
        <v>13166.054683330334</v>
      </c>
    </row>
    <row r="103" spans="10:16" x14ac:dyDescent="0.2">
      <c r="J103" s="196" t="s">
        <v>200</v>
      </c>
    </row>
  </sheetData>
  <mergeCells count="24">
    <mergeCell ref="J82:P82"/>
    <mergeCell ref="J27:M27"/>
    <mergeCell ref="J47:O47"/>
    <mergeCell ref="J25:L25"/>
    <mergeCell ref="B27:E27"/>
    <mergeCell ref="B34:G34"/>
    <mergeCell ref="B47:G47"/>
    <mergeCell ref="J70:O70"/>
    <mergeCell ref="B25:D25"/>
    <mergeCell ref="J93:P93"/>
    <mergeCell ref="B82:G82"/>
    <mergeCell ref="J61:O61"/>
    <mergeCell ref="B4:G4"/>
    <mergeCell ref="B21:E21"/>
    <mergeCell ref="B23:D23"/>
    <mergeCell ref="B24:D24"/>
    <mergeCell ref="J58:O59"/>
    <mergeCell ref="J4:Q4"/>
    <mergeCell ref="J34:Q34"/>
    <mergeCell ref="J43:Q44"/>
    <mergeCell ref="J21:M21"/>
    <mergeCell ref="J23:L23"/>
    <mergeCell ref="J24:L24"/>
    <mergeCell ref="B56:G56"/>
  </mergeCells>
  <pageMargins left="0.7" right="0.7" top="0.75" bottom="0.75" header="0.3" footer="0.3"/>
  <pageSetup scale="50" fitToHeight="0" orientation="landscape" r:id="rId1"/>
  <rowBreaks count="1" manualBreakCount="1">
    <brk id="4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7FD5-4741-473D-AEAC-11485C63123B}">
  <sheetPr>
    <pageSetUpPr fitToPage="1"/>
  </sheetPr>
  <dimension ref="A1:AA35"/>
  <sheetViews>
    <sheetView zoomScaleNormal="100" workbookViewId="0">
      <selection activeCell="O36" sqref="O36"/>
    </sheetView>
  </sheetViews>
  <sheetFormatPr defaultColWidth="8.75" defaultRowHeight="15.75" x14ac:dyDescent="0.25"/>
  <cols>
    <col min="1" max="1" width="15.75" style="150" customWidth="1"/>
    <col min="2" max="8" width="8.75" style="150" bestFit="1" customWidth="1"/>
    <col min="9" max="9" width="9.75" style="150" bestFit="1" customWidth="1"/>
    <col min="10" max="20" width="8.75" style="150" bestFit="1" customWidth="1"/>
    <col min="21" max="25" width="9.625" style="150" bestFit="1" customWidth="1"/>
    <col min="26" max="26" width="12.75" style="150" bestFit="1" customWidth="1"/>
    <col min="27" max="16384" width="8.75" style="150"/>
  </cols>
  <sheetData>
    <row r="1" spans="1:27" ht="30" customHeight="1" x14ac:dyDescent="0.25">
      <c r="A1" s="461" t="s">
        <v>356</v>
      </c>
    </row>
    <row r="2" spans="1:27" s="233" customFormat="1" x14ac:dyDescent="0.25">
      <c r="A2" s="363" t="s">
        <v>353</v>
      </c>
    </row>
    <row r="3" spans="1:27" s="233" customFormat="1" x14ac:dyDescent="0.25">
      <c r="A3" s="234"/>
      <c r="B3" s="502">
        <v>2022</v>
      </c>
      <c r="C3" s="503"/>
      <c r="D3" s="503"/>
      <c r="E3" s="503"/>
      <c r="F3" s="503"/>
      <c r="G3" s="503"/>
      <c r="H3" s="503"/>
      <c r="I3" s="503"/>
      <c r="J3" s="503"/>
      <c r="K3" s="503"/>
      <c r="L3" s="503"/>
      <c r="M3" s="504"/>
      <c r="N3" s="502">
        <v>2023</v>
      </c>
      <c r="O3" s="503"/>
      <c r="P3" s="503"/>
      <c r="Q3" s="503"/>
      <c r="R3" s="503"/>
      <c r="S3" s="503"/>
      <c r="T3" s="503"/>
      <c r="U3" s="503"/>
      <c r="V3" s="503"/>
      <c r="W3" s="503"/>
      <c r="X3" s="503"/>
      <c r="Y3" s="504"/>
      <c r="Z3" s="234"/>
    </row>
    <row r="4" spans="1:27" s="233" customFormat="1" x14ac:dyDescent="0.25">
      <c r="A4" s="234"/>
      <c r="B4" s="455" t="s">
        <v>220</v>
      </c>
      <c r="C4" s="316" t="s">
        <v>221</v>
      </c>
      <c r="D4" s="316" t="s">
        <v>222</v>
      </c>
      <c r="E4" s="316" t="s">
        <v>211</v>
      </c>
      <c r="F4" s="316" t="s">
        <v>212</v>
      </c>
      <c r="G4" s="316" t="s">
        <v>213</v>
      </c>
      <c r="H4" s="316" t="s">
        <v>214</v>
      </c>
      <c r="I4" s="316" t="s">
        <v>215</v>
      </c>
      <c r="J4" s="316" t="s">
        <v>216</v>
      </c>
      <c r="K4" s="316" t="s">
        <v>217</v>
      </c>
      <c r="L4" s="316" t="s">
        <v>218</v>
      </c>
      <c r="M4" s="307" t="s">
        <v>219</v>
      </c>
      <c r="N4" s="455" t="s">
        <v>220</v>
      </c>
      <c r="O4" s="316" t="s">
        <v>221</v>
      </c>
      <c r="P4" s="316" t="s">
        <v>222</v>
      </c>
      <c r="Q4" s="316" t="s">
        <v>223</v>
      </c>
      <c r="R4" s="316" t="s">
        <v>212</v>
      </c>
      <c r="S4" s="316" t="s">
        <v>213</v>
      </c>
      <c r="T4" s="316" t="s">
        <v>214</v>
      </c>
      <c r="U4" s="316" t="s">
        <v>215</v>
      </c>
      <c r="V4" s="316" t="s">
        <v>216</v>
      </c>
      <c r="W4" s="316" t="s">
        <v>217</v>
      </c>
      <c r="X4" s="316" t="s">
        <v>218</v>
      </c>
      <c r="Y4" s="307" t="s">
        <v>219</v>
      </c>
      <c r="Z4" s="236" t="s">
        <v>71</v>
      </c>
    </row>
    <row r="5" spans="1:27" s="233" customFormat="1" x14ac:dyDescent="0.25">
      <c r="A5" s="456" t="s">
        <v>239</v>
      </c>
      <c r="B5" s="266">
        <v>0</v>
      </c>
      <c r="C5" s="456">
        <v>0</v>
      </c>
      <c r="D5" s="456">
        <v>0</v>
      </c>
      <c r="E5" s="335">
        <f>'Attachment 5 Schedule 1'!$L$27</f>
        <v>424883.43900258496</v>
      </c>
      <c r="F5" s="335">
        <f>'Attachment 5 Schedule 1'!$L$27</f>
        <v>424883.43900258496</v>
      </c>
      <c r="G5" s="335">
        <f>'Attachment 5 Schedule 1'!$L$27</f>
        <v>424883.43900258496</v>
      </c>
      <c r="H5" s="335">
        <f>'Attachment 5 Schedule 1'!$L$27</f>
        <v>424883.43900258496</v>
      </c>
      <c r="I5" s="335">
        <f>'Attachment 5 Schedule 1'!$L$27</f>
        <v>424883.43900258496</v>
      </c>
      <c r="J5" s="335">
        <f>'Attachment 5 Schedule 1'!$L$27</f>
        <v>424883.43900258496</v>
      </c>
      <c r="K5" s="335">
        <f>'Attachment 5 Schedule 1'!$L$27</f>
        <v>424883.43900258496</v>
      </c>
      <c r="L5" s="335">
        <f>'Attachment 5 Schedule 1'!$L$27</f>
        <v>424883.43900258496</v>
      </c>
      <c r="M5" s="336">
        <f>'Attachment 5 Schedule 1'!$L$27</f>
        <v>424883.43900258496</v>
      </c>
      <c r="N5" s="337">
        <f>'Attachment 5 Schedule 1'!$L$27</f>
        <v>424883.43900258496</v>
      </c>
      <c r="O5" s="335">
        <f>'Attachment 5 Schedule 1'!$L$27</f>
        <v>424883.43900258496</v>
      </c>
      <c r="P5" s="335">
        <f>'Attachment 5 Schedule 1'!$L$27</f>
        <v>424883.43900258496</v>
      </c>
      <c r="Q5" s="335">
        <f>'Attachment 5 Schedule 1'!$L$28</f>
        <v>498869.00476243632</v>
      </c>
      <c r="R5" s="335">
        <f>'Attachment 5 Schedule 1'!$L$28</f>
        <v>498869.00476243632</v>
      </c>
      <c r="S5" s="335">
        <f>'Attachment 5 Schedule 1'!$L$28</f>
        <v>498869.00476243632</v>
      </c>
      <c r="T5" s="335">
        <f>'Attachment 5 Schedule 1'!$L$28</f>
        <v>498869.00476243632</v>
      </c>
      <c r="U5" s="335">
        <f>'Attachment 5 Schedule 1'!$L$28</f>
        <v>498869.00476243632</v>
      </c>
      <c r="V5" s="335">
        <f>'Attachment 5 Schedule 1'!$L$28</f>
        <v>498869.00476243632</v>
      </c>
      <c r="W5" s="335">
        <f>'Attachment 5 Schedule 1'!$L$28</f>
        <v>498869.00476243632</v>
      </c>
      <c r="X5" s="335">
        <f>'Attachment 5 Schedule 1'!$L$28</f>
        <v>498869.00476243632</v>
      </c>
      <c r="Y5" s="336">
        <f>'Attachment 5 Schedule 1'!$L$28</f>
        <v>498869.00476243632</v>
      </c>
      <c r="Z5" s="234"/>
    </row>
    <row r="6" spans="1:27" s="233" customFormat="1" x14ac:dyDescent="0.25">
      <c r="A6" s="456" t="s">
        <v>225</v>
      </c>
      <c r="B6" s="266">
        <v>0</v>
      </c>
      <c r="C6" s="456">
        <v>0</v>
      </c>
      <c r="D6" s="456">
        <v>0</v>
      </c>
      <c r="E6" s="232">
        <f>+E5</f>
        <v>424883.43900258496</v>
      </c>
      <c r="F6" s="232">
        <f>E6+F5</f>
        <v>849766.87800516991</v>
      </c>
      <c r="G6" s="232">
        <f t="shared" ref="G6:Y6" si="0">F6+G5</f>
        <v>1274650.3170077549</v>
      </c>
      <c r="H6" s="232">
        <f t="shared" si="0"/>
        <v>1699533.7560103398</v>
      </c>
      <c r="I6" s="232">
        <f t="shared" si="0"/>
        <v>2124417.1950129247</v>
      </c>
      <c r="J6" s="232">
        <f t="shared" si="0"/>
        <v>2549300.6340155099</v>
      </c>
      <c r="K6" s="232">
        <f t="shared" si="0"/>
        <v>2974184.073018095</v>
      </c>
      <c r="L6" s="232">
        <f t="shared" si="0"/>
        <v>3399067.5120206801</v>
      </c>
      <c r="M6" s="255">
        <f t="shared" si="0"/>
        <v>3823950.9510232653</v>
      </c>
      <c r="N6" s="338">
        <f t="shared" si="0"/>
        <v>4248834.3900258504</v>
      </c>
      <c r="O6" s="232">
        <f t="shared" si="0"/>
        <v>4673717.8290284351</v>
      </c>
      <c r="P6" s="232">
        <f t="shared" si="0"/>
        <v>5098601.2680310197</v>
      </c>
      <c r="Q6" s="232">
        <f t="shared" si="0"/>
        <v>5597470.272793456</v>
      </c>
      <c r="R6" s="232">
        <f t="shared" si="0"/>
        <v>6096339.2775558922</v>
      </c>
      <c r="S6" s="232">
        <f t="shared" si="0"/>
        <v>6595208.2823183285</v>
      </c>
      <c r="T6" s="232">
        <f t="shared" si="0"/>
        <v>7094077.2870807648</v>
      </c>
      <c r="U6" s="232">
        <f t="shared" si="0"/>
        <v>7592946.291843201</v>
      </c>
      <c r="V6" s="232">
        <f t="shared" si="0"/>
        <v>8091815.2966056373</v>
      </c>
      <c r="W6" s="232">
        <f t="shared" si="0"/>
        <v>8590684.3013680745</v>
      </c>
      <c r="X6" s="232">
        <f t="shared" si="0"/>
        <v>9089553.3061305117</v>
      </c>
      <c r="Y6" s="255">
        <f t="shared" si="0"/>
        <v>9588422.3108929489</v>
      </c>
      <c r="Z6" s="232">
        <f>+Y6</f>
        <v>9588422.3108929489</v>
      </c>
    </row>
    <row r="7" spans="1:27" s="233" customFormat="1" x14ac:dyDescent="0.25">
      <c r="A7" s="456" t="s">
        <v>226</v>
      </c>
      <c r="B7" s="263">
        <v>0</v>
      </c>
      <c r="C7" s="457">
        <v>0</v>
      </c>
      <c r="D7" s="457">
        <v>0</v>
      </c>
      <c r="E7" s="242">
        <v>0</v>
      </c>
      <c r="F7" s="242">
        <f>+E6*(I11)</f>
        <v>361.15092315219727</v>
      </c>
      <c r="G7" s="242">
        <f>+F6*I11</f>
        <v>722.30184630439453</v>
      </c>
      <c r="H7" s="242">
        <f>+G6*I12</f>
        <v>2336.8589145142173</v>
      </c>
      <c r="I7" s="242">
        <f>+H6*I12</f>
        <v>3115.8118860189561</v>
      </c>
      <c r="J7" s="242">
        <f>+I6*I12</f>
        <v>3894.7648575236954</v>
      </c>
      <c r="K7" s="242">
        <f>+J6*I13</f>
        <v>8221.4945447000191</v>
      </c>
      <c r="L7" s="242">
        <f>+K6*I13</f>
        <v>9591.7436354833571</v>
      </c>
      <c r="M7" s="256">
        <f>+L6*I13</f>
        <v>10961.992726266693</v>
      </c>
      <c r="N7" s="339">
        <f>M6*I14</f>
        <v>15072.739998616706</v>
      </c>
      <c r="O7" s="242">
        <f>+N6*I14</f>
        <v>16747.488887351894</v>
      </c>
      <c r="P7" s="242">
        <f>+O6*I14</f>
        <v>18422.237776087084</v>
      </c>
      <c r="Q7" s="242">
        <f>P6*I15</f>
        <v>21159.195262328732</v>
      </c>
      <c r="R7" s="242">
        <f>Q6*I15</f>
        <v>23229.501632092844</v>
      </c>
      <c r="S7" s="242">
        <f>R6*I15</f>
        <v>25299.808001856953</v>
      </c>
      <c r="T7" s="242">
        <f>S6*I16</f>
        <v>27370.114371621064</v>
      </c>
      <c r="U7" s="242">
        <f>+T6*I16</f>
        <v>29440.420741385173</v>
      </c>
      <c r="V7" s="242">
        <f>+U6*I16</f>
        <v>31510.727111149285</v>
      </c>
      <c r="W7" s="242">
        <f>+V6*I17</f>
        <v>37020.054981970789</v>
      </c>
      <c r="X7" s="242">
        <f>+W6*I17</f>
        <v>39302.380678758942</v>
      </c>
      <c r="Y7" s="256">
        <f>+X6*I17</f>
        <v>41584.706375547088</v>
      </c>
      <c r="Z7" s="232">
        <f>SUM(E7:Y7)</f>
        <v>365365.49515273015</v>
      </c>
    </row>
    <row r="8" spans="1:27" s="233" customFormat="1" ht="16.5" thickBot="1" x14ac:dyDescent="0.3">
      <c r="A8" s="234"/>
      <c r="B8" s="234"/>
      <c r="C8" s="234"/>
      <c r="D8" s="234"/>
      <c r="E8" s="232"/>
      <c r="F8" s="232"/>
      <c r="G8" s="232"/>
      <c r="H8" s="232"/>
      <c r="I8" s="232"/>
      <c r="J8" s="232"/>
      <c r="K8" s="232"/>
      <c r="L8" s="232"/>
      <c r="M8" s="232"/>
      <c r="N8" s="232"/>
      <c r="O8" s="232"/>
      <c r="P8" s="232"/>
      <c r="Q8" s="232"/>
      <c r="R8" s="232"/>
      <c r="S8" s="232"/>
      <c r="T8" s="232"/>
      <c r="U8" s="232"/>
      <c r="V8" s="232"/>
      <c r="W8" s="232"/>
      <c r="X8" s="232"/>
      <c r="Y8" s="232"/>
      <c r="Z8" s="458">
        <f>SUM(Z6:Z7)</f>
        <v>9953787.8060456794</v>
      </c>
      <c r="AA8" s="363" t="s">
        <v>240</v>
      </c>
    </row>
    <row r="9" spans="1:27" s="233" customFormat="1" ht="16.5" thickTop="1" x14ac:dyDescent="0.25">
      <c r="A9" s="234"/>
      <c r="B9" s="234"/>
      <c r="C9" s="234"/>
      <c r="D9" s="234"/>
      <c r="E9" s="234"/>
      <c r="F9" s="234"/>
      <c r="G9" s="522" t="s">
        <v>227</v>
      </c>
      <c r="H9" s="523"/>
      <c r="I9" s="524"/>
      <c r="J9" s="234"/>
      <c r="K9" s="234"/>
      <c r="L9" s="234"/>
      <c r="M9" s="234"/>
      <c r="N9" s="234"/>
      <c r="O9" s="234"/>
      <c r="P9" s="234"/>
      <c r="Q9" s="234"/>
      <c r="R9" s="234"/>
      <c r="S9" s="234"/>
      <c r="T9" s="234"/>
      <c r="U9" s="234"/>
      <c r="V9" s="234"/>
      <c r="X9" s="234"/>
      <c r="Y9" s="234"/>
    </row>
    <row r="10" spans="1:27" s="233" customFormat="1" x14ac:dyDescent="0.25">
      <c r="G10" s="246"/>
      <c r="H10" s="421" t="s">
        <v>22</v>
      </c>
      <c r="I10" s="314" t="s">
        <v>229</v>
      </c>
    </row>
    <row r="11" spans="1:27" s="233" customFormat="1" x14ac:dyDescent="0.25">
      <c r="G11" s="246" t="s">
        <v>230</v>
      </c>
      <c r="H11" s="279">
        <v>1.0200000000000001E-2</v>
      </c>
      <c r="I11" s="459">
        <f>+H11/12</f>
        <v>8.5000000000000006E-4</v>
      </c>
    </row>
    <row r="12" spans="1:27" s="233" customFormat="1" x14ac:dyDescent="0.25">
      <c r="G12" s="246" t="s">
        <v>231</v>
      </c>
      <c r="H12" s="279">
        <v>2.1999999999999999E-2</v>
      </c>
      <c r="I12" s="459">
        <f t="shared" ref="I12:I17" si="1">+H12/12</f>
        <v>1.8333333333333333E-3</v>
      </c>
    </row>
    <row r="13" spans="1:27" s="233" customFormat="1" x14ac:dyDescent="0.25">
      <c r="G13" s="246" t="s">
        <v>232</v>
      </c>
      <c r="H13" s="279">
        <v>3.8699999999999998E-2</v>
      </c>
      <c r="I13" s="459">
        <f t="shared" si="1"/>
        <v>3.225E-3</v>
      </c>
    </row>
    <row r="14" spans="1:27" s="233" customFormat="1" x14ac:dyDescent="0.25">
      <c r="G14" s="246" t="s">
        <v>233</v>
      </c>
      <c r="H14" s="279">
        <v>4.7300000000000002E-2</v>
      </c>
      <c r="I14" s="459">
        <f t="shared" si="1"/>
        <v>3.9416666666666671E-3</v>
      </c>
    </row>
    <row r="15" spans="1:27" s="233" customFormat="1" x14ac:dyDescent="0.25">
      <c r="G15" s="246" t="s">
        <v>234</v>
      </c>
      <c r="H15" s="279">
        <v>4.9799999999999997E-2</v>
      </c>
      <c r="I15" s="459">
        <f t="shared" si="1"/>
        <v>4.15E-3</v>
      </c>
    </row>
    <row r="16" spans="1:27" s="233" customFormat="1" x14ac:dyDescent="0.25">
      <c r="G16" s="246" t="s">
        <v>235</v>
      </c>
      <c r="H16" s="279">
        <v>4.9799999999999997E-2</v>
      </c>
      <c r="I16" s="459">
        <f t="shared" si="1"/>
        <v>4.15E-3</v>
      </c>
    </row>
    <row r="17" spans="1:27" s="233" customFormat="1" x14ac:dyDescent="0.25">
      <c r="G17" s="250" t="s">
        <v>236</v>
      </c>
      <c r="H17" s="333">
        <v>5.4899999999999997E-2</v>
      </c>
      <c r="I17" s="460">
        <f t="shared" si="1"/>
        <v>4.5750000000000001E-3</v>
      </c>
    </row>
    <row r="20" spans="1:27" x14ac:dyDescent="0.25">
      <c r="A20" s="166" t="s">
        <v>355</v>
      </c>
    </row>
    <row r="21" spans="1:27" x14ac:dyDescent="0.25">
      <c r="A21" s="1"/>
      <c r="B21" s="492">
        <v>2022</v>
      </c>
      <c r="C21" s="493"/>
      <c r="D21" s="493"/>
      <c r="E21" s="493"/>
      <c r="F21" s="493"/>
      <c r="G21" s="493"/>
      <c r="H21" s="493"/>
      <c r="I21" s="493"/>
      <c r="J21" s="493"/>
      <c r="K21" s="493"/>
      <c r="L21" s="493"/>
      <c r="M21" s="494"/>
      <c r="N21" s="492">
        <v>2023</v>
      </c>
      <c r="O21" s="493"/>
      <c r="P21" s="493"/>
      <c r="Q21" s="493"/>
      <c r="R21" s="493"/>
      <c r="S21" s="493"/>
      <c r="T21" s="493"/>
      <c r="U21" s="493"/>
      <c r="V21" s="493"/>
      <c r="W21" s="493"/>
      <c r="X21" s="493"/>
      <c r="Y21" s="494"/>
      <c r="Z21" s="1"/>
    </row>
    <row r="22" spans="1:27" x14ac:dyDescent="0.25">
      <c r="A22" s="1"/>
      <c r="B22" s="334" t="s">
        <v>220</v>
      </c>
      <c r="C22" s="29" t="s">
        <v>221</v>
      </c>
      <c r="D22" s="29" t="s">
        <v>222</v>
      </c>
      <c r="E22" s="29" t="s">
        <v>211</v>
      </c>
      <c r="F22" s="29" t="s">
        <v>212</v>
      </c>
      <c r="G22" s="29" t="s">
        <v>213</v>
      </c>
      <c r="H22" s="29" t="s">
        <v>214</v>
      </c>
      <c r="I22" s="29" t="s">
        <v>215</v>
      </c>
      <c r="J22" s="29" t="s">
        <v>216</v>
      </c>
      <c r="K22" s="29" t="s">
        <v>217</v>
      </c>
      <c r="L22" s="29" t="s">
        <v>218</v>
      </c>
      <c r="M22" s="7" t="s">
        <v>219</v>
      </c>
      <c r="N22" s="334" t="s">
        <v>220</v>
      </c>
      <c r="O22" s="29" t="s">
        <v>221</v>
      </c>
      <c r="P22" s="29" t="s">
        <v>222</v>
      </c>
      <c r="Q22" s="29" t="s">
        <v>223</v>
      </c>
      <c r="R22" s="29" t="s">
        <v>212</v>
      </c>
      <c r="S22" s="29" t="s">
        <v>213</v>
      </c>
      <c r="T22" s="29" t="s">
        <v>214</v>
      </c>
      <c r="U22" s="29" t="s">
        <v>215</v>
      </c>
      <c r="V22" s="29" t="s">
        <v>216</v>
      </c>
      <c r="W22" s="29" t="s">
        <v>217</v>
      </c>
      <c r="X22" s="29" t="s">
        <v>218</v>
      </c>
      <c r="Y22" s="7" t="s">
        <v>219</v>
      </c>
      <c r="Z22" s="3" t="s">
        <v>71</v>
      </c>
    </row>
    <row r="23" spans="1:27" x14ac:dyDescent="0.25">
      <c r="A23" s="74" t="s">
        <v>239</v>
      </c>
      <c r="B23" s="41">
        <v>0</v>
      </c>
      <c r="C23" s="74">
        <v>0</v>
      </c>
      <c r="D23" s="74">
        <v>0</v>
      </c>
      <c r="E23" s="341">
        <f>'Attachment 6 Schedule 1'!$K$28</f>
        <v>313652.19146226178</v>
      </c>
      <c r="F23" s="341">
        <f>'Attachment 6 Schedule 1'!$K$28</f>
        <v>313652.19146226178</v>
      </c>
      <c r="G23" s="341">
        <f>'Attachment 6 Schedule 1'!$K$28</f>
        <v>313652.19146226178</v>
      </c>
      <c r="H23" s="341">
        <f>'Attachment 6 Schedule 1'!$K$28</f>
        <v>313652.19146226178</v>
      </c>
      <c r="I23" s="341">
        <f>'Attachment 6 Schedule 1'!$K$28</f>
        <v>313652.19146226178</v>
      </c>
      <c r="J23" s="335">
        <f>'Attachment 6 Schedule 1'!$K$29</f>
        <v>424883.43900258496</v>
      </c>
      <c r="K23" s="335">
        <f>'Attachment 6 Schedule 1'!$K$29</f>
        <v>424883.43900258496</v>
      </c>
      <c r="L23" s="335">
        <f>'Attachment 6 Schedule 1'!$K$29</f>
        <v>424883.43900258496</v>
      </c>
      <c r="M23" s="335">
        <f>'Attachment 6 Schedule 1'!$K$29</f>
        <v>424883.43900258496</v>
      </c>
      <c r="N23" s="335">
        <f>'Attachment 6 Schedule 1'!$K$29</f>
        <v>424883.43900258496</v>
      </c>
      <c r="O23" s="335">
        <f>'Attachment 6 Schedule 1'!$K$29</f>
        <v>424883.43900258496</v>
      </c>
      <c r="P23" s="335">
        <f>'Attachment 6 Schedule 1'!$K$29</f>
        <v>424883.43900258496</v>
      </c>
      <c r="Q23" s="335">
        <f>'Attachment 6 Schedule 1'!$K$30</f>
        <v>498869.00476243632</v>
      </c>
      <c r="R23" s="335">
        <f>'Attachment 6 Schedule 1'!$K$30</f>
        <v>498869.00476243632</v>
      </c>
      <c r="S23" s="335">
        <f>'Attachment 6 Schedule 1'!$K$30</f>
        <v>498869.00476243632</v>
      </c>
      <c r="T23" s="335">
        <f>'Attachment 6 Schedule 1'!$K$30</f>
        <v>498869.00476243632</v>
      </c>
      <c r="U23" s="335">
        <f>'Attachment 6 Schedule 1'!$K$30</f>
        <v>498869.00476243632</v>
      </c>
      <c r="V23" s="335">
        <f>'Attachment 6 Schedule 1'!$K$30</f>
        <v>498869.00476243632</v>
      </c>
      <c r="W23" s="335">
        <f>'Attachment 6 Schedule 1'!$K$30</f>
        <v>498869.00476243632</v>
      </c>
      <c r="X23" s="335">
        <f>'Attachment 6 Schedule 1'!$K$30</f>
        <v>498869.00476243632</v>
      </c>
      <c r="Y23" s="336">
        <f>'Attachment 6 Schedule 1'!$K$30</f>
        <v>498869.00476243632</v>
      </c>
      <c r="Z23" s="1"/>
    </row>
    <row r="24" spans="1:27" x14ac:dyDescent="0.25">
      <c r="A24" s="74" t="s">
        <v>225</v>
      </c>
      <c r="B24" s="41">
        <v>0</v>
      </c>
      <c r="C24" s="74">
        <v>0</v>
      </c>
      <c r="D24" s="74">
        <v>0</v>
      </c>
      <c r="E24" s="194">
        <f>+E23</f>
        <v>313652.19146226178</v>
      </c>
      <c r="F24" s="194">
        <f>E24+F23</f>
        <v>627304.38292452355</v>
      </c>
      <c r="G24" s="194">
        <f t="shared" ref="G24:Y24" si="2">F24+G23</f>
        <v>940956.57438678527</v>
      </c>
      <c r="H24" s="194">
        <f t="shared" si="2"/>
        <v>1254608.7658490471</v>
      </c>
      <c r="I24" s="194">
        <f t="shared" si="2"/>
        <v>1568260.9573113089</v>
      </c>
      <c r="J24" s="194">
        <f t="shared" si="2"/>
        <v>1993144.3963138938</v>
      </c>
      <c r="K24" s="194">
        <f t="shared" si="2"/>
        <v>2418027.8353164787</v>
      </c>
      <c r="L24" s="194">
        <f t="shared" si="2"/>
        <v>2842911.2743190639</v>
      </c>
      <c r="M24" s="188">
        <f t="shared" si="2"/>
        <v>3267794.713321649</v>
      </c>
      <c r="N24" s="343">
        <f t="shared" si="2"/>
        <v>3692678.1523242341</v>
      </c>
      <c r="O24" s="194">
        <f t="shared" si="2"/>
        <v>4117561.5913268193</v>
      </c>
      <c r="P24" s="194">
        <f t="shared" si="2"/>
        <v>4542445.0303294044</v>
      </c>
      <c r="Q24" s="194">
        <f t="shared" si="2"/>
        <v>5041314.0350918407</v>
      </c>
      <c r="R24" s="194">
        <f t="shared" si="2"/>
        <v>5540183.0398542769</v>
      </c>
      <c r="S24" s="194">
        <f t="shared" si="2"/>
        <v>6039052.0446167132</v>
      </c>
      <c r="T24" s="194">
        <f t="shared" si="2"/>
        <v>6537921.0493791495</v>
      </c>
      <c r="U24" s="194">
        <f t="shared" si="2"/>
        <v>7036790.0541415857</v>
      </c>
      <c r="V24" s="194">
        <f t="shared" si="2"/>
        <v>7535659.058904022</v>
      </c>
      <c r="W24" s="194">
        <f t="shared" si="2"/>
        <v>8034528.0636664582</v>
      </c>
      <c r="X24" s="194">
        <f t="shared" si="2"/>
        <v>8533397.0684288945</v>
      </c>
      <c r="Y24" s="188">
        <f t="shared" si="2"/>
        <v>9032266.0731913317</v>
      </c>
      <c r="Z24" s="194">
        <f>+Y24</f>
        <v>9032266.0731913317</v>
      </c>
    </row>
    <row r="25" spans="1:27" x14ac:dyDescent="0.25">
      <c r="A25" s="74" t="s">
        <v>226</v>
      </c>
      <c r="B25" s="37">
        <v>0</v>
      </c>
      <c r="C25" s="79">
        <v>0</v>
      </c>
      <c r="D25" s="79">
        <v>0</v>
      </c>
      <c r="E25" s="207">
        <v>0</v>
      </c>
      <c r="F25" s="207">
        <f>+E24*(I29)</f>
        <v>266.60436274292255</v>
      </c>
      <c r="G25" s="207">
        <f>+F24*I29</f>
        <v>533.20872548584509</v>
      </c>
      <c r="H25" s="207">
        <f>+G24*I30</f>
        <v>1725.0870530424397</v>
      </c>
      <c r="I25" s="207">
        <f>+H24*I30</f>
        <v>2300.116070723253</v>
      </c>
      <c r="J25" s="207">
        <f>+I24*I30</f>
        <v>2875.1450884040664</v>
      </c>
      <c r="K25" s="207">
        <f>+J24*I31</f>
        <v>6427.8906781123078</v>
      </c>
      <c r="L25" s="207">
        <f>+K24*I31</f>
        <v>7798.139768895644</v>
      </c>
      <c r="M25" s="186">
        <f>+L24*I31</f>
        <v>9168.3888596789802</v>
      </c>
      <c r="N25" s="344">
        <f>M24*I32</f>
        <v>12880.557495009502</v>
      </c>
      <c r="O25" s="207">
        <f>+N24*I32</f>
        <v>14555.306383744692</v>
      </c>
      <c r="P25" s="207">
        <f>+O24*I32</f>
        <v>16230.055272479882</v>
      </c>
      <c r="Q25" s="207">
        <f>P24*I33</f>
        <v>18851.146875867027</v>
      </c>
      <c r="R25" s="207">
        <f>Q24*I33</f>
        <v>20921.453245631139</v>
      </c>
      <c r="S25" s="207">
        <f>R24*I33</f>
        <v>22991.759615395251</v>
      </c>
      <c r="T25" s="207">
        <f>S24*I34</f>
        <v>25062.065985159359</v>
      </c>
      <c r="U25" s="207">
        <f>+T24*I34</f>
        <v>27132.372354923471</v>
      </c>
      <c r="V25" s="207">
        <f>+U24*I34</f>
        <v>29202.678724687579</v>
      </c>
      <c r="W25" s="207">
        <f>+V24*I35</f>
        <v>34475.640194485903</v>
      </c>
      <c r="X25" s="207">
        <f>+W24*I35</f>
        <v>36757.965891274049</v>
      </c>
      <c r="Y25" s="186">
        <f>+X24*I35</f>
        <v>39040.291588062195</v>
      </c>
      <c r="Z25" s="194">
        <f>SUM(E25:Y25)</f>
        <v>329195.87423380552</v>
      </c>
    </row>
    <row r="26" spans="1:27" ht="16.5" thickBot="1" x14ac:dyDescent="0.3">
      <c r="A26" s="1"/>
      <c r="B26" s="1"/>
      <c r="C26" s="1"/>
      <c r="D26" s="1"/>
      <c r="E26" s="31"/>
      <c r="F26" s="31"/>
      <c r="G26" s="31"/>
      <c r="H26" s="31"/>
      <c r="I26" s="31"/>
      <c r="J26" s="31"/>
      <c r="K26" s="31"/>
      <c r="L26" s="31"/>
      <c r="M26" s="31"/>
      <c r="N26" s="31"/>
      <c r="O26" s="31"/>
      <c r="P26" s="31"/>
      <c r="Q26" s="31"/>
      <c r="R26" s="31"/>
      <c r="S26" s="31"/>
      <c r="T26" s="31"/>
      <c r="U26" s="31"/>
      <c r="V26" s="31"/>
      <c r="W26" s="31"/>
      <c r="X26" s="31"/>
      <c r="Y26" s="31"/>
      <c r="Z26" s="346">
        <f>SUM(Z24:Z25)</f>
        <v>9361461.9474251363</v>
      </c>
      <c r="AA26" s="166" t="s">
        <v>240</v>
      </c>
    </row>
    <row r="27" spans="1:27" ht="16.5" thickTop="1" x14ac:dyDescent="0.25">
      <c r="A27" s="1"/>
      <c r="B27" s="1"/>
      <c r="C27" s="1"/>
      <c r="D27" s="1"/>
      <c r="E27" s="1"/>
      <c r="F27" s="1"/>
      <c r="G27" s="495" t="s">
        <v>227</v>
      </c>
      <c r="H27" s="496"/>
      <c r="I27" s="497"/>
      <c r="J27" s="1"/>
      <c r="K27" s="1"/>
      <c r="L27" s="1"/>
      <c r="M27" s="1"/>
      <c r="N27" s="1"/>
      <c r="O27" s="1"/>
      <c r="P27" s="1"/>
      <c r="Q27" s="1"/>
      <c r="R27" s="1"/>
      <c r="S27" s="1"/>
      <c r="T27" s="1"/>
      <c r="U27" s="1"/>
      <c r="V27" s="1"/>
      <c r="X27" s="1"/>
      <c r="Y27" s="1"/>
    </row>
    <row r="28" spans="1:27" x14ac:dyDescent="0.25">
      <c r="G28" s="20"/>
      <c r="H28" s="415" t="s">
        <v>22</v>
      </c>
      <c r="I28" s="38" t="s">
        <v>229</v>
      </c>
    </row>
    <row r="29" spans="1:27" x14ac:dyDescent="0.25">
      <c r="G29" s="20" t="s">
        <v>230</v>
      </c>
      <c r="H29" s="59">
        <v>1.0200000000000001E-2</v>
      </c>
      <c r="I29" s="330">
        <f>+H29/12</f>
        <v>8.5000000000000006E-4</v>
      </c>
    </row>
    <row r="30" spans="1:27" x14ac:dyDescent="0.25">
      <c r="G30" s="20" t="s">
        <v>231</v>
      </c>
      <c r="H30" s="59">
        <v>2.1999999999999999E-2</v>
      </c>
      <c r="I30" s="330">
        <f t="shared" ref="I30:I35" si="3">+H30/12</f>
        <v>1.8333333333333333E-3</v>
      </c>
    </row>
    <row r="31" spans="1:27" x14ac:dyDescent="0.25">
      <c r="G31" s="20" t="s">
        <v>232</v>
      </c>
      <c r="H31" s="59">
        <v>3.8699999999999998E-2</v>
      </c>
      <c r="I31" s="330">
        <f t="shared" si="3"/>
        <v>3.225E-3</v>
      </c>
    </row>
    <row r="32" spans="1:27" x14ac:dyDescent="0.25">
      <c r="G32" s="20" t="s">
        <v>233</v>
      </c>
      <c r="H32" s="59">
        <v>4.7300000000000002E-2</v>
      </c>
      <c r="I32" s="330">
        <f t="shared" si="3"/>
        <v>3.9416666666666671E-3</v>
      </c>
    </row>
    <row r="33" spans="7:9" x14ac:dyDescent="0.25">
      <c r="G33" s="20" t="s">
        <v>234</v>
      </c>
      <c r="H33" s="59">
        <v>4.9799999999999997E-2</v>
      </c>
      <c r="I33" s="330">
        <f t="shared" si="3"/>
        <v>4.15E-3</v>
      </c>
    </row>
    <row r="34" spans="7:9" x14ac:dyDescent="0.25">
      <c r="G34" s="20" t="s">
        <v>235</v>
      </c>
      <c r="H34" s="59">
        <v>4.9799999999999997E-2</v>
      </c>
      <c r="I34" s="330">
        <f t="shared" si="3"/>
        <v>4.15E-3</v>
      </c>
    </row>
    <row r="35" spans="7:9" x14ac:dyDescent="0.25">
      <c r="G35" s="22" t="s">
        <v>236</v>
      </c>
      <c r="H35" s="333">
        <v>5.4899999999999997E-2</v>
      </c>
      <c r="I35" s="331">
        <f t="shared" si="3"/>
        <v>4.5750000000000001E-3</v>
      </c>
    </row>
  </sheetData>
  <mergeCells count="6">
    <mergeCell ref="G27:I27"/>
    <mergeCell ref="B3:M3"/>
    <mergeCell ref="N3:Y3"/>
    <mergeCell ref="G9:I9"/>
    <mergeCell ref="B21:M21"/>
    <mergeCell ref="N21:Y21"/>
  </mergeCells>
  <pageMargins left="0.7" right="0.7" top="0.75" bottom="0.75" header="0.3" footer="0.3"/>
  <pageSetup scale="4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6F56-1BE3-4CF7-82CD-A58538E67D61}">
  <sheetPr>
    <pageSetUpPr fitToPage="1"/>
  </sheetPr>
  <dimension ref="A1:N17"/>
  <sheetViews>
    <sheetView zoomScaleNormal="100" workbookViewId="0">
      <selection activeCell="D5" sqref="D5"/>
    </sheetView>
  </sheetViews>
  <sheetFormatPr defaultColWidth="8.625" defaultRowHeight="12" x14ac:dyDescent="0.2"/>
  <cols>
    <col min="1" max="1" width="1.5" style="168" customWidth="1"/>
    <col min="2" max="2" width="23.25" style="245" customWidth="1"/>
    <col min="3" max="3" width="6" style="245" customWidth="1"/>
    <col min="4" max="4" width="11.125" style="245" customWidth="1"/>
    <col min="5" max="5" width="6" style="245" customWidth="1"/>
    <col min="6" max="6" width="13.625" style="245" customWidth="1"/>
    <col min="7" max="7" width="12.625" style="245" customWidth="1"/>
    <col min="8" max="8" width="22" style="168" customWidth="1"/>
    <col min="9" max="9" width="6" style="168" customWidth="1"/>
    <col min="10" max="10" width="18.5" style="168" bestFit="1" customWidth="1"/>
    <col min="11" max="11" width="6" style="168" customWidth="1"/>
    <col min="12" max="12" width="12.125" style="168" customWidth="1"/>
    <col min="13" max="13" width="6" style="168" customWidth="1"/>
    <col min="14" max="14" width="15.625" style="168" customWidth="1"/>
    <col min="15" max="15" width="8.625" style="168"/>
    <col min="16" max="16" width="10.625" style="168" bestFit="1" customWidth="1"/>
    <col min="17" max="17" width="8.625" style="168"/>
    <col min="18" max="18" width="13.25" style="168" bestFit="1" customWidth="1"/>
    <col min="19" max="20" width="8.625" style="168"/>
    <col min="21" max="21" width="10.625" style="168" customWidth="1"/>
    <col min="22" max="16384" width="8.625" style="168"/>
  </cols>
  <sheetData>
    <row r="1" spans="1:14" s="150" customFormat="1" ht="30" customHeight="1" x14ac:dyDescent="0.25">
      <c r="A1" s="461" t="s">
        <v>359</v>
      </c>
    </row>
    <row r="2" spans="1:14" x14ac:dyDescent="0.2">
      <c r="B2" s="166" t="s">
        <v>283</v>
      </c>
      <c r="H2" s="166" t="s">
        <v>297</v>
      </c>
      <c r="I2" s="166"/>
    </row>
    <row r="3" spans="1:14" x14ac:dyDescent="0.2">
      <c r="B3" s="502" t="s">
        <v>263</v>
      </c>
      <c r="C3" s="503"/>
      <c r="D3" s="503"/>
      <c r="E3" s="503"/>
      <c r="F3" s="504"/>
      <c r="H3" s="502" t="s">
        <v>263</v>
      </c>
      <c r="I3" s="503"/>
      <c r="J3" s="503"/>
      <c r="K3" s="503"/>
      <c r="L3" s="503"/>
      <c r="M3" s="503"/>
      <c r="N3" s="504"/>
    </row>
    <row r="4" spans="1:14" ht="24" customHeight="1" x14ac:dyDescent="0.2">
      <c r="B4" s="388"/>
      <c r="D4" s="236" t="s">
        <v>241</v>
      </c>
      <c r="E4" s="419"/>
      <c r="F4" s="387" t="s">
        <v>144</v>
      </c>
      <c r="H4" s="388"/>
      <c r="I4" s="466"/>
      <c r="J4" s="416" t="s">
        <v>251</v>
      </c>
      <c r="K4" s="348"/>
      <c r="L4" s="419" t="s">
        <v>52</v>
      </c>
      <c r="M4" s="419"/>
      <c r="N4" s="387" t="s">
        <v>144</v>
      </c>
    </row>
    <row r="5" spans="1:14" x14ac:dyDescent="0.2">
      <c r="B5" s="246" t="s">
        <v>250</v>
      </c>
      <c r="D5" s="248">
        <v>5098601.2680310197</v>
      </c>
      <c r="E5" s="316"/>
      <c r="F5" s="368">
        <v>5986428.0571492361</v>
      </c>
      <c r="H5" s="246" t="s">
        <v>250</v>
      </c>
      <c r="I5" s="234"/>
      <c r="J5" s="391">
        <v>3763826.2975471411</v>
      </c>
      <c r="K5" s="349"/>
      <c r="L5" s="248">
        <v>5098601.2680310197</v>
      </c>
      <c r="M5" s="316"/>
      <c r="N5" s="368">
        <v>5986428.0571492361</v>
      </c>
    </row>
    <row r="6" spans="1:14" x14ac:dyDescent="0.2">
      <c r="B6" s="383" t="s">
        <v>262</v>
      </c>
      <c r="D6" s="248">
        <v>0</v>
      </c>
      <c r="E6" s="316"/>
      <c r="F6" s="368">
        <v>0</v>
      </c>
      <c r="H6" s="383" t="s">
        <v>262</v>
      </c>
      <c r="I6" s="467"/>
      <c r="J6" s="391">
        <v>0</v>
      </c>
      <c r="K6" s="349"/>
      <c r="L6" s="248">
        <v>0</v>
      </c>
      <c r="M6" s="316"/>
      <c r="N6" s="368"/>
    </row>
    <row r="7" spans="1:14" x14ac:dyDescent="0.2">
      <c r="B7" s="383" t="s">
        <v>246</v>
      </c>
      <c r="D7" s="248">
        <f>-'Attachment 6 Schedule 1'!G91</f>
        <v>-976486.76010008017</v>
      </c>
      <c r="E7" s="236"/>
      <c r="F7" s="368">
        <f>-'Attachment 6 Schedule 1'!G91</f>
        <v>-976486.76010008017</v>
      </c>
      <c r="H7" s="383" t="s">
        <v>246</v>
      </c>
      <c r="I7" s="467"/>
      <c r="J7" s="391">
        <f>-'Attachment 6 Schedule 1'!P91</f>
        <v>-976486.76010008017</v>
      </c>
      <c r="K7" s="193"/>
      <c r="L7" s="248">
        <f>-'Attachment 6 Schedule 1'!P91</f>
        <v>-976486.76010008017</v>
      </c>
      <c r="M7" s="316"/>
      <c r="N7" s="368">
        <f>-'Attachment 6 Schedule 1'!P91</f>
        <v>-976486.76010008017</v>
      </c>
    </row>
    <row r="8" spans="1:14" x14ac:dyDescent="0.2">
      <c r="B8" s="383" t="s">
        <v>247</v>
      </c>
      <c r="D8" s="248">
        <f>-'Attachment 6 Schedule 1'!G50</f>
        <v>-1296168.3373204016</v>
      </c>
      <c r="E8" s="236"/>
      <c r="F8" s="368">
        <f>-'Attachment 6 Schedule 1'!G59</f>
        <v>-2088151.6118332571</v>
      </c>
      <c r="H8" s="383" t="s">
        <v>247</v>
      </c>
      <c r="I8" s="467"/>
      <c r="J8" s="391">
        <f>-'Attachment 6 Schedule 1'!O50</f>
        <v>-17476.348789626933</v>
      </c>
      <c r="K8" s="193"/>
      <c r="L8" s="248">
        <f>-'Attachment 6 Schedule 1'!O64</f>
        <v>-1296168.3373204016</v>
      </c>
      <c r="M8" s="236"/>
      <c r="N8" s="368">
        <f>-'Attachment 6 Schedule 1'!O73</f>
        <v>-2088151.6118332571</v>
      </c>
    </row>
    <row r="9" spans="1:14" x14ac:dyDescent="0.2">
      <c r="B9" s="383" t="s">
        <v>248</v>
      </c>
      <c r="D9" s="369">
        <f>-'Attachment 6 Schedule 1'!G51</f>
        <v>-56849.48847896498</v>
      </c>
      <c r="E9" s="236"/>
      <c r="F9" s="371">
        <f>-'Attachment 6 Schedule 1'!G60</f>
        <v>-181825.92267480193</v>
      </c>
      <c r="H9" s="383" t="s">
        <v>248</v>
      </c>
      <c r="I9" s="467"/>
      <c r="J9" s="417">
        <f>-'Attachment 6 Schedule 1'!O51</f>
        <v>-766.50652586083027</v>
      </c>
      <c r="K9" s="193"/>
      <c r="L9" s="369">
        <f>-'Attachment 6 Schedule 1'!O65</f>
        <v>-56849.48847896498</v>
      </c>
      <c r="M9" s="236"/>
      <c r="N9" s="371">
        <f>-'Attachment 6 Schedule 1'!O74</f>
        <v>-181825.92267480193</v>
      </c>
    </row>
    <row r="10" spans="1:14" x14ac:dyDescent="0.2">
      <c r="B10" s="372" t="s">
        <v>243</v>
      </c>
      <c r="C10" s="373"/>
      <c r="D10" s="373">
        <f>SUM(D5:D9)</f>
        <v>2769096.6821315726</v>
      </c>
      <c r="E10" s="373"/>
      <c r="F10" s="374">
        <f>SUM(F5:F9)</f>
        <v>2739963.7625410962</v>
      </c>
      <c r="H10" s="372" t="s">
        <v>243</v>
      </c>
      <c r="I10" s="468"/>
      <c r="J10" s="418">
        <f>SUM(J5:J9)</f>
        <v>2769096.6821315736</v>
      </c>
      <c r="K10" s="358"/>
      <c r="L10" s="390">
        <f>SUM(L5:L9)</f>
        <v>2769096.6821315726</v>
      </c>
      <c r="M10" s="373"/>
      <c r="N10" s="374">
        <f>SUM(N5:N9)</f>
        <v>2739963.7625410962</v>
      </c>
    </row>
    <row r="11" spans="1:14" x14ac:dyDescent="0.2">
      <c r="B11" s="238" t="s">
        <v>242</v>
      </c>
      <c r="C11" s="389"/>
      <c r="D11" s="389">
        <v>0.8</v>
      </c>
      <c r="E11" s="389"/>
      <c r="F11" s="375">
        <v>0.8</v>
      </c>
      <c r="H11" s="238" t="s">
        <v>242</v>
      </c>
      <c r="I11" s="305"/>
      <c r="J11" s="389">
        <v>0.8</v>
      </c>
      <c r="K11" s="354"/>
      <c r="L11" s="389">
        <v>0.8</v>
      </c>
      <c r="M11" s="389"/>
      <c r="N11" s="375">
        <v>0.8</v>
      </c>
    </row>
    <row r="12" spans="1:14" x14ac:dyDescent="0.2">
      <c r="B12" s="238" t="s">
        <v>243</v>
      </c>
      <c r="C12" s="376"/>
      <c r="D12" s="376">
        <f>D10*D11</f>
        <v>2215277.3457052582</v>
      </c>
      <c r="E12" s="376"/>
      <c r="F12" s="377">
        <f>F10*F11</f>
        <v>2191971.0100328769</v>
      </c>
      <c r="H12" s="238" t="s">
        <v>243</v>
      </c>
      <c r="I12" s="305"/>
      <c r="J12" s="391">
        <f>J10*J11</f>
        <v>2215277.3457052591</v>
      </c>
      <c r="K12" s="391"/>
      <c r="L12" s="376">
        <f>L10*L11</f>
        <v>2215277.3457052582</v>
      </c>
      <c r="M12" s="376"/>
      <c r="N12" s="377">
        <f>N10*N11</f>
        <v>2191971.0100328769</v>
      </c>
    </row>
    <row r="13" spans="1:14" x14ac:dyDescent="0.2">
      <c r="B13" s="238" t="s">
        <v>244</v>
      </c>
      <c r="C13" s="378"/>
      <c r="D13" s="394">
        <v>2.7E-2</v>
      </c>
      <c r="E13" s="378"/>
      <c r="F13" s="379">
        <v>2.7E-2</v>
      </c>
      <c r="H13" s="238" t="s">
        <v>244</v>
      </c>
      <c r="I13" s="305"/>
      <c r="J13" s="394">
        <v>2.7E-2</v>
      </c>
      <c r="K13" s="355"/>
      <c r="L13" s="394">
        <v>2.7E-2</v>
      </c>
      <c r="M13" s="378"/>
      <c r="N13" s="379">
        <v>2.7E-2</v>
      </c>
    </row>
    <row r="14" spans="1:14" x14ac:dyDescent="0.2">
      <c r="B14" s="380" t="s">
        <v>245</v>
      </c>
      <c r="C14" s="381"/>
      <c r="D14" s="381">
        <f>D12*D13</f>
        <v>59812.488334041969</v>
      </c>
      <c r="E14" s="381"/>
      <c r="F14" s="382">
        <f>F12*F13</f>
        <v>59183.217270887675</v>
      </c>
      <c r="H14" s="380" t="s">
        <v>245</v>
      </c>
      <c r="I14" s="469"/>
      <c r="J14" s="392">
        <f>J12*J13</f>
        <v>59812.488334041998</v>
      </c>
      <c r="K14" s="392"/>
      <c r="L14" s="381">
        <f>L12*L13</f>
        <v>59812.488334041969</v>
      </c>
      <c r="M14" s="381"/>
      <c r="N14" s="382">
        <f>N12*N13</f>
        <v>59183.217270887675</v>
      </c>
    </row>
    <row r="17" spans="11:14" x14ac:dyDescent="0.2">
      <c r="K17" s="3"/>
      <c r="L17" s="166"/>
      <c r="M17" s="46"/>
      <c r="N17" s="3"/>
    </row>
  </sheetData>
  <mergeCells count="2">
    <mergeCell ref="H3:N3"/>
    <mergeCell ref="B3:F3"/>
  </mergeCells>
  <pageMargins left="0.7" right="0.7" top="0.75" bottom="0.75" header="0.3" footer="0.3"/>
  <pageSetup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03"/>
  <sheetViews>
    <sheetView topLeftCell="D1" zoomScaleNormal="100" workbookViewId="0">
      <selection activeCell="Q49" sqref="Q49"/>
    </sheetView>
  </sheetViews>
  <sheetFormatPr defaultColWidth="8.625" defaultRowHeight="12" x14ac:dyDescent="0.2"/>
  <cols>
    <col min="1" max="1" width="1.25" style="168" customWidth="1"/>
    <col min="2" max="2" width="25.125" style="168" customWidth="1"/>
    <col min="3" max="3" width="18" style="168" bestFit="1" customWidth="1"/>
    <col min="4" max="4" width="11.125" style="168" customWidth="1"/>
    <col min="5" max="5" width="15.5" style="168" bestFit="1" customWidth="1"/>
    <col min="6" max="6" width="6.125" style="168" bestFit="1" customWidth="1"/>
    <col min="7" max="7" width="11.25" style="168" bestFit="1" customWidth="1"/>
    <col min="8" max="8" width="12.5" style="168" bestFit="1" customWidth="1"/>
    <col min="9" max="9" width="12.5" style="168" customWidth="1"/>
    <col min="10" max="10" width="25.75" style="168" customWidth="1"/>
    <col min="11" max="11" width="10.625" style="168" customWidth="1"/>
    <col min="12" max="12" width="11.25" style="168" customWidth="1"/>
    <col min="13" max="13" width="12.625" style="168" customWidth="1"/>
    <col min="14" max="14" width="3" style="168" customWidth="1"/>
    <col min="15" max="15" width="12.125" style="168" customWidth="1"/>
    <col min="16" max="16" width="12.5" style="168" bestFit="1" customWidth="1"/>
    <col min="17" max="17" width="15.625" style="168" customWidth="1"/>
    <col min="18" max="16384" width="8.625" style="168"/>
  </cols>
  <sheetData>
    <row r="1" spans="2:17" s="150" customFormat="1" ht="15.75" x14ac:dyDescent="0.25">
      <c r="B1" s="156" t="s">
        <v>172</v>
      </c>
    </row>
    <row r="3" spans="2:17" x14ac:dyDescent="0.2">
      <c r="B3" s="166" t="s">
        <v>288</v>
      </c>
      <c r="C3" s="1"/>
      <c r="D3" s="1"/>
      <c r="E3" s="1"/>
      <c r="F3" s="2"/>
      <c r="G3" s="1"/>
      <c r="J3" s="166" t="s">
        <v>298</v>
      </c>
      <c r="K3" s="1"/>
      <c r="L3" s="1"/>
      <c r="M3" s="1"/>
      <c r="N3" s="2"/>
      <c r="O3" s="1"/>
    </row>
    <row r="4" spans="2:17" x14ac:dyDescent="0.2">
      <c r="B4" s="492" t="s">
        <v>32</v>
      </c>
      <c r="C4" s="493"/>
      <c r="D4" s="493"/>
      <c r="E4" s="493"/>
      <c r="F4" s="493"/>
      <c r="G4" s="494"/>
      <c r="J4" s="492" t="s">
        <v>32</v>
      </c>
      <c r="K4" s="493"/>
      <c r="L4" s="493"/>
      <c r="M4" s="493"/>
      <c r="N4" s="493"/>
      <c r="O4" s="493"/>
      <c r="P4" s="493"/>
      <c r="Q4" s="494"/>
    </row>
    <row r="5" spans="2:17" x14ac:dyDescent="0.2">
      <c r="B5" s="4"/>
      <c r="C5" s="3"/>
      <c r="D5" s="3"/>
      <c r="E5" s="3"/>
      <c r="F5" s="166"/>
      <c r="G5" s="5"/>
      <c r="J5" s="4"/>
      <c r="K5" s="3"/>
      <c r="L5" s="3"/>
      <c r="M5" s="3"/>
      <c r="N5" s="166"/>
      <c r="O5" s="3"/>
      <c r="P5" s="189" t="s">
        <v>155</v>
      </c>
      <c r="Q5" s="180"/>
    </row>
    <row r="6" spans="2:17" x14ac:dyDescent="0.2">
      <c r="B6" s="360" t="s">
        <v>78</v>
      </c>
      <c r="C6" s="167"/>
      <c r="D6" s="167"/>
      <c r="E6" s="31">
        <v>48687136.660000004</v>
      </c>
      <c r="F6" s="8"/>
      <c r="G6" s="7" t="s">
        <v>13</v>
      </c>
      <c r="J6" s="360" t="s">
        <v>78</v>
      </c>
      <c r="K6" s="167"/>
      <c r="L6" s="167"/>
      <c r="M6" s="31">
        <v>48687136.660000004</v>
      </c>
      <c r="N6" s="2" t="s">
        <v>13</v>
      </c>
      <c r="P6" s="190">
        <f>M6-17355222</f>
        <v>31331914.660000004</v>
      </c>
      <c r="Q6" s="228" t="s">
        <v>88</v>
      </c>
    </row>
    <row r="7" spans="2:17" x14ac:dyDescent="0.2">
      <c r="B7" s="360" t="s">
        <v>34</v>
      </c>
      <c r="C7" s="167"/>
      <c r="D7" s="167"/>
      <c r="E7" s="295">
        <v>-581900.83077495988</v>
      </c>
      <c r="F7" s="10"/>
      <c r="G7" s="7"/>
      <c r="J7" s="360" t="s">
        <v>34</v>
      </c>
      <c r="K7" s="167"/>
      <c r="L7" s="167"/>
      <c r="M7" s="295">
        <v>-581900.83077495988</v>
      </c>
      <c r="N7" s="2"/>
      <c r="P7" s="190">
        <f>-P102</f>
        <v>-374474.00732857449</v>
      </c>
      <c r="Q7" s="228"/>
    </row>
    <row r="8" spans="2:17" x14ac:dyDescent="0.2">
      <c r="B8" s="11" t="s">
        <v>146</v>
      </c>
      <c r="C8" s="12"/>
      <c r="D8" s="12"/>
      <c r="E8" s="328">
        <v>48105235.829225041</v>
      </c>
      <c r="F8" s="15"/>
      <c r="G8" s="14" t="s">
        <v>14</v>
      </c>
      <c r="J8" s="11" t="s">
        <v>146</v>
      </c>
      <c r="K8" s="12"/>
      <c r="L8" s="12"/>
      <c r="M8" s="328">
        <v>48105235.829225041</v>
      </c>
      <c r="N8" s="19" t="s">
        <v>14</v>
      </c>
      <c r="P8" s="191">
        <f>P6+P7</f>
        <v>30957440.65267143</v>
      </c>
      <c r="Q8" s="228" t="s">
        <v>122</v>
      </c>
    </row>
    <row r="9" spans="2:17" x14ac:dyDescent="0.2">
      <c r="B9" s="16"/>
      <c r="C9" s="17"/>
      <c r="D9" s="17"/>
      <c r="E9" s="75"/>
      <c r="F9" s="19"/>
      <c r="G9" s="18"/>
      <c r="J9" s="16"/>
      <c r="K9" s="17"/>
      <c r="L9" s="17"/>
      <c r="M9" s="75"/>
      <c r="N9" s="19"/>
      <c r="P9" s="192"/>
      <c r="Q9" s="228"/>
    </row>
    <row r="10" spans="2:17" x14ac:dyDescent="0.2">
      <c r="B10" s="20"/>
      <c r="C10" s="2" t="s">
        <v>30</v>
      </c>
      <c r="D10" s="1"/>
      <c r="E10" s="26">
        <v>48396186.244612522</v>
      </c>
      <c r="F10" s="21"/>
      <c r="G10" s="5" t="s">
        <v>36</v>
      </c>
      <c r="J10" s="20"/>
      <c r="K10" s="2" t="s">
        <v>30</v>
      </c>
      <c r="L10" s="1"/>
      <c r="M10" s="26">
        <v>48396186.244612522</v>
      </c>
      <c r="N10" s="166" t="s">
        <v>36</v>
      </c>
      <c r="P10" s="288">
        <f>(P6+P8)/2</f>
        <v>31144677.656335719</v>
      </c>
      <c r="Q10" s="229" t="s">
        <v>137</v>
      </c>
    </row>
    <row r="11" spans="2:17" x14ac:dyDescent="0.2">
      <c r="B11" s="20"/>
      <c r="C11" s="1"/>
      <c r="D11" s="1"/>
      <c r="E11" s="26"/>
      <c r="F11" s="21"/>
      <c r="G11" s="5"/>
      <c r="J11" s="20"/>
      <c r="K11" s="1"/>
      <c r="L11" s="1"/>
      <c r="M11" s="26"/>
      <c r="N11" s="166"/>
      <c r="Q11" s="170"/>
    </row>
    <row r="12" spans="2:17" x14ac:dyDescent="0.2">
      <c r="B12" s="360" t="s">
        <v>147</v>
      </c>
      <c r="C12" s="1"/>
      <c r="D12" s="1"/>
      <c r="E12" s="27">
        <v>48105235.829225041</v>
      </c>
      <c r="F12" s="21"/>
      <c r="G12" s="5"/>
      <c r="J12" s="360" t="s">
        <v>147</v>
      </c>
      <c r="K12" s="1"/>
      <c r="L12" s="1"/>
      <c r="M12" s="27">
        <v>48105235.829225041</v>
      </c>
      <c r="N12" s="166"/>
      <c r="Q12" s="170"/>
    </row>
    <row r="13" spans="2:17" x14ac:dyDescent="0.2">
      <c r="B13" s="360" t="s">
        <v>164</v>
      </c>
      <c r="C13" s="1"/>
      <c r="D13" s="1"/>
      <c r="E13" s="9">
        <v>-436425.62308121991</v>
      </c>
      <c r="F13" s="10"/>
      <c r="G13" s="5"/>
      <c r="J13" s="360" t="s">
        <v>164</v>
      </c>
      <c r="K13" s="1"/>
      <c r="L13" s="1"/>
      <c r="M13" s="9">
        <v>-436425.62308121991</v>
      </c>
      <c r="N13" s="166"/>
      <c r="Q13" s="170"/>
    </row>
    <row r="14" spans="2:17" x14ac:dyDescent="0.2">
      <c r="B14" s="11" t="s">
        <v>148</v>
      </c>
      <c r="C14" s="1"/>
      <c r="D14" s="1"/>
      <c r="E14" s="80">
        <v>47668810.206143819</v>
      </c>
      <c r="F14" s="10"/>
      <c r="G14" s="7" t="s">
        <v>15</v>
      </c>
      <c r="J14" s="11" t="s">
        <v>82</v>
      </c>
      <c r="K14" s="1"/>
      <c r="L14" s="1"/>
      <c r="M14" s="80">
        <v>47668810.206143819</v>
      </c>
      <c r="N14" s="2" t="s">
        <v>15</v>
      </c>
      <c r="Q14" s="170"/>
    </row>
    <row r="15" spans="2:17" x14ac:dyDescent="0.2">
      <c r="B15" s="20"/>
      <c r="C15" s="1"/>
      <c r="D15" s="1"/>
      <c r="E15" s="26"/>
      <c r="F15" s="10"/>
      <c r="G15" s="7"/>
      <c r="J15" s="20"/>
      <c r="K15" s="1"/>
      <c r="L15" s="1"/>
      <c r="M15" s="26"/>
      <c r="N15" s="2"/>
      <c r="Q15" s="170"/>
    </row>
    <row r="16" spans="2:17" x14ac:dyDescent="0.2">
      <c r="B16" s="20"/>
      <c r="C16" s="2" t="s">
        <v>30</v>
      </c>
      <c r="D16" s="1"/>
      <c r="E16" s="26">
        <v>47887023.01768443</v>
      </c>
      <c r="F16" s="21"/>
      <c r="G16" s="5" t="s">
        <v>38</v>
      </c>
      <c r="J16" s="20"/>
      <c r="K16" s="2" t="s">
        <v>30</v>
      </c>
      <c r="L16" s="1"/>
      <c r="M16" s="26">
        <v>47887023.01768443</v>
      </c>
      <c r="N16" s="166" t="s">
        <v>38</v>
      </c>
      <c r="Q16" s="170"/>
    </row>
    <row r="17" spans="2:17" x14ac:dyDescent="0.2">
      <c r="B17" s="22"/>
      <c r="C17" s="23"/>
      <c r="D17" s="23"/>
      <c r="E17" s="24"/>
      <c r="F17" s="28"/>
      <c r="G17" s="25"/>
      <c r="J17" s="22"/>
      <c r="K17" s="23"/>
      <c r="L17" s="23"/>
      <c r="M17" s="24"/>
      <c r="N17" s="28"/>
      <c r="O17" s="23"/>
      <c r="P17" s="171"/>
      <c r="Q17" s="172"/>
    </row>
    <row r="18" spans="2:17" x14ac:dyDescent="0.2">
      <c r="B18" s="1"/>
      <c r="C18" s="1"/>
      <c r="D18" s="1"/>
      <c r="E18" s="1"/>
      <c r="F18" s="2"/>
      <c r="G18" s="1"/>
      <c r="J18" s="1" t="s">
        <v>149</v>
      </c>
      <c r="K18" s="1"/>
      <c r="L18" s="1"/>
      <c r="M18" s="1"/>
      <c r="N18" s="2"/>
      <c r="O18" s="1"/>
    </row>
    <row r="19" spans="2:17" x14ac:dyDescent="0.2">
      <c r="B19" s="1"/>
      <c r="C19" s="1"/>
      <c r="D19" s="1"/>
      <c r="E19" s="1"/>
      <c r="F19" s="2"/>
      <c r="G19" s="1"/>
      <c r="J19" s="1"/>
      <c r="K19" s="1"/>
      <c r="L19" s="1"/>
      <c r="M19" s="1"/>
      <c r="N19" s="2"/>
      <c r="O19" s="1"/>
    </row>
    <row r="20" spans="2:17" x14ac:dyDescent="0.2">
      <c r="B20" s="166" t="s">
        <v>289</v>
      </c>
      <c r="C20" s="1"/>
      <c r="D20" s="1"/>
      <c r="E20" s="1"/>
      <c r="F20" s="2"/>
      <c r="G20" s="1"/>
      <c r="J20" s="166" t="s">
        <v>299</v>
      </c>
      <c r="K20" s="1"/>
      <c r="L20" s="1"/>
      <c r="M20" s="1"/>
      <c r="N20" s="2"/>
      <c r="O20" s="1"/>
    </row>
    <row r="21" spans="2:17" x14ac:dyDescent="0.2">
      <c r="B21" s="492" t="s">
        <v>10</v>
      </c>
      <c r="C21" s="493"/>
      <c r="D21" s="493"/>
      <c r="E21" s="494"/>
      <c r="F21" s="166"/>
      <c r="G21" s="1"/>
      <c r="J21" s="492" t="s">
        <v>10</v>
      </c>
      <c r="K21" s="493"/>
      <c r="L21" s="493"/>
      <c r="M21" s="494"/>
      <c r="N21" s="166"/>
      <c r="O21" s="1"/>
    </row>
    <row r="22" spans="2:17" x14ac:dyDescent="0.2">
      <c r="B22" s="20"/>
      <c r="C22" s="1"/>
      <c r="D22" s="1"/>
      <c r="E22" s="5"/>
      <c r="F22" s="166"/>
      <c r="G22" s="1"/>
      <c r="J22" s="20"/>
      <c r="K22" s="1"/>
      <c r="L22" s="1"/>
      <c r="M22" s="5"/>
      <c r="N22" s="166"/>
      <c r="O22" s="1"/>
    </row>
    <row r="23" spans="2:17" x14ac:dyDescent="0.2">
      <c r="B23" s="507" t="s">
        <v>40</v>
      </c>
      <c r="C23" s="508"/>
      <c r="D23" s="508"/>
      <c r="E23" s="30">
        <f>E30</f>
        <v>5713862.3241117187</v>
      </c>
      <c r="F23" s="166"/>
      <c r="G23" s="31"/>
      <c r="J23" s="507" t="s">
        <v>40</v>
      </c>
      <c r="K23" s="508"/>
      <c r="L23" s="508"/>
      <c r="M23" s="188">
        <f>M31</f>
        <v>5594108.1019947631</v>
      </c>
      <c r="N23" s="166"/>
      <c r="O23" s="31"/>
    </row>
    <row r="24" spans="2:17" x14ac:dyDescent="0.2">
      <c r="B24" s="507" t="s">
        <v>41</v>
      </c>
      <c r="C24" s="508"/>
      <c r="D24" s="508"/>
      <c r="E24" s="32">
        <f>'Attachment 6 Schedule 5'!Z7</f>
        <v>217725.92712274779</v>
      </c>
      <c r="F24" s="10"/>
      <c r="G24" s="154"/>
      <c r="J24" s="507" t="s">
        <v>41</v>
      </c>
      <c r="K24" s="508"/>
      <c r="L24" s="508"/>
      <c r="M24" s="186">
        <f>'Attachment 6 Schedule 5'!Z25</f>
        <v>209937.71128737164</v>
      </c>
      <c r="N24" s="10"/>
      <c r="O24" s="154" t="s">
        <v>87</v>
      </c>
    </row>
    <row r="25" spans="2:17" x14ac:dyDescent="0.2">
      <c r="B25" s="520" t="s">
        <v>83</v>
      </c>
      <c r="C25" s="521"/>
      <c r="D25" s="521"/>
      <c r="E25" s="34">
        <f>SUM(E23:E24)</f>
        <v>5931588.2512344662</v>
      </c>
      <c r="F25" s="185" t="s">
        <v>14</v>
      </c>
      <c r="G25" s="155"/>
      <c r="J25" s="520" t="s">
        <v>83</v>
      </c>
      <c r="K25" s="521"/>
      <c r="L25" s="521"/>
      <c r="M25" s="187">
        <f>SUM(M23:M24)</f>
        <v>5804045.8132821349</v>
      </c>
      <c r="N25" s="185" t="s">
        <v>15</v>
      </c>
      <c r="O25" s="301">
        <f>M25-E25</f>
        <v>-127542.43795233127</v>
      </c>
    </row>
    <row r="26" spans="2:17" x14ac:dyDescent="0.2">
      <c r="B26" s="20"/>
      <c r="C26" s="1"/>
      <c r="D26" s="1"/>
      <c r="E26" s="30"/>
      <c r="F26" s="10"/>
      <c r="G26" s="1"/>
      <c r="J26" s="20"/>
      <c r="K26" s="1"/>
      <c r="L26" s="1"/>
      <c r="M26" s="30"/>
      <c r="N26" s="10"/>
      <c r="O26" s="1"/>
    </row>
    <row r="27" spans="2:17" x14ac:dyDescent="0.2">
      <c r="B27" s="507" t="s">
        <v>43</v>
      </c>
      <c r="C27" s="508"/>
      <c r="D27" s="508"/>
      <c r="E27" s="509"/>
      <c r="F27" s="2"/>
      <c r="G27" s="1"/>
      <c r="J27" s="507" t="s">
        <v>43</v>
      </c>
      <c r="K27" s="508"/>
      <c r="L27" s="508"/>
      <c r="M27" s="509"/>
      <c r="N27" s="2"/>
      <c r="O27" s="1"/>
    </row>
    <row r="28" spans="2:17" x14ac:dyDescent="0.2">
      <c r="B28" s="35" t="s">
        <v>46</v>
      </c>
      <c r="C28" s="31">
        <v>253193.42385429426</v>
      </c>
      <c r="D28" s="36" t="s">
        <v>45</v>
      </c>
      <c r="E28" s="30">
        <v>3038321.0862515313</v>
      </c>
      <c r="F28" s="10"/>
      <c r="G28" s="1"/>
      <c r="J28" s="230" t="s">
        <v>141</v>
      </c>
      <c r="K28" s="31">
        <f>K42</f>
        <v>229242.57943090328</v>
      </c>
      <c r="L28" s="36" t="s">
        <v>45</v>
      </c>
      <c r="M28" s="188">
        <f>K28*5</f>
        <v>1146212.8971545163</v>
      </c>
      <c r="N28" s="10"/>
      <c r="O28" s="1"/>
    </row>
    <row r="29" spans="2:17" x14ac:dyDescent="0.2">
      <c r="B29" s="35" t="s">
        <v>48</v>
      </c>
      <c r="C29" s="31">
        <v>297282.359762243</v>
      </c>
      <c r="D29" s="36" t="s">
        <v>45</v>
      </c>
      <c r="E29" s="32">
        <v>2675541.237860187</v>
      </c>
      <c r="F29" s="10"/>
      <c r="G29" s="1"/>
      <c r="J29" s="230" t="s">
        <v>142</v>
      </c>
      <c r="K29" s="31">
        <f>M42</f>
        <v>253193.42385429426</v>
      </c>
      <c r="L29" s="36" t="s">
        <v>45</v>
      </c>
      <c r="M29" s="188">
        <f>K29*7</f>
        <v>1772353.9669800599</v>
      </c>
      <c r="N29" s="10"/>
      <c r="O29" s="1"/>
    </row>
    <row r="30" spans="2:17" x14ac:dyDescent="0.2">
      <c r="B30" s="37"/>
      <c r="C30" s="23"/>
      <c r="D30" s="23"/>
      <c r="E30" s="32">
        <v>5713862.3241117187</v>
      </c>
      <c r="F30" s="10"/>
      <c r="G30" s="1"/>
      <c r="J30" s="35" t="s">
        <v>143</v>
      </c>
      <c r="K30" s="31">
        <f>P42</f>
        <v>297282.359762243</v>
      </c>
      <c r="L30" s="36" t="s">
        <v>45</v>
      </c>
      <c r="M30" s="32">
        <f>K30*9</f>
        <v>2675541.237860187</v>
      </c>
      <c r="N30" s="10"/>
      <c r="O30" s="1"/>
    </row>
    <row r="31" spans="2:17" x14ac:dyDescent="0.2">
      <c r="J31" s="37"/>
      <c r="K31" s="23"/>
      <c r="L31" s="23"/>
      <c r="M31" s="186">
        <f>SUM(M28:M30)</f>
        <v>5594108.1019947631</v>
      </c>
      <c r="N31" s="10"/>
      <c r="O31" s="1"/>
    </row>
    <row r="32" spans="2:17" x14ac:dyDescent="0.2">
      <c r="B32" s="1"/>
      <c r="C32" s="1"/>
      <c r="D32" s="1"/>
      <c r="E32" s="1"/>
      <c r="F32" s="2"/>
      <c r="G32" s="1"/>
      <c r="J32" s="1"/>
      <c r="K32" s="1"/>
      <c r="L32" s="1"/>
      <c r="M32" s="1"/>
      <c r="N32" s="2"/>
      <c r="O32" s="1"/>
    </row>
    <row r="33" spans="2:17" x14ac:dyDescent="0.2">
      <c r="B33" s="166" t="s">
        <v>290</v>
      </c>
      <c r="C33" s="1"/>
      <c r="D33" s="1"/>
      <c r="E33" s="1"/>
      <c r="F33" s="2"/>
      <c r="G33" s="1"/>
      <c r="J33" s="166" t="s">
        <v>300</v>
      </c>
      <c r="K33" s="1"/>
      <c r="L33" s="1"/>
      <c r="M33" s="1"/>
      <c r="N33" s="2"/>
      <c r="O33" s="1"/>
    </row>
    <row r="34" spans="2:17" x14ac:dyDescent="0.2">
      <c r="B34" s="492" t="s">
        <v>49</v>
      </c>
      <c r="C34" s="493"/>
      <c r="D34" s="493"/>
      <c r="E34" s="493"/>
      <c r="F34" s="493"/>
      <c r="G34" s="494"/>
      <c r="J34" s="492" t="s">
        <v>49</v>
      </c>
      <c r="K34" s="493"/>
      <c r="L34" s="493"/>
      <c r="M34" s="493"/>
      <c r="N34" s="493"/>
      <c r="O34" s="493"/>
      <c r="P34" s="493"/>
      <c r="Q34" s="494"/>
    </row>
    <row r="35" spans="2:17" x14ac:dyDescent="0.2">
      <c r="B35" s="4"/>
      <c r="C35" s="3"/>
      <c r="D35" s="3"/>
      <c r="E35" s="3"/>
      <c r="F35" s="3"/>
      <c r="G35" s="5"/>
      <c r="J35" s="4"/>
      <c r="K35" s="193" t="s">
        <v>150</v>
      </c>
      <c r="L35" s="3"/>
      <c r="M35" s="3"/>
      <c r="N35" s="3"/>
      <c r="O35" s="362"/>
      <c r="P35" s="3"/>
      <c r="Q35" s="5"/>
    </row>
    <row r="36" spans="2:17" x14ac:dyDescent="0.2">
      <c r="B36" s="4"/>
      <c r="C36" s="3" t="s">
        <v>52</v>
      </c>
      <c r="D36" s="3"/>
      <c r="E36" s="3" t="s">
        <v>144</v>
      </c>
      <c r="F36" s="166"/>
      <c r="G36" s="38"/>
      <c r="J36" s="4"/>
      <c r="K36" s="193" t="s">
        <v>52</v>
      </c>
      <c r="L36" s="3"/>
      <c r="M36" s="3" t="s">
        <v>52</v>
      </c>
      <c r="N36" s="166"/>
      <c r="O36" s="46"/>
      <c r="P36" s="3" t="s">
        <v>144</v>
      </c>
      <c r="Q36" s="170"/>
    </row>
    <row r="37" spans="2:17" x14ac:dyDescent="0.2">
      <c r="B37" s="39" t="s">
        <v>53</v>
      </c>
      <c r="C37" s="31">
        <v>581900.83077495988</v>
      </c>
      <c r="D37" s="1"/>
      <c r="E37" s="31">
        <v>581900.83077495988</v>
      </c>
      <c r="F37" s="10"/>
      <c r="G37" s="40"/>
      <c r="J37" s="39" t="s">
        <v>53</v>
      </c>
      <c r="K37" s="194">
        <f>P91</f>
        <v>581900.83077495988</v>
      </c>
      <c r="L37" s="1"/>
      <c r="M37" s="31">
        <v>581900.83077495988</v>
      </c>
      <c r="N37" s="10"/>
      <c r="O37" s="1"/>
      <c r="P37" s="31">
        <v>581900.83077495988</v>
      </c>
      <c r="Q37" s="170"/>
    </row>
    <row r="38" spans="2:17" x14ac:dyDescent="0.2">
      <c r="B38" s="41" t="s">
        <v>54</v>
      </c>
      <c r="C38" s="31">
        <v>2420777.2359555187</v>
      </c>
      <c r="D38" s="1"/>
      <c r="E38" s="31">
        <v>2950219.4574492346</v>
      </c>
      <c r="F38" s="10"/>
      <c r="G38" s="40"/>
      <c r="J38" s="41" t="s">
        <v>54</v>
      </c>
      <c r="K38" s="194">
        <f>O57</f>
        <v>2133367.1028748271</v>
      </c>
      <c r="L38" s="1"/>
      <c r="M38" s="31">
        <f>O67</f>
        <v>2420777.2359555187</v>
      </c>
      <c r="N38" s="10"/>
      <c r="O38" s="1"/>
      <c r="P38" s="31">
        <f>O76</f>
        <v>2950219.4574492346</v>
      </c>
      <c r="Q38" s="170"/>
    </row>
    <row r="39" spans="2:17" x14ac:dyDescent="0.2">
      <c r="B39" s="41" t="s">
        <v>55</v>
      </c>
      <c r="C39" s="31">
        <f>'Attachment 6 Schedule 6'!D14</f>
        <v>35643.019521052658</v>
      </c>
      <c r="D39" s="1"/>
      <c r="E39" s="31">
        <f>'Attachment 6 Schedule 6'!F14</f>
        <v>35268.028922721765</v>
      </c>
      <c r="F39" s="10"/>
      <c r="G39" s="40"/>
      <c r="J39" s="41" t="s">
        <v>55</v>
      </c>
      <c r="K39" s="194">
        <f>'Attachment 6 Schedule 6'!J14</f>
        <v>35643.019521052651</v>
      </c>
      <c r="L39" s="1"/>
      <c r="M39" s="232">
        <f>'Attachment 6 Schedule 6'!L14</f>
        <v>35643.019521052665</v>
      </c>
      <c r="N39" s="10"/>
      <c r="O39" s="1"/>
      <c r="P39" s="31">
        <f>'Attachment 6 Schedule 6'!N14</f>
        <v>35268.028922721765</v>
      </c>
      <c r="Q39" s="170"/>
    </row>
    <row r="40" spans="2:17" x14ac:dyDescent="0.2">
      <c r="B40" s="39" t="s">
        <v>56</v>
      </c>
      <c r="C40" s="42">
        <v>3038321.0862515313</v>
      </c>
      <c r="D40" s="1" t="s">
        <v>57</v>
      </c>
      <c r="E40" s="42">
        <v>3567388.3171469159</v>
      </c>
      <c r="F40" s="21"/>
      <c r="G40" s="40" t="s">
        <v>14</v>
      </c>
      <c r="J40" s="39" t="s">
        <v>56</v>
      </c>
      <c r="K40" s="195">
        <f>SUM(K37:K39)</f>
        <v>2750910.9531708392</v>
      </c>
      <c r="L40" s="1" t="s">
        <v>14</v>
      </c>
      <c r="M40" s="42">
        <f>SUM(M37:M39)</f>
        <v>3038321.0862515313</v>
      </c>
      <c r="N40" s="1" t="s">
        <v>15</v>
      </c>
      <c r="O40" s="1"/>
      <c r="P40" s="42">
        <f>SUM(P37:P39)</f>
        <v>3567388.3171469159</v>
      </c>
      <c r="Q40" s="40" t="s">
        <v>88</v>
      </c>
    </row>
    <row r="41" spans="2:17" x14ac:dyDescent="0.2">
      <c r="B41" s="39"/>
      <c r="C41" s="1"/>
      <c r="D41" s="1"/>
      <c r="E41" s="1"/>
      <c r="F41" s="2"/>
      <c r="G41" s="40"/>
      <c r="J41" s="39"/>
      <c r="K41" s="196"/>
      <c r="L41" s="1"/>
      <c r="M41" s="1"/>
      <c r="N41" s="2"/>
      <c r="O41" s="1"/>
      <c r="Q41" s="170"/>
    </row>
    <row r="42" spans="2:17" x14ac:dyDescent="0.2">
      <c r="B42" s="43" t="s">
        <v>58</v>
      </c>
      <c r="C42" s="44">
        <v>253193.42385429426</v>
      </c>
      <c r="D42" s="23" t="s">
        <v>59</v>
      </c>
      <c r="E42" s="44">
        <v>297282.359762243</v>
      </c>
      <c r="F42" s="45"/>
      <c r="G42" s="25" t="s">
        <v>60</v>
      </c>
      <c r="J42" s="43" t="s">
        <v>58</v>
      </c>
      <c r="K42" s="197">
        <f>K40/12</f>
        <v>229242.57943090328</v>
      </c>
      <c r="L42" s="23" t="s">
        <v>60</v>
      </c>
      <c r="M42" s="44">
        <f>M40/12</f>
        <v>253193.42385429426</v>
      </c>
      <c r="N42" s="23" t="s">
        <v>85</v>
      </c>
      <c r="O42" s="23"/>
      <c r="P42" s="44">
        <f>P40/12</f>
        <v>297282.359762243</v>
      </c>
      <c r="Q42" s="25" t="s">
        <v>145</v>
      </c>
    </row>
    <row r="43" spans="2:17" x14ac:dyDescent="0.2">
      <c r="B43" s="29"/>
      <c r="C43" s="29"/>
      <c r="D43" s="29"/>
      <c r="E43" s="29"/>
      <c r="F43" s="2"/>
      <c r="G43" s="29"/>
      <c r="J43" s="529" t="s">
        <v>151</v>
      </c>
      <c r="K43" s="529"/>
      <c r="L43" s="529"/>
      <c r="M43" s="529"/>
      <c r="N43" s="529"/>
      <c r="O43" s="529"/>
      <c r="P43" s="529"/>
      <c r="Q43" s="529"/>
    </row>
    <row r="44" spans="2:17" x14ac:dyDescent="0.2">
      <c r="B44" s="1"/>
      <c r="C44" s="1"/>
      <c r="D44" s="1"/>
      <c r="E44" s="1"/>
      <c r="F44" s="2"/>
      <c r="G44" s="1"/>
      <c r="J44" s="530"/>
      <c r="K44" s="530"/>
      <c r="L44" s="530"/>
      <c r="M44" s="530"/>
      <c r="N44" s="530"/>
      <c r="O44" s="530"/>
      <c r="P44" s="530"/>
      <c r="Q44" s="530"/>
    </row>
    <row r="45" spans="2:17" x14ac:dyDescent="0.2">
      <c r="B45" s="1"/>
      <c r="C45" s="1"/>
      <c r="D45" s="1"/>
      <c r="E45" s="1"/>
      <c r="F45" s="2"/>
      <c r="G45" s="1"/>
      <c r="J45" s="1"/>
      <c r="K45" s="1"/>
      <c r="L45" s="1"/>
      <c r="M45" s="1"/>
      <c r="N45" s="2"/>
      <c r="O45" s="1"/>
    </row>
    <row r="46" spans="2:17" x14ac:dyDescent="0.2">
      <c r="B46" s="166" t="s">
        <v>291</v>
      </c>
      <c r="C46" s="47"/>
      <c r="D46" s="48"/>
      <c r="E46" s="47"/>
      <c r="F46" s="49"/>
      <c r="G46" s="48"/>
      <c r="J46" s="166" t="s">
        <v>301</v>
      </c>
      <c r="K46" s="47"/>
      <c r="L46" s="48"/>
      <c r="M46" s="47"/>
      <c r="N46" s="49"/>
      <c r="O46" s="48"/>
    </row>
    <row r="47" spans="2:17" x14ac:dyDescent="0.2">
      <c r="B47" s="492" t="s">
        <v>62</v>
      </c>
      <c r="C47" s="493"/>
      <c r="D47" s="493"/>
      <c r="E47" s="493"/>
      <c r="F47" s="493"/>
      <c r="G47" s="494"/>
      <c r="J47" s="517" t="s">
        <v>152</v>
      </c>
      <c r="K47" s="518"/>
      <c r="L47" s="518"/>
      <c r="M47" s="518"/>
      <c r="N47" s="518"/>
      <c r="O47" s="519"/>
    </row>
    <row r="48" spans="2:17" x14ac:dyDescent="0.2">
      <c r="B48" s="20"/>
      <c r="C48" s="1"/>
      <c r="D48" s="27" t="s">
        <v>13</v>
      </c>
      <c r="E48" s="50" t="s">
        <v>14</v>
      </c>
      <c r="F48" s="52"/>
      <c r="G48" s="51" t="s">
        <v>63</v>
      </c>
      <c r="J48" s="213"/>
      <c r="K48" s="196"/>
      <c r="L48" s="214" t="s">
        <v>13</v>
      </c>
      <c r="M48" s="215" t="s">
        <v>14</v>
      </c>
      <c r="N48" s="216"/>
      <c r="O48" s="217" t="s">
        <v>63</v>
      </c>
    </row>
    <row r="49" spans="2:17" x14ac:dyDescent="0.2">
      <c r="B49" s="39" t="s">
        <v>64</v>
      </c>
      <c r="C49" s="3" t="s">
        <v>65</v>
      </c>
      <c r="D49" s="3" t="s">
        <v>32</v>
      </c>
      <c r="E49" s="3" t="s">
        <v>66</v>
      </c>
      <c r="F49" s="166"/>
      <c r="G49" s="5" t="s">
        <v>67</v>
      </c>
      <c r="J49" s="218" t="s">
        <v>64</v>
      </c>
      <c r="K49" s="193" t="s">
        <v>65</v>
      </c>
      <c r="L49" s="193" t="s">
        <v>32</v>
      </c>
      <c r="M49" s="193" t="s">
        <v>66</v>
      </c>
      <c r="N49" s="153"/>
      <c r="O49" s="202" t="s">
        <v>67</v>
      </c>
    </row>
    <row r="50" spans="2:17" x14ac:dyDescent="0.2">
      <c r="B50" s="41" t="s">
        <v>68</v>
      </c>
      <c r="C50" s="53">
        <v>0.56000000000000005</v>
      </c>
      <c r="D50" s="31">
        <v>27101864.296983015</v>
      </c>
      <c r="E50" s="54">
        <v>2.8500000000000001E-2</v>
      </c>
      <c r="F50" s="54"/>
      <c r="G50" s="55">
        <f>+D50*E50</f>
        <v>772403.13246401597</v>
      </c>
      <c r="J50" s="219" t="s">
        <v>68</v>
      </c>
      <c r="K50" s="205">
        <v>0.56000000000000005</v>
      </c>
      <c r="L50" s="194">
        <f>K50*$L$52</f>
        <v>17441019.487548005</v>
      </c>
      <c r="M50" s="151">
        <v>2.8500000000000001E-2</v>
      </c>
      <c r="N50" s="220"/>
      <c r="O50" s="198">
        <f>L50*M50</f>
        <v>497069.05539511814</v>
      </c>
    </row>
    <row r="51" spans="2:17" x14ac:dyDescent="0.2">
      <c r="B51" s="41" t="s">
        <v>69</v>
      </c>
      <c r="C51" s="53">
        <v>0.04</v>
      </c>
      <c r="D51" s="31">
        <v>1935847.449784501</v>
      </c>
      <c r="E51" s="54">
        <v>1.7500000000000002E-2</v>
      </c>
      <c r="F51" s="54"/>
      <c r="G51" s="55">
        <f>+D51*E51</f>
        <v>33877.330371228767</v>
      </c>
      <c r="J51" s="219" t="s">
        <v>69</v>
      </c>
      <c r="K51" s="205">
        <v>0.04</v>
      </c>
      <c r="L51" s="194">
        <f>K51*$L$52</f>
        <v>1245787.1062534289</v>
      </c>
      <c r="M51" s="151">
        <v>1.7500000000000002E-2</v>
      </c>
      <c r="N51" s="220"/>
      <c r="O51" s="198">
        <f>L51*M51</f>
        <v>21801.274359435007</v>
      </c>
    </row>
    <row r="52" spans="2:17" x14ac:dyDescent="0.2">
      <c r="B52" s="41" t="s">
        <v>70</v>
      </c>
      <c r="C52" s="53">
        <v>0.4</v>
      </c>
      <c r="D52" s="31">
        <v>19358474.497845009</v>
      </c>
      <c r="E52" s="53">
        <v>8.3400000000000002E-2</v>
      </c>
      <c r="F52" s="53"/>
      <c r="G52" s="55">
        <f>+D52*E52</f>
        <v>1614496.7731202738</v>
      </c>
      <c r="J52" s="219" t="s">
        <v>139</v>
      </c>
      <c r="K52" s="221"/>
      <c r="L52" s="195">
        <f>P10</f>
        <v>31144677.656335719</v>
      </c>
      <c r="M52" s="220" t="s">
        <v>88</v>
      </c>
      <c r="N52" s="220"/>
      <c r="O52" s="187">
        <f>O50+O51</f>
        <v>518870.32975455315</v>
      </c>
    </row>
    <row r="53" spans="2:17" x14ac:dyDescent="0.2">
      <c r="B53" s="41" t="s">
        <v>71</v>
      </c>
      <c r="C53" s="58">
        <f>SUM(C50:C52)</f>
        <v>1</v>
      </c>
      <c r="D53" s="42">
        <v>48396186.244612522</v>
      </c>
      <c r="E53" s="59"/>
      <c r="F53" s="59"/>
      <c r="G53" s="34">
        <f>SUM(G50:G52)</f>
        <v>2420777.2359555187</v>
      </c>
      <c r="J53" s="219"/>
      <c r="K53" s="205"/>
      <c r="L53" s="194"/>
      <c r="M53" s="151"/>
      <c r="N53" s="220"/>
      <c r="O53" s="198"/>
    </row>
    <row r="54" spans="2:17" x14ac:dyDescent="0.2">
      <c r="B54" s="43"/>
      <c r="C54" s="60"/>
      <c r="D54" s="61"/>
      <c r="E54" s="60"/>
      <c r="F54" s="63"/>
      <c r="G54" s="62"/>
      <c r="J54" s="219" t="s">
        <v>70</v>
      </c>
      <c r="K54" s="205">
        <v>0.4</v>
      </c>
      <c r="L54" s="194">
        <f>K54*L55</f>
        <v>19358474.497845009</v>
      </c>
      <c r="M54" s="205">
        <v>8.3400000000000002E-2</v>
      </c>
      <c r="N54" s="222"/>
      <c r="O54" s="198">
        <f>L54*M54</f>
        <v>1614496.7731202738</v>
      </c>
    </row>
    <row r="55" spans="2:17" x14ac:dyDescent="0.2">
      <c r="B55" s="181"/>
      <c r="C55" s="181"/>
      <c r="D55" s="181"/>
      <c r="E55" s="182"/>
      <c r="F55" s="183"/>
      <c r="G55" s="184"/>
      <c r="J55" s="219" t="s">
        <v>138</v>
      </c>
      <c r="K55" s="221"/>
      <c r="L55" s="195">
        <f>M10</f>
        <v>48396186.244612522</v>
      </c>
      <c r="M55" s="223"/>
      <c r="N55" s="222"/>
      <c r="O55" s="187">
        <f>O54</f>
        <v>1614496.7731202738</v>
      </c>
    </row>
    <row r="56" spans="2:17" x14ac:dyDescent="0.2">
      <c r="B56" s="492" t="s">
        <v>73</v>
      </c>
      <c r="C56" s="493"/>
      <c r="D56" s="493"/>
      <c r="E56" s="493"/>
      <c r="F56" s="493"/>
      <c r="G56" s="494"/>
      <c r="J56" s="219"/>
      <c r="K56" s="221"/>
      <c r="L56" s="155"/>
      <c r="M56" s="223"/>
      <c r="N56" s="222"/>
      <c r="O56" s="199"/>
    </row>
    <row r="57" spans="2:17" x14ac:dyDescent="0.2">
      <c r="B57" s="20"/>
      <c r="C57" s="1"/>
      <c r="D57" s="27" t="s">
        <v>13</v>
      </c>
      <c r="E57" s="50" t="s">
        <v>14</v>
      </c>
      <c r="F57" s="52"/>
      <c r="G57" s="51" t="s">
        <v>63</v>
      </c>
      <c r="J57" s="224" t="s">
        <v>140</v>
      </c>
      <c r="K57" s="225"/>
      <c r="L57" s="226"/>
      <c r="M57" s="225"/>
      <c r="N57" s="227"/>
      <c r="O57" s="200">
        <f>O52+O55</f>
        <v>2133367.1028748271</v>
      </c>
      <c r="P57" s="412"/>
    </row>
    <row r="58" spans="2:17" ht="15.6" customHeight="1" x14ac:dyDescent="0.2">
      <c r="B58" s="39" t="s">
        <v>64</v>
      </c>
      <c r="C58" s="3" t="s">
        <v>65</v>
      </c>
      <c r="D58" s="3" t="s">
        <v>32</v>
      </c>
      <c r="E58" s="3" t="s">
        <v>66</v>
      </c>
      <c r="F58" s="2"/>
      <c r="G58" s="5" t="s">
        <v>67</v>
      </c>
      <c r="J58" s="529" t="s">
        <v>154</v>
      </c>
      <c r="K58" s="529"/>
      <c r="L58" s="529"/>
      <c r="M58" s="529"/>
      <c r="N58" s="529"/>
      <c r="O58" s="529"/>
      <c r="P58" s="231"/>
      <c r="Q58" s="231"/>
    </row>
    <row r="59" spans="2:17" x14ac:dyDescent="0.2">
      <c r="B59" s="41" t="s">
        <v>68</v>
      </c>
      <c r="C59" s="59">
        <v>0.56000000000000005</v>
      </c>
      <c r="D59" s="31">
        <v>26816732.889903285</v>
      </c>
      <c r="E59" s="68">
        <f>(0.0285*1/9)+(0.04864*8/9)</f>
        <v>4.640222222222222E-2</v>
      </c>
      <c r="F59" s="52" t="s">
        <v>74</v>
      </c>
      <c r="G59" s="55">
        <f>+D59*E59</f>
        <v>1244355.9988312677</v>
      </c>
      <c r="J59" s="530"/>
      <c r="K59" s="530"/>
      <c r="L59" s="530"/>
      <c r="M59" s="530"/>
      <c r="N59" s="530"/>
      <c r="O59" s="530"/>
      <c r="P59" s="231"/>
      <c r="Q59" s="231"/>
    </row>
    <row r="60" spans="2:17" x14ac:dyDescent="0.2">
      <c r="B60" s="41" t="s">
        <v>69</v>
      </c>
      <c r="C60" s="59">
        <v>0.04</v>
      </c>
      <c r="D60" s="31">
        <v>1915480.9207073771</v>
      </c>
      <c r="E60" s="68">
        <f>(0.0175*1/9)+(0.06145*8/9)</f>
        <v>5.6566666666666661E-2</v>
      </c>
      <c r="F60" s="52" t="s">
        <v>75</v>
      </c>
      <c r="G60" s="55">
        <f>+D60*E60</f>
        <v>108352.37074801396</v>
      </c>
      <c r="J60" s="74"/>
      <c r="K60" s="74"/>
      <c r="L60" s="74"/>
      <c r="M60" s="47"/>
      <c r="N60" s="49"/>
      <c r="O60" s="48"/>
    </row>
    <row r="61" spans="2:17" x14ac:dyDescent="0.2">
      <c r="B61" s="41" t="s">
        <v>70</v>
      </c>
      <c r="C61" s="59">
        <v>0.4</v>
      </c>
      <c r="D61" s="31">
        <v>19154809.207073774</v>
      </c>
      <c r="E61" s="69">
        <v>8.3400000000000002E-2</v>
      </c>
      <c r="F61" s="69"/>
      <c r="G61" s="55">
        <f>+D61*E61</f>
        <v>1597511.0878699529</v>
      </c>
      <c r="J61" s="492" t="s">
        <v>62</v>
      </c>
      <c r="K61" s="493"/>
      <c r="L61" s="493"/>
      <c r="M61" s="493"/>
      <c r="N61" s="493"/>
      <c r="O61" s="494"/>
    </row>
    <row r="62" spans="2:17" x14ac:dyDescent="0.2">
      <c r="B62" s="41" t="s">
        <v>71</v>
      </c>
      <c r="C62" s="66">
        <f>SUM(C59:C61)</f>
        <v>1</v>
      </c>
      <c r="D62" s="42">
        <v>47887023.01768443</v>
      </c>
      <c r="E62" s="59"/>
      <c r="F62" s="59"/>
      <c r="G62" s="34">
        <f>SUM(G59:G61)</f>
        <v>2950219.4574492346</v>
      </c>
      <c r="J62" s="20"/>
      <c r="K62" s="1"/>
      <c r="L62" s="27" t="s">
        <v>13</v>
      </c>
      <c r="M62" s="50" t="s">
        <v>14</v>
      </c>
      <c r="N62" s="52"/>
      <c r="O62" s="51" t="s">
        <v>63</v>
      </c>
    </row>
    <row r="63" spans="2:17" x14ac:dyDescent="0.2">
      <c r="B63" s="43"/>
      <c r="C63" s="60"/>
      <c r="D63" s="61"/>
      <c r="E63" s="60"/>
      <c r="F63" s="63"/>
      <c r="G63" s="62"/>
      <c r="J63" s="39" t="s">
        <v>64</v>
      </c>
      <c r="K63" s="3" t="s">
        <v>65</v>
      </c>
      <c r="L63" s="3" t="s">
        <v>32</v>
      </c>
      <c r="M63" s="3" t="s">
        <v>66</v>
      </c>
      <c r="N63" s="166"/>
      <c r="O63" s="5" t="s">
        <v>67</v>
      </c>
    </row>
    <row r="64" spans="2:17" x14ac:dyDescent="0.2">
      <c r="B64" s="72" t="s">
        <v>76</v>
      </c>
      <c r="C64" s="1"/>
      <c r="D64" s="1"/>
      <c r="E64" s="1"/>
      <c r="F64" s="2"/>
      <c r="G64" s="1"/>
      <c r="J64" s="41" t="s">
        <v>68</v>
      </c>
      <c r="K64" s="53">
        <v>0.56000000000000005</v>
      </c>
      <c r="L64" s="31">
        <v>27101864.296983015</v>
      </c>
      <c r="M64" s="54">
        <v>2.8500000000000001E-2</v>
      </c>
      <c r="N64" s="54"/>
      <c r="O64" s="55">
        <f>+L64*M64</f>
        <v>772403.13246401597</v>
      </c>
    </row>
    <row r="65" spans="2:15" x14ac:dyDescent="0.2">
      <c r="B65" s="72" t="s">
        <v>77</v>
      </c>
      <c r="C65" s="1"/>
      <c r="D65" s="1"/>
      <c r="E65" s="1"/>
      <c r="F65" s="2"/>
      <c r="G65" s="1"/>
      <c r="J65" s="41" t="s">
        <v>69</v>
      </c>
      <c r="K65" s="53">
        <v>0.04</v>
      </c>
      <c r="L65" s="31">
        <v>1935847.449784501</v>
      </c>
      <c r="M65" s="54">
        <v>1.7500000000000002E-2</v>
      </c>
      <c r="N65" s="54"/>
      <c r="O65" s="55">
        <f>+L65*M65</f>
        <v>33877.330371228767</v>
      </c>
    </row>
    <row r="66" spans="2:15" x14ac:dyDescent="0.2">
      <c r="J66" s="41" t="s">
        <v>70</v>
      </c>
      <c r="K66" s="53">
        <v>0.4</v>
      </c>
      <c r="L66" s="31">
        <v>19358474.497845009</v>
      </c>
      <c r="M66" s="53">
        <v>8.3400000000000002E-2</v>
      </c>
      <c r="N66" s="53"/>
      <c r="O66" s="55">
        <f>+L66*M66</f>
        <v>1614496.7731202738</v>
      </c>
    </row>
    <row r="67" spans="2:15" x14ac:dyDescent="0.2">
      <c r="J67" s="41" t="s">
        <v>71</v>
      </c>
      <c r="K67" s="58">
        <f>SUM(K64:K66)</f>
        <v>1</v>
      </c>
      <c r="L67" s="42">
        <v>48396186.244612522</v>
      </c>
      <c r="M67" s="59"/>
      <c r="N67" s="59"/>
      <c r="O67" s="34">
        <f>SUM(O64:O66)</f>
        <v>2420777.2359555187</v>
      </c>
    </row>
    <row r="68" spans="2:15" x14ac:dyDescent="0.2">
      <c r="J68" s="43"/>
      <c r="K68" s="60"/>
      <c r="L68" s="61"/>
      <c r="M68" s="60"/>
      <c r="N68" s="63"/>
      <c r="O68" s="62"/>
    </row>
    <row r="69" spans="2:15" x14ac:dyDescent="0.2">
      <c r="J69" s="79"/>
      <c r="K69" s="79"/>
      <c r="L69" s="79"/>
      <c r="M69" s="60"/>
      <c r="N69" s="63"/>
      <c r="O69" s="61"/>
    </row>
    <row r="70" spans="2:15" x14ac:dyDescent="0.2">
      <c r="J70" s="492" t="s">
        <v>73</v>
      </c>
      <c r="K70" s="493"/>
      <c r="L70" s="493"/>
      <c r="M70" s="493"/>
      <c r="N70" s="493"/>
      <c r="O70" s="494"/>
    </row>
    <row r="71" spans="2:15" x14ac:dyDescent="0.2">
      <c r="J71" s="20"/>
      <c r="K71" s="1"/>
      <c r="L71" s="27" t="s">
        <v>13</v>
      </c>
      <c r="M71" s="50" t="s">
        <v>14</v>
      </c>
      <c r="N71" s="52"/>
      <c r="O71" s="51" t="s">
        <v>63</v>
      </c>
    </row>
    <row r="72" spans="2:15" x14ac:dyDescent="0.2">
      <c r="J72" s="39" t="s">
        <v>64</v>
      </c>
      <c r="K72" s="3" t="s">
        <v>65</v>
      </c>
      <c r="L72" s="3" t="s">
        <v>32</v>
      </c>
      <c r="M72" s="3" t="s">
        <v>66</v>
      </c>
      <c r="N72" s="2"/>
      <c r="O72" s="5" t="s">
        <v>67</v>
      </c>
    </row>
    <row r="73" spans="2:15" x14ac:dyDescent="0.2">
      <c r="J73" s="41" t="s">
        <v>68</v>
      </c>
      <c r="K73" s="59">
        <v>0.56000000000000005</v>
      </c>
      <c r="L73" s="31">
        <v>26816732.889903285</v>
      </c>
      <c r="M73" s="68">
        <f>(0.0285*1/9)+(0.04864*8/9)</f>
        <v>4.640222222222222E-2</v>
      </c>
      <c r="N73" s="52" t="s">
        <v>74</v>
      </c>
      <c r="O73" s="55">
        <f>+L73*M73</f>
        <v>1244355.9988312677</v>
      </c>
    </row>
    <row r="74" spans="2:15" x14ac:dyDescent="0.2">
      <c r="J74" s="41" t="s">
        <v>69</v>
      </c>
      <c r="K74" s="59">
        <v>0.04</v>
      </c>
      <c r="L74" s="31">
        <v>1915480.9207073771</v>
      </c>
      <c r="M74" s="68">
        <f>(0.0175*1/9)+(0.06145*8/9)</f>
        <v>5.6566666666666661E-2</v>
      </c>
      <c r="N74" s="52" t="s">
        <v>75</v>
      </c>
      <c r="O74" s="55">
        <f>+L74*M74</f>
        <v>108352.37074801396</v>
      </c>
    </row>
    <row r="75" spans="2:15" x14ac:dyDescent="0.2">
      <c r="J75" s="41" t="s">
        <v>70</v>
      </c>
      <c r="K75" s="59">
        <v>0.4</v>
      </c>
      <c r="L75" s="31">
        <v>19154809.207073774</v>
      </c>
      <c r="M75" s="69">
        <v>8.3400000000000002E-2</v>
      </c>
      <c r="N75" s="69"/>
      <c r="O75" s="55">
        <f>+L75*M75</f>
        <v>1597511.0878699529</v>
      </c>
    </row>
    <row r="76" spans="2:15" x14ac:dyDescent="0.2">
      <c r="J76" s="41" t="s">
        <v>71</v>
      </c>
      <c r="K76" s="66">
        <f>SUM(K73:K75)</f>
        <v>1</v>
      </c>
      <c r="L76" s="42">
        <v>47887023.01768443</v>
      </c>
      <c r="M76" s="59"/>
      <c r="N76" s="59"/>
      <c r="O76" s="34">
        <f>SUM(O73:O75)</f>
        <v>2950219.4574492346</v>
      </c>
    </row>
    <row r="77" spans="2:15" x14ac:dyDescent="0.2">
      <c r="J77" s="43"/>
      <c r="K77" s="60"/>
      <c r="L77" s="61"/>
      <c r="M77" s="60"/>
      <c r="N77" s="63"/>
      <c r="O77" s="62"/>
    </row>
    <row r="78" spans="2:15" x14ac:dyDescent="0.2">
      <c r="J78" s="72" t="s">
        <v>76</v>
      </c>
      <c r="K78" s="1"/>
      <c r="L78" s="1"/>
      <c r="M78" s="1"/>
      <c r="N78" s="2"/>
      <c r="O78" s="1"/>
    </row>
    <row r="79" spans="2:15" x14ac:dyDescent="0.2">
      <c r="J79" s="72" t="s">
        <v>77</v>
      </c>
      <c r="K79" s="1"/>
      <c r="L79" s="1"/>
      <c r="M79" s="1"/>
      <c r="N79" s="2"/>
      <c r="O79" s="1"/>
    </row>
    <row r="80" spans="2:15" x14ac:dyDescent="0.2">
      <c r="J80" s="72"/>
      <c r="K80" s="1"/>
      <c r="L80" s="1"/>
      <c r="M80" s="1"/>
      <c r="N80" s="2"/>
      <c r="O80" s="1"/>
    </row>
    <row r="81" spans="2:16" x14ac:dyDescent="0.2">
      <c r="B81" s="166" t="s">
        <v>302</v>
      </c>
      <c r="J81" s="166" t="s">
        <v>303</v>
      </c>
    </row>
    <row r="82" spans="2:16" x14ac:dyDescent="0.2">
      <c r="B82" s="492" t="s">
        <v>123</v>
      </c>
      <c r="C82" s="493"/>
      <c r="D82" s="493"/>
      <c r="E82" s="493"/>
      <c r="F82" s="493"/>
      <c r="G82" s="493"/>
      <c r="H82" s="494"/>
      <c r="J82" s="492" t="s">
        <v>123</v>
      </c>
      <c r="K82" s="493"/>
      <c r="L82" s="493"/>
      <c r="M82" s="493"/>
      <c r="N82" s="493"/>
      <c r="O82" s="493"/>
      <c r="P82" s="494"/>
    </row>
    <row r="83" spans="2:16" x14ac:dyDescent="0.2">
      <c r="B83" s="4" t="s">
        <v>124</v>
      </c>
      <c r="C83" s="3" t="s">
        <v>125</v>
      </c>
      <c r="D83" s="3" t="s">
        <v>126</v>
      </c>
      <c r="E83" s="3" t="s">
        <v>127</v>
      </c>
      <c r="F83" s="3"/>
      <c r="G83" s="3" t="s">
        <v>128</v>
      </c>
      <c r="H83" s="5" t="s">
        <v>129</v>
      </c>
      <c r="I83" s="3"/>
      <c r="J83" s="4" t="s">
        <v>124</v>
      </c>
      <c r="K83" s="3" t="s">
        <v>125</v>
      </c>
      <c r="L83" s="3" t="s">
        <v>126</v>
      </c>
      <c r="M83" s="3" t="s">
        <v>127</v>
      </c>
      <c r="N83" s="3"/>
      <c r="O83" s="3" t="s">
        <v>128</v>
      </c>
      <c r="P83" s="5" t="s">
        <v>129</v>
      </c>
    </row>
    <row r="84" spans="2:16" x14ac:dyDescent="0.2">
      <c r="B84" s="173">
        <v>1706</v>
      </c>
      <c r="C84" s="169">
        <v>100</v>
      </c>
      <c r="D84" s="53">
        <f>1/C84</f>
        <v>0.01</v>
      </c>
      <c r="E84" s="174" t="s">
        <v>130</v>
      </c>
      <c r="F84" s="53"/>
      <c r="G84" s="31">
        <v>2172019.2825166634</v>
      </c>
      <c r="H84" s="30">
        <f>(+D84*G84)</f>
        <v>21720.192825166636</v>
      </c>
      <c r="I84" s="33"/>
      <c r="J84" s="173">
        <v>1706</v>
      </c>
      <c r="K84" s="169">
        <v>100</v>
      </c>
      <c r="L84" s="53">
        <f>1/K84</f>
        <v>0.01</v>
      </c>
      <c r="M84" s="174" t="s">
        <v>130</v>
      </c>
      <c r="N84" s="53"/>
      <c r="O84" s="31">
        <v>2172019.2825166634</v>
      </c>
      <c r="P84" s="30">
        <f>(+L84*O84)</f>
        <v>21720.192825166636</v>
      </c>
    </row>
    <row r="85" spans="2:16" x14ac:dyDescent="0.2">
      <c r="B85" s="173">
        <v>1720</v>
      </c>
      <c r="C85" s="169">
        <v>90</v>
      </c>
      <c r="D85" s="53">
        <f t="shared" ref="D85:D90" si="0">1/C85</f>
        <v>1.1111111111111112E-2</v>
      </c>
      <c r="E85" s="174" t="s">
        <v>131</v>
      </c>
      <c r="F85" s="53"/>
      <c r="G85" s="31">
        <v>36377876.078774318</v>
      </c>
      <c r="H85" s="30">
        <f t="shared" ref="H85:H90" si="1">(+D85*G85)</f>
        <v>404198.62309749244</v>
      </c>
      <c r="I85" s="33"/>
      <c r="J85" s="173">
        <v>1720</v>
      </c>
      <c r="K85" s="169">
        <v>90</v>
      </c>
      <c r="L85" s="53">
        <f t="shared" ref="L85:L90" si="2">1/K85</f>
        <v>1.1111111111111112E-2</v>
      </c>
      <c r="M85" s="174" t="s">
        <v>131</v>
      </c>
      <c r="N85" s="53"/>
      <c r="O85" s="31">
        <v>36377876.078774318</v>
      </c>
      <c r="P85" s="30">
        <f t="shared" ref="P85:P90" si="3">(+L85*O85)</f>
        <v>404198.62309749244</v>
      </c>
    </row>
    <row r="86" spans="2:16" x14ac:dyDescent="0.2">
      <c r="B86" s="173">
        <v>1730</v>
      </c>
      <c r="C86" s="169">
        <v>60</v>
      </c>
      <c r="D86" s="53">
        <f t="shared" si="0"/>
        <v>1.6666666666666666E-2</v>
      </c>
      <c r="E86" s="174" t="s">
        <v>132</v>
      </c>
      <c r="F86" s="53"/>
      <c r="G86" s="31">
        <v>1259730.3781063482</v>
      </c>
      <c r="H86" s="30">
        <f t="shared" si="1"/>
        <v>20995.506301772471</v>
      </c>
      <c r="I86" s="33"/>
      <c r="J86" s="173">
        <v>1730</v>
      </c>
      <c r="K86" s="169">
        <v>60</v>
      </c>
      <c r="L86" s="53">
        <f t="shared" si="2"/>
        <v>1.6666666666666666E-2</v>
      </c>
      <c r="M86" s="174" t="s">
        <v>132</v>
      </c>
      <c r="N86" s="53"/>
      <c r="O86" s="31">
        <v>1259730.3781063482</v>
      </c>
      <c r="P86" s="30">
        <f t="shared" si="3"/>
        <v>20995.506301772471</v>
      </c>
    </row>
    <row r="87" spans="2:16" x14ac:dyDescent="0.2">
      <c r="B87" s="173">
        <v>1730</v>
      </c>
      <c r="C87" s="169">
        <v>60</v>
      </c>
      <c r="D87" s="53">
        <f t="shared" si="0"/>
        <v>1.6666666666666666E-2</v>
      </c>
      <c r="E87" s="174" t="s">
        <v>133</v>
      </c>
      <c r="F87" s="53"/>
      <c r="G87" s="31">
        <v>893750.85067857068</v>
      </c>
      <c r="H87" s="30">
        <f t="shared" si="1"/>
        <v>14895.847511309512</v>
      </c>
      <c r="I87" s="33"/>
      <c r="J87" s="173">
        <v>1730</v>
      </c>
      <c r="K87" s="169">
        <v>60</v>
      </c>
      <c r="L87" s="53">
        <f t="shared" si="2"/>
        <v>1.6666666666666666E-2</v>
      </c>
      <c r="M87" s="174" t="s">
        <v>133</v>
      </c>
      <c r="N87" s="53"/>
      <c r="O87" s="31">
        <v>893750.85067857068</v>
      </c>
      <c r="P87" s="30">
        <f t="shared" si="3"/>
        <v>14895.847511309512</v>
      </c>
    </row>
    <row r="88" spans="2:16" x14ac:dyDescent="0.2">
      <c r="B88" s="173">
        <v>1730</v>
      </c>
      <c r="C88" s="169">
        <v>70</v>
      </c>
      <c r="D88" s="53">
        <f t="shared" si="0"/>
        <v>1.4285714285714285E-2</v>
      </c>
      <c r="E88" s="174" t="s">
        <v>134</v>
      </c>
      <c r="F88" s="53"/>
      <c r="G88" s="31">
        <v>6114373.5225252546</v>
      </c>
      <c r="H88" s="30">
        <f t="shared" si="1"/>
        <v>87348.193178932212</v>
      </c>
      <c r="I88" s="33"/>
      <c r="J88" s="173">
        <v>1730</v>
      </c>
      <c r="K88" s="169">
        <v>70</v>
      </c>
      <c r="L88" s="53">
        <f t="shared" si="2"/>
        <v>1.4285714285714285E-2</v>
      </c>
      <c r="M88" s="174" t="s">
        <v>134</v>
      </c>
      <c r="N88" s="53"/>
      <c r="O88" s="31">
        <v>6114373.5225252546</v>
      </c>
      <c r="P88" s="30">
        <f t="shared" si="3"/>
        <v>87348.193178932212</v>
      </c>
    </row>
    <row r="89" spans="2:16" x14ac:dyDescent="0.2">
      <c r="B89" s="173">
        <v>1730</v>
      </c>
      <c r="C89" s="169">
        <v>50</v>
      </c>
      <c r="D89" s="53">
        <f t="shared" si="0"/>
        <v>0.02</v>
      </c>
      <c r="E89" s="174" t="s">
        <v>135</v>
      </c>
      <c r="F89" s="53"/>
      <c r="G89" s="31">
        <v>1056465.5070530444</v>
      </c>
      <c r="H89" s="30">
        <f t="shared" si="1"/>
        <v>21129.310141060887</v>
      </c>
      <c r="I89" s="33"/>
      <c r="J89" s="173">
        <v>1730</v>
      </c>
      <c r="K89" s="169">
        <v>50</v>
      </c>
      <c r="L89" s="53">
        <f t="shared" si="2"/>
        <v>0.02</v>
      </c>
      <c r="M89" s="174" t="s">
        <v>135</v>
      </c>
      <c r="N89" s="53"/>
      <c r="O89" s="31">
        <v>1056465.5070530444</v>
      </c>
      <c r="P89" s="30">
        <f t="shared" si="3"/>
        <v>21129.310141060887</v>
      </c>
    </row>
    <row r="90" spans="2:16" x14ac:dyDescent="0.2">
      <c r="B90" s="173">
        <v>1730</v>
      </c>
      <c r="C90" s="169">
        <v>70</v>
      </c>
      <c r="D90" s="53">
        <f t="shared" si="0"/>
        <v>1.4285714285714285E-2</v>
      </c>
      <c r="E90" s="174" t="s">
        <v>136</v>
      </c>
      <c r="F90" s="53"/>
      <c r="G90" s="9">
        <v>812921.04034580395</v>
      </c>
      <c r="H90" s="32">
        <f t="shared" si="1"/>
        <v>11613.15771922577</v>
      </c>
      <c r="I90" s="33"/>
      <c r="J90" s="173">
        <v>1730</v>
      </c>
      <c r="K90" s="169">
        <v>70</v>
      </c>
      <c r="L90" s="53">
        <f t="shared" si="2"/>
        <v>1.4285714285714285E-2</v>
      </c>
      <c r="M90" s="174" t="s">
        <v>136</v>
      </c>
      <c r="N90" s="53"/>
      <c r="O90" s="9">
        <v>812921.04034580395</v>
      </c>
      <c r="P90" s="32">
        <f t="shared" si="3"/>
        <v>11613.15771922577</v>
      </c>
    </row>
    <row r="91" spans="2:16" x14ac:dyDescent="0.2">
      <c r="B91" s="175"/>
      <c r="C91" s="176"/>
      <c r="D91" s="177"/>
      <c r="E91" s="177"/>
      <c r="F91" s="178"/>
      <c r="G91" s="44">
        <v>48687136.660000004</v>
      </c>
      <c r="H91" s="179">
        <f>SUM(H84:H90)</f>
        <v>581900.83077495988</v>
      </c>
      <c r="I91" s="76"/>
      <c r="J91" s="175"/>
      <c r="K91" s="176"/>
      <c r="L91" s="177"/>
      <c r="M91" s="177"/>
      <c r="N91" s="178"/>
      <c r="O91" s="44">
        <v>48687136.660000004</v>
      </c>
      <c r="P91" s="179">
        <f>SUM(P84:P90)</f>
        <v>581900.83077495988</v>
      </c>
    </row>
    <row r="93" spans="2:16" x14ac:dyDescent="0.2">
      <c r="J93" s="517" t="s">
        <v>207</v>
      </c>
      <c r="K93" s="518"/>
      <c r="L93" s="518"/>
      <c r="M93" s="518"/>
      <c r="N93" s="518"/>
      <c r="O93" s="518"/>
      <c r="P93" s="519"/>
    </row>
    <row r="94" spans="2:16" x14ac:dyDescent="0.2">
      <c r="J94" s="201" t="s">
        <v>124</v>
      </c>
      <c r="K94" s="193" t="s">
        <v>125</v>
      </c>
      <c r="L94" s="193" t="s">
        <v>126</v>
      </c>
      <c r="M94" s="193" t="s">
        <v>127</v>
      </c>
      <c r="N94" s="193"/>
      <c r="O94" s="193" t="s">
        <v>206</v>
      </c>
      <c r="P94" s="202" t="s">
        <v>129</v>
      </c>
    </row>
    <row r="95" spans="2:16" x14ac:dyDescent="0.2">
      <c r="J95" s="203">
        <v>1706</v>
      </c>
      <c r="K95" s="204">
        <v>100</v>
      </c>
      <c r="L95" s="205">
        <f>1/K95</f>
        <v>0.01</v>
      </c>
      <c r="M95" s="206" t="s">
        <v>130</v>
      </c>
      <c r="N95" s="205"/>
      <c r="O95" s="194">
        <v>1397772.1317835769</v>
      </c>
      <c r="P95" s="188">
        <f>O95*L95</f>
        <v>13977.721317835769</v>
      </c>
    </row>
    <row r="96" spans="2:16" x14ac:dyDescent="0.2">
      <c r="J96" s="203">
        <v>1720</v>
      </c>
      <c r="K96" s="204">
        <v>90</v>
      </c>
      <c r="L96" s="205">
        <f t="shared" ref="L96:L101" si="4">1/K96</f>
        <v>1.1111111111111112E-2</v>
      </c>
      <c r="M96" s="206" t="s">
        <v>131</v>
      </c>
      <c r="N96" s="205"/>
      <c r="O96" s="194">
        <v>23410465.001706108</v>
      </c>
      <c r="P96" s="188">
        <f t="shared" ref="P96:P101" si="5">O96*L96</f>
        <v>260116.27779673456</v>
      </c>
    </row>
    <row r="97" spans="10:16" x14ac:dyDescent="0.2">
      <c r="J97" s="203">
        <v>1730</v>
      </c>
      <c r="K97" s="204">
        <v>60</v>
      </c>
      <c r="L97" s="205">
        <f t="shared" si="4"/>
        <v>1.6666666666666666E-2</v>
      </c>
      <c r="M97" s="206" t="s">
        <v>132</v>
      </c>
      <c r="N97" s="205"/>
      <c r="O97" s="194">
        <v>810681.57647202327</v>
      </c>
      <c r="P97" s="188">
        <f t="shared" si="5"/>
        <v>13511.359607867054</v>
      </c>
    </row>
    <row r="98" spans="10:16" x14ac:dyDescent="0.2">
      <c r="J98" s="203">
        <v>1730</v>
      </c>
      <c r="K98" s="204">
        <v>60</v>
      </c>
      <c r="L98" s="205">
        <f t="shared" si="4"/>
        <v>1.6666666666666666E-2</v>
      </c>
      <c r="M98" s="206" t="s">
        <v>133</v>
      </c>
      <c r="N98" s="205"/>
      <c r="O98" s="194">
        <v>575160.65436992119</v>
      </c>
      <c r="P98" s="188">
        <f t="shared" si="5"/>
        <v>9586.0109061653529</v>
      </c>
    </row>
    <row r="99" spans="10:16" x14ac:dyDescent="0.2">
      <c r="J99" s="203">
        <v>1730</v>
      </c>
      <c r="K99" s="204">
        <v>70</v>
      </c>
      <c r="L99" s="205">
        <f t="shared" si="4"/>
        <v>1.4285714285714285E-2</v>
      </c>
      <c r="M99" s="206" t="s">
        <v>134</v>
      </c>
      <c r="N99" s="205"/>
      <c r="O99" s="194">
        <v>3934818.1583353942</v>
      </c>
      <c r="P99" s="188">
        <f t="shared" si="5"/>
        <v>56211.687976219917</v>
      </c>
    </row>
    <row r="100" spans="10:16" x14ac:dyDescent="0.2">
      <c r="J100" s="203">
        <v>1730</v>
      </c>
      <c r="K100" s="204">
        <v>50</v>
      </c>
      <c r="L100" s="205">
        <f t="shared" si="4"/>
        <v>0.02</v>
      </c>
      <c r="M100" s="206" t="s">
        <v>135</v>
      </c>
      <c r="N100" s="205"/>
      <c r="O100" s="194">
        <v>679873.35832412075</v>
      </c>
      <c r="P100" s="188">
        <f t="shared" si="5"/>
        <v>13597.467166482415</v>
      </c>
    </row>
    <row r="101" spans="10:16" x14ac:dyDescent="0.2">
      <c r="J101" s="203">
        <v>1730</v>
      </c>
      <c r="K101" s="204">
        <v>70</v>
      </c>
      <c r="L101" s="205">
        <f t="shared" si="4"/>
        <v>1.4285714285714285E-2</v>
      </c>
      <c r="M101" s="206" t="s">
        <v>136</v>
      </c>
      <c r="N101" s="205"/>
      <c r="O101" s="207">
        <v>523143.77900885878</v>
      </c>
      <c r="P101" s="186">
        <f t="shared" si="5"/>
        <v>7473.4825572694108</v>
      </c>
    </row>
    <row r="102" spans="10:16" x14ac:dyDescent="0.2">
      <c r="J102" s="208"/>
      <c r="K102" s="209"/>
      <c r="L102" s="210"/>
      <c r="M102" s="210"/>
      <c r="N102" s="211"/>
      <c r="O102" s="197">
        <f>P6</f>
        <v>31331914.660000004</v>
      </c>
      <c r="P102" s="212">
        <f>SUM(P95:P101)</f>
        <v>374474.00732857449</v>
      </c>
    </row>
    <row r="103" spans="10:16" x14ac:dyDescent="0.2">
      <c r="J103" s="196" t="s">
        <v>153</v>
      </c>
    </row>
  </sheetData>
  <mergeCells count="24">
    <mergeCell ref="B4:G4"/>
    <mergeCell ref="J4:Q4"/>
    <mergeCell ref="B21:E21"/>
    <mergeCell ref="J21:M21"/>
    <mergeCell ref="B23:D23"/>
    <mergeCell ref="J23:L23"/>
    <mergeCell ref="B24:D24"/>
    <mergeCell ref="J24:L24"/>
    <mergeCell ref="B25:D25"/>
    <mergeCell ref="J25:L25"/>
    <mergeCell ref="B27:E27"/>
    <mergeCell ref="J27:M27"/>
    <mergeCell ref="J93:P93"/>
    <mergeCell ref="B34:G34"/>
    <mergeCell ref="J34:Q34"/>
    <mergeCell ref="J43:Q44"/>
    <mergeCell ref="B47:G47"/>
    <mergeCell ref="J47:O47"/>
    <mergeCell ref="B56:G56"/>
    <mergeCell ref="J58:O59"/>
    <mergeCell ref="J61:O61"/>
    <mergeCell ref="J70:O70"/>
    <mergeCell ref="B82:H82"/>
    <mergeCell ref="J82:P82"/>
  </mergeCells>
  <pageMargins left="0.7" right="0.7" top="0.75" bottom="0.75" header="0.3" footer="0.3"/>
  <pageSetup scale="52" fitToHeight="0" orientation="landscape" r:id="rId1"/>
  <rowBreaks count="1" manualBreakCount="1">
    <brk id="45" max="16383" man="1"/>
  </rowBreaks>
  <ignoredErrors>
    <ignoredError sqref="F59:F60 N73:N7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97D5-1698-4986-9EEE-16829CCB9982}">
  <sheetPr>
    <pageSetUpPr fitToPage="1"/>
  </sheetPr>
  <dimension ref="A1:AA35"/>
  <sheetViews>
    <sheetView zoomScaleNormal="100" workbookViewId="0">
      <selection activeCell="Y34" sqref="Y34"/>
    </sheetView>
  </sheetViews>
  <sheetFormatPr defaultColWidth="8.75" defaultRowHeight="15.75" x14ac:dyDescent="0.25"/>
  <cols>
    <col min="1" max="1" width="14.25" style="150" bestFit="1" customWidth="1"/>
    <col min="2" max="4" width="10.25" style="150" customWidth="1"/>
    <col min="5" max="8" width="8.75" style="150"/>
    <col min="9" max="9" width="9.25" style="150" customWidth="1"/>
    <col min="10" max="16384" width="8.75" style="150"/>
  </cols>
  <sheetData>
    <row r="1" spans="1:27" ht="30" customHeight="1" x14ac:dyDescent="0.25">
      <c r="A1" s="461" t="s">
        <v>357</v>
      </c>
    </row>
    <row r="2" spans="1:27" s="233" customFormat="1" x14ac:dyDescent="0.25">
      <c r="A2" s="363" t="s">
        <v>351</v>
      </c>
    </row>
    <row r="3" spans="1:27" s="233" customFormat="1" x14ac:dyDescent="0.25">
      <c r="A3" s="234"/>
      <c r="B3" s="502">
        <v>2022</v>
      </c>
      <c r="C3" s="503"/>
      <c r="D3" s="503"/>
      <c r="E3" s="503"/>
      <c r="F3" s="503"/>
      <c r="G3" s="503"/>
      <c r="H3" s="503"/>
      <c r="I3" s="503"/>
      <c r="J3" s="503"/>
      <c r="K3" s="503"/>
      <c r="L3" s="503"/>
      <c r="M3" s="504"/>
      <c r="N3" s="502">
        <v>2023</v>
      </c>
      <c r="O3" s="503"/>
      <c r="P3" s="503"/>
      <c r="Q3" s="503"/>
      <c r="R3" s="503"/>
      <c r="S3" s="503"/>
      <c r="T3" s="503"/>
      <c r="U3" s="503"/>
      <c r="V3" s="503"/>
      <c r="W3" s="503"/>
      <c r="X3" s="503"/>
      <c r="Y3" s="504"/>
      <c r="Z3" s="234"/>
    </row>
    <row r="4" spans="1:27" s="233" customFormat="1" x14ac:dyDescent="0.25">
      <c r="A4" s="234"/>
      <c r="B4" s="455" t="s">
        <v>220</v>
      </c>
      <c r="C4" s="316" t="s">
        <v>221</v>
      </c>
      <c r="D4" s="316" t="s">
        <v>222</v>
      </c>
      <c r="E4" s="316" t="s">
        <v>211</v>
      </c>
      <c r="F4" s="316" t="s">
        <v>212</v>
      </c>
      <c r="G4" s="316" t="s">
        <v>213</v>
      </c>
      <c r="H4" s="316" t="s">
        <v>214</v>
      </c>
      <c r="I4" s="316" t="s">
        <v>215</v>
      </c>
      <c r="J4" s="316" t="s">
        <v>216</v>
      </c>
      <c r="K4" s="316" t="s">
        <v>217</v>
      </c>
      <c r="L4" s="316" t="s">
        <v>218</v>
      </c>
      <c r="M4" s="307" t="s">
        <v>219</v>
      </c>
      <c r="N4" s="455" t="s">
        <v>220</v>
      </c>
      <c r="O4" s="316" t="s">
        <v>221</v>
      </c>
      <c r="P4" s="316" t="s">
        <v>222</v>
      </c>
      <c r="Q4" s="316" t="s">
        <v>223</v>
      </c>
      <c r="R4" s="316" t="s">
        <v>212</v>
      </c>
      <c r="S4" s="316" t="s">
        <v>213</v>
      </c>
      <c r="T4" s="316" t="s">
        <v>214</v>
      </c>
      <c r="U4" s="316" t="s">
        <v>215</v>
      </c>
      <c r="V4" s="316" t="s">
        <v>216</v>
      </c>
      <c r="W4" s="316" t="s">
        <v>217</v>
      </c>
      <c r="X4" s="316" t="s">
        <v>218</v>
      </c>
      <c r="Y4" s="307" t="s">
        <v>219</v>
      </c>
      <c r="Z4" s="236" t="s">
        <v>71</v>
      </c>
    </row>
    <row r="5" spans="1:27" s="233" customFormat="1" x14ac:dyDescent="0.25">
      <c r="A5" s="456" t="s">
        <v>224</v>
      </c>
      <c r="B5" s="266">
        <v>0</v>
      </c>
      <c r="C5" s="456">
        <v>0</v>
      </c>
      <c r="D5" s="456">
        <v>0</v>
      </c>
      <c r="E5" s="335">
        <f>'Attachment 5 Schedule 4'!$I$27</f>
        <v>253193.42385429426</v>
      </c>
      <c r="F5" s="335">
        <f>'Attachment 5 Schedule 4'!$I$27</f>
        <v>253193.42385429426</v>
      </c>
      <c r="G5" s="335">
        <f>'Attachment 5 Schedule 4'!$I$27</f>
        <v>253193.42385429426</v>
      </c>
      <c r="H5" s="335">
        <f>'Attachment 5 Schedule 4'!$I$27</f>
        <v>253193.42385429426</v>
      </c>
      <c r="I5" s="335">
        <f>'Attachment 5 Schedule 4'!$I$27</f>
        <v>253193.42385429426</v>
      </c>
      <c r="J5" s="335">
        <f>'Attachment 5 Schedule 4'!$I$27</f>
        <v>253193.42385429426</v>
      </c>
      <c r="K5" s="335">
        <f>'Attachment 5 Schedule 4'!$I$27</f>
        <v>253193.42385429426</v>
      </c>
      <c r="L5" s="335">
        <f>'Attachment 5 Schedule 4'!$I$27</f>
        <v>253193.42385429426</v>
      </c>
      <c r="M5" s="336">
        <f>'Attachment 5 Schedule 4'!$I$27</f>
        <v>253193.42385429426</v>
      </c>
      <c r="N5" s="337">
        <f>'Attachment 5 Schedule 4'!$I$27</f>
        <v>253193.42385429426</v>
      </c>
      <c r="O5" s="335">
        <f>'Attachment 5 Schedule 4'!$I$27</f>
        <v>253193.42385429426</v>
      </c>
      <c r="P5" s="335">
        <f>'Attachment 5 Schedule 4'!$I$27</f>
        <v>253193.42385429426</v>
      </c>
      <c r="Q5" s="335">
        <f>'Attachment 5 Schedule 4'!$I$28</f>
        <v>297282.359762243</v>
      </c>
      <c r="R5" s="335">
        <f>'Attachment 5 Schedule 4'!$I$28</f>
        <v>297282.359762243</v>
      </c>
      <c r="S5" s="335">
        <f>'Attachment 5 Schedule 4'!$I$28</f>
        <v>297282.359762243</v>
      </c>
      <c r="T5" s="335">
        <f>'Attachment 5 Schedule 4'!$I$28</f>
        <v>297282.359762243</v>
      </c>
      <c r="U5" s="335">
        <f>'Attachment 5 Schedule 4'!$I$28</f>
        <v>297282.359762243</v>
      </c>
      <c r="V5" s="335">
        <f>'Attachment 5 Schedule 4'!$I$28</f>
        <v>297282.359762243</v>
      </c>
      <c r="W5" s="335">
        <f>'Attachment 5 Schedule 4'!$I$28</f>
        <v>297282.359762243</v>
      </c>
      <c r="X5" s="335">
        <f>'Attachment 5 Schedule 4'!$I$28</f>
        <v>297282.359762243</v>
      </c>
      <c r="Y5" s="336">
        <f>'Attachment 5 Schedule 4'!$I$28</f>
        <v>297282.359762243</v>
      </c>
      <c r="Z5" s="234"/>
    </row>
    <row r="6" spans="1:27" s="233" customFormat="1" x14ac:dyDescent="0.25">
      <c r="A6" s="456" t="s">
        <v>225</v>
      </c>
      <c r="B6" s="266">
        <v>0</v>
      </c>
      <c r="C6" s="456">
        <v>0</v>
      </c>
      <c r="D6" s="456">
        <v>0</v>
      </c>
      <c r="E6" s="232">
        <f>+E5</f>
        <v>253193.42385429426</v>
      </c>
      <c r="F6" s="232">
        <f>E6+F5</f>
        <v>506386.84770858852</v>
      </c>
      <c r="G6" s="232">
        <f t="shared" ref="G6:Y6" si="0">F6+G5</f>
        <v>759580.27156288282</v>
      </c>
      <c r="H6" s="232">
        <f t="shared" si="0"/>
        <v>1012773.695417177</v>
      </c>
      <c r="I6" s="232">
        <f t="shared" si="0"/>
        <v>1265967.1192714714</v>
      </c>
      <c r="J6" s="232">
        <f t="shared" si="0"/>
        <v>1519160.5431257656</v>
      </c>
      <c r="K6" s="232">
        <f t="shared" si="0"/>
        <v>1772353.9669800599</v>
      </c>
      <c r="L6" s="232">
        <f t="shared" si="0"/>
        <v>2025547.3908343541</v>
      </c>
      <c r="M6" s="255">
        <f t="shared" si="0"/>
        <v>2278740.8146886486</v>
      </c>
      <c r="N6" s="338">
        <f t="shared" si="0"/>
        <v>2531934.2385429428</v>
      </c>
      <c r="O6" s="232">
        <f t="shared" si="0"/>
        <v>2785127.662397237</v>
      </c>
      <c r="P6" s="232">
        <f t="shared" si="0"/>
        <v>3038321.0862515313</v>
      </c>
      <c r="Q6" s="232">
        <f t="shared" si="0"/>
        <v>3335603.4460137743</v>
      </c>
      <c r="R6" s="232">
        <f t="shared" si="0"/>
        <v>3632885.8057760173</v>
      </c>
      <c r="S6" s="232">
        <f t="shared" si="0"/>
        <v>3930168.1655382602</v>
      </c>
      <c r="T6" s="232">
        <f t="shared" si="0"/>
        <v>4227450.5253005028</v>
      </c>
      <c r="U6" s="232">
        <f t="shared" si="0"/>
        <v>4524732.8850627458</v>
      </c>
      <c r="V6" s="232">
        <f t="shared" si="0"/>
        <v>4822015.2448249888</v>
      </c>
      <c r="W6" s="232">
        <f t="shared" si="0"/>
        <v>5119297.6045872318</v>
      </c>
      <c r="X6" s="232">
        <f t="shared" si="0"/>
        <v>5416579.9643494748</v>
      </c>
      <c r="Y6" s="255">
        <f t="shared" si="0"/>
        <v>5713862.3241117178</v>
      </c>
      <c r="Z6" s="232">
        <f>+Y6</f>
        <v>5713862.3241117178</v>
      </c>
    </row>
    <row r="7" spans="1:27" s="233" customFormat="1" x14ac:dyDescent="0.25">
      <c r="A7" s="456" t="s">
        <v>226</v>
      </c>
      <c r="B7" s="263">
        <v>0</v>
      </c>
      <c r="C7" s="457">
        <v>0</v>
      </c>
      <c r="D7" s="457">
        <v>0</v>
      </c>
      <c r="E7" s="242">
        <v>0</v>
      </c>
      <c r="F7" s="242">
        <f>+E6*(I11)</f>
        <v>215.21441027615015</v>
      </c>
      <c r="G7" s="242">
        <f>+F6*I11</f>
        <v>430.42882055230029</v>
      </c>
      <c r="H7" s="242">
        <f>+G6*I12</f>
        <v>1392.5638311986186</v>
      </c>
      <c r="I7" s="242">
        <f>+H6*I12</f>
        <v>1856.7517749314911</v>
      </c>
      <c r="J7" s="242">
        <f>+I6*I12</f>
        <v>2320.9397186643641</v>
      </c>
      <c r="K7" s="242">
        <f>+J6*I13</f>
        <v>4899.2927515805941</v>
      </c>
      <c r="L7" s="242">
        <f>+K6*I13</f>
        <v>5715.8415435106926</v>
      </c>
      <c r="M7" s="256">
        <f>+L6*I13</f>
        <v>6532.3903354407921</v>
      </c>
      <c r="N7" s="339">
        <f>M6*I14</f>
        <v>8982.0367112310905</v>
      </c>
      <c r="O7" s="242">
        <f>+N6*I14</f>
        <v>9980.0407902567677</v>
      </c>
      <c r="P7" s="242">
        <f>+O6*I14</f>
        <v>10978.044869282443</v>
      </c>
      <c r="Q7" s="242">
        <f>P6*I15</f>
        <v>12609.032507943855</v>
      </c>
      <c r="R7" s="242">
        <f>Q6*I15</f>
        <v>13842.754300957164</v>
      </c>
      <c r="S7" s="242">
        <f>R6*I15</f>
        <v>15076.476093970472</v>
      </c>
      <c r="T7" s="242">
        <f>S6*I16</f>
        <v>16310.19788698378</v>
      </c>
      <c r="U7" s="242">
        <f>+T6*I16</f>
        <v>17543.919679997085</v>
      </c>
      <c r="V7" s="242">
        <f>+U6*I16</f>
        <v>18777.641473010393</v>
      </c>
      <c r="W7" s="242">
        <f>+V6*I17</f>
        <v>22060.719745074322</v>
      </c>
      <c r="X7" s="242">
        <f>+W6*I17</f>
        <v>23420.786540986584</v>
      </c>
      <c r="Y7" s="256">
        <f>+X6*I17</f>
        <v>24780.853336898846</v>
      </c>
      <c r="Z7" s="232">
        <f>SUM(E7:Y7)</f>
        <v>217725.92712274779</v>
      </c>
    </row>
    <row r="8" spans="1:27" s="233" customFormat="1" ht="16.5" thickBot="1" x14ac:dyDescent="0.3">
      <c r="A8" s="234"/>
      <c r="B8" s="234"/>
      <c r="C8" s="234"/>
      <c r="D8" s="234"/>
      <c r="E8" s="232"/>
      <c r="F8" s="232"/>
      <c r="G8" s="232"/>
      <c r="H8" s="232"/>
      <c r="I8" s="232"/>
      <c r="J8" s="232"/>
      <c r="K8" s="232"/>
      <c r="L8" s="232"/>
      <c r="M8" s="232"/>
      <c r="N8" s="232"/>
      <c r="O8" s="232"/>
      <c r="P8" s="232"/>
      <c r="Q8" s="232"/>
      <c r="R8" s="232"/>
      <c r="S8" s="232"/>
      <c r="T8" s="232"/>
      <c r="U8" s="232"/>
      <c r="V8" s="232"/>
      <c r="W8" s="232"/>
      <c r="X8" s="232"/>
      <c r="Y8" s="232"/>
      <c r="Z8" s="458">
        <f>SUM(Z6:Z7)</f>
        <v>5931588.2512344653</v>
      </c>
      <c r="AA8" s="363" t="s">
        <v>228</v>
      </c>
    </row>
    <row r="9" spans="1:27" s="233" customFormat="1" ht="16.5" thickTop="1" x14ac:dyDescent="0.25">
      <c r="A9" s="234"/>
      <c r="B9" s="234"/>
      <c r="C9" s="234"/>
      <c r="D9" s="234"/>
      <c r="E9" s="234"/>
      <c r="F9" s="234"/>
      <c r="G9" s="522" t="s">
        <v>227</v>
      </c>
      <c r="H9" s="523"/>
      <c r="I9" s="524"/>
      <c r="J9" s="234"/>
      <c r="K9" s="234"/>
      <c r="L9" s="234"/>
      <c r="M9" s="234"/>
      <c r="N9" s="234"/>
      <c r="O9" s="234"/>
      <c r="P9" s="234"/>
      <c r="Q9" s="234"/>
      <c r="R9" s="234"/>
      <c r="S9" s="234"/>
      <c r="T9" s="234"/>
      <c r="U9" s="234"/>
      <c r="V9" s="234"/>
      <c r="X9" s="234"/>
      <c r="Y9" s="234"/>
    </row>
    <row r="10" spans="1:27" s="233" customFormat="1" x14ac:dyDescent="0.25">
      <c r="G10" s="246"/>
      <c r="H10" s="421" t="s">
        <v>22</v>
      </c>
      <c r="I10" s="314" t="s">
        <v>229</v>
      </c>
    </row>
    <row r="11" spans="1:27" s="233" customFormat="1" x14ac:dyDescent="0.25">
      <c r="G11" s="246" t="s">
        <v>230</v>
      </c>
      <c r="H11" s="279">
        <v>1.0200000000000001E-2</v>
      </c>
      <c r="I11" s="459">
        <f>+H11/12</f>
        <v>8.5000000000000006E-4</v>
      </c>
    </row>
    <row r="12" spans="1:27" s="233" customFormat="1" x14ac:dyDescent="0.25">
      <c r="G12" s="246" t="s">
        <v>231</v>
      </c>
      <c r="H12" s="279">
        <v>2.1999999999999999E-2</v>
      </c>
      <c r="I12" s="459">
        <f t="shared" ref="I12:I17" si="1">+H12/12</f>
        <v>1.8333333333333333E-3</v>
      </c>
    </row>
    <row r="13" spans="1:27" s="233" customFormat="1" x14ac:dyDescent="0.25">
      <c r="G13" s="246" t="s">
        <v>232</v>
      </c>
      <c r="H13" s="279">
        <v>3.8699999999999998E-2</v>
      </c>
      <c r="I13" s="459">
        <f t="shared" si="1"/>
        <v>3.225E-3</v>
      </c>
    </row>
    <row r="14" spans="1:27" s="233" customFormat="1" x14ac:dyDescent="0.25">
      <c r="G14" s="246" t="s">
        <v>233</v>
      </c>
      <c r="H14" s="279">
        <v>4.7300000000000002E-2</v>
      </c>
      <c r="I14" s="459">
        <f t="shared" si="1"/>
        <v>3.9416666666666671E-3</v>
      </c>
    </row>
    <row r="15" spans="1:27" s="233" customFormat="1" x14ac:dyDescent="0.25">
      <c r="G15" s="246" t="s">
        <v>234</v>
      </c>
      <c r="H15" s="279">
        <v>4.9799999999999997E-2</v>
      </c>
      <c r="I15" s="459">
        <f t="shared" si="1"/>
        <v>4.15E-3</v>
      </c>
    </row>
    <row r="16" spans="1:27" s="233" customFormat="1" x14ac:dyDescent="0.25">
      <c r="G16" s="246" t="s">
        <v>235</v>
      </c>
      <c r="H16" s="279">
        <v>4.9799999999999997E-2</v>
      </c>
      <c r="I16" s="459">
        <f t="shared" si="1"/>
        <v>4.15E-3</v>
      </c>
    </row>
    <row r="17" spans="1:27" s="233" customFormat="1" x14ac:dyDescent="0.25">
      <c r="G17" s="250" t="s">
        <v>236</v>
      </c>
      <c r="H17" s="333">
        <v>5.4899999999999997E-2</v>
      </c>
      <c r="I17" s="460">
        <f t="shared" si="1"/>
        <v>4.5750000000000001E-3</v>
      </c>
    </row>
    <row r="20" spans="1:27" x14ac:dyDescent="0.25">
      <c r="A20" s="166" t="s">
        <v>352</v>
      </c>
    </row>
    <row r="21" spans="1:27" x14ac:dyDescent="0.25">
      <c r="A21" s="1"/>
      <c r="B21" s="492">
        <v>2022</v>
      </c>
      <c r="C21" s="493"/>
      <c r="D21" s="493"/>
      <c r="E21" s="493"/>
      <c r="F21" s="493"/>
      <c r="G21" s="493"/>
      <c r="H21" s="493"/>
      <c r="I21" s="493"/>
      <c r="J21" s="493"/>
      <c r="K21" s="493"/>
      <c r="L21" s="493"/>
      <c r="M21" s="494"/>
      <c r="N21" s="492">
        <v>2023</v>
      </c>
      <c r="O21" s="493"/>
      <c r="P21" s="493"/>
      <c r="Q21" s="493"/>
      <c r="R21" s="493"/>
      <c r="S21" s="493"/>
      <c r="T21" s="493"/>
      <c r="U21" s="493"/>
      <c r="V21" s="493"/>
      <c r="W21" s="493"/>
      <c r="X21" s="493"/>
      <c r="Y21" s="494"/>
      <c r="Z21" s="1"/>
    </row>
    <row r="22" spans="1:27" x14ac:dyDescent="0.25">
      <c r="A22" s="1"/>
      <c r="B22" s="334" t="s">
        <v>220</v>
      </c>
      <c r="C22" s="29" t="s">
        <v>221</v>
      </c>
      <c r="D22" s="29" t="s">
        <v>222</v>
      </c>
      <c r="E22" s="29" t="s">
        <v>211</v>
      </c>
      <c r="F22" s="29" t="s">
        <v>212</v>
      </c>
      <c r="G22" s="29" t="s">
        <v>213</v>
      </c>
      <c r="H22" s="29" t="s">
        <v>214</v>
      </c>
      <c r="I22" s="29" t="s">
        <v>215</v>
      </c>
      <c r="J22" s="29" t="s">
        <v>216</v>
      </c>
      <c r="K22" s="29" t="s">
        <v>217</v>
      </c>
      <c r="L22" s="29" t="s">
        <v>218</v>
      </c>
      <c r="M22" s="7" t="s">
        <v>219</v>
      </c>
      <c r="N22" s="334" t="s">
        <v>220</v>
      </c>
      <c r="O22" s="29" t="s">
        <v>221</v>
      </c>
      <c r="P22" s="29" t="s">
        <v>222</v>
      </c>
      <c r="Q22" s="29" t="s">
        <v>223</v>
      </c>
      <c r="R22" s="29" t="s">
        <v>212</v>
      </c>
      <c r="S22" s="29" t="s">
        <v>213</v>
      </c>
      <c r="T22" s="29" t="s">
        <v>214</v>
      </c>
      <c r="U22" s="29" t="s">
        <v>215</v>
      </c>
      <c r="V22" s="29" t="s">
        <v>216</v>
      </c>
      <c r="W22" s="29" t="s">
        <v>217</v>
      </c>
      <c r="X22" s="29" t="s">
        <v>218</v>
      </c>
      <c r="Y22" s="7" t="s">
        <v>219</v>
      </c>
      <c r="Z22" s="3" t="s">
        <v>71</v>
      </c>
    </row>
    <row r="23" spans="1:27" x14ac:dyDescent="0.25">
      <c r="A23" s="74" t="s">
        <v>224</v>
      </c>
      <c r="B23" s="41">
        <v>0</v>
      </c>
      <c r="C23" s="74">
        <v>0</v>
      </c>
      <c r="D23" s="74">
        <v>0</v>
      </c>
      <c r="E23" s="341">
        <f>'Attachment 6 Schedule 4'!$K$28</f>
        <v>229242.57943090328</v>
      </c>
      <c r="F23" s="341">
        <f>'Attachment 6 Schedule 4'!$K$28</f>
        <v>229242.57943090328</v>
      </c>
      <c r="G23" s="341">
        <f>'Attachment 6 Schedule 4'!$K$28</f>
        <v>229242.57943090328</v>
      </c>
      <c r="H23" s="341">
        <f>'Attachment 6 Schedule 4'!$K$28</f>
        <v>229242.57943090328</v>
      </c>
      <c r="I23" s="341">
        <f>'Attachment 6 Schedule 4'!$K$28</f>
        <v>229242.57943090328</v>
      </c>
      <c r="J23" s="335">
        <f>'Attachment 6 Schedule 4'!$K$29</f>
        <v>253193.42385429426</v>
      </c>
      <c r="K23" s="335">
        <f>'Attachment 6 Schedule 4'!$K$29</f>
        <v>253193.42385429426</v>
      </c>
      <c r="L23" s="335">
        <f>'Attachment 6 Schedule 4'!$K$29</f>
        <v>253193.42385429426</v>
      </c>
      <c r="M23" s="336">
        <f>'Attachment 6 Schedule 4'!$K$29</f>
        <v>253193.42385429426</v>
      </c>
      <c r="N23" s="335">
        <f>'Attachment 6 Schedule 4'!$K$29</f>
        <v>253193.42385429426</v>
      </c>
      <c r="O23" s="335">
        <f>'Attachment 6 Schedule 4'!$K$29</f>
        <v>253193.42385429426</v>
      </c>
      <c r="P23" s="335">
        <f>'Attachment 6 Schedule 4'!$K$29</f>
        <v>253193.42385429426</v>
      </c>
      <c r="Q23" s="335">
        <f>'Attachment 6 Schedule 4'!$K$30</f>
        <v>297282.359762243</v>
      </c>
      <c r="R23" s="335">
        <f>'Attachment 6 Schedule 4'!$K$30</f>
        <v>297282.359762243</v>
      </c>
      <c r="S23" s="335">
        <f>'Attachment 6 Schedule 4'!$K$30</f>
        <v>297282.359762243</v>
      </c>
      <c r="T23" s="335">
        <f>'Attachment 6 Schedule 4'!$K$30</f>
        <v>297282.359762243</v>
      </c>
      <c r="U23" s="335">
        <f>'Attachment 6 Schedule 4'!$K$30</f>
        <v>297282.359762243</v>
      </c>
      <c r="V23" s="335">
        <f>'Attachment 6 Schedule 4'!$K$30</f>
        <v>297282.359762243</v>
      </c>
      <c r="W23" s="335">
        <f>'Attachment 6 Schedule 4'!$K$30</f>
        <v>297282.359762243</v>
      </c>
      <c r="X23" s="335">
        <f>'Attachment 6 Schedule 4'!$K$30</f>
        <v>297282.359762243</v>
      </c>
      <c r="Y23" s="336">
        <f>'Attachment 6 Schedule 4'!$K$30</f>
        <v>297282.359762243</v>
      </c>
      <c r="Z23" s="1"/>
    </row>
    <row r="24" spans="1:27" x14ac:dyDescent="0.25">
      <c r="A24" s="74" t="s">
        <v>225</v>
      </c>
      <c r="B24" s="41">
        <v>0</v>
      </c>
      <c r="C24" s="74">
        <v>0</v>
      </c>
      <c r="D24" s="74">
        <v>0</v>
      </c>
      <c r="E24" s="194">
        <f>+E23</f>
        <v>229242.57943090328</v>
      </c>
      <c r="F24" s="194">
        <f>E24+F23</f>
        <v>458485.15886180656</v>
      </c>
      <c r="G24" s="194">
        <f t="shared" ref="G24:Y24" si="2">F24+G23</f>
        <v>687727.73829270981</v>
      </c>
      <c r="H24" s="194">
        <f t="shared" si="2"/>
        <v>916970.31772361312</v>
      </c>
      <c r="I24" s="194">
        <f t="shared" si="2"/>
        <v>1146212.8971545163</v>
      </c>
      <c r="J24" s="194">
        <f t="shared" si="2"/>
        <v>1399406.3210088105</v>
      </c>
      <c r="K24" s="194">
        <f t="shared" si="2"/>
        <v>1652599.7448631048</v>
      </c>
      <c r="L24" s="194">
        <f t="shared" si="2"/>
        <v>1905793.168717399</v>
      </c>
      <c r="M24" s="188">
        <f t="shared" si="2"/>
        <v>2158986.5925716935</v>
      </c>
      <c r="N24" s="343">
        <f t="shared" si="2"/>
        <v>2412180.0164259877</v>
      </c>
      <c r="O24" s="194">
        <f t="shared" si="2"/>
        <v>2665373.4402802819</v>
      </c>
      <c r="P24" s="194">
        <f t="shared" si="2"/>
        <v>2918566.8641345762</v>
      </c>
      <c r="Q24" s="194">
        <f t="shared" si="2"/>
        <v>3215849.2238968192</v>
      </c>
      <c r="R24" s="194">
        <f t="shared" si="2"/>
        <v>3513131.5836590622</v>
      </c>
      <c r="S24" s="194">
        <f t="shared" si="2"/>
        <v>3810413.9434213052</v>
      </c>
      <c r="T24" s="194">
        <f t="shared" si="2"/>
        <v>4107696.3031835482</v>
      </c>
      <c r="U24" s="194">
        <f t="shared" si="2"/>
        <v>4404978.6629457911</v>
      </c>
      <c r="V24" s="194">
        <f t="shared" si="2"/>
        <v>4702261.0227080341</v>
      </c>
      <c r="W24" s="194">
        <f t="shared" si="2"/>
        <v>4999543.3824702771</v>
      </c>
      <c r="X24" s="194">
        <f t="shared" si="2"/>
        <v>5296825.7422325201</v>
      </c>
      <c r="Y24" s="188">
        <f t="shared" si="2"/>
        <v>5594108.1019947631</v>
      </c>
      <c r="Z24" s="31">
        <f>+Y24</f>
        <v>5594108.1019947631</v>
      </c>
    </row>
    <row r="25" spans="1:27" x14ac:dyDescent="0.25">
      <c r="A25" s="74" t="s">
        <v>226</v>
      </c>
      <c r="B25" s="37">
        <v>0</v>
      </c>
      <c r="C25" s="79">
        <v>0</v>
      </c>
      <c r="D25" s="79">
        <v>0</v>
      </c>
      <c r="E25" s="242">
        <v>0</v>
      </c>
      <c r="F25" s="207">
        <f>+E24*(I29)</f>
        <v>194.85619251626781</v>
      </c>
      <c r="G25" s="207">
        <f>+F24*I29</f>
        <v>389.71238503253562</v>
      </c>
      <c r="H25" s="207">
        <f>+G24*I30</f>
        <v>1260.8341868699679</v>
      </c>
      <c r="I25" s="207">
        <f>+H24*I30</f>
        <v>1681.1122491599574</v>
      </c>
      <c r="J25" s="207">
        <f>+I24*I30</f>
        <v>2101.3903114499467</v>
      </c>
      <c r="K25" s="207">
        <f>+J24*I31</f>
        <v>4513.0853852534137</v>
      </c>
      <c r="L25" s="207">
        <f>+K24*I31</f>
        <v>5329.6341771835132</v>
      </c>
      <c r="M25" s="186">
        <f>+L24*I31</f>
        <v>6146.1829691136118</v>
      </c>
      <c r="N25" s="344">
        <f>M24*I32</f>
        <v>8510.0054857200921</v>
      </c>
      <c r="O25" s="207">
        <f>+N24*I32</f>
        <v>9508.0095647457692</v>
      </c>
      <c r="P25" s="207">
        <f>+O24*I32</f>
        <v>10506.013643771446</v>
      </c>
      <c r="Q25" s="207">
        <f>P24*I33</f>
        <v>12112.052486158491</v>
      </c>
      <c r="R25" s="207">
        <f>Q24*I33</f>
        <v>13345.774279171799</v>
      </c>
      <c r="S25" s="207">
        <f>R24*I33</f>
        <v>14579.496072185108</v>
      </c>
      <c r="T25" s="207">
        <f>S24*I34</f>
        <v>15813.217865198416</v>
      </c>
      <c r="U25" s="207">
        <f>+T24*I34</f>
        <v>17046.939658211726</v>
      </c>
      <c r="V25" s="207">
        <f>+U24*I34</f>
        <v>18280.661451225034</v>
      </c>
      <c r="W25" s="207">
        <f>+V24*I35</f>
        <v>21512.844178889256</v>
      </c>
      <c r="X25" s="207">
        <f>+W24*I35</f>
        <v>22872.910974801518</v>
      </c>
      <c r="Y25" s="186">
        <f>+X24*I35</f>
        <v>24232.97777071378</v>
      </c>
      <c r="Z25" s="31">
        <f>SUM(E25:Y25)</f>
        <v>209937.71128737164</v>
      </c>
    </row>
    <row r="26" spans="1:27" ht="16.5" thickBot="1" x14ac:dyDescent="0.3">
      <c r="A26" s="1"/>
      <c r="B26" s="1"/>
      <c r="C26" s="1"/>
      <c r="D26" s="1"/>
      <c r="E26" s="31"/>
      <c r="F26" s="31"/>
      <c r="G26" s="31"/>
      <c r="H26" s="31"/>
      <c r="I26" s="31"/>
      <c r="J26" s="31"/>
      <c r="K26" s="31"/>
      <c r="L26" s="31"/>
      <c r="M26" s="31"/>
      <c r="N26" s="31"/>
      <c r="O26" s="31"/>
      <c r="P26" s="31"/>
      <c r="Q26" s="31"/>
      <c r="R26" s="31"/>
      <c r="S26" s="31"/>
      <c r="T26" s="31"/>
      <c r="U26" s="31"/>
      <c r="V26" s="31"/>
      <c r="W26" s="31"/>
      <c r="X26" s="31"/>
      <c r="Y26" s="31"/>
      <c r="Z26" s="340">
        <f>SUM(Z24:Z25)</f>
        <v>5804045.8132821349</v>
      </c>
      <c r="AA26" s="166" t="s">
        <v>228</v>
      </c>
    </row>
    <row r="27" spans="1:27" ht="16.5" thickTop="1" x14ac:dyDescent="0.25">
      <c r="A27" s="1"/>
      <c r="B27" s="1"/>
      <c r="C27" s="1"/>
      <c r="D27" s="1"/>
      <c r="E27" s="1"/>
      <c r="F27" s="1"/>
      <c r="G27" s="495" t="s">
        <v>227</v>
      </c>
      <c r="H27" s="496"/>
      <c r="I27" s="497"/>
      <c r="J27" s="1"/>
      <c r="K27" s="1"/>
      <c r="L27" s="1"/>
      <c r="M27" s="1"/>
      <c r="N27" s="1"/>
      <c r="O27" s="1"/>
      <c r="P27" s="1"/>
      <c r="Q27" s="1"/>
      <c r="R27" s="1"/>
      <c r="S27" s="1"/>
      <c r="T27" s="1"/>
      <c r="U27" s="1"/>
      <c r="V27" s="1"/>
      <c r="X27" s="1"/>
      <c r="Y27" s="1"/>
    </row>
    <row r="28" spans="1:27" x14ac:dyDescent="0.25">
      <c r="G28" s="20"/>
      <c r="H28" s="415" t="s">
        <v>22</v>
      </c>
      <c r="I28" s="38" t="s">
        <v>229</v>
      </c>
    </row>
    <row r="29" spans="1:27" x14ac:dyDescent="0.25">
      <c r="G29" s="20" t="s">
        <v>230</v>
      </c>
      <c r="H29" s="59">
        <v>1.0200000000000001E-2</v>
      </c>
      <c r="I29" s="330">
        <f>+H29/12</f>
        <v>8.5000000000000006E-4</v>
      </c>
    </row>
    <row r="30" spans="1:27" x14ac:dyDescent="0.25">
      <c r="G30" s="20" t="s">
        <v>231</v>
      </c>
      <c r="H30" s="59">
        <v>2.1999999999999999E-2</v>
      </c>
      <c r="I30" s="330">
        <f t="shared" ref="I30:I35" si="3">+H30/12</f>
        <v>1.8333333333333333E-3</v>
      </c>
    </row>
    <row r="31" spans="1:27" x14ac:dyDescent="0.25">
      <c r="G31" s="20" t="s">
        <v>232</v>
      </c>
      <c r="H31" s="59">
        <v>3.8699999999999998E-2</v>
      </c>
      <c r="I31" s="330">
        <f t="shared" si="3"/>
        <v>3.225E-3</v>
      </c>
    </row>
    <row r="32" spans="1:27" x14ac:dyDescent="0.25">
      <c r="G32" s="20" t="s">
        <v>233</v>
      </c>
      <c r="H32" s="59">
        <v>4.7300000000000002E-2</v>
      </c>
      <c r="I32" s="330">
        <f t="shared" si="3"/>
        <v>3.9416666666666671E-3</v>
      </c>
    </row>
    <row r="33" spans="7:9" x14ac:dyDescent="0.25">
      <c r="G33" s="20" t="s">
        <v>234</v>
      </c>
      <c r="H33" s="59">
        <v>4.9799999999999997E-2</v>
      </c>
      <c r="I33" s="330">
        <f t="shared" si="3"/>
        <v>4.15E-3</v>
      </c>
    </row>
    <row r="34" spans="7:9" x14ac:dyDescent="0.25">
      <c r="G34" s="20" t="s">
        <v>235</v>
      </c>
      <c r="H34" s="59">
        <v>4.9799999999999997E-2</v>
      </c>
      <c r="I34" s="330">
        <f t="shared" si="3"/>
        <v>4.15E-3</v>
      </c>
    </row>
    <row r="35" spans="7:9" x14ac:dyDescent="0.25">
      <c r="G35" s="22" t="s">
        <v>236</v>
      </c>
      <c r="H35" s="333">
        <v>5.4899999999999997E-2</v>
      </c>
      <c r="I35" s="331">
        <f t="shared" si="3"/>
        <v>4.5750000000000001E-3</v>
      </c>
    </row>
  </sheetData>
  <mergeCells count="6">
    <mergeCell ref="B21:M21"/>
    <mergeCell ref="N21:Y21"/>
    <mergeCell ref="G27:I27"/>
    <mergeCell ref="B3:M3"/>
    <mergeCell ref="N3:Y3"/>
    <mergeCell ref="G9:I9"/>
  </mergeCells>
  <pageMargins left="0.7" right="0.7" top="0.75" bottom="0.75" header="0.3" footer="0.3"/>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89"/>
  <sheetViews>
    <sheetView topLeftCell="A19" zoomScale="115" zoomScaleNormal="115" workbookViewId="0">
      <selection activeCell="AC71" sqref="AC71"/>
    </sheetView>
  </sheetViews>
  <sheetFormatPr defaultColWidth="8.625" defaultRowHeight="15.75" x14ac:dyDescent="0.25"/>
  <cols>
    <col min="1" max="1" width="1.5" style="150" customWidth="1"/>
    <col min="2" max="2" width="24.75" style="233" customWidth="1"/>
    <col min="3" max="3" width="10.125" style="233" customWidth="1"/>
    <col min="4" max="4" width="10.75" style="233" customWidth="1"/>
    <col min="5" max="5" width="11.625" style="233" customWidth="1"/>
    <col min="6" max="6" width="11.25" style="233" customWidth="1"/>
    <col min="7" max="8" width="12.125" style="233" customWidth="1"/>
    <col min="9" max="9" width="12.5" style="233" bestFit="1" customWidth="1"/>
    <col min="10" max="10" width="24.75" style="233" customWidth="1"/>
    <col min="11" max="11" width="10.125" style="233" customWidth="1"/>
    <col min="12" max="12" width="10.75" style="233" customWidth="1"/>
    <col min="13" max="13" width="11.625" style="233" customWidth="1"/>
    <col min="14" max="14" width="11.25" style="233" customWidth="1"/>
    <col min="15" max="15" width="12.125" style="233" customWidth="1"/>
    <col min="16" max="16" width="9.125" style="150" bestFit="1" customWidth="1"/>
    <col min="17" max="16384" width="8.625" style="150"/>
  </cols>
  <sheetData>
    <row r="1" spans="2:15" x14ac:dyDescent="0.25">
      <c r="B1" s="510" t="s">
        <v>186</v>
      </c>
      <c r="C1" s="510"/>
      <c r="D1" s="510"/>
      <c r="E1" s="510"/>
      <c r="F1" s="510"/>
      <c r="G1" s="510"/>
      <c r="H1" s="510"/>
      <c r="I1" s="510"/>
      <c r="J1" s="510"/>
      <c r="K1" s="510"/>
      <c r="L1" s="510"/>
      <c r="M1" s="510"/>
      <c r="N1" s="510"/>
    </row>
    <row r="2" spans="2:15" x14ac:dyDescent="0.25">
      <c r="B2" s="510"/>
      <c r="C2" s="510"/>
      <c r="D2" s="510"/>
      <c r="E2" s="510"/>
      <c r="F2" s="510"/>
      <c r="G2" s="510"/>
      <c r="H2" s="510"/>
      <c r="I2" s="510"/>
      <c r="J2" s="510"/>
      <c r="K2" s="510"/>
      <c r="L2" s="510"/>
      <c r="M2" s="510"/>
      <c r="N2" s="510"/>
    </row>
    <row r="4" spans="2:15" s="168" customFormat="1" ht="12" x14ac:dyDescent="0.2">
      <c r="B4" s="166" t="s">
        <v>170</v>
      </c>
      <c r="C4" s="3"/>
      <c r="D4" s="3"/>
      <c r="E4" s="3"/>
      <c r="F4" s="3"/>
      <c r="G4" s="234"/>
      <c r="H4" s="234"/>
      <c r="I4" s="245"/>
      <c r="J4" s="166" t="s">
        <v>274</v>
      </c>
      <c r="K4" s="3"/>
      <c r="L4" s="3"/>
      <c r="M4" s="3"/>
      <c r="N4" s="3"/>
      <c r="O4" s="234"/>
    </row>
    <row r="5" spans="2:15" s="168" customFormat="1" ht="12" x14ac:dyDescent="0.2">
      <c r="B5" s="492" t="s">
        <v>32</v>
      </c>
      <c r="C5" s="493"/>
      <c r="D5" s="493"/>
      <c r="E5" s="493"/>
      <c r="F5" s="494"/>
      <c r="G5" s="264"/>
      <c r="H5" s="264"/>
      <c r="I5" s="264"/>
      <c r="J5" s="492" t="s">
        <v>32</v>
      </c>
      <c r="K5" s="493"/>
      <c r="L5" s="493"/>
      <c r="M5" s="493"/>
      <c r="N5" s="494"/>
      <c r="O5" s="264"/>
    </row>
    <row r="6" spans="2:15" s="168" customFormat="1" ht="12" x14ac:dyDescent="0.2">
      <c r="B6" s="4"/>
      <c r="C6" s="3"/>
      <c r="D6" s="3"/>
      <c r="E6" s="3"/>
      <c r="F6" s="5"/>
      <c r="G6" s="236"/>
      <c r="H6" s="236"/>
      <c r="I6" s="237"/>
      <c r="J6" s="4"/>
      <c r="K6" s="3"/>
      <c r="L6" s="3"/>
      <c r="M6" s="3"/>
      <c r="N6" s="5"/>
      <c r="O6" s="236"/>
    </row>
    <row r="7" spans="2:15" s="168" customFormat="1" ht="12" x14ac:dyDescent="0.2">
      <c r="B7" s="360" t="s">
        <v>33</v>
      </c>
      <c r="C7" s="167"/>
      <c r="D7" s="167"/>
      <c r="E7" s="6">
        <v>111701798.34999999</v>
      </c>
      <c r="F7" s="7" t="s">
        <v>13</v>
      </c>
      <c r="G7" s="245"/>
      <c r="H7" s="245"/>
      <c r="I7" s="241"/>
      <c r="J7" s="360" t="s">
        <v>33</v>
      </c>
      <c r="K7" s="167"/>
      <c r="L7" s="167"/>
      <c r="M7" s="297">
        <f>111701798.35-30000000</f>
        <v>81701798.349999994</v>
      </c>
      <c r="N7" s="7" t="s">
        <v>13</v>
      </c>
      <c r="O7" s="245"/>
    </row>
    <row r="8" spans="2:15" s="168" customFormat="1" ht="12" x14ac:dyDescent="0.2">
      <c r="B8" s="360" t="s">
        <v>34</v>
      </c>
      <c r="C8" s="167"/>
      <c r="D8" s="167"/>
      <c r="E8" s="9">
        <f>-G65</f>
        <v>-1335041.9375211219</v>
      </c>
      <c r="F8" s="7"/>
      <c r="G8" s="245"/>
      <c r="H8" s="245"/>
      <c r="I8" s="241"/>
      <c r="J8" s="360" t="s">
        <v>34</v>
      </c>
      <c r="K8" s="167"/>
      <c r="L8" s="167"/>
      <c r="M8" s="207">
        <f>-O65</f>
        <v>-976486.76010008017</v>
      </c>
      <c r="N8" s="7"/>
      <c r="O8" s="245"/>
    </row>
    <row r="9" spans="2:15" s="168" customFormat="1" ht="12" x14ac:dyDescent="0.2">
      <c r="B9" s="11" t="s">
        <v>35</v>
      </c>
      <c r="C9" s="12"/>
      <c r="D9" s="12"/>
      <c r="E9" s="13">
        <f>SUM(E7:E8)</f>
        <v>110366756.41247888</v>
      </c>
      <c r="F9" s="14" t="s">
        <v>14</v>
      </c>
      <c r="G9" s="245"/>
      <c r="H9" s="245"/>
      <c r="I9" s="302"/>
      <c r="J9" s="11" t="s">
        <v>35</v>
      </c>
      <c r="K9" s="12"/>
      <c r="L9" s="12"/>
      <c r="M9" s="191">
        <f>SUM(M7:M8)</f>
        <v>80725311.589899912</v>
      </c>
      <c r="N9" s="14" t="s">
        <v>14</v>
      </c>
      <c r="O9" s="245"/>
    </row>
    <row r="10" spans="2:15" s="168" customFormat="1" ht="12" x14ac:dyDescent="0.2">
      <c r="B10" s="16"/>
      <c r="C10" s="17"/>
      <c r="D10" s="17"/>
      <c r="E10" s="17"/>
      <c r="F10" s="18"/>
      <c r="G10" s="245"/>
      <c r="H10" s="245"/>
      <c r="I10" s="245"/>
      <c r="J10" s="16"/>
      <c r="K10" s="17"/>
      <c r="L10" s="17"/>
      <c r="M10" s="320"/>
      <c r="N10" s="18"/>
      <c r="O10" s="245"/>
    </row>
    <row r="11" spans="2:15" s="168" customFormat="1" ht="12" x14ac:dyDescent="0.2">
      <c r="B11" s="20"/>
      <c r="C11" s="2" t="s">
        <v>30</v>
      </c>
      <c r="D11" s="1"/>
      <c r="E11" s="26">
        <f>(E7+E9)/2</f>
        <v>111034277.38123944</v>
      </c>
      <c r="F11" s="5" t="s">
        <v>36</v>
      </c>
      <c r="G11" s="245"/>
      <c r="H11" s="245"/>
      <c r="I11" s="247"/>
      <c r="J11" s="20"/>
      <c r="K11" s="2" t="s">
        <v>30</v>
      </c>
      <c r="L11" s="1"/>
      <c r="M11" s="288">
        <f>(M7+M9)/2</f>
        <v>81213554.969949961</v>
      </c>
      <c r="N11" s="5" t="s">
        <v>36</v>
      </c>
      <c r="O11" s="245"/>
    </row>
    <row r="12" spans="2:15" s="168" customFormat="1" ht="12" x14ac:dyDescent="0.2">
      <c r="B12" s="22"/>
      <c r="C12" s="23"/>
      <c r="D12" s="23"/>
      <c r="E12" s="24"/>
      <c r="F12" s="25"/>
      <c r="G12" s="245"/>
      <c r="H12" s="245"/>
      <c r="I12" s="245"/>
      <c r="J12" s="22"/>
      <c r="K12" s="23"/>
      <c r="L12" s="23"/>
      <c r="M12" s="24"/>
      <c r="N12" s="25"/>
      <c r="O12" s="245"/>
    </row>
    <row r="13" spans="2:15" s="168" customFormat="1" ht="12" x14ac:dyDescent="0.2">
      <c r="B13" s="1"/>
      <c r="C13" s="1"/>
      <c r="D13" s="1"/>
      <c r="E13" s="17"/>
      <c r="F13" s="1"/>
      <c r="G13" s="245"/>
      <c r="H13" s="245"/>
      <c r="I13" s="245"/>
      <c r="J13" s="1"/>
      <c r="K13" s="1"/>
      <c r="L13" s="1"/>
      <c r="M13" s="17"/>
      <c r="N13" s="1"/>
      <c r="O13" s="245"/>
    </row>
    <row r="14" spans="2:15" s="168" customFormat="1" ht="12" x14ac:dyDescent="0.2">
      <c r="B14" s="166" t="s">
        <v>173</v>
      </c>
      <c r="C14" s="29"/>
      <c r="D14" s="29"/>
      <c r="E14" s="29"/>
      <c r="F14" s="1"/>
      <c r="G14" s="234"/>
      <c r="H14" s="234"/>
      <c r="I14" s="245"/>
      <c r="J14" s="166" t="s">
        <v>275</v>
      </c>
      <c r="K14" s="29"/>
      <c r="L14" s="29"/>
      <c r="M14" s="29"/>
      <c r="N14" s="1"/>
      <c r="O14" s="234"/>
    </row>
    <row r="15" spans="2:15" s="168" customFormat="1" ht="12" x14ac:dyDescent="0.2">
      <c r="B15" s="492" t="s">
        <v>39</v>
      </c>
      <c r="C15" s="493"/>
      <c r="D15" s="493"/>
      <c r="E15" s="494"/>
      <c r="F15" s="1"/>
      <c r="G15" s="234"/>
      <c r="H15" s="234"/>
      <c r="I15" s="245"/>
      <c r="J15" s="492" t="s">
        <v>39</v>
      </c>
      <c r="K15" s="493"/>
      <c r="L15" s="493"/>
      <c r="M15" s="494"/>
      <c r="N15" s="1"/>
      <c r="O15" s="234"/>
    </row>
    <row r="16" spans="2:15" s="168" customFormat="1" ht="12" x14ac:dyDescent="0.2">
      <c r="B16" s="20"/>
      <c r="C16" s="1"/>
      <c r="D16" s="1"/>
      <c r="E16" s="5"/>
      <c r="F16" s="1"/>
      <c r="G16" s="234"/>
      <c r="H16" s="234"/>
      <c r="I16" s="245"/>
      <c r="J16" s="20"/>
      <c r="K16" s="1"/>
      <c r="L16" s="1"/>
      <c r="M16" s="5"/>
      <c r="N16" s="1"/>
      <c r="O16" s="234"/>
    </row>
    <row r="17" spans="2:15" s="168" customFormat="1" ht="12" x14ac:dyDescent="0.2">
      <c r="B17" s="511" t="s">
        <v>40</v>
      </c>
      <c r="C17" s="512"/>
      <c r="D17" s="512"/>
      <c r="E17" s="30">
        <f>E24</f>
        <v>13163806.569767758</v>
      </c>
      <c r="F17" s="166"/>
      <c r="G17" s="234"/>
      <c r="H17" s="234"/>
      <c r="I17" s="245"/>
      <c r="J17" s="511" t="s">
        <v>40</v>
      </c>
      <c r="K17" s="512"/>
      <c r="L17" s="512"/>
      <c r="M17" s="188">
        <f>M24</f>
        <v>9628373.8110611215</v>
      </c>
      <c r="N17" s="166"/>
      <c r="O17" s="234"/>
    </row>
    <row r="18" spans="2:15" s="168" customFormat="1" ht="12" x14ac:dyDescent="0.2">
      <c r="B18" s="511" t="s">
        <v>41</v>
      </c>
      <c r="C18" s="512"/>
      <c r="D18" s="512"/>
      <c r="E18" s="32">
        <f>'Attachment 1 Schedule 2'!Z7</f>
        <v>483453.0456818298</v>
      </c>
      <c r="F18" s="1"/>
      <c r="G18" s="232"/>
      <c r="H18" s="232"/>
      <c r="I18" s="245"/>
      <c r="J18" s="511" t="s">
        <v>41</v>
      </c>
      <c r="K18" s="512"/>
      <c r="L18" s="512"/>
      <c r="M18" s="186">
        <f>'Attachment 1 Schedule 2'!Z25</f>
        <v>353610.98776786338</v>
      </c>
      <c r="N18" s="1"/>
      <c r="O18" s="193" t="s">
        <v>87</v>
      </c>
    </row>
    <row r="19" spans="2:15" s="168" customFormat="1" ht="12" x14ac:dyDescent="0.2">
      <c r="B19" s="505" t="s">
        <v>42</v>
      </c>
      <c r="C19" s="506"/>
      <c r="D19" s="506"/>
      <c r="E19" s="34">
        <v>13647259.615449592</v>
      </c>
      <c r="F19" s="153" t="s">
        <v>14</v>
      </c>
      <c r="G19" s="258"/>
      <c r="H19" s="258"/>
      <c r="I19" s="245"/>
      <c r="J19" s="505" t="s">
        <v>42</v>
      </c>
      <c r="K19" s="506"/>
      <c r="L19" s="506"/>
      <c r="M19" s="187">
        <f>SUM(M17:M18)</f>
        <v>9981984.7988289855</v>
      </c>
      <c r="N19" s="153" t="s">
        <v>15</v>
      </c>
      <c r="O19" s="301">
        <f>M19-E19</f>
        <v>-3665274.8166206069</v>
      </c>
    </row>
    <row r="20" spans="2:15" s="168" customFormat="1" ht="12" x14ac:dyDescent="0.2">
      <c r="B20" s="20"/>
      <c r="C20" s="1"/>
      <c r="D20" s="1"/>
      <c r="E20" s="30"/>
      <c r="F20" s="1"/>
      <c r="G20" s="260"/>
      <c r="H20" s="260"/>
      <c r="I20" s="245"/>
      <c r="J20" s="20"/>
      <c r="K20" s="1"/>
      <c r="L20" s="1"/>
      <c r="M20" s="30"/>
      <c r="N20" s="1"/>
      <c r="O20" s="245"/>
    </row>
    <row r="21" spans="2:15" s="168" customFormat="1" ht="12" x14ac:dyDescent="0.2">
      <c r="B21" s="507" t="s">
        <v>43</v>
      </c>
      <c r="C21" s="508"/>
      <c r="D21" s="508"/>
      <c r="E21" s="509"/>
      <c r="F21" s="1"/>
      <c r="G21" s="234"/>
      <c r="H21" s="234"/>
      <c r="I21" s="245"/>
      <c r="J21" s="507" t="s">
        <v>43</v>
      </c>
      <c r="K21" s="508"/>
      <c r="L21" s="508"/>
      <c r="M21" s="509"/>
      <c r="N21" s="1"/>
      <c r="O21" s="234"/>
    </row>
    <row r="22" spans="2:15" s="168" customFormat="1" ht="12" x14ac:dyDescent="0.2">
      <c r="B22" s="35" t="s">
        <v>44</v>
      </c>
      <c r="C22" s="31">
        <f>C34</f>
        <v>580895.95558726497</v>
      </c>
      <c r="D22" s="36" t="s">
        <v>45</v>
      </c>
      <c r="E22" s="30">
        <f>C22*13</f>
        <v>7551647.4226344442</v>
      </c>
      <c r="F22" s="1"/>
      <c r="G22" s="234"/>
      <c r="H22" s="234"/>
      <c r="I22" s="245"/>
      <c r="J22" s="35" t="s">
        <v>44</v>
      </c>
      <c r="K22" s="194">
        <f>K34</f>
        <v>424883.43900258496</v>
      </c>
      <c r="L22" s="36" t="s">
        <v>45</v>
      </c>
      <c r="M22" s="188">
        <f>K22*13</f>
        <v>5523484.7070336044</v>
      </c>
      <c r="N22" s="1"/>
      <c r="O22" s="234"/>
    </row>
    <row r="23" spans="2:15" s="168" customFormat="1" ht="12" x14ac:dyDescent="0.2">
      <c r="B23" s="35" t="s">
        <v>47</v>
      </c>
      <c r="C23" s="31">
        <f>E34</f>
        <v>701519.89339166414</v>
      </c>
      <c r="D23" s="36" t="s">
        <v>45</v>
      </c>
      <c r="E23" s="32">
        <f>C23*8</f>
        <v>5612159.1471333131</v>
      </c>
      <c r="F23" s="1"/>
      <c r="G23" s="234"/>
      <c r="H23" s="234"/>
      <c r="I23" s="245"/>
      <c r="J23" s="35" t="s">
        <v>47</v>
      </c>
      <c r="K23" s="194">
        <f>M34</f>
        <v>513111.13800343958</v>
      </c>
      <c r="L23" s="36" t="s">
        <v>45</v>
      </c>
      <c r="M23" s="186">
        <f>K23*8</f>
        <v>4104889.1040275167</v>
      </c>
      <c r="N23" s="1"/>
      <c r="O23" s="234"/>
    </row>
    <row r="24" spans="2:15" s="168" customFormat="1" ht="12" x14ac:dyDescent="0.2">
      <c r="B24" s="37"/>
      <c r="C24" s="23"/>
      <c r="D24" s="23"/>
      <c r="E24" s="32">
        <f>SUM(E22:E23)</f>
        <v>13163806.569767758</v>
      </c>
      <c r="F24" s="1"/>
      <c r="G24" s="234"/>
      <c r="H24" s="234"/>
      <c r="I24" s="245"/>
      <c r="J24" s="37"/>
      <c r="K24" s="23"/>
      <c r="L24" s="23"/>
      <c r="M24" s="186">
        <f>SUM(M22:M23)</f>
        <v>9628373.8110611215</v>
      </c>
      <c r="N24" s="1"/>
      <c r="O24" s="234"/>
    </row>
    <row r="25" spans="2:15" s="168" customFormat="1" ht="12" x14ac:dyDescent="0.2">
      <c r="B25" s="1"/>
      <c r="C25" s="1"/>
      <c r="D25" s="1"/>
      <c r="E25" s="1"/>
      <c r="F25" s="1"/>
      <c r="G25" s="234"/>
      <c r="H25" s="234"/>
      <c r="I25" s="245"/>
      <c r="J25" s="1"/>
      <c r="K25" s="1"/>
      <c r="L25" s="1"/>
      <c r="M25" s="1"/>
      <c r="N25" s="1"/>
      <c r="O25" s="234"/>
    </row>
    <row r="26" spans="2:15" s="168" customFormat="1" ht="12" x14ac:dyDescent="0.2">
      <c r="B26" s="166" t="s">
        <v>174</v>
      </c>
      <c r="C26" s="1"/>
      <c r="D26" s="1"/>
      <c r="E26" s="1"/>
      <c r="F26" s="1"/>
      <c r="G26" s="234"/>
      <c r="H26" s="234"/>
      <c r="I26" s="245"/>
      <c r="J26" s="166" t="s">
        <v>276</v>
      </c>
      <c r="K26" s="1"/>
      <c r="L26" s="1"/>
      <c r="M26" s="1"/>
      <c r="N26" s="1"/>
      <c r="O26" s="234"/>
    </row>
    <row r="27" spans="2:15" s="168" customFormat="1" ht="12" x14ac:dyDescent="0.2">
      <c r="B27" s="492" t="s">
        <v>49</v>
      </c>
      <c r="C27" s="493"/>
      <c r="D27" s="493"/>
      <c r="E27" s="493"/>
      <c r="F27" s="494"/>
      <c r="G27" s="234"/>
      <c r="H27" s="234"/>
      <c r="I27" s="245"/>
      <c r="J27" s="492" t="s">
        <v>49</v>
      </c>
      <c r="K27" s="493"/>
      <c r="L27" s="493"/>
      <c r="M27" s="493"/>
      <c r="N27" s="494"/>
      <c r="O27" s="234"/>
    </row>
    <row r="28" spans="2:15" s="168" customFormat="1" ht="12" x14ac:dyDescent="0.2">
      <c r="B28" s="4"/>
      <c r="C28" s="3" t="s">
        <v>50</v>
      </c>
      <c r="D28" s="3"/>
      <c r="E28" s="3" t="s">
        <v>51</v>
      </c>
      <c r="F28" s="38"/>
      <c r="G28" s="264"/>
      <c r="H28" s="264"/>
      <c r="I28" s="264"/>
      <c r="J28" s="4"/>
      <c r="K28" s="3" t="s">
        <v>50</v>
      </c>
      <c r="L28" s="3"/>
      <c r="M28" s="3" t="s">
        <v>51</v>
      </c>
      <c r="N28" s="38"/>
      <c r="O28" s="264"/>
    </row>
    <row r="29" spans="2:15" s="168" customFormat="1" ht="12" x14ac:dyDescent="0.2">
      <c r="B29" s="39" t="s">
        <v>53</v>
      </c>
      <c r="C29" s="31">
        <f>G65</f>
        <v>1335041.9375211219</v>
      </c>
      <c r="D29" s="1"/>
      <c r="E29" s="31">
        <f>G65</f>
        <v>1335041.9375211219</v>
      </c>
      <c r="F29" s="40"/>
      <c r="G29" s="236"/>
      <c r="H29" s="236"/>
      <c r="I29" s="236"/>
      <c r="J29" s="39" t="s">
        <v>53</v>
      </c>
      <c r="K29" s="194">
        <f>O65</f>
        <v>976486.76010008017</v>
      </c>
      <c r="L29" s="196"/>
      <c r="M29" s="194">
        <f>O65</f>
        <v>976486.76010008017</v>
      </c>
      <c r="N29" s="40"/>
      <c r="O29" s="236"/>
    </row>
    <row r="30" spans="2:15" s="168" customFormat="1" ht="12" x14ac:dyDescent="0.2">
      <c r="B30" s="41" t="s">
        <v>54</v>
      </c>
      <c r="C30" s="31">
        <f>F43</f>
        <v>5553934.5546095977</v>
      </c>
      <c r="D30" s="1"/>
      <c r="E30" s="31">
        <f>F52</f>
        <v>7001421.8082623873</v>
      </c>
      <c r="F30" s="40"/>
      <c r="G30" s="264"/>
      <c r="H30" s="264"/>
      <c r="I30" s="236"/>
      <c r="J30" s="41" t="s">
        <v>54</v>
      </c>
      <c r="K30" s="194">
        <f>N43</f>
        <v>4062302.0195968975</v>
      </c>
      <c r="L30" s="196"/>
      <c r="M30" s="194">
        <f>N52</f>
        <v>5121034.4076071531</v>
      </c>
      <c r="N30" s="40"/>
      <c r="O30" s="264"/>
    </row>
    <row r="31" spans="2:15" s="168" customFormat="1" ht="12" x14ac:dyDescent="0.2">
      <c r="B31" s="41" t="s">
        <v>55</v>
      </c>
      <c r="C31" s="9">
        <f>'Attachment 1 Schedule 3'!D14</f>
        <v>81774.974916459527</v>
      </c>
      <c r="D31" s="1"/>
      <c r="E31" s="31">
        <f>'Attachment 1 Schedule 3'!F14</f>
        <v>81774.974916459527</v>
      </c>
      <c r="F31" s="40"/>
      <c r="G31" s="234"/>
      <c r="H31" s="234"/>
      <c r="I31" s="232"/>
      <c r="J31" s="41" t="s">
        <v>55</v>
      </c>
      <c r="K31" s="207">
        <f>'Attachment 1 Schedule 3'!L14</f>
        <v>59812.488334041969</v>
      </c>
      <c r="L31" s="196"/>
      <c r="M31" s="194">
        <f>'Attachment 1 Schedule 3'!N14</f>
        <v>59812.488334041947</v>
      </c>
      <c r="N31" s="40"/>
      <c r="O31" s="234"/>
    </row>
    <row r="32" spans="2:15" s="168" customFormat="1" ht="12" x14ac:dyDescent="0.2">
      <c r="B32" s="39" t="s">
        <v>56</v>
      </c>
      <c r="C32" s="42">
        <f>SUM(C29:C31)</f>
        <v>6970751.4670471791</v>
      </c>
      <c r="D32" s="1" t="s">
        <v>57</v>
      </c>
      <c r="E32" s="42">
        <f>SUM(E29:E31)</f>
        <v>8418238.7206999697</v>
      </c>
      <c r="F32" s="40" t="s">
        <v>14</v>
      </c>
      <c r="G32" s="234"/>
      <c r="H32" s="234"/>
      <c r="I32" s="232"/>
      <c r="J32" s="39" t="s">
        <v>56</v>
      </c>
      <c r="K32" s="195">
        <f>SUM(K29:K31)</f>
        <v>5098601.2680310197</v>
      </c>
      <c r="L32" s="196" t="s">
        <v>57</v>
      </c>
      <c r="M32" s="195">
        <f>SUM(M29:M31)</f>
        <v>6157333.6560412748</v>
      </c>
      <c r="N32" s="40" t="s">
        <v>14</v>
      </c>
      <c r="O32" s="234"/>
    </row>
    <row r="33" spans="2:15" s="168" customFormat="1" ht="12" x14ac:dyDescent="0.2">
      <c r="B33" s="39"/>
      <c r="C33" s="1"/>
      <c r="D33" s="1"/>
      <c r="E33" s="1"/>
      <c r="F33" s="40"/>
      <c r="G33" s="234"/>
      <c r="H33" s="234"/>
      <c r="I33" s="232"/>
      <c r="J33" s="39"/>
      <c r="K33" s="1"/>
      <c r="L33" s="1"/>
      <c r="M33" s="1"/>
      <c r="N33" s="40"/>
      <c r="O33" s="234"/>
    </row>
    <row r="34" spans="2:15" s="168" customFormat="1" ht="12" x14ac:dyDescent="0.2">
      <c r="B34" s="43" t="s">
        <v>58</v>
      </c>
      <c r="C34" s="44">
        <f>C32/12</f>
        <v>580895.95558726497</v>
      </c>
      <c r="D34" s="23" t="s">
        <v>59</v>
      </c>
      <c r="E34" s="44">
        <f>E32/12</f>
        <v>701519.89339166414</v>
      </c>
      <c r="F34" s="25" t="s">
        <v>60</v>
      </c>
      <c r="G34" s="234"/>
      <c r="H34" s="234"/>
      <c r="I34" s="260"/>
      <c r="J34" s="43" t="s">
        <v>58</v>
      </c>
      <c r="K34" s="197">
        <f>K32/12</f>
        <v>424883.43900258496</v>
      </c>
      <c r="L34" s="23" t="s">
        <v>59</v>
      </c>
      <c r="M34" s="197">
        <f>M32/12</f>
        <v>513111.13800343958</v>
      </c>
      <c r="N34" s="25" t="s">
        <v>60</v>
      </c>
      <c r="O34" s="234"/>
    </row>
    <row r="35" spans="2:15" s="168" customFormat="1" ht="12" x14ac:dyDescent="0.2">
      <c r="B35" s="1"/>
      <c r="C35" s="1"/>
      <c r="D35" s="1"/>
      <c r="E35" s="1"/>
      <c r="F35" s="1"/>
      <c r="G35" s="234"/>
      <c r="H35" s="234"/>
      <c r="I35" s="245"/>
      <c r="J35" s="1"/>
      <c r="K35" s="1"/>
      <c r="L35" s="1"/>
      <c r="M35" s="1"/>
      <c r="N35" s="1"/>
      <c r="O35" s="234"/>
    </row>
    <row r="36" spans="2:15" s="168" customFormat="1" ht="12" x14ac:dyDescent="0.2">
      <c r="B36" s="166" t="s">
        <v>175</v>
      </c>
      <c r="C36" s="46"/>
      <c r="D36" s="46"/>
      <c r="E36" s="1"/>
      <c r="F36" s="1"/>
      <c r="G36" s="298"/>
      <c r="H36" s="298"/>
      <c r="I36" s="298"/>
      <c r="J36" s="166" t="s">
        <v>277</v>
      </c>
      <c r="K36" s="46"/>
      <c r="L36" s="46"/>
      <c r="M36" s="1"/>
      <c r="N36" s="1"/>
      <c r="O36" s="298"/>
    </row>
    <row r="37" spans="2:15" s="168" customFormat="1" ht="12" x14ac:dyDescent="0.2">
      <c r="B37" s="492" t="s">
        <v>61</v>
      </c>
      <c r="C37" s="493"/>
      <c r="D37" s="493"/>
      <c r="E37" s="493"/>
      <c r="F37" s="494"/>
      <c r="G37" s="298"/>
      <c r="H37" s="298"/>
      <c r="I37" s="298"/>
      <c r="J37" s="492" t="s">
        <v>61</v>
      </c>
      <c r="K37" s="493"/>
      <c r="L37" s="493"/>
      <c r="M37" s="493"/>
      <c r="N37" s="494"/>
      <c r="O37" s="298"/>
    </row>
    <row r="38" spans="2:15" s="168" customFormat="1" ht="12" x14ac:dyDescent="0.2">
      <c r="B38" s="20"/>
      <c r="C38" s="1"/>
      <c r="D38" s="27" t="s">
        <v>13</v>
      </c>
      <c r="E38" s="50" t="s">
        <v>14</v>
      </c>
      <c r="F38" s="51" t="s">
        <v>63</v>
      </c>
      <c r="G38" s="234"/>
      <c r="H38" s="234"/>
      <c r="I38" s="245"/>
      <c r="J38" s="20"/>
      <c r="K38" s="1"/>
      <c r="L38" s="27" t="s">
        <v>13</v>
      </c>
      <c r="M38" s="50" t="s">
        <v>14</v>
      </c>
      <c r="N38" s="51" t="s">
        <v>63</v>
      </c>
      <c r="O38" s="234"/>
    </row>
    <row r="39" spans="2:15" s="168" customFormat="1" ht="12" x14ac:dyDescent="0.2">
      <c r="B39" s="39" t="s">
        <v>64</v>
      </c>
      <c r="C39" s="3" t="s">
        <v>65</v>
      </c>
      <c r="D39" s="3" t="s">
        <v>32</v>
      </c>
      <c r="E39" s="3" t="s">
        <v>66</v>
      </c>
      <c r="F39" s="5" t="s">
        <v>67</v>
      </c>
      <c r="G39" s="260"/>
      <c r="H39" s="260"/>
      <c r="I39" s="245"/>
      <c r="J39" s="39" t="s">
        <v>64</v>
      </c>
      <c r="K39" s="3" t="s">
        <v>65</v>
      </c>
      <c r="L39" s="3" t="s">
        <v>32</v>
      </c>
      <c r="M39" s="3" t="s">
        <v>66</v>
      </c>
      <c r="N39" s="5" t="s">
        <v>67</v>
      </c>
      <c r="O39" s="260"/>
    </row>
    <row r="40" spans="2:15" s="168" customFormat="1" ht="12" x14ac:dyDescent="0.2">
      <c r="B40" s="41" t="s">
        <v>68</v>
      </c>
      <c r="C40" s="53">
        <v>0.56000000000000005</v>
      </c>
      <c r="D40" s="31">
        <f>C40*D43</f>
        <v>62179195.333494097</v>
      </c>
      <c r="E40" s="54">
        <v>2.8500000000000001E-2</v>
      </c>
      <c r="F40" s="55">
        <f>D40*E40</f>
        <v>1772107.0670045819</v>
      </c>
      <c r="G40" s="264"/>
      <c r="H40" s="264"/>
      <c r="I40" s="245"/>
      <c r="J40" s="41" t="s">
        <v>68</v>
      </c>
      <c r="K40" s="53">
        <v>0.56000000000000005</v>
      </c>
      <c r="L40" s="194">
        <f>K40*L43</f>
        <v>45479590.783171982</v>
      </c>
      <c r="M40" s="54">
        <v>2.8500000000000001E-2</v>
      </c>
      <c r="N40" s="198">
        <f>L40*M40</f>
        <v>1296168.3373204016</v>
      </c>
      <c r="O40" s="264"/>
    </row>
    <row r="41" spans="2:15" s="168" customFormat="1" ht="12" x14ac:dyDescent="0.2">
      <c r="B41" s="41" t="s">
        <v>69</v>
      </c>
      <c r="C41" s="53">
        <v>0.04</v>
      </c>
      <c r="D41" s="31">
        <f>C41*D43</f>
        <v>4441371.0952495774</v>
      </c>
      <c r="E41" s="54">
        <v>1.7500000000000002E-2</v>
      </c>
      <c r="F41" s="55">
        <f t="shared" ref="F41:F42" si="0">D41*E41</f>
        <v>77723.994166867618</v>
      </c>
      <c r="G41" s="274"/>
      <c r="H41" s="274"/>
      <c r="I41" s="245"/>
      <c r="J41" s="41" t="s">
        <v>69</v>
      </c>
      <c r="K41" s="53">
        <v>0.04</v>
      </c>
      <c r="L41" s="194">
        <f>K41*L43</f>
        <v>3248542.1987979985</v>
      </c>
      <c r="M41" s="54">
        <v>1.7500000000000002E-2</v>
      </c>
      <c r="N41" s="198">
        <f t="shared" ref="N41:N42" si="1">L41*M41</f>
        <v>56849.48847896498</v>
      </c>
      <c r="O41" s="274"/>
    </row>
    <row r="42" spans="2:15" s="168" customFormat="1" ht="12" x14ac:dyDescent="0.2">
      <c r="B42" s="41" t="s">
        <v>70</v>
      </c>
      <c r="C42" s="53">
        <v>0.4</v>
      </c>
      <c r="D42" s="31">
        <f>C42*D43</f>
        <v>44413710.952495784</v>
      </c>
      <c r="E42" s="53">
        <v>8.3400000000000002E-2</v>
      </c>
      <c r="F42" s="55">
        <f t="shared" si="0"/>
        <v>3704103.4934381484</v>
      </c>
      <c r="G42" s="236"/>
      <c r="H42" s="236"/>
      <c r="I42" s="245"/>
      <c r="J42" s="41" t="s">
        <v>70</v>
      </c>
      <c r="K42" s="53">
        <v>0.4</v>
      </c>
      <c r="L42" s="194">
        <f>K42*L43</f>
        <v>32485421.987979986</v>
      </c>
      <c r="M42" s="53">
        <v>8.3400000000000002E-2</v>
      </c>
      <c r="N42" s="198">
        <f t="shared" si="1"/>
        <v>2709284.1937975311</v>
      </c>
      <c r="O42" s="236"/>
    </row>
    <row r="43" spans="2:15" s="168" customFormat="1" ht="12" x14ac:dyDescent="0.2">
      <c r="B43" s="41" t="s">
        <v>71</v>
      </c>
      <c r="C43" s="58">
        <v>1</v>
      </c>
      <c r="D43" s="42">
        <f>E11</f>
        <v>111034277.38123944</v>
      </c>
      <c r="E43" s="59"/>
      <c r="F43" s="34">
        <f>SUM(F40:F42)</f>
        <v>5553934.5546095977</v>
      </c>
      <c r="G43" s="303"/>
      <c r="H43" s="303"/>
      <c r="I43" s="245"/>
      <c r="J43" s="41" t="s">
        <v>71</v>
      </c>
      <c r="K43" s="58">
        <v>1</v>
      </c>
      <c r="L43" s="195">
        <f>M11</f>
        <v>81213554.969949961</v>
      </c>
      <c r="M43" s="59"/>
      <c r="N43" s="187">
        <f>SUM(N40:N42)</f>
        <v>4062302.0195968975</v>
      </c>
      <c r="O43" s="303"/>
    </row>
    <row r="44" spans="2:15" s="168" customFormat="1" ht="12" x14ac:dyDescent="0.2">
      <c r="B44" s="43"/>
      <c r="C44" s="60"/>
      <c r="D44" s="61"/>
      <c r="E44" s="60"/>
      <c r="F44" s="62"/>
      <c r="G44" s="303"/>
      <c r="H44" s="303"/>
      <c r="I44" s="245"/>
      <c r="J44" s="43"/>
      <c r="K44" s="60"/>
      <c r="L44" s="61"/>
      <c r="M44" s="60"/>
      <c r="N44" s="62"/>
      <c r="O44" s="303"/>
    </row>
    <row r="45" spans="2:15" s="168" customFormat="1" ht="12" x14ac:dyDescent="0.2">
      <c r="B45" s="64"/>
      <c r="C45" s="60"/>
      <c r="D45" s="61"/>
      <c r="E45" s="60"/>
      <c r="F45" s="61"/>
      <c r="G45" s="260"/>
      <c r="H45" s="260"/>
      <c r="I45" s="245"/>
      <c r="J45" s="64"/>
      <c r="K45" s="60"/>
      <c r="L45" s="61"/>
      <c r="M45" s="60"/>
      <c r="N45" s="61"/>
      <c r="O45" s="260"/>
    </row>
    <row r="46" spans="2:15" s="168" customFormat="1" ht="12" x14ac:dyDescent="0.2">
      <c r="B46" s="492" t="s">
        <v>72</v>
      </c>
      <c r="C46" s="493"/>
      <c r="D46" s="493"/>
      <c r="E46" s="493"/>
      <c r="F46" s="494"/>
      <c r="G46" s="303"/>
      <c r="H46" s="303"/>
      <c r="I46" s="245"/>
      <c r="J46" s="492" t="s">
        <v>72</v>
      </c>
      <c r="K46" s="493"/>
      <c r="L46" s="493"/>
      <c r="M46" s="493"/>
      <c r="N46" s="494"/>
      <c r="O46" s="303"/>
    </row>
    <row r="47" spans="2:15" s="168" customFormat="1" ht="12" x14ac:dyDescent="0.2">
      <c r="B47" s="20"/>
      <c r="C47" s="1"/>
      <c r="D47" s="27" t="s">
        <v>13</v>
      </c>
      <c r="E47" s="50" t="s">
        <v>14</v>
      </c>
      <c r="F47" s="51" t="s">
        <v>63</v>
      </c>
      <c r="G47" s="303"/>
      <c r="H47" s="303"/>
      <c r="I47" s="245"/>
      <c r="J47" s="20"/>
      <c r="K47" s="1"/>
      <c r="L47" s="27" t="s">
        <v>13</v>
      </c>
      <c r="M47" s="50" t="s">
        <v>14</v>
      </c>
      <c r="N47" s="51" t="s">
        <v>63</v>
      </c>
      <c r="O47" s="303"/>
    </row>
    <row r="48" spans="2:15" s="168" customFormat="1" ht="12" x14ac:dyDescent="0.2">
      <c r="B48" s="39" t="s">
        <v>64</v>
      </c>
      <c r="C48" s="3" t="s">
        <v>65</v>
      </c>
      <c r="D48" s="3" t="s">
        <v>32</v>
      </c>
      <c r="E48" s="3" t="s">
        <v>66</v>
      </c>
      <c r="F48" s="5" t="s">
        <v>67</v>
      </c>
      <c r="G48" s="260"/>
      <c r="H48" s="260"/>
      <c r="I48" s="245"/>
      <c r="J48" s="39" t="s">
        <v>64</v>
      </c>
      <c r="K48" s="3" t="s">
        <v>65</v>
      </c>
      <c r="L48" s="3" t="s">
        <v>32</v>
      </c>
      <c r="M48" s="3" t="s">
        <v>66</v>
      </c>
      <c r="N48" s="5" t="s">
        <v>67</v>
      </c>
      <c r="O48" s="260"/>
    </row>
    <row r="49" spans="2:15" s="168" customFormat="1" ht="12" x14ac:dyDescent="0.2">
      <c r="B49" s="41" t="s">
        <v>68</v>
      </c>
      <c r="C49" s="59">
        <v>0.56000000000000005</v>
      </c>
      <c r="D49" s="31">
        <f>C49*D52</f>
        <v>62179195.333494097</v>
      </c>
      <c r="E49" s="54">
        <v>4.8640000000000003E-2</v>
      </c>
      <c r="F49" s="55">
        <f>D49*E49</f>
        <v>3024396.0610211529</v>
      </c>
      <c r="G49" s="260"/>
      <c r="H49" s="260"/>
      <c r="I49" s="245"/>
      <c r="J49" s="41" t="s">
        <v>68</v>
      </c>
      <c r="K49" s="59">
        <v>0.56000000000000005</v>
      </c>
      <c r="L49" s="194">
        <f>K49*L52</f>
        <v>45479590.783171982</v>
      </c>
      <c r="M49" s="54">
        <v>4.8640000000000003E-2</v>
      </c>
      <c r="N49" s="198">
        <f>L49*M49</f>
        <v>2212127.2956934855</v>
      </c>
      <c r="O49" s="260"/>
    </row>
    <row r="50" spans="2:15" s="168" customFormat="1" ht="12" x14ac:dyDescent="0.2">
      <c r="B50" s="41" t="s">
        <v>69</v>
      </c>
      <c r="C50" s="59">
        <v>0.04</v>
      </c>
      <c r="D50" s="31">
        <f>C50*D52</f>
        <v>4441371.0952495774</v>
      </c>
      <c r="E50" s="54">
        <v>6.1449999999999998E-2</v>
      </c>
      <c r="F50" s="55">
        <f t="shared" ref="F50:F51" si="2">D50*E50</f>
        <v>272922.25380308653</v>
      </c>
      <c r="G50" s="260"/>
      <c r="H50" s="260"/>
      <c r="I50" s="245"/>
      <c r="J50" s="41" t="s">
        <v>69</v>
      </c>
      <c r="K50" s="59">
        <v>0.04</v>
      </c>
      <c r="L50" s="194">
        <f>K50*L52</f>
        <v>3248542.1987979985</v>
      </c>
      <c r="M50" s="54">
        <v>6.1449999999999998E-2</v>
      </c>
      <c r="N50" s="198">
        <f t="shared" ref="N50:N51" si="3">L50*M50</f>
        <v>199622.91811613701</v>
      </c>
      <c r="O50" s="260"/>
    </row>
    <row r="51" spans="2:15" s="168" customFormat="1" ht="15.6" customHeight="1" x14ac:dyDescent="0.2">
      <c r="B51" s="41" t="s">
        <v>70</v>
      </c>
      <c r="C51" s="59">
        <v>0.4</v>
      </c>
      <c r="D51" s="31">
        <f>C51*D52</f>
        <v>44413710.952495784</v>
      </c>
      <c r="E51" s="53">
        <v>8.3400000000000002E-2</v>
      </c>
      <c r="F51" s="55">
        <f t="shared" si="2"/>
        <v>3704103.4934381484</v>
      </c>
      <c r="G51" s="298"/>
      <c r="H51" s="298"/>
      <c r="I51" s="298"/>
      <c r="J51" s="41" t="s">
        <v>70</v>
      </c>
      <c r="K51" s="59">
        <v>0.4</v>
      </c>
      <c r="L51" s="194">
        <f>K51*L52</f>
        <v>32485421.987979986</v>
      </c>
      <c r="M51" s="53">
        <v>8.3400000000000002E-2</v>
      </c>
      <c r="N51" s="198">
        <f t="shared" si="3"/>
        <v>2709284.1937975311</v>
      </c>
      <c r="O51" s="298"/>
    </row>
    <row r="52" spans="2:15" s="168" customFormat="1" ht="12" x14ac:dyDescent="0.2">
      <c r="B52" s="41" t="s">
        <v>71</v>
      </c>
      <c r="C52" s="66">
        <v>1</v>
      </c>
      <c r="D52" s="42">
        <f>E11</f>
        <v>111034277.38123944</v>
      </c>
      <c r="E52" s="59"/>
      <c r="F52" s="34">
        <f>SUM(F49:F51)</f>
        <v>7001421.8082623873</v>
      </c>
      <c r="G52" s="298"/>
      <c r="H52" s="298"/>
      <c r="I52" s="298"/>
      <c r="J52" s="41" t="s">
        <v>71</v>
      </c>
      <c r="K52" s="66">
        <v>1</v>
      </c>
      <c r="L52" s="195">
        <f>M11</f>
        <v>81213554.969949961</v>
      </c>
      <c r="M52" s="59"/>
      <c r="N52" s="187">
        <f>SUM(N49:N51)</f>
        <v>5121034.4076071531</v>
      </c>
      <c r="O52" s="298"/>
    </row>
    <row r="53" spans="2:15" s="168" customFormat="1" ht="12" x14ac:dyDescent="0.2">
      <c r="B53" s="43"/>
      <c r="C53" s="60"/>
      <c r="D53" s="61"/>
      <c r="E53" s="60"/>
      <c r="F53" s="62"/>
      <c r="G53" s="299"/>
      <c r="H53" s="299"/>
      <c r="I53" s="298"/>
      <c r="J53" s="43"/>
      <c r="K53" s="60"/>
      <c r="L53" s="61"/>
      <c r="M53" s="60"/>
      <c r="N53" s="62"/>
      <c r="O53" s="299"/>
    </row>
    <row r="54" spans="2:15" s="168" customFormat="1" ht="12" x14ac:dyDescent="0.2">
      <c r="B54" s="264"/>
      <c r="C54" s="264"/>
      <c r="D54" s="264"/>
      <c r="E54" s="264"/>
      <c r="F54" s="264"/>
      <c r="G54" s="264"/>
      <c r="H54" s="264"/>
      <c r="I54" s="245"/>
      <c r="J54" s="264"/>
      <c r="K54" s="264"/>
      <c r="L54" s="264"/>
      <c r="M54" s="264"/>
      <c r="N54" s="264"/>
      <c r="O54" s="264"/>
    </row>
    <row r="55" spans="2:15" s="168" customFormat="1" ht="12" x14ac:dyDescent="0.2">
      <c r="B55" s="166" t="s">
        <v>180</v>
      </c>
      <c r="J55" s="166" t="s">
        <v>278</v>
      </c>
    </row>
    <row r="56" spans="2:15" s="168" customFormat="1" ht="12" x14ac:dyDescent="0.2">
      <c r="B56" s="492" t="s">
        <v>123</v>
      </c>
      <c r="C56" s="493"/>
      <c r="D56" s="493"/>
      <c r="E56" s="493"/>
      <c r="F56" s="493"/>
      <c r="G56" s="494"/>
      <c r="H56" s="3"/>
      <c r="J56" s="492" t="s">
        <v>123</v>
      </c>
      <c r="K56" s="493"/>
      <c r="L56" s="493"/>
      <c r="M56" s="493"/>
      <c r="N56" s="493"/>
      <c r="O56" s="494"/>
    </row>
    <row r="57" spans="2:15" s="168" customFormat="1" ht="12" x14ac:dyDescent="0.2">
      <c r="B57" s="4" t="s">
        <v>124</v>
      </c>
      <c r="C57" s="3" t="s">
        <v>125</v>
      </c>
      <c r="D57" s="3" t="s">
        <v>126</v>
      </c>
      <c r="E57" s="3" t="s">
        <v>127</v>
      </c>
      <c r="F57" s="3" t="s">
        <v>128</v>
      </c>
      <c r="G57" s="5" t="s">
        <v>129</v>
      </c>
      <c r="H57" s="3"/>
      <c r="J57" s="4" t="s">
        <v>124</v>
      </c>
      <c r="K57" s="3" t="s">
        <v>125</v>
      </c>
      <c r="L57" s="3" t="s">
        <v>126</v>
      </c>
      <c r="M57" s="3" t="s">
        <v>127</v>
      </c>
      <c r="N57" s="3" t="s">
        <v>128</v>
      </c>
      <c r="O57" s="5" t="s">
        <v>129</v>
      </c>
    </row>
    <row r="58" spans="2:15" s="168" customFormat="1" ht="12" x14ac:dyDescent="0.2">
      <c r="B58" s="173">
        <v>1706</v>
      </c>
      <c r="C58" s="169">
        <v>100</v>
      </c>
      <c r="D58" s="53">
        <f>1/C58</f>
        <v>0.01</v>
      </c>
      <c r="E58" s="174" t="s">
        <v>130</v>
      </c>
      <c r="F58" s="31">
        <v>4983214.798649611</v>
      </c>
      <c r="G58" s="30">
        <f>D58*F58</f>
        <v>49832.147986496107</v>
      </c>
      <c r="H58" s="31"/>
      <c r="J58" s="173">
        <v>1706</v>
      </c>
      <c r="K58" s="169">
        <v>100</v>
      </c>
      <c r="L58" s="53">
        <f>1/K58</f>
        <v>0.01</v>
      </c>
      <c r="M58" s="174" t="s">
        <v>130</v>
      </c>
      <c r="N58" s="194">
        <v>3644861.735692963</v>
      </c>
      <c r="O58" s="188">
        <f>L58*N58</f>
        <v>36448.61735692963</v>
      </c>
    </row>
    <row r="59" spans="2:15" s="168" customFormat="1" ht="12" x14ac:dyDescent="0.2">
      <c r="B59" s="173">
        <v>1720</v>
      </c>
      <c r="C59" s="169">
        <v>90</v>
      </c>
      <c r="D59" s="53">
        <f t="shared" ref="D59:D64" si="4">1/C59</f>
        <v>1.1111111111111112E-2</v>
      </c>
      <c r="E59" s="174" t="s">
        <v>131</v>
      </c>
      <c r="F59" s="31">
        <v>83460939.724783093</v>
      </c>
      <c r="G59" s="30">
        <f t="shared" ref="G59:G64" si="5">D59*F59</f>
        <v>927343.77471981221</v>
      </c>
      <c r="H59" s="31"/>
      <c r="J59" s="173">
        <v>1720</v>
      </c>
      <c r="K59" s="169">
        <v>90</v>
      </c>
      <c r="L59" s="53">
        <f t="shared" ref="L59:L64" si="6">1/K59</f>
        <v>1.1111111111111112E-2</v>
      </c>
      <c r="M59" s="174" t="s">
        <v>131</v>
      </c>
      <c r="N59" s="194">
        <v>61045649.830361329</v>
      </c>
      <c r="O59" s="188">
        <f t="shared" ref="O59:O64" si="7">L59*N59</f>
        <v>678284.99811512593</v>
      </c>
    </row>
    <row r="60" spans="2:15" s="168" customFormat="1" ht="12" x14ac:dyDescent="0.2">
      <c r="B60" s="173">
        <v>1730</v>
      </c>
      <c r="C60" s="169">
        <v>60</v>
      </c>
      <c r="D60" s="53">
        <f t="shared" si="4"/>
        <v>1.6666666666666666E-2</v>
      </c>
      <c r="E60" s="174" t="s">
        <v>132</v>
      </c>
      <c r="F60" s="31">
        <v>2890170.9634982785</v>
      </c>
      <c r="G60" s="30">
        <f t="shared" si="5"/>
        <v>48169.516058304638</v>
      </c>
      <c r="H60" s="31"/>
      <c r="J60" s="173">
        <v>1730</v>
      </c>
      <c r="K60" s="169">
        <v>60</v>
      </c>
      <c r="L60" s="53">
        <f t="shared" si="6"/>
        <v>1.6666666666666666E-2</v>
      </c>
      <c r="M60" s="174" t="s">
        <v>132</v>
      </c>
      <c r="N60" s="194">
        <v>2113951.3306390876</v>
      </c>
      <c r="O60" s="188">
        <f t="shared" si="7"/>
        <v>35232.522177318126</v>
      </c>
    </row>
    <row r="61" spans="2:15" s="168" customFormat="1" ht="12" x14ac:dyDescent="0.2">
      <c r="B61" s="173">
        <v>1730</v>
      </c>
      <c r="C61" s="169">
        <v>60</v>
      </c>
      <c r="D61" s="53">
        <f t="shared" si="4"/>
        <v>1.6666666666666666E-2</v>
      </c>
      <c r="E61" s="174" t="s">
        <v>133</v>
      </c>
      <c r="F61" s="31">
        <v>2050512.3970385208</v>
      </c>
      <c r="G61" s="30">
        <f t="shared" si="5"/>
        <v>34175.206617308679</v>
      </c>
      <c r="H61" s="31"/>
      <c r="J61" s="173">
        <v>1730</v>
      </c>
      <c r="K61" s="169">
        <v>60</v>
      </c>
      <c r="L61" s="53">
        <f t="shared" si="6"/>
        <v>1.6666666666666666E-2</v>
      </c>
      <c r="M61" s="174" t="s">
        <v>133</v>
      </c>
      <c r="N61" s="194">
        <v>1499801.7297097202</v>
      </c>
      <c r="O61" s="188">
        <f t="shared" si="7"/>
        <v>24996.695495162003</v>
      </c>
    </row>
    <row r="62" spans="2:15" s="168" customFormat="1" ht="12" x14ac:dyDescent="0.2">
      <c r="B62" s="173">
        <v>1730</v>
      </c>
      <c r="C62" s="169">
        <v>70</v>
      </c>
      <c r="D62" s="53">
        <f t="shared" si="4"/>
        <v>1.4285714285714285E-2</v>
      </c>
      <c r="E62" s="174" t="s">
        <v>134</v>
      </c>
      <c r="F62" s="31">
        <v>14028069.11852793</v>
      </c>
      <c r="G62" s="30">
        <f t="shared" si="5"/>
        <v>200400.98740754186</v>
      </c>
      <c r="H62" s="31"/>
      <c r="J62" s="173">
        <v>1730</v>
      </c>
      <c r="K62" s="169">
        <v>70</v>
      </c>
      <c r="L62" s="53">
        <f t="shared" si="6"/>
        <v>1.4285714285714285E-2</v>
      </c>
      <c r="M62" s="174" t="s">
        <v>134</v>
      </c>
      <c r="N62" s="194">
        <v>10260519.448135018</v>
      </c>
      <c r="O62" s="188">
        <f t="shared" si="7"/>
        <v>146578.84925907169</v>
      </c>
    </row>
    <row r="63" spans="2:15" s="168" customFormat="1" ht="12" x14ac:dyDescent="0.2">
      <c r="B63" s="173">
        <v>1730</v>
      </c>
      <c r="C63" s="169">
        <v>50</v>
      </c>
      <c r="D63" s="53">
        <f t="shared" si="4"/>
        <v>0.02</v>
      </c>
      <c r="E63" s="174" t="s">
        <v>135</v>
      </c>
      <c r="F63" s="31">
        <v>2423824.9592838068</v>
      </c>
      <c r="G63" s="30">
        <f t="shared" si="5"/>
        <v>48476.499185676141</v>
      </c>
      <c r="H63" s="31"/>
      <c r="J63" s="173">
        <v>1730</v>
      </c>
      <c r="K63" s="169">
        <v>50</v>
      </c>
      <c r="L63" s="53">
        <f t="shared" si="6"/>
        <v>0.02</v>
      </c>
      <c r="M63" s="174" t="s">
        <v>135</v>
      </c>
      <c r="N63" s="194">
        <v>1772852.9082280665</v>
      </c>
      <c r="O63" s="188">
        <f t="shared" si="7"/>
        <v>35457.058164561335</v>
      </c>
    </row>
    <row r="64" spans="2:15" s="168" customFormat="1" ht="12" x14ac:dyDescent="0.2">
      <c r="B64" s="173">
        <v>1730</v>
      </c>
      <c r="C64" s="169">
        <v>70</v>
      </c>
      <c r="D64" s="53">
        <f t="shared" si="4"/>
        <v>1.4285714285714285E-2</v>
      </c>
      <c r="E64" s="174" t="s">
        <v>136</v>
      </c>
      <c r="F64" s="9">
        <v>1865066.3882187563</v>
      </c>
      <c r="G64" s="32">
        <f t="shared" si="5"/>
        <v>26643.805545982232</v>
      </c>
      <c r="H64" s="31"/>
      <c r="J64" s="173">
        <v>1730</v>
      </c>
      <c r="K64" s="169">
        <v>70</v>
      </c>
      <c r="L64" s="53">
        <f t="shared" si="6"/>
        <v>1.4285714285714285E-2</v>
      </c>
      <c r="M64" s="174" t="s">
        <v>136</v>
      </c>
      <c r="N64" s="207">
        <v>1364161.3672338126</v>
      </c>
      <c r="O64" s="186">
        <f t="shared" si="7"/>
        <v>19488.019531911606</v>
      </c>
    </row>
    <row r="65" spans="2:15" s="168" customFormat="1" ht="12" x14ac:dyDescent="0.2">
      <c r="B65" s="175"/>
      <c r="C65" s="176"/>
      <c r="D65" s="177"/>
      <c r="E65" s="177"/>
      <c r="F65" s="44">
        <v>111701798.34999999</v>
      </c>
      <c r="G65" s="179">
        <f>SUM(G58:G64)</f>
        <v>1335041.9375211219</v>
      </c>
      <c r="H65" s="76"/>
      <c r="J65" s="175"/>
      <c r="K65" s="176"/>
      <c r="L65" s="177"/>
      <c r="M65" s="177"/>
      <c r="N65" s="197">
        <v>81701798.349999994</v>
      </c>
      <c r="O65" s="212">
        <f>SUM(O58:O64)</f>
        <v>976486.76010008017</v>
      </c>
    </row>
    <row r="66" spans="2:15" s="168" customFormat="1" ht="12" x14ac:dyDescent="0.2">
      <c r="B66" s="245"/>
      <c r="C66" s="245"/>
      <c r="D66" s="245"/>
      <c r="E66" s="245"/>
      <c r="F66" s="245"/>
      <c r="G66" s="245"/>
      <c r="H66" s="245"/>
      <c r="I66" s="245"/>
      <c r="J66" s="245"/>
      <c r="K66" s="245"/>
      <c r="L66" s="245"/>
      <c r="M66" s="245"/>
      <c r="N66" s="245"/>
      <c r="O66" s="245"/>
    </row>
    <row r="67" spans="2:15" s="168" customFormat="1" ht="12" x14ac:dyDescent="0.2">
      <c r="B67" s="363" t="s">
        <v>181</v>
      </c>
      <c r="C67" s="245"/>
      <c r="D67" s="245"/>
      <c r="E67" s="245"/>
      <c r="F67" s="245"/>
      <c r="G67" s="245"/>
      <c r="H67" s="245"/>
      <c r="I67" s="245"/>
      <c r="J67" s="363" t="s">
        <v>279</v>
      </c>
      <c r="K67" s="245"/>
      <c r="L67" s="245"/>
      <c r="M67" s="245"/>
      <c r="N67" s="245"/>
      <c r="O67" s="245"/>
    </row>
    <row r="68" spans="2:15" s="168" customFormat="1" ht="12" x14ac:dyDescent="0.2">
      <c r="B68" s="492" t="s">
        <v>158</v>
      </c>
      <c r="C68" s="493"/>
      <c r="D68" s="494"/>
      <c r="E68" s="245"/>
      <c r="F68" s="1"/>
      <c r="G68" s="245"/>
      <c r="H68" s="245"/>
      <c r="I68" s="245"/>
      <c r="J68" s="492" t="s">
        <v>158</v>
      </c>
      <c r="K68" s="493"/>
      <c r="L68" s="494"/>
      <c r="M68" s="245"/>
      <c r="N68" s="1"/>
      <c r="O68" s="245"/>
    </row>
    <row r="69" spans="2:15" s="168" customFormat="1" ht="12" x14ac:dyDescent="0.2">
      <c r="B69" s="238" t="s">
        <v>159</v>
      </c>
      <c r="C69" s="1"/>
      <c r="D69" s="30">
        <f>E7</f>
        <v>111701798.34999999</v>
      </c>
      <c r="E69" s="245"/>
      <c r="F69" s="1"/>
      <c r="G69" s="245"/>
      <c r="H69" s="245"/>
      <c r="I69" s="245"/>
      <c r="J69" s="238" t="s">
        <v>159</v>
      </c>
      <c r="K69" s="1"/>
      <c r="L69" s="188">
        <f>M7</f>
        <v>81701798.349999994</v>
      </c>
      <c r="M69" s="245"/>
      <c r="N69" s="1"/>
      <c r="O69" s="245"/>
    </row>
    <row r="70" spans="2:15" s="168" customFormat="1" ht="12" x14ac:dyDescent="0.2">
      <c r="B70" s="360" t="s">
        <v>160</v>
      </c>
      <c r="C70" s="1"/>
      <c r="D70" s="30">
        <f>-G65+(-G65*0.75)</f>
        <v>-2336323.3906619633</v>
      </c>
      <c r="E70" s="245"/>
      <c r="F70" s="1"/>
      <c r="G70" s="245"/>
      <c r="H70" s="245"/>
      <c r="I70" s="245"/>
      <c r="J70" s="360" t="s">
        <v>160</v>
      </c>
      <c r="K70" s="1"/>
      <c r="L70" s="188">
        <f>-O65+(-O65*0.75)</f>
        <v>-1708851.8301751404</v>
      </c>
      <c r="M70" s="245"/>
      <c r="N70" s="1"/>
      <c r="O70" s="245"/>
    </row>
    <row r="71" spans="2:15" s="168" customFormat="1" ht="12" x14ac:dyDescent="0.2">
      <c r="B71" s="364" t="s">
        <v>161</v>
      </c>
      <c r="C71" s="23"/>
      <c r="D71" s="34">
        <f>SUM(D69:D70)</f>
        <v>109365474.95933802</v>
      </c>
      <c r="E71" s="245"/>
      <c r="F71" s="1"/>
      <c r="G71" s="245"/>
      <c r="H71" s="245"/>
      <c r="I71" s="245"/>
      <c r="J71" s="364" t="s">
        <v>161</v>
      </c>
      <c r="K71" s="23"/>
      <c r="L71" s="187">
        <f>SUM(L69:L70)</f>
        <v>79992946.519824848</v>
      </c>
      <c r="M71" s="245"/>
      <c r="N71" s="1"/>
      <c r="O71" s="245"/>
    </row>
    <row r="72" spans="2:15" s="168" customFormat="1" ht="12" x14ac:dyDescent="0.2">
      <c r="B72" s="1"/>
      <c r="C72" s="1"/>
      <c r="D72" s="1"/>
      <c r="E72" s="1"/>
      <c r="F72" s="1"/>
      <c r="G72" s="245"/>
      <c r="H72" s="245"/>
      <c r="I72" s="245"/>
      <c r="J72" s="1"/>
      <c r="K72" s="1"/>
      <c r="L72" s="1"/>
      <c r="M72" s="1"/>
      <c r="N72" s="1"/>
      <c r="O72" s="245"/>
    </row>
    <row r="73" spans="2:15" s="168" customFormat="1" ht="12" x14ac:dyDescent="0.2">
      <c r="B73" s="363" t="s">
        <v>182</v>
      </c>
      <c r="C73" s="1"/>
      <c r="D73" s="1"/>
      <c r="E73" s="1"/>
      <c r="F73" s="1"/>
      <c r="G73" s="245"/>
      <c r="H73" s="245"/>
      <c r="I73" s="245"/>
      <c r="J73" s="363" t="s">
        <v>280</v>
      </c>
      <c r="K73" s="1"/>
      <c r="L73" s="1"/>
      <c r="M73" s="1"/>
      <c r="N73" s="1"/>
      <c r="O73" s="245"/>
    </row>
    <row r="74" spans="2:15" s="168" customFormat="1" ht="12" x14ac:dyDescent="0.2">
      <c r="B74" s="495" t="s">
        <v>162</v>
      </c>
      <c r="C74" s="496"/>
      <c r="D74" s="497"/>
      <c r="E74" s="498"/>
      <c r="F74" s="1"/>
      <c r="G74" s="245"/>
      <c r="H74" s="245"/>
      <c r="I74" s="245"/>
      <c r="J74" s="495" t="s">
        <v>162</v>
      </c>
      <c r="K74" s="496"/>
      <c r="L74" s="497"/>
      <c r="M74" s="498"/>
      <c r="N74" s="1"/>
      <c r="O74" s="245"/>
    </row>
    <row r="75" spans="2:15" s="168" customFormat="1" ht="12" x14ac:dyDescent="0.2">
      <c r="B75" s="499" t="s">
        <v>163</v>
      </c>
      <c r="C75" s="500"/>
      <c r="D75" s="501"/>
      <c r="E75" s="498"/>
      <c r="F75" s="1"/>
      <c r="G75" s="245"/>
      <c r="H75" s="245"/>
      <c r="I75" s="245"/>
      <c r="J75" s="499" t="s">
        <v>163</v>
      </c>
      <c r="K75" s="500"/>
      <c r="L75" s="501"/>
      <c r="M75" s="498"/>
      <c r="N75" s="1"/>
      <c r="O75" s="245"/>
    </row>
    <row r="76" spans="2:15" s="168" customFormat="1" ht="12" x14ac:dyDescent="0.2">
      <c r="B76" s="361" t="s">
        <v>53</v>
      </c>
      <c r="C76" s="1"/>
      <c r="D76" s="30">
        <f>G65</f>
        <v>1335041.9375211219</v>
      </c>
      <c r="E76" s="1"/>
      <c r="F76" s="33"/>
      <c r="G76" s="245"/>
      <c r="H76" s="245"/>
      <c r="I76" s="245"/>
      <c r="J76" s="361" t="s">
        <v>53</v>
      </c>
      <c r="K76" s="1"/>
      <c r="L76" s="188">
        <f>O65</f>
        <v>976486.76010008017</v>
      </c>
      <c r="M76" s="1"/>
      <c r="N76" s="33"/>
      <c r="O76" s="245"/>
    </row>
    <row r="77" spans="2:15" s="168" customFormat="1" ht="12" x14ac:dyDescent="0.2">
      <c r="B77" s="360" t="s">
        <v>54</v>
      </c>
      <c r="C77" s="1"/>
      <c r="D77" s="30">
        <f>F88</f>
        <v>6896193.1352260029</v>
      </c>
      <c r="E77" s="1"/>
      <c r="F77" s="33"/>
      <c r="G77" s="245"/>
      <c r="H77" s="245"/>
      <c r="I77" s="245"/>
      <c r="J77" s="360" t="s">
        <v>54</v>
      </c>
      <c r="K77" s="1"/>
      <c r="L77" s="188">
        <f>N88</f>
        <v>5044067.232932684</v>
      </c>
      <c r="M77" s="1"/>
      <c r="N77" s="33"/>
      <c r="O77" s="245"/>
    </row>
    <row r="78" spans="2:15" s="168" customFormat="1" ht="12" x14ac:dyDescent="0.2">
      <c r="B78" s="360" t="s">
        <v>55</v>
      </c>
      <c r="C78" s="1"/>
      <c r="D78" s="30">
        <f>'Attachment 1 Schedule 3'!H14</f>
        <v>80545.92854078082</v>
      </c>
      <c r="E78" s="1"/>
      <c r="F78" s="33"/>
      <c r="G78" s="245"/>
      <c r="H78" s="245"/>
      <c r="I78" s="245"/>
      <c r="J78" s="360" t="s">
        <v>55</v>
      </c>
      <c r="K78" s="1"/>
      <c r="L78" s="188">
        <f>'Attachment 1 Schedule 3'!P14</f>
        <v>58913.529672393001</v>
      </c>
      <c r="M78" s="1"/>
      <c r="N78" s="193" t="s">
        <v>185</v>
      </c>
      <c r="O78" s="245"/>
    </row>
    <row r="79" spans="2:15" s="168" customFormat="1" ht="12" x14ac:dyDescent="0.2">
      <c r="B79" s="300" t="s">
        <v>56</v>
      </c>
      <c r="C79" s="23"/>
      <c r="D79" s="34">
        <f>SUM(D76:D78)</f>
        <v>8311781.0012879055</v>
      </c>
      <c r="E79" s="185" t="s">
        <v>15</v>
      </c>
      <c r="G79" s="245"/>
      <c r="H79" s="245"/>
      <c r="I79" s="245"/>
      <c r="J79" s="300" t="s">
        <v>56</v>
      </c>
      <c r="K79" s="23"/>
      <c r="L79" s="187">
        <f>SUM(L76:L78)</f>
        <v>6079467.5227051573</v>
      </c>
      <c r="M79" s="185" t="s">
        <v>14</v>
      </c>
      <c r="N79" s="301">
        <f>L79-D79</f>
        <v>-2232313.4785827482</v>
      </c>
      <c r="O79" s="245"/>
    </row>
    <row r="80" spans="2:15" s="168" customFormat="1" ht="12" x14ac:dyDescent="0.2">
      <c r="B80" s="46"/>
      <c r="C80" s="1"/>
      <c r="D80" s="48"/>
      <c r="E80" s="1"/>
      <c r="F80" s="33"/>
      <c r="G80" s="245"/>
      <c r="H80" s="245"/>
      <c r="I80" s="245"/>
      <c r="J80" s="46"/>
      <c r="K80" s="1"/>
      <c r="L80" s="48"/>
      <c r="M80" s="1"/>
      <c r="N80" s="33"/>
      <c r="O80" s="245"/>
    </row>
    <row r="81" spans="2:15" s="168" customFormat="1" ht="12" x14ac:dyDescent="0.2">
      <c r="B81" s="363" t="s">
        <v>183</v>
      </c>
      <c r="C81" s="1"/>
      <c r="D81" s="1"/>
      <c r="E81" s="1"/>
      <c r="F81" s="1"/>
      <c r="G81" s="1"/>
      <c r="H81" s="1"/>
      <c r="I81" s="245"/>
      <c r="J81" s="363" t="s">
        <v>281</v>
      </c>
      <c r="K81" s="1"/>
      <c r="L81" s="1"/>
      <c r="M81" s="1"/>
      <c r="N81" s="1"/>
      <c r="O81" s="1"/>
    </row>
    <row r="82" spans="2:15" s="168" customFormat="1" ht="12" x14ac:dyDescent="0.2">
      <c r="B82" s="502" t="s">
        <v>67</v>
      </c>
      <c r="C82" s="503"/>
      <c r="D82" s="503"/>
      <c r="E82" s="503"/>
      <c r="F82" s="504"/>
      <c r="G82" s="1"/>
      <c r="H82" s="1"/>
      <c r="I82" s="245"/>
      <c r="J82" s="502" t="s">
        <v>67</v>
      </c>
      <c r="K82" s="503"/>
      <c r="L82" s="503"/>
      <c r="M82" s="503"/>
      <c r="N82" s="504"/>
      <c r="O82" s="1"/>
    </row>
    <row r="83" spans="2:15" s="168" customFormat="1" ht="12" x14ac:dyDescent="0.2">
      <c r="B83" s="246"/>
      <c r="C83" s="234"/>
      <c r="D83" s="248" t="s">
        <v>13</v>
      </c>
      <c r="E83" s="274" t="s">
        <v>14</v>
      </c>
      <c r="F83" s="276" t="s">
        <v>63</v>
      </c>
      <c r="G83" s="1"/>
      <c r="H83" s="1"/>
      <c r="I83" s="245"/>
      <c r="J83" s="246"/>
      <c r="K83" s="234"/>
      <c r="L83" s="248" t="s">
        <v>13</v>
      </c>
      <c r="M83" s="274" t="s">
        <v>14</v>
      </c>
      <c r="N83" s="276" t="s">
        <v>63</v>
      </c>
      <c r="O83" s="1"/>
    </row>
    <row r="84" spans="2:15" s="168" customFormat="1" ht="12" x14ac:dyDescent="0.2">
      <c r="B84" s="265" t="s">
        <v>64</v>
      </c>
      <c r="C84" s="236" t="s">
        <v>65</v>
      </c>
      <c r="D84" s="236" t="s">
        <v>32</v>
      </c>
      <c r="E84" s="236" t="s">
        <v>66</v>
      </c>
      <c r="F84" s="254" t="s">
        <v>67</v>
      </c>
      <c r="G84" s="1"/>
      <c r="H84" s="1"/>
      <c r="I84" s="245"/>
      <c r="J84" s="265" t="s">
        <v>64</v>
      </c>
      <c r="K84" s="236" t="s">
        <v>65</v>
      </c>
      <c r="L84" s="236" t="s">
        <v>32</v>
      </c>
      <c r="M84" s="236" t="s">
        <v>66</v>
      </c>
      <c r="N84" s="254" t="s">
        <v>67</v>
      </c>
      <c r="O84" s="1"/>
    </row>
    <row r="85" spans="2:15" s="168" customFormat="1" ht="12" x14ac:dyDescent="0.2">
      <c r="B85" s="266" t="s">
        <v>68</v>
      </c>
      <c r="C85" s="279">
        <v>0.56000000000000005</v>
      </c>
      <c r="D85" s="31">
        <f>C85*D88</f>
        <v>61244665.977229297</v>
      </c>
      <c r="E85" s="54">
        <v>4.8640000000000003E-2</v>
      </c>
      <c r="F85" s="55">
        <f>D85*E85</f>
        <v>2978940.553132433</v>
      </c>
      <c r="I85" s="245"/>
      <c r="J85" s="266" t="s">
        <v>68</v>
      </c>
      <c r="K85" s="279">
        <v>0.56000000000000005</v>
      </c>
      <c r="L85" s="194">
        <f>K85*L88</f>
        <v>44796050.051101916</v>
      </c>
      <c r="M85" s="54">
        <v>4.8640000000000003E-2</v>
      </c>
      <c r="N85" s="198">
        <f>L85*M85</f>
        <v>2178879.8744855975</v>
      </c>
    </row>
    <row r="86" spans="2:15" s="168" customFormat="1" ht="12" x14ac:dyDescent="0.2">
      <c r="B86" s="266" t="s">
        <v>69</v>
      </c>
      <c r="C86" s="279">
        <v>0.04</v>
      </c>
      <c r="D86" s="31">
        <f>C86*D88</f>
        <v>4374618.9983735215</v>
      </c>
      <c r="E86" s="54">
        <v>6.1449999999999998E-2</v>
      </c>
      <c r="F86" s="55">
        <f t="shared" ref="F86:F87" si="8">D86*E86</f>
        <v>268820.3374500529</v>
      </c>
      <c r="I86" s="245"/>
      <c r="J86" s="266" t="s">
        <v>69</v>
      </c>
      <c r="K86" s="279">
        <v>0.04</v>
      </c>
      <c r="L86" s="194">
        <f>K86*L88</f>
        <v>3199717.860792994</v>
      </c>
      <c r="M86" s="54">
        <v>6.1449999999999998E-2</v>
      </c>
      <c r="N86" s="198">
        <f t="shared" ref="N86:N87" si="9">L86*M86</f>
        <v>196622.66254572949</v>
      </c>
    </row>
    <row r="87" spans="2:15" s="168" customFormat="1" ht="12" x14ac:dyDescent="0.2">
      <c r="B87" s="266" t="s">
        <v>70</v>
      </c>
      <c r="C87" s="279">
        <v>0.4</v>
      </c>
      <c r="D87" s="31">
        <f>C87*D88</f>
        <v>43746189.983735211</v>
      </c>
      <c r="E87" s="54">
        <v>8.3400000000000002E-2</v>
      </c>
      <c r="F87" s="55">
        <f t="shared" si="8"/>
        <v>3648432.2446435168</v>
      </c>
      <c r="I87" s="245"/>
      <c r="J87" s="266" t="s">
        <v>70</v>
      </c>
      <c r="K87" s="279">
        <v>0.4</v>
      </c>
      <c r="L87" s="194">
        <f>K87*L88</f>
        <v>31997178.607929941</v>
      </c>
      <c r="M87" s="54">
        <v>8.3400000000000002E-2</v>
      </c>
      <c r="N87" s="198">
        <f t="shared" si="9"/>
        <v>2668564.6959013571</v>
      </c>
    </row>
    <row r="88" spans="2:15" s="168" customFormat="1" ht="12" x14ac:dyDescent="0.2">
      <c r="B88" s="266" t="s">
        <v>71</v>
      </c>
      <c r="C88" s="285">
        <f>SUM(C85:C87)</f>
        <v>1</v>
      </c>
      <c r="D88" s="42">
        <f>D71</f>
        <v>109365474.95933802</v>
      </c>
      <c r="E88" s="279"/>
      <c r="F88" s="34">
        <f>SUM(F85:F87)</f>
        <v>6896193.1352260029</v>
      </c>
      <c r="I88" s="245"/>
      <c r="J88" s="266" t="s">
        <v>71</v>
      </c>
      <c r="K88" s="285">
        <f>SUM(K85:K87)</f>
        <v>1</v>
      </c>
      <c r="L88" s="195">
        <f>L71</f>
        <v>79992946.519824848</v>
      </c>
      <c r="M88" s="279"/>
      <c r="N88" s="187">
        <f>SUM(N85:N87)</f>
        <v>5044067.232932684</v>
      </c>
    </row>
    <row r="89" spans="2:15" s="168" customFormat="1" ht="12" x14ac:dyDescent="0.2">
      <c r="B89" s="269"/>
      <c r="C89" s="280"/>
      <c r="D89" s="281"/>
      <c r="E89" s="280"/>
      <c r="F89" s="283"/>
      <c r="I89" s="245"/>
      <c r="J89" s="269"/>
      <c r="K89" s="280"/>
      <c r="L89" s="281"/>
      <c r="M89" s="280"/>
      <c r="N89" s="283"/>
    </row>
  </sheetData>
  <mergeCells count="31">
    <mergeCell ref="B1:N2"/>
    <mergeCell ref="B18:D18"/>
    <mergeCell ref="B5:F5"/>
    <mergeCell ref="B15:E15"/>
    <mergeCell ref="B17:D17"/>
    <mergeCell ref="J5:N5"/>
    <mergeCell ref="J15:M15"/>
    <mergeCell ref="J17:L17"/>
    <mergeCell ref="J18:L18"/>
    <mergeCell ref="J19:L19"/>
    <mergeCell ref="J21:M21"/>
    <mergeCell ref="B37:F37"/>
    <mergeCell ref="B46:F46"/>
    <mergeCell ref="B56:G56"/>
    <mergeCell ref="J37:N37"/>
    <mergeCell ref="B19:D19"/>
    <mergeCell ref="B21:E21"/>
    <mergeCell ref="B27:F27"/>
    <mergeCell ref="J27:N27"/>
    <mergeCell ref="J46:N46"/>
    <mergeCell ref="J56:O56"/>
    <mergeCell ref="B74:D74"/>
    <mergeCell ref="B75:D75"/>
    <mergeCell ref="E74:E75"/>
    <mergeCell ref="B82:F82"/>
    <mergeCell ref="B68:D68"/>
    <mergeCell ref="J68:L68"/>
    <mergeCell ref="J74:L74"/>
    <mergeCell ref="M74:M75"/>
    <mergeCell ref="J75:L75"/>
    <mergeCell ref="J82:N82"/>
  </mergeCells>
  <pageMargins left="0.7" right="0.7" top="0.75" bottom="0.75" header="0.3" footer="0.3"/>
  <pageSetup scale="57" fitToHeight="0" orientation="landscape" r:id="rId1"/>
  <rowBreaks count="1" manualBreakCount="1">
    <brk id="66" max="1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7048-9D9A-46D8-9CA8-870D1517FB54}">
  <sheetPr>
    <pageSetUpPr fitToPage="1"/>
  </sheetPr>
  <dimension ref="A1:N14"/>
  <sheetViews>
    <sheetView zoomScaleNormal="100" workbookViewId="0">
      <selection activeCell="D5" sqref="D5:N5"/>
    </sheetView>
  </sheetViews>
  <sheetFormatPr defaultColWidth="8.625" defaultRowHeight="12" x14ac:dyDescent="0.2"/>
  <cols>
    <col min="1" max="1" width="1.25" style="168" customWidth="1"/>
    <col min="2" max="2" width="21.75" style="168" customWidth="1"/>
    <col min="3" max="3" width="7.5" style="168" customWidth="1"/>
    <col min="4" max="4" width="11.125" style="168" customWidth="1"/>
    <col min="5" max="5" width="7.5" style="168" customWidth="1"/>
    <col min="6" max="6" width="14.75" style="168" customWidth="1"/>
    <col min="7" max="7" width="12.5" style="168" bestFit="1" customWidth="1"/>
    <col min="8" max="8" width="21.25" style="168" customWidth="1"/>
    <col min="9" max="9" width="7.5" style="168" customWidth="1"/>
    <col min="10" max="10" width="18.125" style="168" customWidth="1"/>
    <col min="11" max="11" width="7.5" style="168" customWidth="1"/>
    <col min="12" max="12" width="12.125" style="168" customWidth="1"/>
    <col min="13" max="13" width="7.5" style="168" customWidth="1"/>
    <col min="14" max="14" width="15.625" style="168" customWidth="1"/>
    <col min="15" max="16384" width="8.625" style="168"/>
  </cols>
  <sheetData>
    <row r="1" spans="1:14" s="150" customFormat="1" ht="30" customHeight="1" x14ac:dyDescent="0.25">
      <c r="A1" s="461" t="s">
        <v>358</v>
      </c>
    </row>
    <row r="2" spans="1:14" x14ac:dyDescent="0.2">
      <c r="B2" s="166" t="s">
        <v>292</v>
      </c>
      <c r="H2" s="166" t="s">
        <v>304</v>
      </c>
      <c r="I2" s="166"/>
    </row>
    <row r="3" spans="1:14" x14ac:dyDescent="0.2">
      <c r="B3" s="502" t="s">
        <v>263</v>
      </c>
      <c r="C3" s="503"/>
      <c r="D3" s="503"/>
      <c r="E3" s="503"/>
      <c r="F3" s="504"/>
      <c r="H3" s="502" t="s">
        <v>263</v>
      </c>
      <c r="I3" s="503"/>
      <c r="J3" s="503"/>
      <c r="K3" s="503"/>
      <c r="L3" s="503"/>
      <c r="M3" s="503"/>
      <c r="N3" s="504"/>
    </row>
    <row r="4" spans="1:14" s="169" customFormat="1" ht="24" customHeight="1" x14ac:dyDescent="0.2">
      <c r="B4" s="470"/>
      <c r="C4" s="204"/>
      <c r="D4" s="236" t="s">
        <v>241</v>
      </c>
      <c r="E4" s="236"/>
      <c r="F4" s="393" t="s">
        <v>144</v>
      </c>
      <c r="H4" s="471"/>
      <c r="I4" s="472"/>
      <c r="J4" s="416" t="s">
        <v>251</v>
      </c>
      <c r="K4" s="348"/>
      <c r="L4" s="419" t="s">
        <v>52</v>
      </c>
      <c r="M4" s="419"/>
      <c r="N4" s="387" t="s">
        <v>144</v>
      </c>
    </row>
    <row r="5" spans="1:14" x14ac:dyDescent="0.2">
      <c r="B5" s="238" t="s">
        <v>249</v>
      </c>
      <c r="C5" s="192"/>
      <c r="D5" s="248">
        <v>3038321.0862515313</v>
      </c>
      <c r="E5" s="316"/>
      <c r="F5" s="368">
        <v>3567388.3171469159</v>
      </c>
      <c r="H5" s="246" t="s">
        <v>250</v>
      </c>
      <c r="I5" s="234"/>
      <c r="J5" s="194">
        <v>2750910.9531708392</v>
      </c>
      <c r="K5" s="349"/>
      <c r="L5" s="248">
        <v>3038321.0862515313</v>
      </c>
      <c r="M5" s="316"/>
      <c r="N5" s="368">
        <v>3567388.3171469159</v>
      </c>
    </row>
    <row r="6" spans="1:14" x14ac:dyDescent="0.2">
      <c r="B6" s="383" t="s">
        <v>262</v>
      </c>
      <c r="C6" s="192"/>
      <c r="D6" s="248">
        <v>0</v>
      </c>
      <c r="E6" s="316"/>
      <c r="F6" s="368">
        <v>0</v>
      </c>
      <c r="H6" s="383" t="s">
        <v>262</v>
      </c>
      <c r="I6" s="467"/>
      <c r="J6" s="391"/>
      <c r="K6" s="349"/>
      <c r="L6" s="248">
        <v>0</v>
      </c>
      <c r="M6" s="316"/>
      <c r="N6" s="368"/>
    </row>
    <row r="7" spans="1:14" x14ac:dyDescent="0.2">
      <c r="B7" s="383" t="s">
        <v>246</v>
      </c>
      <c r="C7" s="192"/>
      <c r="D7" s="248">
        <v>-581900.83077495999</v>
      </c>
      <c r="E7" s="236"/>
      <c r="F7" s="368">
        <v>-581900.83077495999</v>
      </c>
      <c r="H7" s="383" t="s">
        <v>246</v>
      </c>
      <c r="I7" s="467"/>
      <c r="J7" s="194">
        <f>-'Attachment 6 Schedule 4'!P91</f>
        <v>-581900.83077495988</v>
      </c>
      <c r="K7" s="193"/>
      <c r="L7" s="248">
        <f>-'Attachment 6 Schedule 4'!P91</f>
        <v>-581900.83077495988</v>
      </c>
      <c r="M7" s="316"/>
      <c r="N7" s="368">
        <f>-'Attachment 6 Schedule 4'!P91</f>
        <v>-581900.83077495988</v>
      </c>
    </row>
    <row r="8" spans="1:14" x14ac:dyDescent="0.2">
      <c r="B8" s="383" t="s">
        <v>247</v>
      </c>
      <c r="C8" s="192"/>
      <c r="D8" s="248">
        <f>-'Attachment 6 Schedule 4'!G50</f>
        <v>-772403.13246401597</v>
      </c>
      <c r="E8" s="236"/>
      <c r="F8" s="368">
        <f>-'Attachment 6 Schedule 4'!G59</f>
        <v>-1244355.9988312677</v>
      </c>
      <c r="H8" s="383" t="s">
        <v>247</v>
      </c>
      <c r="I8" s="467"/>
      <c r="J8" s="194">
        <f>-'Attachment 6 Schedule 4'!O50</f>
        <v>-497069.05539511814</v>
      </c>
      <c r="K8" s="193"/>
      <c r="L8" s="248">
        <f>-'Attachment 6 Schedule 4'!O64</f>
        <v>-772403.13246401597</v>
      </c>
      <c r="M8" s="236"/>
      <c r="N8" s="368">
        <f>-'Attachment 6 Schedule 4'!O73</f>
        <v>-1244355.9988312677</v>
      </c>
    </row>
    <row r="9" spans="1:14" x14ac:dyDescent="0.2">
      <c r="B9" s="383" t="s">
        <v>248</v>
      </c>
      <c r="C9" s="192"/>
      <c r="D9" s="369">
        <f>-'Attachment 6 Schedule 4'!G51</f>
        <v>-33877.330371228767</v>
      </c>
      <c r="E9" s="236"/>
      <c r="F9" s="371">
        <f>-'Attachment 6 Schedule 4'!G60</f>
        <v>-108352.37074801396</v>
      </c>
      <c r="H9" s="383" t="s">
        <v>248</v>
      </c>
      <c r="I9" s="467"/>
      <c r="J9" s="207">
        <f>-'Attachment 6 Schedule 4'!O51</f>
        <v>-21801.274359435007</v>
      </c>
      <c r="K9" s="193"/>
      <c r="L9" s="369">
        <f>-'Attachment 6 Schedule 4'!O65</f>
        <v>-33877.330371228767</v>
      </c>
      <c r="M9" s="236"/>
      <c r="N9" s="371">
        <f>-'Attachment 6 Schedule 4'!O74</f>
        <v>-108352.37074801396</v>
      </c>
    </row>
    <row r="10" spans="1:14" x14ac:dyDescent="0.2">
      <c r="B10" s="372" t="s">
        <v>243</v>
      </c>
      <c r="C10" s="358"/>
      <c r="D10" s="373">
        <f>SUM(D5:D9)</f>
        <v>1650139.7926413266</v>
      </c>
      <c r="E10" s="373"/>
      <c r="F10" s="374">
        <f>SUM(F5:F9)</f>
        <v>1632779.1167926742</v>
      </c>
      <c r="H10" s="372" t="s">
        <v>243</v>
      </c>
      <c r="I10" s="468"/>
      <c r="J10" s="462">
        <f>SUM(J5:J9)</f>
        <v>1650139.7926413263</v>
      </c>
      <c r="K10" s="358"/>
      <c r="L10" s="390">
        <f>SUM(L5:L9)</f>
        <v>1650139.792641327</v>
      </c>
      <c r="M10" s="373"/>
      <c r="N10" s="374">
        <f>SUM(N5:N9)</f>
        <v>1632779.1167926742</v>
      </c>
    </row>
    <row r="11" spans="1:14" x14ac:dyDescent="0.2">
      <c r="B11" s="238" t="s">
        <v>242</v>
      </c>
      <c r="C11" s="354"/>
      <c r="D11" s="389">
        <v>0.8</v>
      </c>
      <c r="E11" s="389"/>
      <c r="F11" s="375">
        <v>0.8</v>
      </c>
      <c r="H11" s="238" t="s">
        <v>242</v>
      </c>
      <c r="I11" s="305"/>
      <c r="J11" s="463">
        <v>0.8</v>
      </c>
      <c r="K11" s="354"/>
      <c r="L11" s="389">
        <v>0.8</v>
      </c>
      <c r="M11" s="389"/>
      <c r="N11" s="375">
        <v>0.8</v>
      </c>
    </row>
    <row r="12" spans="1:14" x14ac:dyDescent="0.2">
      <c r="B12" s="238" t="s">
        <v>243</v>
      </c>
      <c r="C12" s="391"/>
      <c r="D12" s="376">
        <f>D10*D11</f>
        <v>1320111.8341130614</v>
      </c>
      <c r="E12" s="376"/>
      <c r="F12" s="377">
        <f>F10*F11</f>
        <v>1306223.2934341393</v>
      </c>
      <c r="H12" s="238" t="s">
        <v>243</v>
      </c>
      <c r="I12" s="305"/>
      <c r="J12" s="194">
        <f>J10*J11</f>
        <v>1320111.8341130612</v>
      </c>
      <c r="K12" s="391"/>
      <c r="L12" s="376">
        <f>L10*L11</f>
        <v>1320111.8341130617</v>
      </c>
      <c r="M12" s="376"/>
      <c r="N12" s="377">
        <f>N10*N11</f>
        <v>1306223.2934341393</v>
      </c>
    </row>
    <row r="13" spans="1:14" x14ac:dyDescent="0.2">
      <c r="B13" s="238" t="s">
        <v>244</v>
      </c>
      <c r="C13" s="355"/>
      <c r="D13" s="394">
        <v>2.7E-2</v>
      </c>
      <c r="E13" s="378"/>
      <c r="F13" s="379">
        <v>2.7E-2</v>
      </c>
      <c r="H13" s="238" t="s">
        <v>244</v>
      </c>
      <c r="I13" s="305"/>
      <c r="J13" s="464">
        <v>2.7E-2</v>
      </c>
      <c r="K13" s="355"/>
      <c r="L13" s="394">
        <v>2.7E-2</v>
      </c>
      <c r="M13" s="378"/>
      <c r="N13" s="379">
        <v>2.7E-2</v>
      </c>
    </row>
    <row r="14" spans="1:14" x14ac:dyDescent="0.2">
      <c r="B14" s="380" t="s">
        <v>245</v>
      </c>
      <c r="C14" s="392"/>
      <c r="D14" s="381">
        <f>D12*D13</f>
        <v>35643.019521052658</v>
      </c>
      <c r="E14" s="381"/>
      <c r="F14" s="382">
        <f>F12*F13</f>
        <v>35268.028922721765</v>
      </c>
      <c r="H14" s="380" t="s">
        <v>245</v>
      </c>
      <c r="I14" s="469"/>
      <c r="J14" s="465">
        <f>J12*J13</f>
        <v>35643.019521052651</v>
      </c>
      <c r="K14" s="392"/>
      <c r="L14" s="381">
        <f>L12*L13</f>
        <v>35643.019521052665</v>
      </c>
      <c r="M14" s="381"/>
      <c r="N14" s="382">
        <f>N12*N13</f>
        <v>35268.028922721765</v>
      </c>
    </row>
  </sheetData>
  <mergeCells count="2">
    <mergeCell ref="B3:F3"/>
    <mergeCell ref="H3:N3"/>
  </mergeCells>
  <pageMargins left="0.7" right="0.7" top="0.75" bottom="0.75" header="0.3" footer="0.3"/>
  <pageSetup scale="6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2:I4"/>
  <sheetViews>
    <sheetView zoomScale="130" zoomScaleNormal="130" workbookViewId="0">
      <selection activeCell="G32" sqref="G32"/>
    </sheetView>
  </sheetViews>
  <sheetFormatPr defaultColWidth="8.75" defaultRowHeight="15" x14ac:dyDescent="0.2"/>
  <cols>
    <col min="1" max="16384" width="8.75" style="395"/>
  </cols>
  <sheetData>
    <row r="2" spans="1:9" x14ac:dyDescent="0.2">
      <c r="A2" s="491" t="s">
        <v>260</v>
      </c>
      <c r="B2" s="491"/>
      <c r="C2" s="491"/>
      <c r="D2" s="491"/>
      <c r="E2" s="491"/>
      <c r="F2" s="491"/>
      <c r="G2" s="491"/>
      <c r="H2" s="491"/>
      <c r="I2" s="491"/>
    </row>
    <row r="4" spans="1:9" ht="15" customHeight="1" x14ac:dyDescent="0.2">
      <c r="A4" s="516" t="s">
        <v>261</v>
      </c>
      <c r="B4" s="516"/>
      <c r="C4" s="516"/>
      <c r="D4" s="516"/>
      <c r="E4" s="516"/>
      <c r="F4" s="516"/>
      <c r="G4" s="516"/>
      <c r="H4" s="516"/>
      <c r="I4" s="516"/>
    </row>
  </sheetData>
  <mergeCells count="2">
    <mergeCell ref="A2:I2"/>
    <mergeCell ref="A4:I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G120"/>
  <sheetViews>
    <sheetView showGridLines="0" topLeftCell="A58" zoomScale="90" zoomScaleNormal="90" workbookViewId="0">
      <selection activeCell="I36" sqref="I36"/>
    </sheetView>
  </sheetViews>
  <sheetFormatPr defaultColWidth="8.25" defaultRowHeight="12.75" x14ac:dyDescent="0.2"/>
  <cols>
    <col min="1" max="1" width="1.75" style="81" customWidth="1"/>
    <col min="2" max="2" width="4.5" style="81" customWidth="1"/>
    <col min="3" max="3" width="2.125" style="81" customWidth="1"/>
    <col min="4" max="4" width="35.75" style="81" bestFit="1" customWidth="1"/>
    <col min="5" max="5" width="13.125" style="81" bestFit="1" customWidth="1"/>
    <col min="6" max="6" width="3.125" style="81" customWidth="1"/>
    <col min="7" max="7" width="13" style="81" customWidth="1"/>
    <col min="8" max="8" width="8.75" style="81" customWidth="1"/>
    <col min="9" max="9" width="10.625" style="81" customWidth="1"/>
    <col min="10" max="15" width="8.75" style="81" customWidth="1"/>
    <col min="16" max="19" width="8.75" style="82" customWidth="1"/>
    <col min="20" max="20" width="4.25" style="82" customWidth="1"/>
    <col min="21" max="21" width="1.75" style="82" customWidth="1"/>
    <col min="22" max="33" width="8.25" style="82"/>
    <col min="34" max="16384" width="8.25" style="81"/>
  </cols>
  <sheetData>
    <row r="1" spans="2:33" ht="15.75" x14ac:dyDescent="0.25">
      <c r="B1" s="156" t="s">
        <v>201</v>
      </c>
    </row>
    <row r="3" spans="2:33" x14ac:dyDescent="0.2">
      <c r="B3" s="534" t="s">
        <v>184</v>
      </c>
      <c r="C3" s="534"/>
      <c r="D3" s="534"/>
      <c r="E3" s="534"/>
      <c r="F3" s="534"/>
      <c r="G3" s="534"/>
      <c r="H3" s="534"/>
      <c r="I3" s="534"/>
      <c r="P3" s="81"/>
      <c r="Q3" s="81"/>
      <c r="R3" s="81"/>
      <c r="S3" s="81"/>
      <c r="T3" s="81"/>
      <c r="U3" s="81"/>
      <c r="V3" s="81"/>
      <c r="W3" s="81"/>
      <c r="X3" s="81"/>
      <c r="Y3" s="81"/>
      <c r="Z3" s="81"/>
      <c r="AA3" s="81"/>
      <c r="AB3" s="81"/>
      <c r="AC3" s="81"/>
      <c r="AD3" s="81"/>
      <c r="AE3" s="81"/>
      <c r="AF3" s="81"/>
      <c r="AG3" s="81"/>
    </row>
    <row r="4" spans="2:33" x14ac:dyDescent="0.2">
      <c r="B4" s="534" t="s">
        <v>109</v>
      </c>
      <c r="C4" s="534"/>
      <c r="D4" s="534"/>
      <c r="E4" s="534"/>
      <c r="F4" s="534"/>
      <c r="G4" s="534"/>
      <c r="H4" s="534"/>
      <c r="I4" s="534"/>
      <c r="J4" s="82"/>
      <c r="K4" s="82"/>
      <c r="L4" s="82"/>
      <c r="P4" s="81"/>
      <c r="Q4" s="81"/>
      <c r="R4" s="81"/>
      <c r="S4" s="81"/>
      <c r="T4" s="81"/>
      <c r="U4" s="81"/>
      <c r="V4" s="81"/>
      <c r="W4" s="81"/>
      <c r="X4" s="81"/>
      <c r="Y4" s="81"/>
      <c r="Z4" s="81"/>
      <c r="AA4" s="81"/>
      <c r="AB4" s="81"/>
      <c r="AC4" s="81"/>
      <c r="AD4" s="81"/>
      <c r="AE4" s="81"/>
      <c r="AF4" s="81"/>
      <c r="AG4" s="81"/>
    </row>
    <row r="5" spans="2:33" x14ac:dyDescent="0.2">
      <c r="B5" s="534" t="s">
        <v>31</v>
      </c>
      <c r="C5" s="534"/>
      <c r="D5" s="534"/>
      <c r="E5" s="534"/>
      <c r="F5" s="534"/>
      <c r="G5" s="534"/>
      <c r="H5" s="534"/>
      <c r="I5" s="534"/>
      <c r="J5" s="82"/>
      <c r="K5" s="82"/>
      <c r="L5" s="82"/>
      <c r="P5" s="81"/>
      <c r="Q5" s="81"/>
      <c r="R5" s="81"/>
      <c r="S5" s="81"/>
      <c r="T5" s="81"/>
      <c r="U5" s="81"/>
      <c r="V5" s="81"/>
      <c r="W5" s="81"/>
      <c r="X5" s="81"/>
      <c r="Y5" s="81"/>
      <c r="Z5" s="81"/>
      <c r="AA5" s="81"/>
      <c r="AB5" s="81"/>
      <c r="AC5" s="81"/>
      <c r="AD5" s="81"/>
      <c r="AE5" s="81"/>
      <c r="AF5" s="81"/>
      <c r="AG5" s="81"/>
    </row>
    <row r="6" spans="2:33" ht="15.6" customHeight="1" x14ac:dyDescent="0.2">
      <c r="B6" s="534" t="s">
        <v>108</v>
      </c>
      <c r="C6" s="534"/>
      <c r="D6" s="534"/>
      <c r="E6" s="534"/>
      <c r="F6" s="534"/>
      <c r="G6" s="534"/>
      <c r="H6" s="534"/>
      <c r="I6" s="534"/>
      <c r="J6" s="82"/>
      <c r="K6" s="533"/>
      <c r="L6" s="82"/>
      <c r="P6" s="81"/>
      <c r="Q6" s="81"/>
      <c r="R6" s="81"/>
      <c r="S6" s="81"/>
      <c r="T6" s="81"/>
      <c r="U6" s="81"/>
      <c r="V6" s="81"/>
      <c r="W6" s="81"/>
      <c r="X6" s="81"/>
      <c r="Y6" s="81"/>
      <c r="Z6" s="81"/>
      <c r="AA6" s="81"/>
      <c r="AB6" s="81"/>
      <c r="AC6" s="81"/>
      <c r="AD6" s="81"/>
      <c r="AE6" s="81"/>
      <c r="AF6" s="81"/>
      <c r="AG6" s="81"/>
    </row>
    <row r="7" spans="2:33" x14ac:dyDescent="0.2">
      <c r="J7" s="82"/>
      <c r="K7" s="533"/>
      <c r="L7" s="82"/>
      <c r="P7" s="81"/>
      <c r="Q7" s="81"/>
      <c r="R7" s="81"/>
      <c r="S7" s="81"/>
      <c r="T7" s="81"/>
      <c r="U7" s="81"/>
      <c r="V7" s="81"/>
      <c r="W7" s="81"/>
      <c r="X7" s="81"/>
      <c r="Y7" s="81"/>
      <c r="Z7" s="81"/>
      <c r="AA7" s="81"/>
      <c r="AB7" s="81"/>
      <c r="AC7" s="81"/>
      <c r="AD7" s="81"/>
      <c r="AE7" s="81"/>
      <c r="AF7" s="81"/>
      <c r="AG7" s="81"/>
    </row>
    <row r="8" spans="2:33" ht="15.6" customHeight="1" x14ac:dyDescent="0.2">
      <c r="B8" s="111"/>
      <c r="C8" s="111"/>
      <c r="D8" s="111"/>
      <c r="E8" s="111"/>
      <c r="F8" s="111"/>
      <c r="G8" s="535" t="s">
        <v>106</v>
      </c>
      <c r="H8" s="118"/>
      <c r="I8" s="111"/>
      <c r="J8" s="111"/>
      <c r="K8" s="533"/>
      <c r="L8" s="82"/>
      <c r="P8" s="81"/>
      <c r="Q8" s="81"/>
      <c r="R8" s="81"/>
      <c r="S8" s="81"/>
      <c r="T8" s="81"/>
      <c r="U8" s="81"/>
      <c r="V8" s="81"/>
      <c r="W8" s="81"/>
      <c r="X8" s="81"/>
      <c r="Y8" s="81"/>
      <c r="Z8" s="81"/>
      <c r="AA8" s="81"/>
      <c r="AB8" s="81"/>
      <c r="AC8" s="81"/>
      <c r="AD8" s="81"/>
      <c r="AE8" s="81"/>
      <c r="AF8" s="81"/>
      <c r="AG8" s="81"/>
    </row>
    <row r="9" spans="2:33" ht="15" customHeight="1" x14ac:dyDescent="0.2">
      <c r="B9" s="119" t="s">
        <v>105</v>
      </c>
      <c r="C9" s="111"/>
      <c r="D9" s="111"/>
      <c r="E9" s="119" t="s">
        <v>104</v>
      </c>
      <c r="F9" s="111"/>
      <c r="G9" s="536"/>
      <c r="H9" s="118"/>
      <c r="I9" s="84"/>
      <c r="J9" s="112"/>
      <c r="K9" s="533"/>
      <c r="L9" s="84"/>
      <c r="M9" s="113"/>
      <c r="N9" s="113"/>
      <c r="P9" s="116"/>
      <c r="U9" s="117"/>
      <c r="V9" s="117"/>
      <c r="W9" s="117"/>
      <c r="X9" s="117"/>
      <c r="Y9" s="117"/>
      <c r="Z9" s="117"/>
      <c r="AA9" s="117"/>
      <c r="AB9" s="117"/>
      <c r="AC9" s="117"/>
      <c r="AD9" s="117"/>
      <c r="AE9" s="117"/>
      <c r="AF9" s="117"/>
      <c r="AG9" s="117"/>
    </row>
    <row r="10" spans="2:33" x14ac:dyDescent="0.2">
      <c r="B10" s="85">
        <v>1</v>
      </c>
      <c r="C10" s="82"/>
      <c r="D10" s="82" t="s">
        <v>103</v>
      </c>
      <c r="E10" s="321">
        <v>42185638.297914505</v>
      </c>
      <c r="G10" s="101">
        <v>39825626.297914505</v>
      </c>
      <c r="H10" s="101"/>
      <c r="I10" s="148"/>
      <c r="J10" s="110"/>
      <c r="K10" s="110"/>
      <c r="L10" s="110"/>
      <c r="U10" s="109"/>
      <c r="V10" s="109"/>
      <c r="W10" s="109"/>
      <c r="X10" s="109"/>
      <c r="Y10" s="109"/>
      <c r="Z10" s="109"/>
      <c r="AA10" s="109"/>
      <c r="AB10" s="109"/>
      <c r="AC10" s="109"/>
      <c r="AD10" s="109"/>
      <c r="AE10" s="109"/>
      <c r="AF10" s="109"/>
      <c r="AG10" s="109"/>
    </row>
    <row r="11" spans="2:33" x14ac:dyDescent="0.2">
      <c r="B11" s="85">
        <f>+B10+1</f>
        <v>2</v>
      </c>
      <c r="C11" s="82"/>
      <c r="D11" s="82" t="s">
        <v>101</v>
      </c>
      <c r="E11" s="104">
        <v>10236812.666940801</v>
      </c>
      <c r="G11" s="105">
        <v>10923018.978178574</v>
      </c>
      <c r="H11" s="102"/>
      <c r="I11" s="148"/>
      <c r="J11" s="82"/>
      <c r="K11" s="110"/>
      <c r="L11" s="82"/>
      <c r="P11" s="81"/>
      <c r="Q11" s="81"/>
      <c r="R11" s="81"/>
      <c r="S11" s="81"/>
      <c r="T11" s="81"/>
      <c r="U11" s="81"/>
      <c r="V11" s="81"/>
      <c r="W11" s="81"/>
      <c r="X11" s="81"/>
      <c r="Y11" s="81"/>
      <c r="Z11" s="81"/>
      <c r="AA11" s="81"/>
      <c r="AB11" s="81"/>
      <c r="AC11" s="81"/>
      <c r="AD11" s="81"/>
      <c r="AE11" s="81"/>
      <c r="AF11" s="81"/>
      <c r="AG11" s="81"/>
    </row>
    <row r="12" spans="2:33" x14ac:dyDescent="0.2">
      <c r="B12" s="85">
        <f>+B11+1</f>
        <v>3</v>
      </c>
      <c r="C12" s="82"/>
      <c r="D12" s="82" t="s">
        <v>100</v>
      </c>
      <c r="E12" s="103">
        <f>E10-E11</f>
        <v>31948825.630973704</v>
      </c>
      <c r="G12" s="103">
        <f>G10-G11</f>
        <v>28902607.319735929</v>
      </c>
      <c r="H12" s="95"/>
      <c r="I12" s="148"/>
      <c r="J12" s="82"/>
      <c r="K12" s="110"/>
      <c r="L12" s="82"/>
      <c r="P12" s="81"/>
      <c r="Q12" s="81"/>
      <c r="R12" s="81"/>
      <c r="S12" s="81"/>
      <c r="T12" s="81"/>
      <c r="U12" s="81"/>
      <c r="V12" s="81"/>
      <c r="W12" s="81"/>
      <c r="X12" s="81"/>
      <c r="Y12" s="81"/>
      <c r="Z12" s="81"/>
      <c r="AA12" s="81"/>
      <c r="AB12" s="81"/>
      <c r="AC12" s="81"/>
      <c r="AD12" s="81"/>
      <c r="AE12" s="81"/>
      <c r="AF12" s="81"/>
      <c r="AG12" s="81"/>
    </row>
    <row r="13" spans="2:33" hidden="1" x14ac:dyDescent="0.2">
      <c r="B13" s="82"/>
      <c r="C13" s="82"/>
      <c r="D13" s="82" t="s">
        <v>99</v>
      </c>
      <c r="E13" s="103">
        <v>9141</v>
      </c>
      <c r="F13" s="82"/>
      <c r="G13" s="95"/>
      <c r="H13" s="95"/>
      <c r="I13" s="148"/>
      <c r="J13" s="82"/>
      <c r="K13" s="82"/>
      <c r="L13" s="82"/>
    </row>
    <row r="14" spans="2:33" ht="13.5" hidden="1" thickBot="1" x14ac:dyDescent="0.25">
      <c r="B14" s="82"/>
      <c r="C14" s="82"/>
      <c r="D14" s="82" t="s">
        <v>98</v>
      </c>
      <c r="E14" s="108">
        <v>31957086.630973697</v>
      </c>
      <c r="F14" s="82"/>
      <c r="G14" s="107"/>
      <c r="H14" s="106"/>
      <c r="I14" s="148"/>
      <c r="J14" s="82"/>
      <c r="K14" s="82"/>
      <c r="L14" s="82"/>
      <c r="AG14" s="115"/>
    </row>
    <row r="15" spans="2:33" x14ac:dyDescent="0.2">
      <c r="B15" s="85">
        <f>+B12+1</f>
        <v>4</v>
      </c>
      <c r="C15" s="82"/>
      <c r="D15" s="82"/>
      <c r="E15" s="82"/>
      <c r="F15" s="82"/>
      <c r="G15" s="82"/>
      <c r="H15" s="82"/>
      <c r="I15" s="148"/>
      <c r="J15" s="82"/>
      <c r="K15" s="82"/>
      <c r="L15" s="82"/>
    </row>
    <row r="16" spans="2:33" x14ac:dyDescent="0.2">
      <c r="B16" s="85">
        <f t="shared" ref="B16:B30" si="0">+B15+1</f>
        <v>5</v>
      </c>
      <c r="C16" s="82"/>
      <c r="D16" s="82" t="s">
        <v>97</v>
      </c>
      <c r="E16" s="103">
        <v>774581689</v>
      </c>
      <c r="F16" s="82"/>
      <c r="G16" s="102"/>
      <c r="H16" s="102"/>
      <c r="I16" s="148"/>
      <c r="J16" s="82"/>
      <c r="K16" s="110"/>
      <c r="L16" s="82"/>
    </row>
    <row r="17" spans="2:19" x14ac:dyDescent="0.2">
      <c r="B17" s="85">
        <f t="shared" si="0"/>
        <v>6</v>
      </c>
      <c r="C17" s="82"/>
      <c r="D17" s="82" t="s">
        <v>96</v>
      </c>
      <c r="E17" s="104">
        <v>-6882750.5389408097</v>
      </c>
      <c r="F17" s="82"/>
      <c r="G17" s="102"/>
      <c r="H17" s="102"/>
      <c r="I17" s="148"/>
      <c r="J17" s="82"/>
      <c r="K17" s="110"/>
      <c r="L17" s="82"/>
    </row>
    <row r="18" spans="2:19" x14ac:dyDescent="0.2">
      <c r="B18" s="85">
        <f t="shared" si="0"/>
        <v>7</v>
      </c>
      <c r="C18" s="82"/>
      <c r="D18" s="82" t="s">
        <v>95</v>
      </c>
      <c r="E18" s="103">
        <v>767698938.46105921</v>
      </c>
      <c r="F18" s="82"/>
      <c r="G18" s="102"/>
      <c r="H18" s="102"/>
      <c r="I18" s="148"/>
      <c r="J18" s="82"/>
      <c r="K18" s="110"/>
      <c r="L18" s="82"/>
    </row>
    <row r="19" spans="2:19" x14ac:dyDescent="0.2">
      <c r="B19" s="85">
        <f t="shared" si="0"/>
        <v>8</v>
      </c>
      <c r="C19" s="82"/>
      <c r="D19" s="82" t="s">
        <v>30</v>
      </c>
      <c r="E19" s="96">
        <f>AVERAGE(E16,E18)</f>
        <v>771140313.73052955</v>
      </c>
      <c r="F19" s="82"/>
      <c r="G19" s="96">
        <v>770428023.98336601</v>
      </c>
      <c r="H19" s="96"/>
      <c r="I19" s="148"/>
      <c r="J19" s="82"/>
      <c r="K19" s="110"/>
      <c r="L19" s="82"/>
    </row>
    <row r="20" spans="2:19" x14ac:dyDescent="0.2">
      <c r="B20" s="85">
        <f t="shared" si="0"/>
        <v>9</v>
      </c>
      <c r="C20" s="82"/>
      <c r="D20" s="82" t="s">
        <v>112</v>
      </c>
      <c r="E20" s="98">
        <f>E19*0.4</f>
        <v>308456125.49221182</v>
      </c>
      <c r="G20" s="98">
        <f>G19*0.4</f>
        <v>308171209.59334642</v>
      </c>
      <c r="H20" s="101"/>
      <c r="I20" s="148"/>
      <c r="J20" s="82"/>
      <c r="K20" s="110"/>
      <c r="L20" s="82"/>
    </row>
    <row r="21" spans="2:19" x14ac:dyDescent="0.2">
      <c r="B21" s="85">
        <f t="shared" si="0"/>
        <v>10</v>
      </c>
      <c r="C21" s="82"/>
      <c r="D21" s="82"/>
      <c r="E21" s="82"/>
      <c r="G21" s="82"/>
      <c r="H21" s="82"/>
      <c r="I21" s="148"/>
      <c r="J21" s="82"/>
      <c r="K21" s="82"/>
      <c r="L21" s="82"/>
    </row>
    <row r="22" spans="2:19" x14ac:dyDescent="0.2">
      <c r="B22" s="85">
        <f t="shared" si="0"/>
        <v>11</v>
      </c>
      <c r="C22" s="82"/>
      <c r="D22" s="82" t="s">
        <v>29</v>
      </c>
      <c r="E22" s="96">
        <f>G22</f>
        <v>9626498.1596721597</v>
      </c>
      <c r="G22" s="96">
        <f>((G19*0.56*0.0285)+(G19*0.04*0.0175))*0.75</f>
        <v>9626498.1596721597</v>
      </c>
      <c r="H22" s="96"/>
      <c r="I22" s="148"/>
      <c r="J22" s="82"/>
      <c r="K22" s="110"/>
      <c r="L22" s="82"/>
    </row>
    <row r="23" spans="2:19" x14ac:dyDescent="0.2">
      <c r="B23" s="85">
        <f t="shared" si="0"/>
        <v>12</v>
      </c>
      <c r="C23" s="82"/>
      <c r="D23" s="82" t="s">
        <v>28</v>
      </c>
      <c r="E23" s="96">
        <f>E12-E22</f>
        <v>22322327.471301544</v>
      </c>
      <c r="G23" s="96">
        <f>+G12-G22</f>
        <v>19276109.16006377</v>
      </c>
      <c r="H23" s="96"/>
      <c r="I23" s="148"/>
      <c r="J23" s="96"/>
      <c r="K23" s="110"/>
      <c r="L23" s="82"/>
    </row>
    <row r="24" spans="2:19" x14ac:dyDescent="0.2">
      <c r="B24" s="85">
        <f t="shared" si="0"/>
        <v>13</v>
      </c>
      <c r="C24" s="82"/>
      <c r="D24" s="82"/>
      <c r="E24" s="82"/>
      <c r="F24" s="82"/>
      <c r="G24" s="82"/>
      <c r="H24" s="82"/>
      <c r="I24" s="82"/>
      <c r="J24" s="82"/>
      <c r="K24" s="82"/>
      <c r="L24" s="82"/>
    </row>
    <row r="25" spans="2:19" x14ac:dyDescent="0.2">
      <c r="B25" s="85">
        <f t="shared" si="0"/>
        <v>14</v>
      </c>
      <c r="C25" s="82"/>
      <c r="D25" s="82" t="s">
        <v>111</v>
      </c>
      <c r="E25" s="87">
        <f>+E23/E20</f>
        <v>7.2367917595026518E-2</v>
      </c>
      <c r="F25" s="82"/>
      <c r="G25" s="319">
        <f>+G23/G20</f>
        <v>6.2549999999999842E-2</v>
      </c>
      <c r="H25" s="87"/>
      <c r="I25" s="99"/>
      <c r="J25" s="100"/>
      <c r="K25" s="100"/>
      <c r="L25" s="100"/>
    </row>
    <row r="26" spans="2:19" x14ac:dyDescent="0.2">
      <c r="B26" s="85">
        <f t="shared" si="0"/>
        <v>15</v>
      </c>
      <c r="C26" s="82"/>
      <c r="D26" s="99" t="s">
        <v>94</v>
      </c>
      <c r="E26" s="87">
        <f>+E25/0.75</f>
        <v>9.6490556793368695E-2</v>
      </c>
      <c r="F26" s="82"/>
      <c r="G26" s="87">
        <f>+G25/0.75</f>
        <v>8.3399999999999794E-2</v>
      </c>
      <c r="H26" s="87"/>
      <c r="I26" s="82"/>
      <c r="J26" s="90"/>
      <c r="K26" s="87"/>
      <c r="L26" s="87"/>
      <c r="P26" s="87"/>
      <c r="R26" s="96"/>
      <c r="S26" s="96"/>
    </row>
    <row r="27" spans="2:19" x14ac:dyDescent="0.2">
      <c r="B27" s="85">
        <f t="shared" si="0"/>
        <v>16</v>
      </c>
      <c r="C27" s="82"/>
      <c r="D27" s="82"/>
      <c r="E27" s="87"/>
      <c r="F27" s="82"/>
      <c r="G27" s="87"/>
      <c r="H27" s="87"/>
      <c r="I27" s="87"/>
      <c r="J27" s="87"/>
      <c r="K27" s="87"/>
      <c r="L27" s="87"/>
      <c r="P27" s="87"/>
      <c r="Q27" s="96"/>
      <c r="R27" s="96"/>
      <c r="S27" s="96"/>
    </row>
    <row r="28" spans="2:19" x14ac:dyDescent="0.2">
      <c r="B28" s="85">
        <f t="shared" si="0"/>
        <v>17</v>
      </c>
      <c r="C28" s="82"/>
      <c r="D28" s="82" t="s">
        <v>93</v>
      </c>
      <c r="E28" s="97">
        <f>IF(E12-(((G26*0.75)*E20)+E22)&lt;0,0,E12-(((G26*0.75)*E20)+E22))</f>
        <v>3028396.8217637427</v>
      </c>
      <c r="F28" s="82"/>
      <c r="H28" s="87"/>
      <c r="I28" s="148"/>
      <c r="J28" s="87"/>
      <c r="K28" s="110"/>
      <c r="L28" s="87"/>
      <c r="P28" s="87"/>
      <c r="Q28" s="96"/>
      <c r="R28" s="96"/>
      <c r="S28" s="96"/>
    </row>
    <row r="29" spans="2:19" x14ac:dyDescent="0.2">
      <c r="B29" s="85">
        <f t="shared" si="0"/>
        <v>18</v>
      </c>
      <c r="C29" s="82"/>
      <c r="D29" s="92" t="s">
        <v>92</v>
      </c>
      <c r="E29" s="94">
        <f>IF(E26&gt;(G26+0.01),(E12-(((0.0934*0.75)*E20)+E22)),0)</f>
        <v>714975.88057210669</v>
      </c>
      <c r="F29" s="82"/>
      <c r="H29" s="87"/>
      <c r="I29" s="149"/>
      <c r="J29" s="87"/>
      <c r="K29" s="87"/>
      <c r="L29" s="87"/>
      <c r="P29" s="87"/>
    </row>
    <row r="30" spans="2:19" x14ac:dyDescent="0.2">
      <c r="B30" s="85">
        <f t="shared" si="0"/>
        <v>19</v>
      </c>
      <c r="C30" s="82"/>
      <c r="D30" s="92" t="s">
        <v>116</v>
      </c>
      <c r="E30" s="94">
        <f>E29*0.5</f>
        <v>357487.94028605334</v>
      </c>
      <c r="F30" s="82"/>
      <c r="H30" s="147"/>
      <c r="I30" s="148"/>
      <c r="J30" s="87"/>
      <c r="K30" s="110"/>
      <c r="L30" s="87"/>
      <c r="P30" s="87"/>
    </row>
    <row r="31" spans="2:19" x14ac:dyDescent="0.2">
      <c r="B31" s="85">
        <f t="shared" ref="B31:B35" si="1">+B30+1</f>
        <v>20</v>
      </c>
      <c r="C31" s="82"/>
      <c r="D31" s="92" t="s">
        <v>91</v>
      </c>
      <c r="E31" s="94">
        <f>S48</f>
        <v>17552.657868045222</v>
      </c>
      <c r="F31" s="82"/>
      <c r="G31" s="88"/>
      <c r="H31" s="87"/>
      <c r="I31" s="87"/>
      <c r="J31" s="87"/>
      <c r="K31" s="87"/>
      <c r="L31" s="87"/>
      <c r="P31" s="87"/>
    </row>
    <row r="32" spans="2:19" ht="13.5" thickBot="1" x14ac:dyDescent="0.25">
      <c r="B32" s="85">
        <f t="shared" si="1"/>
        <v>21</v>
      </c>
      <c r="C32" s="82"/>
      <c r="D32" s="92" t="s">
        <v>120</v>
      </c>
      <c r="E32" s="93">
        <f>E30+E31</f>
        <v>375040.59815409855</v>
      </c>
      <c r="F32" s="162" t="s">
        <v>14</v>
      </c>
      <c r="G32" s="162"/>
      <c r="H32" s="87"/>
      <c r="I32" s="87"/>
      <c r="J32" s="87"/>
      <c r="K32" s="87"/>
      <c r="L32" s="87"/>
      <c r="P32" s="87"/>
    </row>
    <row r="33" spans="2:20" ht="13.5" thickTop="1" x14ac:dyDescent="0.2">
      <c r="B33" s="85">
        <f t="shared" si="1"/>
        <v>22</v>
      </c>
      <c r="C33" s="82"/>
      <c r="D33" s="92"/>
      <c r="E33" s="145"/>
      <c r="F33" s="82"/>
      <c r="G33" s="88"/>
      <c r="H33" s="87"/>
      <c r="I33" s="87"/>
      <c r="J33" s="87"/>
      <c r="K33" s="87"/>
      <c r="L33" s="87"/>
      <c r="P33" s="87"/>
    </row>
    <row r="34" spans="2:20" x14ac:dyDescent="0.2">
      <c r="B34" s="85">
        <f t="shared" si="1"/>
        <v>23</v>
      </c>
      <c r="C34" s="82"/>
      <c r="D34" s="92" t="s">
        <v>118</v>
      </c>
      <c r="E34" s="91">
        <f>(E23-E32)/E20</f>
        <v>7.1152053920555361E-2</v>
      </c>
      <c r="F34" s="82"/>
      <c r="G34" s="87"/>
      <c r="H34" s="87"/>
      <c r="I34" s="87"/>
      <c r="J34" s="87"/>
      <c r="K34" s="87"/>
      <c r="L34" s="87"/>
      <c r="P34" s="87"/>
    </row>
    <row r="35" spans="2:20" x14ac:dyDescent="0.2">
      <c r="B35" s="85">
        <f t="shared" si="1"/>
        <v>24</v>
      </c>
      <c r="C35" s="82"/>
      <c r="D35" s="92" t="s">
        <v>90</v>
      </c>
      <c r="E35" s="87">
        <f>+E34/0.75</f>
        <v>9.4869405227407153E-2</v>
      </c>
      <c r="F35" s="82"/>
      <c r="G35" s="87"/>
      <c r="H35" s="87"/>
      <c r="I35" s="87"/>
      <c r="J35" s="87"/>
      <c r="K35" s="87"/>
      <c r="L35" s="87"/>
      <c r="P35" s="87"/>
    </row>
    <row r="36" spans="2:20" x14ac:dyDescent="0.2">
      <c r="B36" s="85"/>
      <c r="C36" s="82"/>
      <c r="D36" s="82"/>
      <c r="E36" s="82"/>
      <c r="F36" s="82"/>
      <c r="G36" s="87"/>
      <c r="H36" s="87"/>
      <c r="I36" s="87"/>
      <c r="J36" s="87"/>
      <c r="K36" s="87"/>
      <c r="L36" s="90"/>
      <c r="P36" s="87"/>
    </row>
    <row r="37" spans="2:20" x14ac:dyDescent="0.2">
      <c r="B37" s="89" t="s">
        <v>89</v>
      </c>
      <c r="C37" s="82"/>
      <c r="D37" s="82"/>
      <c r="E37" s="82"/>
      <c r="F37" s="82"/>
      <c r="G37" s="87"/>
      <c r="H37" s="87"/>
      <c r="I37" s="87"/>
      <c r="J37" s="87"/>
      <c r="K37" s="87"/>
      <c r="L37" s="88"/>
    </row>
    <row r="38" spans="2:20" ht="13.15" customHeight="1" x14ac:dyDescent="0.2">
      <c r="B38" s="539" t="s">
        <v>13</v>
      </c>
      <c r="C38" s="82"/>
      <c r="D38" s="538" t="s">
        <v>110</v>
      </c>
      <c r="E38" s="538"/>
      <c r="F38" s="538"/>
      <c r="G38" s="538"/>
      <c r="H38" s="538"/>
      <c r="I38" s="538"/>
      <c r="J38" s="87"/>
      <c r="K38" s="87"/>
      <c r="L38" s="87"/>
    </row>
    <row r="39" spans="2:20" x14ac:dyDescent="0.2">
      <c r="B39" s="539"/>
      <c r="C39" s="82"/>
      <c r="D39" s="538"/>
      <c r="E39" s="538"/>
      <c r="F39" s="538"/>
      <c r="G39" s="538"/>
      <c r="H39" s="538"/>
      <c r="I39" s="538"/>
      <c r="J39" s="87"/>
      <c r="K39" s="87"/>
      <c r="L39" s="87"/>
    </row>
    <row r="40" spans="2:20" ht="12.75" customHeight="1" x14ac:dyDescent="0.2">
      <c r="B40" s="84"/>
      <c r="C40" s="82"/>
      <c r="D40" s="538"/>
      <c r="E40" s="538"/>
      <c r="F40" s="538"/>
      <c r="G40" s="87"/>
      <c r="H40" s="87"/>
      <c r="I40" s="87"/>
      <c r="J40" s="87"/>
      <c r="K40" s="87"/>
      <c r="L40" s="87"/>
    </row>
    <row r="41" spans="2:20" ht="13.9" customHeight="1" x14ac:dyDescent="0.2">
      <c r="B41" s="121"/>
      <c r="C41" s="122"/>
      <c r="D41" s="122"/>
      <c r="E41" s="122"/>
      <c r="F41" s="122"/>
      <c r="G41" s="122"/>
      <c r="H41" s="122"/>
      <c r="I41" s="122"/>
      <c r="J41" s="122"/>
      <c r="K41" s="122"/>
      <c r="L41" s="122"/>
      <c r="M41" s="122"/>
      <c r="N41" s="122"/>
      <c r="O41" s="122"/>
      <c r="P41" s="122"/>
      <c r="Q41" s="122"/>
      <c r="R41" s="122"/>
      <c r="S41" s="122"/>
      <c r="T41" s="123"/>
    </row>
    <row r="42" spans="2:20" ht="13.9" customHeight="1" x14ac:dyDescent="0.2">
      <c r="B42" s="124"/>
      <c r="C42" s="82"/>
      <c r="D42" s="82"/>
      <c r="E42" s="82"/>
      <c r="F42" s="125" t="s">
        <v>115</v>
      </c>
      <c r="G42" s="126">
        <v>44926</v>
      </c>
      <c r="H42" s="127">
        <v>44927</v>
      </c>
      <c r="I42" s="127">
        <v>44958</v>
      </c>
      <c r="J42" s="127">
        <v>44986</v>
      </c>
      <c r="K42" s="127">
        <v>45017</v>
      </c>
      <c r="L42" s="127">
        <v>45047</v>
      </c>
      <c r="M42" s="127">
        <v>45078</v>
      </c>
      <c r="N42" s="127">
        <v>45108</v>
      </c>
      <c r="O42" s="127">
        <v>45139</v>
      </c>
      <c r="P42" s="127">
        <v>45170</v>
      </c>
      <c r="Q42" s="127">
        <v>45200</v>
      </c>
      <c r="R42" s="127">
        <v>45231</v>
      </c>
      <c r="S42" s="127">
        <v>45261</v>
      </c>
      <c r="T42" s="128"/>
    </row>
    <row r="43" spans="2:20" x14ac:dyDescent="0.2">
      <c r="B43" s="129"/>
      <c r="D43" s="130"/>
      <c r="F43" s="131" t="s">
        <v>113</v>
      </c>
      <c r="G43" s="132">
        <v>3.8699999999999998E-2</v>
      </c>
      <c r="H43" s="133">
        <v>4.7300000000000002E-2</v>
      </c>
      <c r="I43" s="133">
        <v>4.7300000000000002E-2</v>
      </c>
      <c r="J43" s="133">
        <v>4.7300000000000002E-2</v>
      </c>
      <c r="K43" s="133">
        <v>4.9799999999999997E-2</v>
      </c>
      <c r="L43" s="133">
        <v>4.9799999999999997E-2</v>
      </c>
      <c r="M43" s="133">
        <v>4.9799999999999997E-2</v>
      </c>
      <c r="N43" s="133">
        <v>4.9799999999999997E-2</v>
      </c>
      <c r="O43" s="133">
        <v>4.9799999999999997E-2</v>
      </c>
      <c r="P43" s="133">
        <v>4.9799999999999997E-2</v>
      </c>
      <c r="Q43" s="133">
        <v>5.4899999999999997E-2</v>
      </c>
      <c r="R43" s="133">
        <v>5.4899999999999997E-2</v>
      </c>
      <c r="S43" s="133">
        <v>5.4899999999999997E-2</v>
      </c>
      <c r="T43" s="128"/>
    </row>
    <row r="44" spans="2:20" x14ac:dyDescent="0.2">
      <c r="B44" s="129"/>
      <c r="D44" s="134"/>
      <c r="F44" s="131" t="s">
        <v>114</v>
      </c>
      <c r="G44" s="133">
        <f t="shared" ref="G44:S44" si="2">G43/12</f>
        <v>3.225E-3</v>
      </c>
      <c r="H44" s="133">
        <f t="shared" si="2"/>
        <v>3.9416666666666671E-3</v>
      </c>
      <c r="I44" s="133">
        <f t="shared" si="2"/>
        <v>3.9416666666666671E-3</v>
      </c>
      <c r="J44" s="133">
        <f t="shared" si="2"/>
        <v>3.9416666666666671E-3</v>
      </c>
      <c r="K44" s="133">
        <f t="shared" si="2"/>
        <v>4.15E-3</v>
      </c>
      <c r="L44" s="133">
        <f t="shared" si="2"/>
        <v>4.15E-3</v>
      </c>
      <c r="M44" s="133">
        <f t="shared" si="2"/>
        <v>4.15E-3</v>
      </c>
      <c r="N44" s="133">
        <f t="shared" si="2"/>
        <v>4.15E-3</v>
      </c>
      <c r="O44" s="133">
        <f t="shared" si="2"/>
        <v>4.15E-3</v>
      </c>
      <c r="P44" s="133">
        <f t="shared" si="2"/>
        <v>4.15E-3</v>
      </c>
      <c r="Q44" s="133">
        <f t="shared" si="2"/>
        <v>4.5750000000000001E-3</v>
      </c>
      <c r="R44" s="133">
        <f t="shared" si="2"/>
        <v>4.5750000000000001E-3</v>
      </c>
      <c r="S44" s="133">
        <f t="shared" si="2"/>
        <v>4.5750000000000001E-3</v>
      </c>
      <c r="T44" s="128"/>
    </row>
    <row r="45" spans="2:20" x14ac:dyDescent="0.2">
      <c r="B45" s="124"/>
      <c r="C45" s="82"/>
      <c r="D45" s="82"/>
      <c r="E45" s="82"/>
      <c r="F45" s="82"/>
      <c r="G45" s="82"/>
      <c r="H45" s="82"/>
      <c r="I45" s="82"/>
      <c r="J45" s="82"/>
      <c r="K45" s="82"/>
      <c r="L45" s="82"/>
      <c r="M45" s="82"/>
      <c r="N45" s="82"/>
      <c r="O45" s="82"/>
      <c r="T45" s="128"/>
    </row>
    <row r="46" spans="2:20" x14ac:dyDescent="0.2">
      <c r="B46" s="124"/>
      <c r="C46" s="82"/>
      <c r="D46" s="82"/>
      <c r="E46" s="82"/>
      <c r="F46" s="135" t="s">
        <v>119</v>
      </c>
      <c r="G46" s="161">
        <f>$E$30</f>
        <v>357487.94028605334</v>
      </c>
      <c r="H46" s="161">
        <f t="shared" ref="H46:S46" si="3">$E$30</f>
        <v>357487.94028605334</v>
      </c>
      <c r="I46" s="161">
        <f t="shared" si="3"/>
        <v>357487.94028605334</v>
      </c>
      <c r="J46" s="161">
        <f t="shared" si="3"/>
        <v>357487.94028605334</v>
      </c>
      <c r="K46" s="161">
        <f t="shared" si="3"/>
        <v>357487.94028605334</v>
      </c>
      <c r="L46" s="161">
        <f t="shared" si="3"/>
        <v>357487.94028605334</v>
      </c>
      <c r="M46" s="161">
        <f t="shared" si="3"/>
        <v>357487.94028605334</v>
      </c>
      <c r="N46" s="161">
        <f t="shared" si="3"/>
        <v>357487.94028605334</v>
      </c>
      <c r="O46" s="161">
        <f t="shared" si="3"/>
        <v>357487.94028605334</v>
      </c>
      <c r="P46" s="161">
        <f t="shared" si="3"/>
        <v>357487.94028605334</v>
      </c>
      <c r="Q46" s="161">
        <f t="shared" si="3"/>
        <v>357487.94028605334</v>
      </c>
      <c r="R46" s="161">
        <f t="shared" si="3"/>
        <v>357487.94028605334</v>
      </c>
      <c r="S46" s="161">
        <f t="shared" si="3"/>
        <v>357487.94028605334</v>
      </c>
      <c r="T46" s="128"/>
    </row>
    <row r="47" spans="2:20" x14ac:dyDescent="0.2">
      <c r="B47" s="129"/>
      <c r="C47" s="136"/>
      <c r="D47" s="136"/>
      <c r="E47" s="136"/>
      <c r="F47" s="131" t="s">
        <v>107</v>
      </c>
      <c r="G47" s="144"/>
      <c r="H47" s="143">
        <f>(G46*G44)</f>
        <v>1152.898607422522</v>
      </c>
      <c r="I47" s="143">
        <f t="shared" ref="I47:S47" si="4">(H46*H44)</f>
        <v>1409.0982979608605</v>
      </c>
      <c r="J47" s="143">
        <f t="shared" si="4"/>
        <v>1409.0982979608605</v>
      </c>
      <c r="K47" s="143">
        <f t="shared" si="4"/>
        <v>1409.0982979608605</v>
      </c>
      <c r="L47" s="143">
        <f t="shared" si="4"/>
        <v>1483.5749521871214</v>
      </c>
      <c r="M47" s="143">
        <f t="shared" si="4"/>
        <v>1483.5749521871214</v>
      </c>
      <c r="N47" s="143">
        <f t="shared" si="4"/>
        <v>1483.5749521871214</v>
      </c>
      <c r="O47" s="143">
        <f t="shared" si="4"/>
        <v>1483.5749521871214</v>
      </c>
      <c r="P47" s="143">
        <f t="shared" si="4"/>
        <v>1483.5749521871214</v>
      </c>
      <c r="Q47" s="143">
        <f t="shared" si="4"/>
        <v>1483.5749521871214</v>
      </c>
      <c r="R47" s="143">
        <f t="shared" si="4"/>
        <v>1635.5073268086942</v>
      </c>
      <c r="S47" s="143">
        <f t="shared" si="4"/>
        <v>1635.5073268086942</v>
      </c>
      <c r="T47" s="128"/>
    </row>
    <row r="48" spans="2:20" x14ac:dyDescent="0.2">
      <c r="B48" s="129"/>
      <c r="C48" s="111"/>
      <c r="D48" s="111"/>
      <c r="E48" s="111"/>
      <c r="F48" s="130" t="s">
        <v>102</v>
      </c>
      <c r="G48" s="144"/>
      <c r="H48" s="144">
        <f>H47</f>
        <v>1152.898607422522</v>
      </c>
      <c r="I48" s="144">
        <f t="shared" ref="I48:S48" si="5">I47+H48</f>
        <v>2561.9969053833825</v>
      </c>
      <c r="J48" s="144">
        <f t="shared" si="5"/>
        <v>3971.0952033442427</v>
      </c>
      <c r="K48" s="144">
        <f t="shared" si="5"/>
        <v>5380.1935013051034</v>
      </c>
      <c r="L48" s="144">
        <f t="shared" si="5"/>
        <v>6863.7684534922246</v>
      </c>
      <c r="M48" s="144">
        <f t="shared" si="5"/>
        <v>8347.3434056793467</v>
      </c>
      <c r="N48" s="144">
        <f t="shared" si="5"/>
        <v>9830.9183578664688</v>
      </c>
      <c r="O48" s="144">
        <f t="shared" si="5"/>
        <v>11314.493310053591</v>
      </c>
      <c r="P48" s="144">
        <f t="shared" si="5"/>
        <v>12798.068262240713</v>
      </c>
      <c r="Q48" s="144">
        <f t="shared" si="5"/>
        <v>14281.643214427835</v>
      </c>
      <c r="R48" s="144">
        <f t="shared" si="5"/>
        <v>15917.15054123653</v>
      </c>
      <c r="S48" s="144">
        <f t="shared" si="5"/>
        <v>17552.657868045222</v>
      </c>
      <c r="T48" s="146"/>
    </row>
    <row r="49" spans="2:33" ht="12.75" customHeight="1" x14ac:dyDescent="0.2">
      <c r="B49" s="137"/>
      <c r="C49" s="138"/>
      <c r="D49" s="139"/>
      <c r="E49" s="139"/>
      <c r="F49" s="140"/>
      <c r="G49" s="138"/>
      <c r="H49" s="138"/>
      <c r="I49" s="138"/>
      <c r="J49" s="138"/>
      <c r="K49" s="138"/>
      <c r="L49" s="138"/>
      <c r="M49" s="141"/>
      <c r="N49" s="141"/>
      <c r="O49" s="141"/>
      <c r="P49" s="138"/>
      <c r="Q49" s="138"/>
      <c r="R49" s="138"/>
      <c r="S49" s="138"/>
      <c r="T49" s="142"/>
    </row>
    <row r="50" spans="2:33" ht="12.75" customHeight="1" x14ac:dyDescent="0.2">
      <c r="B50" s="85"/>
      <c r="C50" s="82"/>
      <c r="D50" s="120"/>
      <c r="E50" s="120"/>
      <c r="F50" s="83"/>
      <c r="G50" s="82"/>
      <c r="H50" s="82"/>
      <c r="I50" s="82"/>
      <c r="J50" s="82"/>
      <c r="K50" s="82"/>
      <c r="L50" s="82"/>
    </row>
    <row r="51" spans="2:33" x14ac:dyDescent="0.2">
      <c r="B51" s="82"/>
      <c r="C51" s="82"/>
      <c r="D51" s="120"/>
      <c r="E51" s="120"/>
      <c r="F51" s="83"/>
      <c r="G51" s="86"/>
      <c r="H51" s="86"/>
      <c r="I51" s="82"/>
      <c r="J51" s="82"/>
      <c r="K51" s="82"/>
      <c r="L51" s="82"/>
    </row>
    <row r="52" spans="2:33" x14ac:dyDescent="0.2">
      <c r="B52" s="534" t="s">
        <v>168</v>
      </c>
      <c r="C52" s="534"/>
      <c r="D52" s="534"/>
      <c r="E52" s="534"/>
      <c r="F52" s="534"/>
      <c r="G52" s="534"/>
      <c r="H52" s="534"/>
      <c r="I52" s="534"/>
      <c r="P52" s="81"/>
      <c r="Q52" s="81"/>
      <c r="R52" s="81"/>
      <c r="S52" s="81"/>
      <c r="T52" s="81"/>
      <c r="U52" s="81"/>
      <c r="V52" s="81"/>
      <c r="W52" s="81"/>
      <c r="X52" s="81"/>
      <c r="Y52" s="81"/>
      <c r="Z52" s="81"/>
      <c r="AA52" s="81"/>
      <c r="AB52" s="81"/>
      <c r="AC52" s="81"/>
      <c r="AD52" s="81"/>
      <c r="AE52" s="81"/>
      <c r="AF52" s="81"/>
      <c r="AG52" s="81"/>
    </row>
    <row r="53" spans="2:33" x14ac:dyDescent="0.2">
      <c r="B53" s="534" t="s">
        <v>109</v>
      </c>
      <c r="C53" s="534"/>
      <c r="D53" s="534"/>
      <c r="E53" s="534"/>
      <c r="F53" s="534"/>
      <c r="G53" s="534"/>
      <c r="H53" s="534"/>
      <c r="I53" s="534"/>
      <c r="J53" s="82"/>
      <c r="K53" s="82"/>
      <c r="L53" s="82"/>
      <c r="P53" s="81"/>
      <c r="Q53" s="81"/>
      <c r="R53" s="81"/>
      <c r="S53" s="81"/>
      <c r="T53" s="81"/>
      <c r="U53" s="81"/>
      <c r="V53" s="81"/>
      <c r="W53" s="81"/>
      <c r="X53" s="81"/>
      <c r="Y53" s="81"/>
      <c r="Z53" s="81"/>
      <c r="AA53" s="81"/>
      <c r="AB53" s="81"/>
      <c r="AC53" s="81"/>
      <c r="AD53" s="81"/>
      <c r="AE53" s="81"/>
      <c r="AF53" s="81"/>
      <c r="AG53" s="81"/>
    </row>
    <row r="54" spans="2:33" x14ac:dyDescent="0.2">
      <c r="B54" s="534" t="s">
        <v>31</v>
      </c>
      <c r="C54" s="534"/>
      <c r="D54" s="534"/>
      <c r="E54" s="534"/>
      <c r="F54" s="534"/>
      <c r="G54" s="534"/>
      <c r="H54" s="534"/>
      <c r="I54" s="534"/>
      <c r="J54" s="82"/>
      <c r="K54" s="82"/>
      <c r="L54" s="82"/>
      <c r="P54" s="81"/>
      <c r="Q54" s="81"/>
      <c r="R54" s="81"/>
      <c r="S54" s="81"/>
      <c r="T54" s="81"/>
      <c r="U54" s="81"/>
      <c r="V54" s="81"/>
      <c r="W54" s="81"/>
      <c r="X54" s="81"/>
      <c r="Y54" s="81"/>
      <c r="Z54" s="81"/>
      <c r="AA54" s="81"/>
      <c r="AB54" s="81"/>
      <c r="AC54" s="81"/>
      <c r="AD54" s="81"/>
      <c r="AE54" s="81"/>
      <c r="AF54" s="81"/>
      <c r="AG54" s="81"/>
    </row>
    <row r="55" spans="2:33" ht="15.6" customHeight="1" x14ac:dyDescent="0.2">
      <c r="B55" s="534" t="s">
        <v>108</v>
      </c>
      <c r="C55" s="534"/>
      <c r="D55" s="534"/>
      <c r="E55" s="534"/>
      <c r="F55" s="534"/>
      <c r="G55" s="534"/>
      <c r="H55" s="534"/>
      <c r="I55" s="534"/>
      <c r="J55" s="82"/>
      <c r="K55" s="533"/>
      <c r="L55" s="82"/>
      <c r="P55" s="81"/>
      <c r="Q55" s="81"/>
      <c r="R55" s="81"/>
      <c r="S55" s="81"/>
      <c r="T55" s="81"/>
      <c r="U55" s="81"/>
      <c r="V55" s="81"/>
      <c r="W55" s="81"/>
      <c r="X55" s="81"/>
      <c r="Y55" s="81"/>
      <c r="Z55" s="81"/>
      <c r="AA55" s="81"/>
      <c r="AB55" s="81"/>
      <c r="AC55" s="81"/>
      <c r="AD55" s="81"/>
      <c r="AE55" s="81"/>
      <c r="AF55" s="81"/>
      <c r="AG55" s="81"/>
    </row>
    <row r="56" spans="2:33" x14ac:dyDescent="0.2">
      <c r="J56" s="82"/>
      <c r="K56" s="533"/>
      <c r="L56" s="82"/>
      <c r="P56" s="81"/>
      <c r="Q56" s="81"/>
      <c r="R56" s="81"/>
      <c r="S56" s="81"/>
      <c r="T56" s="81"/>
      <c r="U56" s="81"/>
      <c r="V56" s="81"/>
      <c r="W56" s="81"/>
      <c r="X56" s="81"/>
      <c r="Y56" s="81"/>
      <c r="Z56" s="81"/>
      <c r="AA56" s="81"/>
      <c r="AB56" s="81"/>
      <c r="AC56" s="81"/>
      <c r="AD56" s="81"/>
      <c r="AE56" s="81"/>
      <c r="AF56" s="81"/>
      <c r="AG56" s="81"/>
    </row>
    <row r="57" spans="2:33" ht="15.6" customHeight="1" x14ac:dyDescent="0.2">
      <c r="B57" s="111"/>
      <c r="C57" s="111"/>
      <c r="D57" s="111"/>
      <c r="E57" s="111"/>
      <c r="F57" s="111"/>
      <c r="G57" s="535" t="s">
        <v>106</v>
      </c>
      <c r="H57" s="118"/>
      <c r="I57" s="111"/>
      <c r="J57" s="111"/>
      <c r="K57" s="533"/>
      <c r="L57" s="82"/>
      <c r="P57" s="81"/>
      <c r="Q57" s="81"/>
      <c r="R57" s="81"/>
      <c r="S57" s="81"/>
      <c r="T57" s="81"/>
      <c r="U57" s="81"/>
      <c r="V57" s="81"/>
      <c r="W57" s="81"/>
      <c r="X57" s="81"/>
      <c r="Y57" s="81"/>
      <c r="Z57" s="81"/>
      <c r="AA57" s="81"/>
      <c r="AB57" s="81"/>
      <c r="AC57" s="81"/>
      <c r="AD57" s="81"/>
      <c r="AE57" s="81"/>
      <c r="AF57" s="81"/>
      <c r="AG57" s="81"/>
    </row>
    <row r="58" spans="2:33" ht="15" customHeight="1" x14ac:dyDescent="0.2">
      <c r="B58" s="119" t="s">
        <v>105</v>
      </c>
      <c r="C58" s="111"/>
      <c r="D58" s="111"/>
      <c r="E58" s="119" t="s">
        <v>104</v>
      </c>
      <c r="F58" s="111"/>
      <c r="G58" s="536"/>
      <c r="H58" s="118"/>
      <c r="I58" s="84"/>
      <c r="J58" s="112"/>
      <c r="K58" s="533"/>
      <c r="L58" s="84"/>
      <c r="M58" s="113"/>
      <c r="N58" s="113"/>
      <c r="P58" s="116"/>
      <c r="U58" s="117"/>
      <c r="V58" s="117"/>
      <c r="W58" s="117"/>
      <c r="X58" s="117"/>
      <c r="Y58" s="117"/>
      <c r="Z58" s="117"/>
      <c r="AA58" s="117"/>
      <c r="AB58" s="117"/>
      <c r="AC58" s="117"/>
      <c r="AD58" s="117"/>
      <c r="AE58" s="117"/>
      <c r="AF58" s="117"/>
      <c r="AG58" s="117"/>
    </row>
    <row r="59" spans="2:33" x14ac:dyDescent="0.2">
      <c r="B59" s="85">
        <v>1</v>
      </c>
      <c r="C59" s="82"/>
      <c r="D59" s="82" t="s">
        <v>103</v>
      </c>
      <c r="E59" s="321">
        <f>E10-265828.29</f>
        <v>41919810.007914506</v>
      </c>
      <c r="F59" s="165" t="s">
        <v>121</v>
      </c>
      <c r="G59" s="101">
        <v>39825626.297914505</v>
      </c>
      <c r="H59" s="101"/>
      <c r="I59" s="148"/>
      <c r="J59" s="110"/>
      <c r="K59" s="110"/>
      <c r="L59" s="110"/>
      <c r="U59" s="109"/>
      <c r="V59" s="109"/>
      <c r="W59" s="109"/>
      <c r="X59" s="109"/>
      <c r="Y59" s="109"/>
      <c r="Z59" s="109"/>
      <c r="AA59" s="109"/>
      <c r="AB59" s="109"/>
      <c r="AC59" s="109"/>
      <c r="AD59" s="109"/>
      <c r="AE59" s="109"/>
      <c r="AF59" s="109"/>
      <c r="AG59" s="109"/>
    </row>
    <row r="60" spans="2:33" x14ac:dyDescent="0.2">
      <c r="B60" s="85">
        <f>+B59+1</f>
        <v>2</v>
      </c>
      <c r="C60" s="82"/>
      <c r="D60" s="82" t="s">
        <v>101</v>
      </c>
      <c r="E60" s="329">
        <f>E11+254394.378</f>
        <v>10491207.044940801</v>
      </c>
      <c r="F60" s="165" t="s">
        <v>199</v>
      </c>
      <c r="G60" s="105">
        <v>10923018.978178574</v>
      </c>
      <c r="H60" s="102"/>
      <c r="I60" s="148"/>
      <c r="J60" s="82"/>
      <c r="K60" s="110"/>
      <c r="L60" s="82"/>
      <c r="P60" s="81"/>
      <c r="Q60" s="81"/>
      <c r="R60" s="81"/>
      <c r="S60" s="81"/>
      <c r="T60" s="81"/>
      <c r="U60" s="81"/>
      <c r="V60" s="81"/>
      <c r="W60" s="81"/>
      <c r="X60" s="81"/>
      <c r="Y60" s="81"/>
      <c r="Z60" s="81"/>
      <c r="AA60" s="81"/>
      <c r="AB60" s="81"/>
      <c r="AC60" s="81"/>
      <c r="AD60" s="81"/>
      <c r="AE60" s="81"/>
      <c r="AF60" s="81"/>
      <c r="AG60" s="81"/>
    </row>
    <row r="61" spans="2:33" x14ac:dyDescent="0.2">
      <c r="B61" s="85">
        <f>+B60+1</f>
        <v>3</v>
      </c>
      <c r="C61" s="82"/>
      <c r="D61" s="82" t="s">
        <v>100</v>
      </c>
      <c r="E61" s="325">
        <f>E59-E60</f>
        <v>31428602.962973706</v>
      </c>
      <c r="F61" s="165"/>
      <c r="G61" s="103">
        <f>G59-G60</f>
        <v>28902607.319735929</v>
      </c>
      <c r="H61" s="95"/>
      <c r="I61" s="148"/>
      <c r="J61" s="82"/>
      <c r="K61" s="110"/>
      <c r="L61" s="82"/>
      <c r="P61" s="81"/>
      <c r="Q61" s="81"/>
      <c r="R61" s="81"/>
      <c r="S61" s="81"/>
      <c r="T61" s="81"/>
      <c r="U61" s="81"/>
      <c r="V61" s="81"/>
      <c r="W61" s="81"/>
      <c r="X61" s="81"/>
      <c r="Y61" s="81"/>
      <c r="Z61" s="81"/>
      <c r="AA61" s="81"/>
      <c r="AB61" s="81"/>
      <c r="AC61" s="81"/>
      <c r="AD61" s="81"/>
      <c r="AE61" s="81"/>
      <c r="AF61" s="81"/>
      <c r="AG61" s="81"/>
    </row>
    <row r="62" spans="2:33" hidden="1" x14ac:dyDescent="0.2">
      <c r="B62" s="82"/>
      <c r="C62" s="82"/>
      <c r="D62" s="82" t="s">
        <v>99</v>
      </c>
      <c r="E62" s="103">
        <v>9141</v>
      </c>
      <c r="F62" s="82"/>
      <c r="G62" s="95"/>
      <c r="H62" s="95"/>
      <c r="I62" s="148"/>
      <c r="J62" s="82"/>
      <c r="K62" s="82"/>
      <c r="L62" s="82"/>
    </row>
    <row r="63" spans="2:33" hidden="1" x14ac:dyDescent="0.2">
      <c r="B63" s="82"/>
      <c r="C63" s="82"/>
      <c r="D63" s="82" t="s">
        <v>98</v>
      </c>
      <c r="E63" s="108">
        <v>31957086.630973697</v>
      </c>
      <c r="F63" s="82"/>
      <c r="G63" s="107"/>
      <c r="H63" s="106"/>
      <c r="I63" s="148"/>
      <c r="J63" s="82"/>
      <c r="K63" s="82"/>
      <c r="L63" s="82"/>
      <c r="AG63" s="115"/>
    </row>
    <row r="64" spans="2:33" x14ac:dyDescent="0.2">
      <c r="B64" s="85">
        <f>+B61+1</f>
        <v>4</v>
      </c>
      <c r="C64" s="82"/>
      <c r="D64" s="82"/>
      <c r="E64" s="82"/>
      <c r="F64" s="82"/>
      <c r="G64" s="82"/>
      <c r="H64" s="82"/>
      <c r="I64" s="148"/>
      <c r="J64" s="82"/>
      <c r="K64" s="82"/>
      <c r="L64" s="82"/>
    </row>
    <row r="65" spans="2:19" x14ac:dyDescent="0.2">
      <c r="B65" s="85">
        <f t="shared" ref="B65:B80" si="6">+B64+1</f>
        <v>5</v>
      </c>
      <c r="C65" s="82"/>
      <c r="D65" s="82" t="s">
        <v>97</v>
      </c>
      <c r="E65" s="103">
        <v>774581689</v>
      </c>
      <c r="F65" s="82"/>
      <c r="G65" s="102"/>
      <c r="H65" s="102"/>
      <c r="I65" s="148"/>
      <c r="J65" s="82"/>
      <c r="K65" s="110"/>
      <c r="L65" s="82"/>
    </row>
    <row r="66" spans="2:19" x14ac:dyDescent="0.2">
      <c r="B66" s="85">
        <f t="shared" si="6"/>
        <v>6</v>
      </c>
      <c r="C66" s="82"/>
      <c r="D66" s="82" t="s">
        <v>96</v>
      </c>
      <c r="E66" s="104">
        <v>-6882750.5389408097</v>
      </c>
      <c r="F66" s="82"/>
      <c r="G66" s="102"/>
      <c r="H66" s="102"/>
      <c r="I66" s="148"/>
      <c r="J66" s="82"/>
      <c r="K66" s="110"/>
      <c r="L66" s="82"/>
    </row>
    <row r="67" spans="2:19" x14ac:dyDescent="0.2">
      <c r="B67" s="85">
        <f t="shared" si="6"/>
        <v>7</v>
      </c>
      <c r="C67" s="82"/>
      <c r="D67" s="82" t="s">
        <v>95</v>
      </c>
      <c r="E67" s="103">
        <v>767698938.46105921</v>
      </c>
      <c r="F67" s="82"/>
      <c r="G67" s="102"/>
      <c r="H67" s="102"/>
      <c r="I67" s="148"/>
      <c r="J67" s="82"/>
      <c r="K67" s="110"/>
      <c r="L67" s="82"/>
    </row>
    <row r="68" spans="2:19" x14ac:dyDescent="0.2">
      <c r="B68" s="85">
        <f t="shared" si="6"/>
        <v>8</v>
      </c>
      <c r="C68" s="82"/>
      <c r="D68" s="82" t="s">
        <v>30</v>
      </c>
      <c r="E68" s="96">
        <f>AVERAGE(E65,E67)</f>
        <v>771140313.73052955</v>
      </c>
      <c r="F68" s="82"/>
      <c r="G68" s="96">
        <v>770428023.98336601</v>
      </c>
      <c r="H68" s="96"/>
      <c r="I68" s="148"/>
      <c r="J68" s="82"/>
      <c r="K68" s="110"/>
      <c r="L68" s="82"/>
    </row>
    <row r="69" spans="2:19" x14ac:dyDescent="0.2">
      <c r="B69" s="85">
        <f t="shared" si="6"/>
        <v>9</v>
      </c>
      <c r="C69" s="82"/>
      <c r="D69" s="82" t="s">
        <v>112</v>
      </c>
      <c r="E69" s="98">
        <f>E68*0.4</f>
        <v>308456125.49221182</v>
      </c>
      <c r="G69" s="98">
        <f>G68*0.4</f>
        <v>308171209.59334642</v>
      </c>
      <c r="H69" s="101"/>
      <c r="I69" s="148"/>
      <c r="J69" s="82"/>
      <c r="K69" s="110"/>
      <c r="L69" s="82"/>
    </row>
    <row r="70" spans="2:19" x14ac:dyDescent="0.2">
      <c r="B70" s="85">
        <f t="shared" si="6"/>
        <v>10</v>
      </c>
      <c r="C70" s="82"/>
      <c r="D70" s="82"/>
      <c r="E70" s="82"/>
      <c r="G70" s="82"/>
      <c r="H70" s="82"/>
      <c r="I70" s="148"/>
      <c r="J70" s="82"/>
      <c r="K70" s="82"/>
      <c r="L70" s="82"/>
    </row>
    <row r="71" spans="2:19" x14ac:dyDescent="0.2">
      <c r="B71" s="85">
        <f t="shared" si="6"/>
        <v>11</v>
      </c>
      <c r="C71" s="82"/>
      <c r="D71" s="82" t="s">
        <v>29</v>
      </c>
      <c r="E71" s="96">
        <f>G71</f>
        <v>9626498.1596721597</v>
      </c>
      <c r="G71" s="96">
        <f>((G68*0.56*0.0285)+(G68*0.04*0.0175))*0.75</f>
        <v>9626498.1596721597</v>
      </c>
      <c r="H71" s="96"/>
      <c r="I71" s="148"/>
      <c r="J71" s="82"/>
      <c r="K71" s="110"/>
      <c r="L71" s="82"/>
    </row>
    <row r="72" spans="2:19" x14ac:dyDescent="0.2">
      <c r="B72" s="85">
        <f t="shared" si="6"/>
        <v>12</v>
      </c>
      <c r="C72" s="82"/>
      <c r="D72" s="82" t="s">
        <v>28</v>
      </c>
      <c r="E72" s="326">
        <f>E61-E71</f>
        <v>21802104.803301547</v>
      </c>
      <c r="G72" s="96">
        <f>+G61-G71</f>
        <v>19276109.16006377</v>
      </c>
      <c r="H72" s="96"/>
      <c r="I72" s="148"/>
      <c r="J72" s="96"/>
      <c r="K72" s="110"/>
      <c r="L72" s="82"/>
    </row>
    <row r="73" spans="2:19" x14ac:dyDescent="0.2">
      <c r="B73" s="85">
        <f t="shared" si="6"/>
        <v>13</v>
      </c>
      <c r="C73" s="82"/>
      <c r="D73" s="82"/>
      <c r="E73" s="82"/>
      <c r="F73" s="82"/>
      <c r="G73" s="82"/>
      <c r="H73" s="82"/>
      <c r="I73" s="82"/>
      <c r="J73" s="82"/>
      <c r="K73" s="82"/>
      <c r="L73" s="82"/>
    </row>
    <row r="74" spans="2:19" x14ac:dyDescent="0.2">
      <c r="B74" s="85">
        <f t="shared" si="6"/>
        <v>14</v>
      </c>
      <c r="C74" s="82"/>
      <c r="D74" s="82" t="s">
        <v>111</v>
      </c>
      <c r="E74" s="324">
        <f>+E72/E69</f>
        <v>7.0681380596709933E-2</v>
      </c>
      <c r="F74" s="82"/>
      <c r="G74" s="87">
        <f>+G72/G69</f>
        <v>6.2549999999999842E-2</v>
      </c>
      <c r="H74" s="87"/>
      <c r="I74" s="82"/>
      <c r="J74" s="100"/>
      <c r="K74" s="100"/>
      <c r="L74" s="100"/>
    </row>
    <row r="75" spans="2:19" x14ac:dyDescent="0.2">
      <c r="B75" s="85">
        <f t="shared" si="6"/>
        <v>15</v>
      </c>
      <c r="C75" s="82"/>
      <c r="D75" s="99" t="s">
        <v>94</v>
      </c>
      <c r="E75" s="324">
        <f>+E74/0.75</f>
        <v>9.4241840795613249E-2</v>
      </c>
      <c r="F75" s="82"/>
      <c r="G75" s="87">
        <f>+G74/0.75</f>
        <v>8.3399999999999794E-2</v>
      </c>
      <c r="H75" s="87"/>
      <c r="I75" s="82"/>
      <c r="J75" s="90"/>
      <c r="K75" s="87"/>
      <c r="L75" s="87"/>
      <c r="P75" s="87"/>
      <c r="R75" s="96"/>
      <c r="S75" s="96"/>
    </row>
    <row r="76" spans="2:19" x14ac:dyDescent="0.2">
      <c r="B76" s="85">
        <f t="shared" si="6"/>
        <v>16</v>
      </c>
      <c r="C76" s="82"/>
      <c r="D76" s="82"/>
      <c r="E76" s="87"/>
      <c r="F76" s="82"/>
      <c r="G76" s="87"/>
      <c r="H76" s="87"/>
      <c r="I76" s="87"/>
      <c r="J76" s="87"/>
      <c r="K76" s="87"/>
      <c r="L76" s="87"/>
      <c r="P76" s="87"/>
      <c r="Q76" s="96"/>
      <c r="R76" s="96"/>
      <c r="S76" s="96"/>
    </row>
    <row r="77" spans="2:19" x14ac:dyDescent="0.2">
      <c r="B77" s="85">
        <f t="shared" si="6"/>
        <v>17</v>
      </c>
      <c r="C77" s="82"/>
      <c r="D77" s="82" t="s">
        <v>93</v>
      </c>
      <c r="E77" s="159">
        <f>IF(E61-(((G75*0.75)*E69)+E71)&lt;0,0,E61-(((G75*0.75)*E69)+E71))</f>
        <v>2508174.153763745</v>
      </c>
      <c r="F77" s="82"/>
      <c r="H77" s="87"/>
      <c r="I77" s="148"/>
      <c r="J77" s="87"/>
      <c r="K77" s="110"/>
      <c r="L77" s="87"/>
      <c r="P77" s="87"/>
      <c r="Q77" s="96"/>
      <c r="R77" s="96"/>
      <c r="S77" s="96"/>
    </row>
    <row r="78" spans="2:19" x14ac:dyDescent="0.2">
      <c r="B78" s="85">
        <f t="shared" si="6"/>
        <v>18</v>
      </c>
      <c r="C78" s="82"/>
      <c r="D78" s="92" t="s">
        <v>92</v>
      </c>
      <c r="E78" s="159">
        <f>IF(E75&gt;(G75+0.01),(E61-(((0.0934*0.75)*E69)+E71)),0)</f>
        <v>194753.21257210895</v>
      </c>
      <c r="F78" s="82"/>
      <c r="H78" s="87"/>
      <c r="I78" s="149"/>
      <c r="J78" s="87"/>
      <c r="K78" s="87"/>
      <c r="L78" s="87"/>
      <c r="P78" s="87"/>
    </row>
    <row r="79" spans="2:19" x14ac:dyDescent="0.2">
      <c r="B79" s="85">
        <f t="shared" si="6"/>
        <v>19</v>
      </c>
      <c r="C79" s="82"/>
      <c r="D79" s="92" t="s">
        <v>116</v>
      </c>
      <c r="E79" s="159">
        <f>E78*0.5</f>
        <v>97376.606286054477</v>
      </c>
      <c r="F79" s="82"/>
      <c r="H79" s="147"/>
      <c r="I79" s="148"/>
      <c r="J79" s="87"/>
      <c r="K79" s="110"/>
      <c r="L79" s="87"/>
      <c r="P79" s="87"/>
    </row>
    <row r="80" spans="2:19" x14ac:dyDescent="0.2">
      <c r="B80" s="85">
        <f t="shared" si="6"/>
        <v>20</v>
      </c>
      <c r="C80" s="82"/>
      <c r="D80" s="92" t="s">
        <v>169</v>
      </c>
      <c r="E80" s="157">
        <f>+E79*0.027</f>
        <v>2629.1683697234707</v>
      </c>
      <c r="F80" s="82"/>
      <c r="G80" s="88"/>
      <c r="H80" s="87"/>
      <c r="I80" s="82"/>
      <c r="J80" s="87"/>
      <c r="K80" s="87"/>
      <c r="L80" s="87"/>
      <c r="P80" s="87"/>
    </row>
    <row r="81" spans="2:21" x14ac:dyDescent="0.2">
      <c r="B81" s="85">
        <f t="shared" ref="B81:B86" si="7">+B80+1</f>
        <v>21</v>
      </c>
      <c r="C81" s="82"/>
      <c r="D81" s="92" t="s">
        <v>117</v>
      </c>
      <c r="E81" s="159">
        <f>E79+E80</f>
        <v>100005.77465577795</v>
      </c>
      <c r="F81" s="82"/>
      <c r="G81" s="88"/>
      <c r="H81" s="87"/>
      <c r="I81" s="82"/>
      <c r="J81" s="87"/>
      <c r="K81" s="87"/>
      <c r="L81" s="87"/>
      <c r="P81" s="87"/>
    </row>
    <row r="82" spans="2:21" x14ac:dyDescent="0.2">
      <c r="B82" s="85">
        <f t="shared" si="7"/>
        <v>22</v>
      </c>
      <c r="C82" s="82"/>
      <c r="D82" s="92" t="s">
        <v>91</v>
      </c>
      <c r="E82" s="159">
        <f>S101</f>
        <v>4910.2835355986972</v>
      </c>
      <c r="F82" s="82"/>
      <c r="G82" s="88"/>
      <c r="H82" s="164" t="s">
        <v>205</v>
      </c>
      <c r="I82" s="87"/>
      <c r="J82" s="87"/>
      <c r="K82" s="87"/>
      <c r="L82" s="87"/>
      <c r="P82" s="87"/>
    </row>
    <row r="83" spans="2:21" ht="13.5" thickBot="1" x14ac:dyDescent="0.25">
      <c r="B83" s="85">
        <f t="shared" si="7"/>
        <v>23</v>
      </c>
      <c r="C83" s="82"/>
      <c r="D83" s="92" t="s">
        <v>120</v>
      </c>
      <c r="E83" s="160">
        <f>E81+E82</f>
        <v>104916.05819137665</v>
      </c>
      <c r="F83" s="165" t="s">
        <v>204</v>
      </c>
      <c r="G83" s="165"/>
      <c r="H83" s="163">
        <f>ROUND(E83-E32,0)</f>
        <v>-270125</v>
      </c>
      <c r="I83" s="87"/>
      <c r="J83" s="87"/>
      <c r="K83" s="87"/>
      <c r="L83" s="87"/>
      <c r="P83" s="87"/>
    </row>
    <row r="84" spans="2:21" ht="13.5" thickTop="1" x14ac:dyDescent="0.2">
      <c r="B84" s="85">
        <f t="shared" si="7"/>
        <v>24</v>
      </c>
      <c r="C84" s="82"/>
      <c r="D84" s="92"/>
      <c r="E84" s="145"/>
      <c r="F84" s="82"/>
      <c r="G84" s="88"/>
      <c r="H84" s="87"/>
      <c r="I84" s="87"/>
      <c r="J84" s="87"/>
      <c r="K84" s="87"/>
      <c r="L84" s="87"/>
      <c r="P84" s="87"/>
    </row>
    <row r="85" spans="2:21" x14ac:dyDescent="0.2">
      <c r="B85" s="85">
        <f t="shared" si="7"/>
        <v>25</v>
      </c>
      <c r="C85" s="82"/>
      <c r="D85" s="92" t="s">
        <v>118</v>
      </c>
      <c r="E85" s="327">
        <f>(E72-E83)/E69</f>
        <v>7.034124775602163E-2</v>
      </c>
      <c r="F85" s="82"/>
      <c r="G85" s="87"/>
      <c r="H85" s="87"/>
      <c r="I85" s="87"/>
      <c r="J85" s="87"/>
      <c r="K85" s="87"/>
      <c r="L85" s="87"/>
      <c r="P85" s="87"/>
    </row>
    <row r="86" spans="2:21" x14ac:dyDescent="0.2">
      <c r="B86" s="85">
        <f t="shared" si="7"/>
        <v>26</v>
      </c>
      <c r="C86" s="82"/>
      <c r="D86" s="92" t="s">
        <v>90</v>
      </c>
      <c r="E86" s="324">
        <f>+E85/0.75</f>
        <v>9.3788330341362178E-2</v>
      </c>
      <c r="F86" s="82"/>
      <c r="G86" s="87"/>
      <c r="H86" s="87"/>
      <c r="I86" s="87"/>
      <c r="J86" s="87"/>
      <c r="K86" s="87"/>
      <c r="L86" s="87"/>
      <c r="P86" s="87"/>
    </row>
    <row r="87" spans="2:21" x14ac:dyDescent="0.2">
      <c r="B87" s="85"/>
      <c r="C87" s="82"/>
      <c r="D87" s="82"/>
      <c r="E87" s="82"/>
      <c r="F87" s="82"/>
      <c r="G87" s="87"/>
      <c r="H87" s="87"/>
      <c r="I87" s="87"/>
      <c r="J87" s="87"/>
      <c r="K87" s="87"/>
      <c r="L87" s="90"/>
      <c r="P87" s="87"/>
    </row>
    <row r="88" spans="2:21" x14ac:dyDescent="0.2">
      <c r="B88" s="89" t="s">
        <v>89</v>
      </c>
      <c r="C88" s="82"/>
      <c r="D88" s="82"/>
      <c r="E88" s="82"/>
      <c r="F88" s="82"/>
      <c r="G88" s="87"/>
      <c r="H88" s="87"/>
      <c r="I88" s="87"/>
      <c r="J88" s="87"/>
      <c r="K88" s="87"/>
      <c r="L88" s="88"/>
    </row>
    <row r="89" spans="2:21" ht="13.15" customHeight="1" x14ac:dyDescent="0.2">
      <c r="B89" s="539" t="s">
        <v>13</v>
      </c>
      <c r="C89" s="82"/>
      <c r="D89" s="538" t="s">
        <v>209</v>
      </c>
      <c r="E89" s="538"/>
      <c r="F89" s="538"/>
      <c r="G89" s="538"/>
      <c r="H89" s="538"/>
      <c r="I89" s="538"/>
      <c r="J89" s="87"/>
      <c r="K89" s="87"/>
      <c r="L89" s="87"/>
    </row>
    <row r="90" spans="2:21" x14ac:dyDescent="0.2">
      <c r="B90" s="539"/>
      <c r="C90" s="82"/>
      <c r="D90" s="538"/>
      <c r="E90" s="538"/>
      <c r="F90" s="538"/>
      <c r="G90" s="538"/>
      <c r="H90" s="538"/>
      <c r="I90" s="538"/>
      <c r="J90" s="87"/>
      <c r="K90" s="87"/>
      <c r="L90" s="87"/>
    </row>
    <row r="91" spans="2:21" ht="28.5" customHeight="1" x14ac:dyDescent="0.2">
      <c r="B91" s="322" t="s">
        <v>15</v>
      </c>
      <c r="C91" s="323"/>
      <c r="D91" s="532" t="s">
        <v>203</v>
      </c>
      <c r="E91" s="532"/>
      <c r="F91" s="532"/>
      <c r="G91" s="532"/>
      <c r="H91" s="532"/>
      <c r="I91" s="532"/>
      <c r="J91" s="532"/>
      <c r="K91" s="532"/>
      <c r="L91" s="532"/>
      <c r="M91" s="532"/>
      <c r="N91" s="532"/>
      <c r="O91" s="532"/>
      <c r="P91" s="532"/>
      <c r="Q91" s="532"/>
      <c r="R91" s="532"/>
      <c r="S91" s="532"/>
      <c r="T91" s="532"/>
      <c r="U91" s="532"/>
    </row>
    <row r="92" spans="2:21" ht="55.5" customHeight="1" x14ac:dyDescent="0.2">
      <c r="B92" s="322" t="s">
        <v>88</v>
      </c>
      <c r="C92" s="323"/>
      <c r="D92" s="532" t="s">
        <v>210</v>
      </c>
      <c r="E92" s="532"/>
      <c r="F92" s="532"/>
      <c r="G92" s="532"/>
      <c r="H92" s="532"/>
      <c r="I92" s="532"/>
      <c r="J92" s="87"/>
      <c r="K92" s="87"/>
      <c r="L92" s="87"/>
    </row>
    <row r="93" spans="2:21" ht="12.75" customHeight="1" x14ac:dyDescent="0.2">
      <c r="B93" s="84"/>
      <c r="C93" s="82"/>
      <c r="D93" s="538"/>
      <c r="E93" s="538"/>
      <c r="F93" s="538"/>
      <c r="G93" s="87"/>
      <c r="H93" s="87"/>
      <c r="I93" s="87"/>
      <c r="J93" s="87"/>
      <c r="K93" s="87"/>
      <c r="L93" s="87"/>
    </row>
    <row r="94" spans="2:21" ht="13.9" customHeight="1" x14ac:dyDescent="0.2">
      <c r="B94" s="121"/>
      <c r="C94" s="122"/>
      <c r="D94" s="122"/>
      <c r="E94" s="122"/>
      <c r="F94" s="122"/>
      <c r="G94" s="122"/>
      <c r="H94" s="122"/>
      <c r="I94" s="122"/>
      <c r="J94" s="122"/>
      <c r="K94" s="122"/>
      <c r="L94" s="122"/>
      <c r="M94" s="122"/>
      <c r="N94" s="122"/>
      <c r="O94" s="122"/>
      <c r="P94" s="122"/>
      <c r="Q94" s="122"/>
      <c r="R94" s="122"/>
      <c r="S94" s="122"/>
      <c r="T94" s="123"/>
    </row>
    <row r="95" spans="2:21" ht="13.9" customHeight="1" x14ac:dyDescent="0.2">
      <c r="B95" s="124"/>
      <c r="C95" s="82"/>
      <c r="D95" s="82"/>
      <c r="E95" s="82"/>
      <c r="F95" s="125" t="s">
        <v>115</v>
      </c>
      <c r="G95" s="126">
        <v>44926</v>
      </c>
      <c r="H95" s="127">
        <v>44927</v>
      </c>
      <c r="I95" s="127">
        <v>44958</v>
      </c>
      <c r="J95" s="127">
        <v>44986</v>
      </c>
      <c r="K95" s="127">
        <v>45017</v>
      </c>
      <c r="L95" s="127">
        <v>45047</v>
      </c>
      <c r="M95" s="127">
        <v>45078</v>
      </c>
      <c r="N95" s="127">
        <v>45108</v>
      </c>
      <c r="O95" s="127">
        <v>45139</v>
      </c>
      <c r="P95" s="127">
        <v>45170</v>
      </c>
      <c r="Q95" s="127">
        <v>45200</v>
      </c>
      <c r="R95" s="127">
        <v>45231</v>
      </c>
      <c r="S95" s="127">
        <v>45261</v>
      </c>
      <c r="T95" s="128"/>
    </row>
    <row r="96" spans="2:21" x14ac:dyDescent="0.2">
      <c r="B96" s="129"/>
      <c r="D96" s="130"/>
      <c r="F96" s="131" t="s">
        <v>113</v>
      </c>
      <c r="G96" s="132">
        <v>3.8699999999999998E-2</v>
      </c>
      <c r="H96" s="133">
        <v>4.7300000000000002E-2</v>
      </c>
      <c r="I96" s="133">
        <v>4.7300000000000002E-2</v>
      </c>
      <c r="J96" s="133">
        <v>4.7300000000000002E-2</v>
      </c>
      <c r="K96" s="133">
        <v>4.9799999999999997E-2</v>
      </c>
      <c r="L96" s="133">
        <v>4.9799999999999997E-2</v>
      </c>
      <c r="M96" s="133">
        <v>4.9799999999999997E-2</v>
      </c>
      <c r="N96" s="133">
        <v>4.9799999999999997E-2</v>
      </c>
      <c r="O96" s="133">
        <v>4.9799999999999997E-2</v>
      </c>
      <c r="P96" s="133">
        <v>4.9799999999999997E-2</v>
      </c>
      <c r="Q96" s="133">
        <v>5.4899999999999997E-2</v>
      </c>
      <c r="R96" s="133">
        <v>5.4899999999999997E-2</v>
      </c>
      <c r="S96" s="133">
        <v>5.4899999999999997E-2</v>
      </c>
      <c r="T96" s="128"/>
    </row>
    <row r="97" spans="2:20" x14ac:dyDescent="0.2">
      <c r="B97" s="129"/>
      <c r="D97" s="134"/>
      <c r="F97" s="131" t="s">
        <v>114</v>
      </c>
      <c r="G97" s="133">
        <f t="shared" ref="G97:S97" si="8">G96/12</f>
        <v>3.225E-3</v>
      </c>
      <c r="H97" s="133">
        <f t="shared" si="8"/>
        <v>3.9416666666666671E-3</v>
      </c>
      <c r="I97" s="133">
        <f t="shared" si="8"/>
        <v>3.9416666666666671E-3</v>
      </c>
      <c r="J97" s="133">
        <f t="shared" si="8"/>
        <v>3.9416666666666671E-3</v>
      </c>
      <c r="K97" s="133">
        <f t="shared" si="8"/>
        <v>4.15E-3</v>
      </c>
      <c r="L97" s="133">
        <f t="shared" si="8"/>
        <v>4.15E-3</v>
      </c>
      <c r="M97" s="133">
        <f t="shared" si="8"/>
        <v>4.15E-3</v>
      </c>
      <c r="N97" s="133">
        <f t="shared" si="8"/>
        <v>4.15E-3</v>
      </c>
      <c r="O97" s="133">
        <f t="shared" si="8"/>
        <v>4.15E-3</v>
      </c>
      <c r="P97" s="133">
        <f t="shared" si="8"/>
        <v>4.15E-3</v>
      </c>
      <c r="Q97" s="133">
        <f t="shared" si="8"/>
        <v>4.5750000000000001E-3</v>
      </c>
      <c r="R97" s="133">
        <f t="shared" si="8"/>
        <v>4.5750000000000001E-3</v>
      </c>
      <c r="S97" s="133">
        <f t="shared" si="8"/>
        <v>4.5750000000000001E-3</v>
      </c>
      <c r="T97" s="128"/>
    </row>
    <row r="98" spans="2:20" x14ac:dyDescent="0.2">
      <c r="B98" s="124"/>
      <c r="C98" s="82"/>
      <c r="D98" s="82"/>
      <c r="E98" s="82"/>
      <c r="F98" s="82"/>
      <c r="G98" s="82"/>
      <c r="H98" s="82"/>
      <c r="I98" s="82"/>
      <c r="J98" s="82"/>
      <c r="K98" s="82"/>
      <c r="L98" s="82"/>
      <c r="M98" s="82"/>
      <c r="N98" s="82"/>
      <c r="O98" s="82"/>
      <c r="T98" s="128"/>
    </row>
    <row r="99" spans="2:20" x14ac:dyDescent="0.2">
      <c r="B99" s="124"/>
      <c r="C99" s="82"/>
      <c r="D99" s="82"/>
      <c r="E99" s="82"/>
      <c r="F99" s="135" t="s">
        <v>119</v>
      </c>
      <c r="G99" s="158">
        <f>$E$81</f>
        <v>100005.77465577795</v>
      </c>
      <c r="H99" s="143">
        <f t="shared" ref="H99:S99" si="9">$E$81</f>
        <v>100005.77465577795</v>
      </c>
      <c r="I99" s="143">
        <f t="shared" si="9"/>
        <v>100005.77465577795</v>
      </c>
      <c r="J99" s="143">
        <f t="shared" si="9"/>
        <v>100005.77465577795</v>
      </c>
      <c r="K99" s="143">
        <f t="shared" si="9"/>
        <v>100005.77465577795</v>
      </c>
      <c r="L99" s="143">
        <f t="shared" si="9"/>
        <v>100005.77465577795</v>
      </c>
      <c r="M99" s="143">
        <f t="shared" si="9"/>
        <v>100005.77465577795</v>
      </c>
      <c r="N99" s="143">
        <f t="shared" si="9"/>
        <v>100005.77465577795</v>
      </c>
      <c r="O99" s="143">
        <f t="shared" si="9"/>
        <v>100005.77465577795</v>
      </c>
      <c r="P99" s="143">
        <f t="shared" si="9"/>
        <v>100005.77465577795</v>
      </c>
      <c r="Q99" s="143">
        <f t="shared" si="9"/>
        <v>100005.77465577795</v>
      </c>
      <c r="R99" s="143">
        <f t="shared" si="9"/>
        <v>100005.77465577795</v>
      </c>
      <c r="S99" s="143">
        <f t="shared" si="9"/>
        <v>100005.77465577795</v>
      </c>
      <c r="T99" s="128"/>
    </row>
    <row r="100" spans="2:20" x14ac:dyDescent="0.2">
      <c r="B100" s="129"/>
      <c r="C100" s="136"/>
      <c r="D100" s="136"/>
      <c r="E100" s="136"/>
      <c r="F100" s="131" t="s">
        <v>107</v>
      </c>
      <c r="G100" s="144"/>
      <c r="H100" s="143">
        <f>(G99*G97)</f>
        <v>322.5186232648839</v>
      </c>
      <c r="I100" s="143">
        <f t="shared" ref="I100:S100" si="10">(H99*H97)</f>
        <v>394.18942843485814</v>
      </c>
      <c r="J100" s="143">
        <f t="shared" si="10"/>
        <v>394.18942843485814</v>
      </c>
      <c r="K100" s="143">
        <f t="shared" si="10"/>
        <v>394.18942843485814</v>
      </c>
      <c r="L100" s="143">
        <f t="shared" si="10"/>
        <v>415.0239648214785</v>
      </c>
      <c r="M100" s="143">
        <f t="shared" si="10"/>
        <v>415.0239648214785</v>
      </c>
      <c r="N100" s="143">
        <f t="shared" si="10"/>
        <v>415.0239648214785</v>
      </c>
      <c r="O100" s="143">
        <f t="shared" si="10"/>
        <v>415.0239648214785</v>
      </c>
      <c r="P100" s="143">
        <f t="shared" si="10"/>
        <v>415.0239648214785</v>
      </c>
      <c r="Q100" s="143">
        <f t="shared" si="10"/>
        <v>415.0239648214785</v>
      </c>
      <c r="R100" s="143">
        <f t="shared" si="10"/>
        <v>457.52641905018413</v>
      </c>
      <c r="S100" s="143">
        <f t="shared" si="10"/>
        <v>457.52641905018413</v>
      </c>
      <c r="T100" s="128"/>
    </row>
    <row r="101" spans="2:20" x14ac:dyDescent="0.2">
      <c r="B101" s="129"/>
      <c r="C101" s="111"/>
      <c r="D101" s="111"/>
      <c r="E101" s="111"/>
      <c r="F101" s="130" t="s">
        <v>102</v>
      </c>
      <c r="G101" s="144"/>
      <c r="H101" s="144">
        <f>H100</f>
        <v>322.5186232648839</v>
      </c>
      <c r="I101" s="144">
        <f t="shared" ref="I101:S101" si="11">I100+H101</f>
        <v>716.7080516997421</v>
      </c>
      <c r="J101" s="144">
        <f t="shared" si="11"/>
        <v>1110.8974801346003</v>
      </c>
      <c r="K101" s="144">
        <f t="shared" si="11"/>
        <v>1505.0869085694585</v>
      </c>
      <c r="L101" s="144">
        <f t="shared" si="11"/>
        <v>1920.1108733909371</v>
      </c>
      <c r="M101" s="144">
        <f t="shared" si="11"/>
        <v>2335.1348382124156</v>
      </c>
      <c r="N101" s="144">
        <f t="shared" si="11"/>
        <v>2750.1588030338939</v>
      </c>
      <c r="O101" s="144">
        <f t="shared" si="11"/>
        <v>3165.1827678553723</v>
      </c>
      <c r="P101" s="144">
        <f t="shared" si="11"/>
        <v>3580.2067326768506</v>
      </c>
      <c r="Q101" s="144">
        <f t="shared" si="11"/>
        <v>3995.2306974983289</v>
      </c>
      <c r="R101" s="144">
        <f t="shared" si="11"/>
        <v>4452.7571165485133</v>
      </c>
      <c r="S101" s="144">
        <f t="shared" si="11"/>
        <v>4910.2835355986972</v>
      </c>
      <c r="T101" s="146"/>
    </row>
    <row r="102" spans="2:20" ht="12.75" customHeight="1" x14ac:dyDescent="0.2">
      <c r="B102" s="137"/>
      <c r="C102" s="138"/>
      <c r="D102" s="139"/>
      <c r="E102" s="139"/>
      <c r="F102" s="140"/>
      <c r="G102" s="138"/>
      <c r="H102" s="138"/>
      <c r="I102" s="138"/>
      <c r="J102" s="138"/>
      <c r="K102" s="138"/>
      <c r="L102" s="138"/>
      <c r="M102" s="141"/>
      <c r="N102" s="141"/>
      <c r="O102" s="141"/>
      <c r="P102" s="138"/>
      <c r="Q102" s="138"/>
      <c r="R102" s="138"/>
      <c r="S102" s="138"/>
      <c r="T102" s="142"/>
    </row>
    <row r="103" spans="2:20" ht="12.75" customHeight="1" x14ac:dyDescent="0.2">
      <c r="B103" s="85"/>
      <c r="C103" s="82"/>
      <c r="D103" s="120"/>
      <c r="E103" s="120"/>
      <c r="F103" s="83"/>
      <c r="G103" s="82"/>
      <c r="H103" s="82"/>
      <c r="I103" s="82"/>
      <c r="J103" s="82"/>
      <c r="K103" s="82"/>
      <c r="L103" s="82"/>
    </row>
    <row r="104" spans="2:20" x14ac:dyDescent="0.2">
      <c r="B104" s="82"/>
      <c r="C104" s="82"/>
      <c r="D104" s="120"/>
      <c r="E104" s="120"/>
      <c r="F104" s="83"/>
      <c r="G104" s="86"/>
      <c r="H104" s="86"/>
      <c r="I104" s="82"/>
      <c r="J104" s="82"/>
      <c r="K104" s="82"/>
      <c r="L104" s="82"/>
    </row>
    <row r="105" spans="2:20" x14ac:dyDescent="0.2">
      <c r="B105" s="82"/>
      <c r="C105" s="82"/>
      <c r="D105" s="120"/>
      <c r="E105" s="120"/>
      <c r="F105" s="83"/>
      <c r="G105" s="82"/>
      <c r="H105" s="82"/>
      <c r="I105" s="82"/>
      <c r="J105" s="82"/>
      <c r="K105" s="82"/>
      <c r="L105" s="82"/>
    </row>
    <row r="106" spans="2:20" ht="12.75" customHeight="1" x14ac:dyDescent="0.2">
      <c r="B106" s="84"/>
      <c r="C106" s="82"/>
      <c r="D106" s="114"/>
      <c r="E106" s="114"/>
      <c r="F106" s="83"/>
      <c r="G106" s="82"/>
      <c r="H106" s="82"/>
      <c r="I106" s="82"/>
      <c r="J106" s="82"/>
      <c r="K106" s="82"/>
      <c r="L106" s="82"/>
    </row>
    <row r="107" spans="2:20" ht="13.9" customHeight="1" x14ac:dyDescent="0.2">
      <c r="B107" s="82"/>
      <c r="C107" s="82"/>
      <c r="D107" s="114"/>
      <c r="E107" s="114"/>
      <c r="F107" s="83"/>
      <c r="G107" s="82"/>
      <c r="H107" s="82"/>
      <c r="I107" s="82"/>
      <c r="J107" s="82"/>
      <c r="K107" s="82"/>
      <c r="L107" s="82"/>
    </row>
    <row r="108" spans="2:20" ht="12.75" customHeight="1" x14ac:dyDescent="0.2">
      <c r="B108" s="85"/>
      <c r="C108" s="82"/>
      <c r="D108" s="120"/>
      <c r="E108" s="120"/>
      <c r="F108" s="83"/>
      <c r="G108" s="82"/>
      <c r="H108" s="82"/>
      <c r="I108" s="82"/>
      <c r="J108" s="82"/>
      <c r="K108" s="82"/>
      <c r="L108" s="82"/>
    </row>
    <row r="109" spans="2:20" x14ac:dyDescent="0.2">
      <c r="B109" s="82"/>
      <c r="C109" s="82"/>
      <c r="D109" s="120"/>
      <c r="E109" s="120"/>
      <c r="F109" s="83"/>
      <c r="G109" s="82"/>
      <c r="H109" s="82"/>
      <c r="I109" s="82"/>
      <c r="J109" s="82"/>
      <c r="K109" s="82"/>
      <c r="L109" s="82"/>
    </row>
    <row r="110" spans="2:20" x14ac:dyDescent="0.2">
      <c r="B110" s="82"/>
      <c r="C110" s="82"/>
      <c r="D110" s="120"/>
      <c r="E110" s="120"/>
      <c r="F110" s="83"/>
      <c r="G110" s="82"/>
      <c r="H110" s="82"/>
      <c r="I110" s="82"/>
      <c r="J110" s="82"/>
      <c r="K110" s="82"/>
      <c r="L110" s="82"/>
    </row>
    <row r="111" spans="2:20" x14ac:dyDescent="0.2">
      <c r="B111" s="82"/>
      <c r="C111" s="82"/>
      <c r="D111" s="120"/>
      <c r="E111" s="120"/>
      <c r="F111" s="83"/>
      <c r="G111" s="82"/>
      <c r="H111" s="82"/>
      <c r="I111" s="82"/>
      <c r="J111" s="82"/>
      <c r="K111" s="82"/>
      <c r="L111" s="82"/>
    </row>
    <row r="112" spans="2:20" x14ac:dyDescent="0.2">
      <c r="B112" s="84"/>
      <c r="C112" s="82"/>
      <c r="D112" s="537"/>
      <c r="E112" s="537"/>
      <c r="F112" s="83"/>
      <c r="G112" s="82"/>
      <c r="H112" s="82"/>
      <c r="I112" s="82"/>
      <c r="J112" s="82"/>
      <c r="K112" s="82"/>
      <c r="L112" s="82"/>
    </row>
    <row r="113" spans="2:12" x14ac:dyDescent="0.2">
      <c r="B113" s="82"/>
      <c r="C113" s="82"/>
      <c r="D113" s="82"/>
      <c r="E113" s="82"/>
      <c r="F113" s="82"/>
      <c r="G113" s="82"/>
      <c r="H113" s="82"/>
      <c r="I113" s="82"/>
      <c r="J113" s="82"/>
      <c r="K113" s="82"/>
      <c r="L113" s="82"/>
    </row>
    <row r="114" spans="2:12" x14ac:dyDescent="0.2">
      <c r="B114" s="82"/>
      <c r="C114" s="82"/>
      <c r="D114" s="82"/>
      <c r="E114" s="82"/>
      <c r="F114" s="82"/>
      <c r="G114" s="82"/>
      <c r="H114" s="82"/>
      <c r="I114" s="82"/>
      <c r="J114" s="82"/>
      <c r="K114" s="82"/>
      <c r="L114" s="82"/>
    </row>
    <row r="115" spans="2:12" x14ac:dyDescent="0.2">
      <c r="B115" s="82"/>
      <c r="C115" s="82"/>
      <c r="D115" s="82"/>
      <c r="E115" s="82"/>
      <c r="F115" s="82"/>
      <c r="G115" s="82"/>
      <c r="H115" s="82"/>
      <c r="I115" s="82"/>
      <c r="J115" s="82"/>
      <c r="K115" s="82"/>
      <c r="L115" s="82"/>
    </row>
    <row r="116" spans="2:12" x14ac:dyDescent="0.2">
      <c r="B116" s="82"/>
      <c r="C116" s="82"/>
      <c r="D116" s="82"/>
      <c r="E116" s="82"/>
      <c r="F116" s="82"/>
      <c r="G116" s="82"/>
      <c r="H116" s="82"/>
      <c r="I116" s="82"/>
      <c r="J116" s="82"/>
      <c r="K116" s="82"/>
      <c r="L116" s="82"/>
    </row>
    <row r="117" spans="2:12" x14ac:dyDescent="0.2">
      <c r="B117" s="82"/>
      <c r="C117" s="82"/>
      <c r="D117" s="82"/>
      <c r="E117" s="82"/>
      <c r="F117" s="82"/>
      <c r="G117" s="82"/>
      <c r="H117" s="82"/>
      <c r="I117" s="82"/>
      <c r="J117" s="82"/>
      <c r="K117" s="82"/>
      <c r="L117" s="82"/>
    </row>
    <row r="118" spans="2:12" x14ac:dyDescent="0.2">
      <c r="B118" s="82"/>
      <c r="C118" s="82"/>
      <c r="D118" s="82"/>
      <c r="E118" s="82"/>
      <c r="F118" s="82"/>
      <c r="G118" s="82"/>
      <c r="H118" s="82"/>
      <c r="I118" s="82"/>
      <c r="J118" s="82"/>
      <c r="K118" s="82"/>
      <c r="L118" s="82"/>
    </row>
    <row r="119" spans="2:12" x14ac:dyDescent="0.2">
      <c r="B119" s="82"/>
      <c r="C119" s="82"/>
      <c r="D119" s="82"/>
      <c r="E119" s="82"/>
      <c r="F119" s="82"/>
      <c r="G119" s="82"/>
      <c r="H119" s="82"/>
      <c r="I119" s="82"/>
      <c r="J119" s="82"/>
      <c r="K119" s="82"/>
      <c r="L119" s="82"/>
    </row>
    <row r="120" spans="2:12" x14ac:dyDescent="0.2">
      <c r="B120" s="82"/>
      <c r="C120" s="82"/>
      <c r="D120" s="82"/>
      <c r="E120" s="82"/>
      <c r="F120" s="82"/>
      <c r="G120" s="82"/>
      <c r="H120" s="82"/>
      <c r="I120" s="82"/>
      <c r="J120" s="82"/>
      <c r="K120" s="82"/>
      <c r="L120" s="82"/>
    </row>
  </sheetData>
  <mergeCells count="23">
    <mergeCell ref="D112:E112"/>
    <mergeCell ref="D93:F93"/>
    <mergeCell ref="D38:I39"/>
    <mergeCell ref="D40:F40"/>
    <mergeCell ref="G57:G58"/>
    <mergeCell ref="B53:I53"/>
    <mergeCell ref="B54:I54"/>
    <mergeCell ref="B55:I55"/>
    <mergeCell ref="B38:B39"/>
    <mergeCell ref="B52:I52"/>
    <mergeCell ref="D89:I90"/>
    <mergeCell ref="B89:B90"/>
    <mergeCell ref="D91:I91"/>
    <mergeCell ref="D92:I92"/>
    <mergeCell ref="J91:O91"/>
    <mergeCell ref="P91:U91"/>
    <mergeCell ref="K55:K58"/>
    <mergeCell ref="B3:I3"/>
    <mergeCell ref="B4:I4"/>
    <mergeCell ref="B5:I5"/>
    <mergeCell ref="K6:K9"/>
    <mergeCell ref="G8:G9"/>
    <mergeCell ref="B6:I6"/>
  </mergeCells>
  <pageMargins left="0.7" right="0.7" top="0.75" bottom="0.75" header="0.3" footer="0.3"/>
  <pageSetup scale="44" orientation="portrait" r:id="rId1"/>
  <customProperties>
    <customPr name="_pios_id" r:id="rId2"/>
  </customProperties>
  <ignoredErrors>
    <ignoredError sqref="E82 E31"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0E869-D53D-4ABE-AFD2-45DBE71C6F53}">
  <sheetPr>
    <pageSetUpPr fitToPage="1"/>
  </sheetPr>
  <dimension ref="A1:R111"/>
  <sheetViews>
    <sheetView showGridLines="0" tabSelected="1" topLeftCell="A60" zoomScale="115" zoomScaleNormal="115" workbookViewId="0">
      <selection activeCell="F113" sqref="F113"/>
    </sheetView>
  </sheetViews>
  <sheetFormatPr defaultColWidth="9" defaultRowHeight="15" x14ac:dyDescent="0.25"/>
  <cols>
    <col min="1" max="1" width="21.625" style="426" customWidth="1"/>
    <col min="2" max="2" width="3.125" style="426" customWidth="1"/>
    <col min="3" max="3" width="19.25" style="426" bestFit="1" customWidth="1"/>
    <col min="4" max="4" width="13.75" style="426" bestFit="1" customWidth="1"/>
    <col min="5" max="5" width="9.25" style="426" bestFit="1" customWidth="1"/>
    <col min="6" max="6" width="2.25" style="426" customWidth="1"/>
    <col min="7" max="7" width="0" style="426" hidden="1" customWidth="1"/>
    <col min="8" max="8" width="11" style="426" bestFit="1" customWidth="1"/>
    <col min="9" max="9" width="12.125" style="426" bestFit="1" customWidth="1"/>
    <col min="10" max="10" width="10.25" style="426" bestFit="1" customWidth="1"/>
    <col min="11" max="14" width="9" style="426"/>
    <col min="15" max="15" width="1.25" style="426" customWidth="1"/>
    <col min="16" max="16" width="2.125" style="426" customWidth="1"/>
    <col min="17" max="17" width="1.25" style="426" customWidth="1"/>
    <col min="18" max="16384" width="9" style="426"/>
  </cols>
  <sheetData>
    <row r="1" spans="1:16" ht="15.75" x14ac:dyDescent="0.25">
      <c r="A1" s="543" t="s">
        <v>350</v>
      </c>
      <c r="B1" s="543"/>
      <c r="C1" s="543"/>
      <c r="D1" s="543"/>
      <c r="E1" s="543"/>
      <c r="F1" s="543"/>
      <c r="G1" s="543"/>
      <c r="H1" s="543"/>
      <c r="I1" s="543"/>
      <c r="J1" s="543"/>
      <c r="K1" s="543"/>
      <c r="L1" s="543"/>
      <c r="M1" s="543"/>
      <c r="N1" s="543"/>
      <c r="O1" s="543"/>
      <c r="P1" s="543"/>
    </row>
    <row r="2" spans="1:16" ht="15.75" x14ac:dyDescent="0.25">
      <c r="A2" s="543" t="s">
        <v>349</v>
      </c>
      <c r="B2" s="543"/>
      <c r="C2" s="543"/>
      <c r="D2" s="543"/>
      <c r="E2" s="543"/>
      <c r="F2" s="543"/>
      <c r="G2" s="543"/>
      <c r="H2" s="543"/>
      <c r="I2" s="543"/>
      <c r="J2" s="543"/>
      <c r="K2" s="543"/>
      <c r="L2" s="543"/>
      <c r="M2" s="543"/>
      <c r="N2" s="543"/>
      <c r="O2" s="543"/>
      <c r="P2" s="543"/>
    </row>
    <row r="3" spans="1:16" ht="15.75" x14ac:dyDescent="0.25">
      <c r="A3" s="544">
        <v>45392</v>
      </c>
      <c r="B3" s="544"/>
      <c r="C3" s="544"/>
      <c r="D3" s="544"/>
      <c r="E3" s="544"/>
      <c r="F3" s="544"/>
      <c r="G3" s="544"/>
      <c r="H3" s="544"/>
      <c r="I3" s="544"/>
      <c r="J3" s="544"/>
      <c r="K3" s="544"/>
      <c r="L3" s="544"/>
      <c r="M3" s="544"/>
      <c r="N3" s="544"/>
      <c r="O3" s="544"/>
      <c r="P3" s="544"/>
    </row>
    <row r="4" spans="1:16" x14ac:dyDescent="0.25">
      <c r="A4" s="454"/>
    </row>
    <row r="5" spans="1:16" x14ac:dyDescent="0.25">
      <c r="A5" s="546" t="s">
        <v>348</v>
      </c>
      <c r="B5" s="546"/>
      <c r="C5" s="546"/>
      <c r="D5" s="546"/>
      <c r="E5" s="546"/>
      <c r="F5" s="546"/>
      <c r="G5" s="546"/>
      <c r="H5" s="546"/>
      <c r="I5" s="546"/>
      <c r="J5" s="546"/>
      <c r="K5" s="546"/>
      <c r="L5" s="546"/>
      <c r="M5" s="546"/>
      <c r="N5" s="546"/>
      <c r="O5" s="546"/>
    </row>
    <row r="6" spans="1:16" ht="15" customHeight="1" x14ac:dyDescent="0.25">
      <c r="A6" s="546"/>
      <c r="B6" s="546"/>
      <c r="C6" s="546"/>
      <c r="D6" s="546"/>
      <c r="E6" s="546"/>
      <c r="F6" s="546"/>
      <c r="G6" s="546"/>
      <c r="H6" s="546"/>
      <c r="I6" s="546"/>
      <c r="J6" s="546"/>
      <c r="K6" s="546"/>
      <c r="L6" s="546"/>
      <c r="M6" s="546"/>
      <c r="N6" s="546"/>
      <c r="O6" s="546"/>
    </row>
    <row r="7" spans="1:16" x14ac:dyDescent="0.25">
      <c r="A7" s="546"/>
      <c r="B7" s="546"/>
      <c r="C7" s="546"/>
      <c r="D7" s="546"/>
      <c r="E7" s="546"/>
      <c r="F7" s="546"/>
      <c r="G7" s="546"/>
      <c r="H7" s="546"/>
      <c r="I7" s="546"/>
      <c r="J7" s="546"/>
      <c r="K7" s="546"/>
      <c r="L7" s="546"/>
      <c r="M7" s="546"/>
      <c r="N7" s="546"/>
      <c r="O7" s="546"/>
    </row>
    <row r="8" spans="1:16" x14ac:dyDescent="0.25">
      <c r="A8" s="546"/>
      <c r="B8" s="546"/>
      <c r="C8" s="546"/>
      <c r="D8" s="546"/>
      <c r="E8" s="546"/>
      <c r="F8" s="546"/>
      <c r="G8" s="546"/>
      <c r="H8" s="546"/>
      <c r="I8" s="546"/>
      <c r="J8" s="546"/>
      <c r="K8" s="546"/>
      <c r="L8" s="546"/>
      <c r="M8" s="546"/>
      <c r="N8" s="546"/>
      <c r="O8" s="546"/>
    </row>
    <row r="9" spans="1:16" x14ac:dyDescent="0.25">
      <c r="A9" s="453"/>
      <c r="B9" s="453"/>
      <c r="C9" s="453"/>
      <c r="D9" s="453"/>
      <c r="E9" s="453"/>
      <c r="F9" s="453"/>
      <c r="G9" s="453"/>
      <c r="H9" s="453"/>
      <c r="I9" s="453"/>
      <c r="J9" s="453"/>
      <c r="K9" s="453"/>
      <c r="L9" s="453"/>
      <c r="M9" s="453"/>
      <c r="N9" s="453"/>
      <c r="O9" s="453"/>
    </row>
    <row r="10" spans="1:16" ht="18.75" x14ac:dyDescent="0.3">
      <c r="A10" s="430" t="s">
        <v>347</v>
      </c>
    </row>
    <row r="11" spans="1:16" x14ac:dyDescent="0.25">
      <c r="A11" s="445"/>
    </row>
    <row r="12" spans="1:16" ht="15.75" x14ac:dyDescent="0.25">
      <c r="A12" s="447"/>
      <c r="B12" s="447"/>
      <c r="C12" s="444" t="s">
        <v>339</v>
      </c>
      <c r="D12" s="444" t="s">
        <v>16</v>
      </c>
      <c r="E12" s="444" t="s">
        <v>336</v>
      </c>
      <c r="G12" s="447"/>
      <c r="H12" s="545" t="s">
        <v>346</v>
      </c>
      <c r="I12" s="545"/>
      <c r="J12" s="545"/>
    </row>
    <row r="13" spans="1:16" ht="15.75" x14ac:dyDescent="0.25">
      <c r="A13" s="447"/>
      <c r="B13" s="447"/>
      <c r="C13" s="444" t="s">
        <v>338</v>
      </c>
      <c r="D13" s="444" t="s">
        <v>337</v>
      </c>
      <c r="E13" s="447"/>
      <c r="G13" s="447"/>
      <c r="H13" s="452" t="s">
        <v>345</v>
      </c>
      <c r="I13" s="452" t="s">
        <v>344</v>
      </c>
      <c r="J13" s="452" t="s">
        <v>343</v>
      </c>
    </row>
    <row r="14" spans="1:16" ht="15.75" x14ac:dyDescent="0.25">
      <c r="A14" s="447" t="s">
        <v>103</v>
      </c>
      <c r="B14" s="447"/>
      <c r="C14" s="448">
        <f>42185638/1000</f>
        <v>42185.637999999999</v>
      </c>
      <c r="D14" s="448">
        <f>41919810/1000</f>
        <v>41919.81</v>
      </c>
      <c r="E14" s="448">
        <f>-265828/1000</f>
        <v>-265.82799999999997</v>
      </c>
      <c r="G14" s="447"/>
      <c r="H14" s="448">
        <f>-5449575/1000</f>
        <v>-5449.5749999999998</v>
      </c>
      <c r="I14" s="448">
        <f>5183747/1000</f>
        <v>5183.7470000000003</v>
      </c>
      <c r="J14" s="451">
        <f>-265828/1000</f>
        <v>-265.82799999999997</v>
      </c>
    </row>
    <row r="15" spans="1:16" ht="15.75" x14ac:dyDescent="0.25">
      <c r="A15" s="447" t="s">
        <v>342</v>
      </c>
      <c r="B15" s="447"/>
      <c r="C15" s="450">
        <f>10236813/1000</f>
        <v>10236.813</v>
      </c>
      <c r="D15" s="450">
        <f>10491207/1000</f>
        <v>10491.207</v>
      </c>
      <c r="E15" s="450">
        <f>254394/1000</f>
        <v>254.39400000000001</v>
      </c>
      <c r="G15" s="447"/>
      <c r="H15" s="448" t="s">
        <v>341</v>
      </c>
      <c r="I15" s="448"/>
      <c r="J15" s="447"/>
    </row>
    <row r="16" spans="1:16" ht="15.75" x14ac:dyDescent="0.25">
      <c r="A16" s="449" t="s">
        <v>98</v>
      </c>
      <c r="B16" s="449"/>
      <c r="C16" s="434">
        <v>31948.825000000001</v>
      </c>
      <c r="D16" s="434">
        <v>31428.602999999999</v>
      </c>
      <c r="E16" s="434">
        <v>-520.22199999999998</v>
      </c>
      <c r="G16" s="434"/>
      <c r="H16" s="448"/>
      <c r="I16" s="448"/>
      <c r="J16" s="447"/>
    </row>
    <row r="17" spans="1:10" ht="15.75" x14ac:dyDescent="0.25">
      <c r="A17" s="449"/>
      <c r="B17" s="449"/>
      <c r="C17" s="434"/>
      <c r="D17" s="434"/>
      <c r="E17" s="434"/>
      <c r="G17" s="434"/>
      <c r="H17" s="448"/>
      <c r="I17" s="448"/>
      <c r="J17" s="447"/>
    </row>
    <row r="18" spans="1:10" ht="18.75" x14ac:dyDescent="0.3">
      <c r="A18" s="446" t="s">
        <v>340</v>
      </c>
    </row>
    <row r="19" spans="1:10" ht="15.75" x14ac:dyDescent="0.25">
      <c r="A19" s="445"/>
      <c r="B19" s="445"/>
      <c r="C19" s="444" t="s">
        <v>339</v>
      </c>
      <c r="D19" s="444" t="s">
        <v>16</v>
      </c>
    </row>
    <row r="20" spans="1:10" ht="15.75" x14ac:dyDescent="0.25">
      <c r="C20" s="444" t="s">
        <v>338</v>
      </c>
      <c r="D20" s="444" t="s">
        <v>337</v>
      </c>
      <c r="E20" s="444" t="s">
        <v>336</v>
      </c>
    </row>
    <row r="21" spans="1:10" ht="15.75" x14ac:dyDescent="0.25">
      <c r="A21" s="426" t="s">
        <v>335</v>
      </c>
      <c r="C21" s="434">
        <v>20558</v>
      </c>
      <c r="D21" s="434">
        <v>20558</v>
      </c>
      <c r="E21" s="433">
        <f>+D21-C21</f>
        <v>0</v>
      </c>
    </row>
    <row r="22" spans="1:10" ht="15.75" x14ac:dyDescent="0.25">
      <c r="A22" s="426" t="s">
        <v>334</v>
      </c>
      <c r="C22" s="434"/>
      <c r="D22" s="434"/>
    </row>
    <row r="23" spans="1:10" ht="15.75" x14ac:dyDescent="0.25">
      <c r="A23" s="426" t="s">
        <v>333</v>
      </c>
      <c r="C23" s="434">
        <v>488.37400000000002</v>
      </c>
      <c r="D23" s="434">
        <v>488.37400000000002</v>
      </c>
      <c r="E23" s="433">
        <f t="shared" ref="E23:E28" si="0">+D23-C23</f>
        <v>0</v>
      </c>
    </row>
    <row r="24" spans="1:10" ht="15.75" x14ac:dyDescent="0.25">
      <c r="A24" s="426" t="s">
        <v>332</v>
      </c>
      <c r="C24" s="434">
        <v>-438.91199999999998</v>
      </c>
      <c r="D24" s="434">
        <v>-438.91199999999998</v>
      </c>
      <c r="E24" s="433">
        <f t="shared" si="0"/>
        <v>0</v>
      </c>
    </row>
    <row r="25" spans="1:10" ht="15.75" x14ac:dyDescent="0.25">
      <c r="A25" s="426" t="s">
        <v>331</v>
      </c>
      <c r="C25" s="443">
        <v>-72</v>
      </c>
      <c r="D25" s="434">
        <v>-72</v>
      </c>
      <c r="E25" s="433">
        <f t="shared" si="0"/>
        <v>0</v>
      </c>
    </row>
    <row r="26" spans="1:10" x14ac:dyDescent="0.25">
      <c r="A26" s="439" t="s">
        <v>330</v>
      </c>
      <c r="B26" s="438"/>
      <c r="C26" s="442">
        <v>0</v>
      </c>
      <c r="D26" s="441">
        <v>9626</v>
      </c>
      <c r="E26" s="440">
        <f t="shared" si="0"/>
        <v>9626</v>
      </c>
    </row>
    <row r="27" spans="1:10" x14ac:dyDescent="0.25">
      <c r="A27" s="439" t="s">
        <v>329</v>
      </c>
      <c r="B27" s="438"/>
      <c r="C27" s="437">
        <v>2360.0120000000002</v>
      </c>
      <c r="D27" s="436">
        <v>2094.1840000000002</v>
      </c>
      <c r="E27" s="435">
        <f t="shared" si="0"/>
        <v>-265.82799999999997</v>
      </c>
    </row>
    <row r="28" spans="1:10" ht="15.75" x14ac:dyDescent="0.25">
      <c r="A28" s="426" t="s">
        <v>328</v>
      </c>
      <c r="C28" s="434">
        <f>SUM(C21:C27)</f>
        <v>22895.473999999998</v>
      </c>
      <c r="D28" s="434">
        <f>SUM(D21:D27)</f>
        <v>32255.646000000001</v>
      </c>
      <c r="E28" s="433">
        <f t="shared" si="0"/>
        <v>9360.1720000000023</v>
      </c>
    </row>
    <row r="29" spans="1:10" ht="5.25" customHeight="1" x14ac:dyDescent="0.25"/>
    <row r="30" spans="1:10" ht="15.75" x14ac:dyDescent="0.25">
      <c r="A30" s="426" t="s">
        <v>327</v>
      </c>
      <c r="C30" s="432">
        <v>2.7E-2</v>
      </c>
      <c r="D30" s="432">
        <v>2.7E-2</v>
      </c>
    </row>
    <row r="31" spans="1:10" ht="5.25" customHeight="1" x14ac:dyDescent="0.25"/>
    <row r="32" spans="1:10" x14ac:dyDescent="0.25">
      <c r="A32" s="426" t="s">
        <v>326</v>
      </c>
      <c r="C32" s="431">
        <f>+C28*C30</f>
        <v>618.17779799999994</v>
      </c>
      <c r="D32" s="431">
        <f>+D28*D30+1</f>
        <v>871.90244199999995</v>
      </c>
      <c r="E32" s="431">
        <f>+D32-C32</f>
        <v>253.72464400000001</v>
      </c>
      <c r="G32" s="431"/>
    </row>
    <row r="33" spans="1:7" x14ac:dyDescent="0.25">
      <c r="C33" s="431"/>
      <c r="D33" s="431"/>
      <c r="E33" s="431"/>
      <c r="G33" s="431"/>
    </row>
    <row r="34" spans="1:7" ht="18.75" x14ac:dyDescent="0.3">
      <c r="A34" s="430" t="s">
        <v>325</v>
      </c>
    </row>
    <row r="65" spans="1:18" customFormat="1" ht="15.75" customHeight="1" x14ac:dyDescent="0.25">
      <c r="A65" s="473" t="s">
        <v>360</v>
      </c>
      <c r="C65" s="540" t="s">
        <v>361</v>
      </c>
      <c r="D65" s="540"/>
      <c r="E65" s="540"/>
      <c r="F65" s="540"/>
      <c r="G65" s="540"/>
      <c r="H65" s="540"/>
      <c r="I65" s="540"/>
      <c r="J65" s="540"/>
      <c r="K65" s="540"/>
      <c r="L65" s="540"/>
      <c r="M65" s="540"/>
      <c r="N65" s="540"/>
      <c r="O65" s="540"/>
      <c r="P65" s="540"/>
      <c r="Q65" s="540"/>
      <c r="R65" s="540"/>
    </row>
    <row r="66" spans="1:18" customFormat="1" ht="16.5" customHeight="1" x14ac:dyDescent="0.25">
      <c r="A66" s="473"/>
      <c r="C66" s="540"/>
      <c r="D66" s="540"/>
      <c r="E66" s="540"/>
      <c r="F66" s="540"/>
      <c r="G66" s="540"/>
      <c r="H66" s="540"/>
      <c r="I66" s="540"/>
      <c r="J66" s="540"/>
      <c r="K66" s="540"/>
      <c r="L66" s="540"/>
      <c r="M66" s="540"/>
      <c r="N66" s="540"/>
      <c r="O66" s="540"/>
      <c r="P66" s="540"/>
      <c r="Q66" s="540"/>
      <c r="R66" s="540"/>
    </row>
    <row r="67" spans="1:18" x14ac:dyDescent="0.25">
      <c r="A67" s="429" t="s">
        <v>322</v>
      </c>
      <c r="B67" s="427"/>
      <c r="C67" s="541" t="s">
        <v>321</v>
      </c>
      <c r="D67" s="541"/>
      <c r="E67" s="541"/>
      <c r="F67" s="541"/>
      <c r="G67" s="541"/>
      <c r="H67" s="541"/>
      <c r="I67" s="541"/>
      <c r="J67" s="541"/>
      <c r="K67" s="541"/>
      <c r="L67" s="541"/>
      <c r="M67" s="541"/>
      <c r="N67" s="541"/>
      <c r="O67" s="541"/>
      <c r="P67" s="541"/>
      <c r="Q67" s="541"/>
      <c r="R67" s="541"/>
    </row>
    <row r="68" spans="1:18" x14ac:dyDescent="0.25">
      <c r="A68" s="427"/>
      <c r="B68" s="427"/>
      <c r="C68" s="541"/>
      <c r="D68" s="541"/>
      <c r="E68" s="541"/>
      <c r="F68" s="541"/>
      <c r="G68" s="541"/>
      <c r="H68" s="541"/>
      <c r="I68" s="541"/>
      <c r="J68" s="541"/>
      <c r="K68" s="541"/>
      <c r="L68" s="541"/>
      <c r="M68" s="541"/>
      <c r="N68" s="541"/>
      <c r="O68" s="541"/>
      <c r="P68" s="541"/>
      <c r="Q68" s="541"/>
      <c r="R68" s="541"/>
    </row>
    <row r="69" spans="1:18" x14ac:dyDescent="0.25">
      <c r="A69" s="427"/>
      <c r="B69" s="427"/>
      <c r="C69" s="541"/>
      <c r="D69" s="541"/>
      <c r="E69" s="541"/>
      <c r="F69" s="541"/>
      <c r="G69" s="541"/>
      <c r="H69" s="541"/>
      <c r="I69" s="541"/>
      <c r="J69" s="541"/>
      <c r="K69" s="541"/>
      <c r="L69" s="541"/>
      <c r="M69" s="541"/>
      <c r="N69" s="541"/>
      <c r="O69" s="541"/>
      <c r="P69" s="541"/>
      <c r="Q69" s="541"/>
      <c r="R69" s="541"/>
    </row>
    <row r="70" spans="1:18" x14ac:dyDescent="0.25">
      <c r="A70" s="428" t="s">
        <v>320</v>
      </c>
      <c r="B70" s="427"/>
      <c r="C70" s="542" t="s">
        <v>324</v>
      </c>
      <c r="D70" s="542"/>
      <c r="E70" s="542"/>
      <c r="F70" s="542"/>
      <c r="G70" s="542"/>
      <c r="H70" s="542"/>
      <c r="I70" s="542"/>
      <c r="J70" s="542"/>
      <c r="K70" s="542"/>
      <c r="L70" s="542"/>
      <c r="M70" s="542"/>
      <c r="N70" s="542"/>
      <c r="O70" s="542"/>
      <c r="P70" s="542"/>
      <c r="Q70" s="542"/>
      <c r="R70" s="542"/>
    </row>
    <row r="72" spans="1:18" ht="18.75" x14ac:dyDescent="0.3">
      <c r="A72" s="430" t="s">
        <v>323</v>
      </c>
    </row>
    <row r="104" spans="1:18" ht="9" customHeight="1" x14ac:dyDescent="0.25"/>
    <row r="105" spans="1:18" customFormat="1" ht="15.75" x14ac:dyDescent="0.25">
      <c r="A105" s="473" t="s">
        <v>360</v>
      </c>
      <c r="C105" s="540" t="s">
        <v>361</v>
      </c>
      <c r="D105" s="540"/>
      <c r="E105" s="540"/>
      <c r="F105" s="540"/>
      <c r="G105" s="540"/>
      <c r="H105" s="540"/>
      <c r="I105" s="540"/>
      <c r="J105" s="540"/>
      <c r="K105" s="540"/>
      <c r="L105" s="540"/>
      <c r="M105" s="540"/>
      <c r="N105" s="540"/>
      <c r="O105" s="540"/>
      <c r="P105" s="540"/>
      <c r="Q105" s="540"/>
      <c r="R105" s="540"/>
    </row>
    <row r="106" spans="1:18" customFormat="1" ht="16.5" customHeight="1" x14ac:dyDescent="0.25">
      <c r="A106" s="473"/>
      <c r="C106" s="540"/>
      <c r="D106" s="540"/>
      <c r="E106" s="540"/>
      <c r="F106" s="540"/>
      <c r="G106" s="540"/>
      <c r="H106" s="540"/>
      <c r="I106" s="540"/>
      <c r="J106" s="540"/>
      <c r="K106" s="540"/>
      <c r="L106" s="540"/>
      <c r="M106" s="540"/>
      <c r="N106" s="540"/>
      <c r="O106" s="540"/>
      <c r="P106" s="540"/>
      <c r="Q106" s="540"/>
      <c r="R106" s="540"/>
    </row>
    <row r="107" spans="1:18" x14ac:dyDescent="0.25">
      <c r="A107" s="429" t="s">
        <v>322</v>
      </c>
      <c r="B107" s="427"/>
      <c r="C107" s="541" t="s">
        <v>321</v>
      </c>
      <c r="D107" s="541"/>
      <c r="E107" s="541"/>
      <c r="F107" s="541"/>
      <c r="G107" s="541"/>
      <c r="H107" s="541"/>
      <c r="I107" s="541"/>
      <c r="J107" s="541"/>
      <c r="K107" s="541"/>
      <c r="L107" s="541"/>
      <c r="M107" s="541"/>
      <c r="N107" s="541"/>
      <c r="O107" s="541"/>
      <c r="P107" s="541"/>
      <c r="Q107" s="541"/>
      <c r="R107" s="541"/>
    </row>
    <row r="108" spans="1:18" x14ac:dyDescent="0.25">
      <c r="A108" s="428"/>
      <c r="B108" s="427"/>
      <c r="C108" s="541"/>
      <c r="D108" s="541"/>
      <c r="E108" s="541"/>
      <c r="F108" s="541"/>
      <c r="G108" s="541"/>
      <c r="H108" s="541"/>
      <c r="I108" s="541"/>
      <c r="J108" s="541"/>
      <c r="K108" s="541"/>
      <c r="L108" s="541"/>
      <c r="M108" s="541"/>
      <c r="N108" s="541"/>
      <c r="O108" s="541"/>
      <c r="P108" s="541"/>
      <c r="Q108" s="541"/>
      <c r="R108" s="541"/>
    </row>
    <row r="109" spans="1:18" x14ac:dyDescent="0.25">
      <c r="A109" s="428"/>
      <c r="B109" s="427"/>
      <c r="C109" s="541"/>
      <c r="D109" s="541"/>
      <c r="E109" s="541"/>
      <c r="F109" s="541"/>
      <c r="G109" s="541"/>
      <c r="H109" s="541"/>
      <c r="I109" s="541"/>
      <c r="J109" s="541"/>
      <c r="K109" s="541"/>
      <c r="L109" s="541"/>
      <c r="M109" s="541"/>
      <c r="N109" s="541"/>
      <c r="O109" s="541"/>
      <c r="P109" s="541"/>
      <c r="Q109" s="541"/>
      <c r="R109" s="541"/>
    </row>
    <row r="110" spans="1:18" ht="15" customHeight="1" x14ac:dyDescent="0.25">
      <c r="A110" s="428" t="s">
        <v>320</v>
      </c>
      <c r="B110" s="427"/>
      <c r="C110" s="542" t="s">
        <v>319</v>
      </c>
      <c r="D110" s="542"/>
      <c r="E110" s="542"/>
      <c r="F110" s="542"/>
      <c r="G110" s="542"/>
      <c r="H110" s="542"/>
      <c r="I110" s="542"/>
      <c r="J110" s="542"/>
      <c r="K110" s="542"/>
      <c r="L110" s="542"/>
      <c r="M110" s="542"/>
      <c r="N110" s="542"/>
      <c r="O110" s="542"/>
      <c r="P110" s="542"/>
      <c r="Q110" s="542"/>
      <c r="R110" s="542"/>
    </row>
    <row r="111" spans="1:18" x14ac:dyDescent="0.25">
      <c r="C111" s="542"/>
      <c r="D111" s="542"/>
      <c r="E111" s="542"/>
      <c r="F111" s="542"/>
      <c r="G111" s="542"/>
      <c r="H111" s="542"/>
      <c r="I111" s="542"/>
      <c r="J111" s="542"/>
      <c r="K111" s="542"/>
      <c r="L111" s="542"/>
      <c r="M111" s="542"/>
      <c r="N111" s="542"/>
      <c r="O111" s="542"/>
      <c r="P111" s="542"/>
      <c r="Q111" s="542"/>
      <c r="R111" s="542"/>
    </row>
  </sheetData>
  <mergeCells count="11">
    <mergeCell ref="C105:R106"/>
    <mergeCell ref="C107:R109"/>
    <mergeCell ref="C110:R111"/>
    <mergeCell ref="A1:P1"/>
    <mergeCell ref="A2:P2"/>
    <mergeCell ref="A3:P3"/>
    <mergeCell ref="H12:J12"/>
    <mergeCell ref="C67:R69"/>
    <mergeCell ref="C70:R70"/>
    <mergeCell ref="A5:O8"/>
    <mergeCell ref="C65:R66"/>
  </mergeCells>
  <pageMargins left="0.7" right="0.7" top="0.75" bottom="0.75" header="0.3" footer="0.3"/>
  <pageSetup scale="4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854F-2B08-442B-9FFB-D3E09C688DA2}">
  <sheetPr>
    <tabColor theme="8" tint="0.79998168889431442"/>
  </sheetPr>
  <dimension ref="A2:I4"/>
  <sheetViews>
    <sheetView zoomScale="130" zoomScaleNormal="130" workbookViewId="0">
      <selection activeCell="G12" sqref="G12"/>
    </sheetView>
  </sheetViews>
  <sheetFormatPr defaultColWidth="8.75" defaultRowHeight="15" x14ac:dyDescent="0.2"/>
  <cols>
    <col min="1" max="16384" width="8.75" style="395"/>
  </cols>
  <sheetData>
    <row r="2" spans="1:9" x14ac:dyDescent="0.2">
      <c r="A2" s="491" t="s">
        <v>364</v>
      </c>
      <c r="B2" s="491"/>
      <c r="C2" s="491"/>
      <c r="D2" s="491"/>
      <c r="E2" s="491"/>
      <c r="F2" s="491"/>
      <c r="G2" s="491"/>
      <c r="H2" s="491"/>
      <c r="I2" s="491"/>
    </row>
    <row r="4" spans="1:9" ht="15" customHeight="1" x14ac:dyDescent="0.2">
      <c r="A4" s="516" t="s">
        <v>362</v>
      </c>
      <c r="B4" s="516"/>
      <c r="C4" s="516"/>
      <c r="D4" s="516"/>
      <c r="E4" s="516"/>
      <c r="F4" s="516"/>
      <c r="G4" s="516"/>
      <c r="H4" s="516"/>
      <c r="I4" s="516"/>
    </row>
  </sheetData>
  <mergeCells count="2">
    <mergeCell ref="A2:I2"/>
    <mergeCell ref="A4:I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8EFC-F9AC-45AA-A242-130DF79FC265}">
  <sheetPr>
    <pageSetUpPr fitToPage="1"/>
  </sheetPr>
  <dimension ref="B1:N47"/>
  <sheetViews>
    <sheetView zoomScale="115" zoomScaleNormal="115" workbookViewId="0">
      <selection activeCell="F6" sqref="F6"/>
    </sheetView>
  </sheetViews>
  <sheetFormatPr defaultColWidth="8.625" defaultRowHeight="15.75" x14ac:dyDescent="0.25"/>
  <cols>
    <col min="1" max="1" width="1.5" style="150" customWidth="1"/>
    <col min="2" max="2" width="24.75" style="233" customWidth="1"/>
    <col min="3" max="3" width="10.125" style="233" customWidth="1"/>
    <col min="4" max="4" width="10.75" style="233" customWidth="1"/>
    <col min="5" max="5" width="11.625" style="233" customWidth="1"/>
    <col min="6" max="6" width="11.25" style="233" customWidth="1"/>
    <col min="7" max="8" width="12.125" style="233" customWidth="1"/>
    <col min="9" max="9" width="12.5" style="233" bestFit="1" customWidth="1"/>
    <col min="10" max="10" width="24.75" style="233" customWidth="1"/>
    <col min="11" max="11" width="10.125" style="233" customWidth="1"/>
    <col min="12" max="12" width="10.75" style="233" customWidth="1"/>
    <col min="13" max="13" width="11.625" style="233" customWidth="1"/>
    <col min="14" max="14" width="11.25" style="233" customWidth="1"/>
    <col min="15" max="16384" width="8.625" style="150"/>
  </cols>
  <sheetData>
    <row r="1" spans="2:14" x14ac:dyDescent="0.25">
      <c r="B1" s="547" t="s">
        <v>267</v>
      </c>
      <c r="C1" s="547"/>
      <c r="D1" s="547"/>
      <c r="E1" s="547"/>
      <c r="F1" s="547"/>
      <c r="G1" s="547"/>
      <c r="H1" s="547"/>
      <c r="I1" s="547"/>
      <c r="J1" s="547"/>
      <c r="K1" s="547"/>
      <c r="L1" s="547"/>
      <c r="M1" s="547"/>
      <c r="N1" s="547"/>
    </row>
    <row r="2" spans="2:14" x14ac:dyDescent="0.25">
      <c r="B2" s="547"/>
      <c r="C2" s="547"/>
      <c r="D2" s="547"/>
      <c r="E2" s="547"/>
      <c r="F2" s="547"/>
      <c r="G2" s="547"/>
      <c r="H2" s="547"/>
      <c r="I2" s="547"/>
      <c r="J2" s="547"/>
      <c r="K2" s="547"/>
      <c r="L2" s="547"/>
      <c r="M2" s="547"/>
      <c r="N2" s="547"/>
    </row>
    <row r="4" spans="2:14" x14ac:dyDescent="0.25">
      <c r="B4" s="363" t="s">
        <v>279</v>
      </c>
      <c r="J4" s="363" t="s">
        <v>305</v>
      </c>
    </row>
    <row r="5" spans="2:14" x14ac:dyDescent="0.25">
      <c r="B5" s="502" t="s">
        <v>158</v>
      </c>
      <c r="C5" s="503"/>
      <c r="D5" s="504"/>
      <c r="F5" s="234"/>
      <c r="J5" s="492" t="s">
        <v>158</v>
      </c>
      <c r="K5" s="493"/>
      <c r="L5" s="493"/>
      <c r="M5" s="494"/>
      <c r="N5" s="1"/>
    </row>
    <row r="6" spans="2:14" x14ac:dyDescent="0.25">
      <c r="B6" s="238" t="s">
        <v>159</v>
      </c>
      <c r="C6" s="234"/>
      <c r="D6" s="255">
        <v>81701798.349999994</v>
      </c>
      <c r="F6" s="234"/>
      <c r="J6" s="287" t="s">
        <v>265</v>
      </c>
      <c r="K6" s="1"/>
      <c r="L6" s="194">
        <f>D8</f>
        <v>79992946.519824848</v>
      </c>
      <c r="M6" s="228" t="s">
        <v>13</v>
      </c>
      <c r="N6" s="1"/>
    </row>
    <row r="7" spans="2:14" x14ac:dyDescent="0.25">
      <c r="B7" s="238" t="s">
        <v>160</v>
      </c>
      <c r="C7" s="234"/>
      <c r="D7" s="255">
        <v>-1708851.8301751404</v>
      </c>
      <c r="F7" s="234"/>
      <c r="J7" s="287" t="s">
        <v>264</v>
      </c>
      <c r="K7" s="1"/>
      <c r="L7" s="194">
        <f>-D16</f>
        <v>-976486.76010008017</v>
      </c>
      <c r="M7" s="228"/>
      <c r="N7" s="1"/>
    </row>
    <row r="8" spans="2:14" x14ac:dyDescent="0.25">
      <c r="B8" s="402" t="s">
        <v>161</v>
      </c>
      <c r="C8" s="251"/>
      <c r="D8" s="259">
        <f>SUM(D6:D7)</f>
        <v>79992946.519824848</v>
      </c>
      <c r="F8" s="234"/>
      <c r="J8" s="287" t="s">
        <v>266</v>
      </c>
      <c r="K8" s="1"/>
      <c r="L8" s="292">
        <f>SUM(L6:L7)</f>
        <v>79016459.759724766</v>
      </c>
      <c r="M8" s="228" t="s">
        <v>14</v>
      </c>
      <c r="N8" s="1"/>
    </row>
    <row r="9" spans="2:14" x14ac:dyDescent="0.25">
      <c r="B9" s="406"/>
      <c r="C9" s="234"/>
      <c r="D9" s="405"/>
      <c r="F9" s="234"/>
      <c r="J9" s="360"/>
      <c r="K9" s="1"/>
      <c r="L9" s="194"/>
      <c r="M9" s="407"/>
      <c r="N9" s="1"/>
    </row>
    <row r="10" spans="2:14" x14ac:dyDescent="0.25">
      <c r="B10" s="150"/>
      <c r="C10" s="150"/>
      <c r="D10" s="150"/>
      <c r="F10" s="234"/>
      <c r="J10" s="410" t="s">
        <v>30</v>
      </c>
      <c r="K10" s="46"/>
      <c r="L10" s="155">
        <f>AVERAGE(L6,L8)</f>
        <v>79504703.139774799</v>
      </c>
      <c r="M10" s="409" t="s">
        <v>36</v>
      </c>
      <c r="N10" s="1"/>
    </row>
    <row r="11" spans="2:14" x14ac:dyDescent="0.25">
      <c r="B11" s="150"/>
      <c r="C11" s="150"/>
      <c r="D11" s="150"/>
      <c r="F11" s="234"/>
      <c r="J11" s="364"/>
      <c r="K11" s="23"/>
      <c r="L11" s="226"/>
      <c r="M11" s="408"/>
      <c r="N11" s="1"/>
    </row>
    <row r="12" spans="2:14" x14ac:dyDescent="0.25">
      <c r="B12" s="234"/>
      <c r="C12" s="234"/>
      <c r="D12" s="234"/>
      <c r="E12" s="234"/>
      <c r="F12" s="234"/>
      <c r="J12" s="1"/>
      <c r="K12" s="1"/>
      <c r="L12" s="1"/>
      <c r="M12" s="1"/>
      <c r="N12" s="1"/>
    </row>
    <row r="13" spans="2:14" x14ac:dyDescent="0.25">
      <c r="B13" s="363" t="s">
        <v>280</v>
      </c>
      <c r="C13" s="234"/>
      <c r="D13" s="234"/>
      <c r="E13" s="234"/>
      <c r="F13" s="234"/>
      <c r="J13" s="363" t="s">
        <v>306</v>
      </c>
      <c r="K13" s="1"/>
      <c r="L13" s="1"/>
      <c r="M13" s="1"/>
      <c r="N13" s="1"/>
    </row>
    <row r="14" spans="2:14" x14ac:dyDescent="0.25">
      <c r="B14" s="522" t="s">
        <v>162</v>
      </c>
      <c r="C14" s="523"/>
      <c r="D14" s="524"/>
      <c r="E14" s="548"/>
      <c r="F14" s="234"/>
      <c r="J14" s="495" t="s">
        <v>162</v>
      </c>
      <c r="K14" s="496"/>
      <c r="L14" s="497"/>
      <c r="M14" s="498"/>
      <c r="N14" s="1"/>
    </row>
    <row r="15" spans="2:14" x14ac:dyDescent="0.25">
      <c r="B15" s="549" t="s">
        <v>163</v>
      </c>
      <c r="C15" s="550"/>
      <c r="D15" s="551"/>
      <c r="E15" s="548"/>
      <c r="F15" s="234"/>
      <c r="J15" s="499" t="s">
        <v>163</v>
      </c>
      <c r="K15" s="500"/>
      <c r="L15" s="501"/>
      <c r="M15" s="498"/>
      <c r="N15" s="1"/>
    </row>
    <row r="16" spans="2:14" x14ac:dyDescent="0.25">
      <c r="B16" s="372" t="s">
        <v>156</v>
      </c>
      <c r="C16" s="234"/>
      <c r="D16" s="255">
        <v>976486.76010008017</v>
      </c>
      <c r="E16" s="234"/>
      <c r="F16" s="403"/>
      <c r="J16" s="361" t="s">
        <v>53</v>
      </c>
      <c r="K16" s="1"/>
      <c r="L16" s="255">
        <f>D16</f>
        <v>976486.76010008017</v>
      </c>
      <c r="M16" s="1"/>
      <c r="N16" s="33"/>
    </row>
    <row r="17" spans="2:14" x14ac:dyDescent="0.25">
      <c r="B17" s="238" t="s">
        <v>54</v>
      </c>
      <c r="C17" s="234"/>
      <c r="D17" s="255">
        <f>F28</f>
        <v>5044067.232932684</v>
      </c>
      <c r="E17" s="234"/>
      <c r="F17" s="403"/>
      <c r="J17" s="360" t="s">
        <v>54</v>
      </c>
      <c r="K17" s="1"/>
      <c r="L17" s="188">
        <f>N28</f>
        <v>5013280.3630628958</v>
      </c>
      <c r="M17" s="1"/>
      <c r="N17" s="33"/>
    </row>
    <row r="18" spans="2:14" x14ac:dyDescent="0.25">
      <c r="B18" s="238" t="s">
        <v>55</v>
      </c>
      <c r="C18" s="234"/>
      <c r="D18" s="255">
        <f>'Attachment 8 Schedule 2'!D14</f>
        <v>58913.529672393015</v>
      </c>
      <c r="E18" s="234"/>
      <c r="F18" s="403"/>
      <c r="J18" s="360" t="s">
        <v>55</v>
      </c>
      <c r="K18" s="1"/>
      <c r="L18" s="188">
        <f>'Attachment 8 Schedule 2'!I14</f>
        <v>58553.946207733403</v>
      </c>
      <c r="M18" s="1"/>
      <c r="N18" s="193" t="s">
        <v>87</v>
      </c>
    </row>
    <row r="19" spans="2:14" x14ac:dyDescent="0.25">
      <c r="B19" s="404" t="s">
        <v>56</v>
      </c>
      <c r="C19" s="251"/>
      <c r="D19" s="259">
        <f>SUM(D16:D18)</f>
        <v>6079467.5227051573</v>
      </c>
      <c r="E19" s="185" t="s">
        <v>14</v>
      </c>
      <c r="F19" s="403"/>
      <c r="J19" s="300" t="s">
        <v>56</v>
      </c>
      <c r="K19" s="23"/>
      <c r="L19" s="187">
        <f>SUM(L16:L18)</f>
        <v>6048321.0693707094</v>
      </c>
      <c r="M19" s="185" t="s">
        <v>15</v>
      </c>
      <c r="N19" s="301">
        <f>L19-D19</f>
        <v>-31146.453334447928</v>
      </c>
    </row>
    <row r="20" spans="2:14" x14ac:dyDescent="0.25">
      <c r="B20" s="264"/>
      <c r="C20" s="234"/>
      <c r="D20" s="260"/>
      <c r="E20" s="234"/>
      <c r="F20" s="403"/>
      <c r="J20" s="46"/>
      <c r="K20" s="1"/>
      <c r="L20" s="48"/>
      <c r="M20" s="1"/>
      <c r="N20" s="33"/>
    </row>
    <row r="21" spans="2:14" x14ac:dyDescent="0.25">
      <c r="B21" s="363" t="s">
        <v>281</v>
      </c>
      <c r="C21" s="234"/>
      <c r="D21" s="234"/>
      <c r="E21" s="234"/>
      <c r="F21" s="234"/>
      <c r="G21" s="234"/>
      <c r="H21" s="1"/>
      <c r="J21" s="363" t="s">
        <v>307</v>
      </c>
      <c r="K21" s="1"/>
      <c r="L21" s="1"/>
      <c r="M21" s="1"/>
      <c r="N21" s="1"/>
    </row>
    <row r="22" spans="2:14" x14ac:dyDescent="0.25">
      <c r="B22" s="502" t="s">
        <v>67</v>
      </c>
      <c r="C22" s="503"/>
      <c r="D22" s="503"/>
      <c r="E22" s="503"/>
      <c r="F22" s="504"/>
      <c r="G22" s="234"/>
      <c r="H22" s="1"/>
      <c r="J22" s="502" t="s">
        <v>67</v>
      </c>
      <c r="K22" s="503"/>
      <c r="L22" s="503"/>
      <c r="M22" s="503"/>
      <c r="N22" s="504"/>
    </row>
    <row r="23" spans="2:14" x14ac:dyDescent="0.25">
      <c r="B23" s="246"/>
      <c r="C23" s="234"/>
      <c r="D23" s="248" t="s">
        <v>13</v>
      </c>
      <c r="E23" s="274" t="s">
        <v>14</v>
      </c>
      <c r="F23" s="276" t="s">
        <v>63</v>
      </c>
      <c r="G23" s="234"/>
      <c r="H23" s="1"/>
      <c r="J23" s="246"/>
      <c r="K23" s="234"/>
      <c r="L23" s="248" t="s">
        <v>13</v>
      </c>
      <c r="M23" s="274" t="s">
        <v>14</v>
      </c>
      <c r="N23" s="276" t="s">
        <v>63</v>
      </c>
    </row>
    <row r="24" spans="2:14" x14ac:dyDescent="0.25">
      <c r="B24" s="265" t="s">
        <v>64</v>
      </c>
      <c r="C24" s="236" t="s">
        <v>65</v>
      </c>
      <c r="D24" s="236" t="s">
        <v>32</v>
      </c>
      <c r="E24" s="236" t="s">
        <v>66</v>
      </c>
      <c r="F24" s="254" t="s">
        <v>67</v>
      </c>
      <c r="G24" s="234"/>
      <c r="H24" s="1"/>
      <c r="J24" s="265" t="s">
        <v>64</v>
      </c>
      <c r="K24" s="236" t="s">
        <v>65</v>
      </c>
      <c r="L24" s="236" t="s">
        <v>32</v>
      </c>
      <c r="M24" s="236" t="s">
        <v>66</v>
      </c>
      <c r="N24" s="254" t="s">
        <v>67</v>
      </c>
    </row>
    <row r="25" spans="2:14" x14ac:dyDescent="0.25">
      <c r="B25" s="266" t="s">
        <v>68</v>
      </c>
      <c r="C25" s="279">
        <v>0.56000000000000005</v>
      </c>
      <c r="D25" s="232">
        <f>C25*D28</f>
        <v>44796050.051101916</v>
      </c>
      <c r="E25" s="68">
        <v>4.8640000000000003E-2</v>
      </c>
      <c r="F25" s="278">
        <f>D25*E25</f>
        <v>2178879.8744855975</v>
      </c>
      <c r="H25" s="150"/>
      <c r="J25" s="266" t="s">
        <v>68</v>
      </c>
      <c r="K25" s="279">
        <v>0.56000000000000005</v>
      </c>
      <c r="L25" s="194">
        <f>K25*L28</f>
        <v>44522633.758273892</v>
      </c>
      <c r="M25" s="54">
        <v>4.8640000000000003E-2</v>
      </c>
      <c r="N25" s="198">
        <f>L25*M25</f>
        <v>2165580.9060024424</v>
      </c>
    </row>
    <row r="26" spans="2:14" x14ac:dyDescent="0.25">
      <c r="B26" s="266" t="s">
        <v>69</v>
      </c>
      <c r="C26" s="279">
        <v>0.04</v>
      </c>
      <c r="D26" s="232">
        <f>C26*D28</f>
        <v>3199717.860792994</v>
      </c>
      <c r="E26" s="68">
        <v>6.1449999999999998E-2</v>
      </c>
      <c r="F26" s="278">
        <f t="shared" ref="F26:F27" si="0">D26*E26</f>
        <v>196622.66254572949</v>
      </c>
      <c r="H26" s="150"/>
      <c r="J26" s="266" t="s">
        <v>69</v>
      </c>
      <c r="K26" s="279">
        <v>0.04</v>
      </c>
      <c r="L26" s="194">
        <f>K26*L28</f>
        <v>3180188.1255909922</v>
      </c>
      <c r="M26" s="54">
        <v>6.1449999999999998E-2</v>
      </c>
      <c r="N26" s="198">
        <f t="shared" ref="N26:N27" si="1">L26*M26</f>
        <v>195422.56031756647</v>
      </c>
    </row>
    <row r="27" spans="2:14" x14ac:dyDescent="0.25">
      <c r="B27" s="266" t="s">
        <v>70</v>
      </c>
      <c r="C27" s="279">
        <v>0.4</v>
      </c>
      <c r="D27" s="232">
        <f>C27*D28</f>
        <v>31997178.607929941</v>
      </c>
      <c r="E27" s="68">
        <v>8.3400000000000002E-2</v>
      </c>
      <c r="F27" s="278">
        <f t="shared" si="0"/>
        <v>2668564.6959013571</v>
      </c>
      <c r="H27" s="150"/>
      <c r="J27" s="266" t="s">
        <v>70</v>
      </c>
      <c r="K27" s="279">
        <v>0.4</v>
      </c>
      <c r="L27" s="194">
        <f>K27*L28</f>
        <v>31801881.25590992</v>
      </c>
      <c r="M27" s="54">
        <v>8.3400000000000002E-2</v>
      </c>
      <c r="N27" s="198">
        <f t="shared" si="1"/>
        <v>2652276.8967428873</v>
      </c>
    </row>
    <row r="28" spans="2:14" x14ac:dyDescent="0.25">
      <c r="B28" s="266" t="s">
        <v>71</v>
      </c>
      <c r="C28" s="285">
        <f>SUM(C25:C27)</f>
        <v>1</v>
      </c>
      <c r="D28" s="267">
        <f>D8</f>
        <v>79992946.519824848</v>
      </c>
      <c r="E28" s="279"/>
      <c r="F28" s="259">
        <f>SUM(F25:F27)</f>
        <v>5044067.232932684</v>
      </c>
      <c r="H28" s="150"/>
      <c r="J28" s="266" t="s">
        <v>71</v>
      </c>
      <c r="K28" s="285">
        <f>SUM(K25:K27)</f>
        <v>1</v>
      </c>
      <c r="L28" s="195">
        <f>L10</f>
        <v>79504703.139774799</v>
      </c>
      <c r="M28" s="279"/>
      <c r="N28" s="187">
        <f>SUM(N25:N27)</f>
        <v>5013280.3630628958</v>
      </c>
    </row>
    <row r="29" spans="2:14" x14ac:dyDescent="0.25">
      <c r="B29" s="269"/>
      <c r="C29" s="280"/>
      <c r="D29" s="281"/>
      <c r="E29" s="280"/>
      <c r="F29" s="283"/>
      <c r="H29" s="150"/>
      <c r="J29" s="269"/>
      <c r="K29" s="280"/>
      <c r="L29" s="281"/>
      <c r="M29" s="280"/>
      <c r="N29" s="283"/>
    </row>
    <row r="30" spans="2:14" x14ac:dyDescent="0.25">
      <c r="B30" s="234"/>
      <c r="C30" s="234"/>
      <c r="D30" s="234"/>
      <c r="E30" s="234"/>
      <c r="F30" s="234"/>
      <c r="G30" s="234"/>
      <c r="H30" s="1"/>
      <c r="J30" s="1"/>
      <c r="K30" s="1"/>
      <c r="L30" s="1"/>
      <c r="M30" s="1"/>
      <c r="N30" s="1"/>
    </row>
    <row r="31" spans="2:14" x14ac:dyDescent="0.25">
      <c r="B31" s="363" t="s">
        <v>282</v>
      </c>
      <c r="C31" s="234"/>
      <c r="D31" s="234"/>
      <c r="E31" s="234"/>
      <c r="F31" s="234"/>
      <c r="G31" s="234"/>
      <c r="H31" s="1"/>
      <c r="J31" s="363" t="s">
        <v>308</v>
      </c>
      <c r="K31" s="1"/>
      <c r="L31" s="1"/>
      <c r="M31" s="1"/>
      <c r="N31" s="1"/>
    </row>
    <row r="32" spans="2:14" x14ac:dyDescent="0.25">
      <c r="B32" s="502" t="s">
        <v>263</v>
      </c>
      <c r="C32" s="503"/>
      <c r="D32" s="503"/>
      <c r="E32" s="504"/>
      <c r="F32" s="234"/>
      <c r="G32" s="234"/>
      <c r="H32" s="1"/>
      <c r="J32" s="502" t="s">
        <v>263</v>
      </c>
      <c r="K32" s="503"/>
      <c r="L32" s="503"/>
      <c r="M32" s="504"/>
      <c r="N32" s="1"/>
    </row>
    <row r="33" spans="2:14" x14ac:dyDescent="0.25">
      <c r="B33" s="246"/>
      <c r="D33" s="236" t="s">
        <v>50</v>
      </c>
      <c r="E33" s="254"/>
      <c r="F33" s="234"/>
      <c r="G33" s="234"/>
      <c r="H33" s="1"/>
      <c r="J33" s="213"/>
      <c r="K33" s="347"/>
      <c r="L33" s="236" t="s">
        <v>50</v>
      </c>
      <c r="M33" s="254"/>
      <c r="N33" s="1"/>
    </row>
    <row r="34" spans="2:14" x14ac:dyDescent="0.25">
      <c r="B34" s="238" t="s">
        <v>249</v>
      </c>
      <c r="D34" s="248">
        <f>D19</f>
        <v>6079467.5227051573</v>
      </c>
      <c r="E34" s="307"/>
      <c r="F34" s="234"/>
      <c r="G34" s="234"/>
      <c r="H34" s="1"/>
      <c r="J34" s="238" t="s">
        <v>249</v>
      </c>
      <c r="K34" s="347"/>
      <c r="L34" s="214">
        <f>L19</f>
        <v>6048321.0693707094</v>
      </c>
      <c r="M34" s="293"/>
      <c r="N34" s="1"/>
    </row>
    <row r="35" spans="2:14" x14ac:dyDescent="0.25">
      <c r="B35" s="383" t="s">
        <v>262</v>
      </c>
      <c r="D35" s="248">
        <v>0</v>
      </c>
      <c r="E35" s="307"/>
      <c r="F35" s="234"/>
      <c r="G35" s="234"/>
      <c r="H35" s="1"/>
      <c r="J35" s="383" t="s">
        <v>262</v>
      </c>
      <c r="K35" s="347"/>
      <c r="L35" s="248">
        <v>0</v>
      </c>
      <c r="M35" s="293"/>
      <c r="N35" s="1"/>
    </row>
    <row r="36" spans="2:14" x14ac:dyDescent="0.25">
      <c r="B36" s="383" t="s">
        <v>246</v>
      </c>
      <c r="D36" s="248">
        <v>-976486.76010008005</v>
      </c>
      <c r="E36" s="254"/>
      <c r="F36" s="234"/>
      <c r="G36" s="234"/>
      <c r="H36" s="1"/>
      <c r="J36" s="383" t="s">
        <v>246</v>
      </c>
      <c r="K36" s="347"/>
      <c r="L36" s="248">
        <v>-976486.76010008005</v>
      </c>
      <c r="M36" s="202"/>
      <c r="N36" s="1"/>
    </row>
    <row r="37" spans="2:14" x14ac:dyDescent="0.25">
      <c r="B37" s="383" t="s">
        <v>247</v>
      </c>
      <c r="D37" s="248">
        <f>-F25</f>
        <v>-2178879.8744855975</v>
      </c>
      <c r="E37" s="254"/>
      <c r="F37" s="234"/>
      <c r="G37" s="234"/>
      <c r="H37" s="1"/>
      <c r="J37" s="383" t="s">
        <v>247</v>
      </c>
      <c r="K37" s="347"/>
      <c r="L37" s="214">
        <f>-N25</f>
        <v>-2165580.9060024424</v>
      </c>
      <c r="M37" s="202"/>
      <c r="N37" s="1"/>
    </row>
    <row r="38" spans="2:14" x14ac:dyDescent="0.25">
      <c r="B38" s="383" t="s">
        <v>248</v>
      </c>
      <c r="D38" s="369">
        <f>-F26</f>
        <v>-196622.66254572949</v>
      </c>
      <c r="E38" s="254"/>
      <c r="F38" s="234"/>
      <c r="G38" s="234"/>
      <c r="H38" s="1"/>
      <c r="J38" s="383" t="s">
        <v>248</v>
      </c>
      <c r="K38" s="347"/>
      <c r="L38" s="351">
        <f>-N26</f>
        <v>-195422.56031756647</v>
      </c>
      <c r="M38" s="202"/>
      <c r="N38" s="1"/>
    </row>
    <row r="39" spans="2:14" x14ac:dyDescent="0.25">
      <c r="B39" s="372" t="s">
        <v>243</v>
      </c>
      <c r="C39" s="373"/>
      <c r="D39" s="373">
        <f>SUM(D34:D38)</f>
        <v>2727478.2255737507</v>
      </c>
      <c r="E39" s="374"/>
      <c r="F39" s="234"/>
      <c r="G39" s="234"/>
      <c r="H39" s="1"/>
      <c r="J39" s="372" t="s">
        <v>243</v>
      </c>
      <c r="K39" s="358"/>
      <c r="L39" s="358">
        <f>SUM(L34:L38)</f>
        <v>2710830.8429506207</v>
      </c>
      <c r="M39" s="359"/>
      <c r="N39" s="1"/>
    </row>
    <row r="40" spans="2:14" x14ac:dyDescent="0.25">
      <c r="B40" s="238" t="s">
        <v>242</v>
      </c>
      <c r="C40" s="389"/>
      <c r="D40" s="389">
        <v>0.8</v>
      </c>
      <c r="E40" s="375"/>
      <c r="F40" s="234"/>
      <c r="G40" s="234"/>
      <c r="H40" s="1"/>
      <c r="J40" s="238" t="s">
        <v>242</v>
      </c>
      <c r="K40" s="354"/>
      <c r="L40" s="389">
        <v>0.8</v>
      </c>
      <c r="M40" s="375"/>
      <c r="N40" s="1"/>
    </row>
    <row r="41" spans="2:14" x14ac:dyDescent="0.25">
      <c r="B41" s="238" t="s">
        <v>243</v>
      </c>
      <c r="C41" s="376"/>
      <c r="D41" s="376">
        <f>D39*D40</f>
        <v>2181982.5804590005</v>
      </c>
      <c r="E41" s="377"/>
      <c r="F41" s="234"/>
      <c r="G41" s="234"/>
      <c r="H41" s="1"/>
      <c r="J41" s="238" t="s">
        <v>243</v>
      </c>
      <c r="K41" s="391"/>
      <c r="L41" s="391">
        <f>L39*L40</f>
        <v>2168664.6743604965</v>
      </c>
      <c r="M41" s="353"/>
      <c r="N41" s="1"/>
    </row>
    <row r="42" spans="2:14" x14ac:dyDescent="0.25">
      <c r="B42" s="238" t="s">
        <v>244</v>
      </c>
      <c r="C42" s="378"/>
      <c r="D42" s="394">
        <v>2.7E-2</v>
      </c>
      <c r="E42" s="401"/>
      <c r="F42" s="234"/>
      <c r="G42" s="234"/>
      <c r="H42" s="1"/>
      <c r="J42" s="238" t="s">
        <v>244</v>
      </c>
      <c r="K42" s="355"/>
      <c r="L42" s="394">
        <v>2.7E-2</v>
      </c>
      <c r="M42" s="401"/>
      <c r="N42" s="1"/>
    </row>
    <row r="43" spans="2:14" x14ac:dyDescent="0.25">
      <c r="B43" s="380" t="s">
        <v>245</v>
      </c>
      <c r="C43" s="381"/>
      <c r="D43" s="381">
        <f>D41*D42</f>
        <v>58913.529672393015</v>
      </c>
      <c r="E43" s="382"/>
      <c r="F43" s="234"/>
      <c r="G43" s="234"/>
      <c r="H43" s="1"/>
      <c r="J43" s="380" t="s">
        <v>245</v>
      </c>
      <c r="K43" s="392"/>
      <c r="L43" s="392">
        <f>L41*L42</f>
        <v>58553.946207733403</v>
      </c>
      <c r="M43" s="365"/>
      <c r="N43" s="1"/>
    </row>
    <row r="44" spans="2:14" x14ac:dyDescent="0.25">
      <c r="F44" s="234"/>
      <c r="G44" s="234"/>
      <c r="H44" s="1"/>
      <c r="N44" s="1"/>
    </row>
    <row r="45" spans="2:14" x14ac:dyDescent="0.25">
      <c r="F45" s="1"/>
      <c r="G45" s="1"/>
      <c r="H45" s="1"/>
      <c r="N45" s="1"/>
    </row>
    <row r="46" spans="2:14" x14ac:dyDescent="0.25">
      <c r="F46" s="1"/>
      <c r="G46" s="1"/>
      <c r="H46" s="1"/>
      <c r="N46" s="1"/>
    </row>
    <row r="47" spans="2:14" x14ac:dyDescent="0.25">
      <c r="N47" s="1"/>
    </row>
  </sheetData>
  <mergeCells count="13">
    <mergeCell ref="B1:N2"/>
    <mergeCell ref="J5:M5"/>
    <mergeCell ref="B22:F22"/>
    <mergeCell ref="J22:N22"/>
    <mergeCell ref="B32:E32"/>
    <mergeCell ref="J32:M32"/>
    <mergeCell ref="B5:D5"/>
    <mergeCell ref="B14:D14"/>
    <mergeCell ref="E14:E15"/>
    <mergeCell ref="J14:L14"/>
    <mergeCell ref="M14:M15"/>
    <mergeCell ref="B15:D15"/>
    <mergeCell ref="J15:L15"/>
  </mergeCells>
  <pageMargins left="0.7" right="0.7" top="0.75" bottom="0.75" header="0.3" footer="0.3"/>
  <pageSetup scale="6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A7900-9C8A-41F4-AD35-492EBD436DA5}">
  <sheetPr>
    <pageSetUpPr fitToPage="1"/>
  </sheetPr>
  <dimension ref="A1:K18"/>
  <sheetViews>
    <sheetView view="pageBreakPreview" zoomScale="60" zoomScaleNormal="115" workbookViewId="0">
      <selection activeCell="P66" sqref="P66"/>
    </sheetView>
  </sheetViews>
  <sheetFormatPr defaultColWidth="8.625" defaultRowHeight="15.75" x14ac:dyDescent="0.25"/>
  <cols>
    <col min="1" max="1" width="1.5" style="150" customWidth="1"/>
    <col min="2" max="2" width="24.75" style="233" customWidth="1"/>
    <col min="3" max="3" width="10.125" style="233" customWidth="1"/>
    <col min="4" max="4" width="10.75" style="233" customWidth="1"/>
    <col min="5" max="5" width="11.625" style="233" customWidth="1"/>
    <col min="6" max="6" width="11.25" style="233" customWidth="1"/>
    <col min="7" max="7" width="24.75" style="233" customWidth="1"/>
    <col min="8" max="8" width="10.125" style="233" customWidth="1"/>
    <col min="9" max="9" width="10.75" style="233" customWidth="1"/>
    <col min="10" max="10" width="11.625" style="233" customWidth="1"/>
    <col min="11" max="11" width="11.25" style="233" customWidth="1"/>
    <col min="12" max="16384" width="8.625" style="150"/>
  </cols>
  <sheetData>
    <row r="1" spans="1:11" ht="30" customHeight="1" x14ac:dyDescent="0.25">
      <c r="A1" s="461" t="s">
        <v>359</v>
      </c>
      <c r="B1" s="150"/>
      <c r="C1" s="150"/>
      <c r="D1" s="150"/>
      <c r="E1" s="150"/>
      <c r="F1" s="150"/>
      <c r="G1" s="150"/>
      <c r="H1" s="150"/>
      <c r="I1" s="150"/>
      <c r="J1" s="150"/>
      <c r="K1" s="150"/>
    </row>
    <row r="2" spans="1:11" x14ac:dyDescent="0.25">
      <c r="B2" s="363" t="s">
        <v>282</v>
      </c>
      <c r="C2" s="234"/>
      <c r="D2" s="234"/>
      <c r="E2" s="234"/>
      <c r="F2" s="234"/>
      <c r="G2" s="363" t="s">
        <v>308</v>
      </c>
      <c r="H2" s="1"/>
      <c r="I2" s="1"/>
      <c r="J2" s="1"/>
      <c r="K2" s="1"/>
    </row>
    <row r="3" spans="1:11" x14ac:dyDescent="0.25">
      <c r="B3" s="502" t="s">
        <v>263</v>
      </c>
      <c r="C3" s="503"/>
      <c r="D3" s="503"/>
      <c r="E3" s="504"/>
      <c r="F3" s="234"/>
      <c r="G3" s="502" t="s">
        <v>263</v>
      </c>
      <c r="H3" s="503"/>
      <c r="I3" s="503"/>
      <c r="J3" s="504"/>
      <c r="K3" s="1"/>
    </row>
    <row r="4" spans="1:11" x14ac:dyDescent="0.25">
      <c r="B4" s="246"/>
      <c r="D4" s="236" t="s">
        <v>50</v>
      </c>
      <c r="E4" s="254"/>
      <c r="F4" s="234"/>
      <c r="G4" s="213"/>
      <c r="H4" s="347"/>
      <c r="I4" s="236" t="s">
        <v>50</v>
      </c>
      <c r="J4" s="254"/>
      <c r="K4" s="1"/>
    </row>
    <row r="5" spans="1:11" x14ac:dyDescent="0.25">
      <c r="B5" s="238" t="s">
        <v>249</v>
      </c>
      <c r="D5" s="248">
        <v>6079467.5227051573</v>
      </c>
      <c r="E5" s="307"/>
      <c r="F5" s="234"/>
      <c r="G5" s="238" t="s">
        <v>249</v>
      </c>
      <c r="H5" s="347"/>
      <c r="I5" s="214">
        <v>6048321.0693707094</v>
      </c>
      <c r="J5" s="293"/>
      <c r="K5" s="1"/>
    </row>
    <row r="6" spans="1:11" x14ac:dyDescent="0.25">
      <c r="B6" s="383" t="s">
        <v>262</v>
      </c>
      <c r="D6" s="248">
        <v>0</v>
      </c>
      <c r="E6" s="307"/>
      <c r="F6" s="234"/>
      <c r="G6" s="383" t="s">
        <v>262</v>
      </c>
      <c r="H6" s="347"/>
      <c r="I6" s="248">
        <v>0</v>
      </c>
      <c r="J6" s="293"/>
      <c r="K6" s="1"/>
    </row>
    <row r="7" spans="1:11" x14ac:dyDescent="0.25">
      <c r="B7" s="383" t="s">
        <v>246</v>
      </c>
      <c r="D7" s="248">
        <v>-976486.76010008005</v>
      </c>
      <c r="E7" s="254"/>
      <c r="F7" s="234"/>
      <c r="G7" s="383" t="s">
        <v>246</v>
      </c>
      <c r="H7" s="347"/>
      <c r="I7" s="248">
        <v>-976486.76010008005</v>
      </c>
      <c r="J7" s="202"/>
      <c r="K7" s="1"/>
    </row>
    <row r="8" spans="1:11" x14ac:dyDescent="0.25">
      <c r="B8" s="383" t="s">
        <v>247</v>
      </c>
      <c r="D8" s="248">
        <f>-'Attachment 8 Schedule 1'!F25</f>
        <v>-2178879.8744855975</v>
      </c>
      <c r="E8" s="254"/>
      <c r="F8" s="234"/>
      <c r="G8" s="383" t="s">
        <v>247</v>
      </c>
      <c r="H8" s="347"/>
      <c r="I8" s="214">
        <f>-'Attachment 8 Schedule 1'!N25</f>
        <v>-2165580.9060024424</v>
      </c>
      <c r="J8" s="202"/>
      <c r="K8" s="1"/>
    </row>
    <row r="9" spans="1:11" x14ac:dyDescent="0.25">
      <c r="B9" s="383" t="s">
        <v>248</v>
      </c>
      <c r="D9" s="369">
        <f>-'Attachment 8 Schedule 1'!F26</f>
        <v>-196622.66254572949</v>
      </c>
      <c r="E9" s="254"/>
      <c r="F9" s="234"/>
      <c r="G9" s="383" t="s">
        <v>248</v>
      </c>
      <c r="H9" s="347"/>
      <c r="I9" s="351">
        <f>-'Attachment 8 Schedule 1'!N26</f>
        <v>-195422.56031756647</v>
      </c>
      <c r="J9" s="202"/>
      <c r="K9" s="1"/>
    </row>
    <row r="10" spans="1:11" x14ac:dyDescent="0.25">
      <c r="B10" s="372" t="s">
        <v>243</v>
      </c>
      <c r="C10" s="373"/>
      <c r="D10" s="373">
        <f>SUM(D5:D9)</f>
        <v>2727478.2255737507</v>
      </c>
      <c r="E10" s="374"/>
      <c r="F10" s="234"/>
      <c r="G10" s="372" t="s">
        <v>243</v>
      </c>
      <c r="H10" s="358"/>
      <c r="I10" s="358">
        <f>SUM(I5:I9)</f>
        <v>2710830.8429506207</v>
      </c>
      <c r="J10" s="359"/>
      <c r="K10" s="1"/>
    </row>
    <row r="11" spans="1:11" x14ac:dyDescent="0.25">
      <c r="B11" s="238" t="s">
        <v>242</v>
      </c>
      <c r="C11" s="389"/>
      <c r="D11" s="389">
        <v>0.8</v>
      </c>
      <c r="E11" s="375"/>
      <c r="F11" s="234"/>
      <c r="G11" s="238" t="s">
        <v>242</v>
      </c>
      <c r="H11" s="354"/>
      <c r="I11" s="389">
        <v>0.8</v>
      </c>
      <c r="J11" s="375"/>
      <c r="K11" s="1"/>
    </row>
    <row r="12" spans="1:11" x14ac:dyDescent="0.25">
      <c r="B12" s="238" t="s">
        <v>243</v>
      </c>
      <c r="C12" s="376"/>
      <c r="D12" s="376">
        <f>D10*D11</f>
        <v>2181982.5804590005</v>
      </c>
      <c r="E12" s="377"/>
      <c r="F12" s="234"/>
      <c r="G12" s="238" t="s">
        <v>243</v>
      </c>
      <c r="H12" s="391"/>
      <c r="I12" s="391">
        <f>I10*I11</f>
        <v>2168664.6743604965</v>
      </c>
      <c r="J12" s="353"/>
      <c r="K12" s="1"/>
    </row>
    <row r="13" spans="1:11" x14ac:dyDescent="0.25">
      <c r="B13" s="238" t="s">
        <v>244</v>
      </c>
      <c r="C13" s="378"/>
      <c r="D13" s="394">
        <v>2.7E-2</v>
      </c>
      <c r="E13" s="401"/>
      <c r="F13" s="234"/>
      <c r="G13" s="238" t="s">
        <v>244</v>
      </c>
      <c r="H13" s="355"/>
      <c r="I13" s="394">
        <v>2.7E-2</v>
      </c>
      <c r="J13" s="401"/>
      <c r="K13" s="1"/>
    </row>
    <row r="14" spans="1:11" x14ac:dyDescent="0.25">
      <c r="B14" s="380" t="s">
        <v>245</v>
      </c>
      <c r="C14" s="381"/>
      <c r="D14" s="381">
        <f>D12*D13</f>
        <v>58913.529672393015</v>
      </c>
      <c r="E14" s="382"/>
      <c r="F14" s="234"/>
      <c r="G14" s="380" t="s">
        <v>245</v>
      </c>
      <c r="H14" s="392"/>
      <c r="I14" s="392">
        <f>I12*I13</f>
        <v>58553.946207733403</v>
      </c>
      <c r="J14" s="365"/>
      <c r="K14" s="1"/>
    </row>
    <row r="15" spans="1:11" x14ac:dyDescent="0.25">
      <c r="F15" s="234"/>
      <c r="K15" s="1"/>
    </row>
    <row r="16" spans="1:11" x14ac:dyDescent="0.25">
      <c r="F16" s="1"/>
      <c r="K16" s="1"/>
    </row>
    <row r="17" spans="6:11" x14ac:dyDescent="0.25">
      <c r="F17" s="1"/>
      <c r="K17" s="1"/>
    </row>
    <row r="18" spans="6:11" x14ac:dyDescent="0.25">
      <c r="K18" s="1"/>
    </row>
  </sheetData>
  <mergeCells count="2">
    <mergeCell ref="B3:E3"/>
    <mergeCell ref="G3:J3"/>
  </mergeCells>
  <pageMargins left="0.7" right="0.7" top="0.75" bottom="0.75" header="0.3" footer="0.3"/>
  <pageSetup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3DD61-7714-42CF-96AE-ACF4EEF79B91}">
  <sheetPr>
    <pageSetUpPr fitToPage="1"/>
  </sheetPr>
  <dimension ref="B1:Q47"/>
  <sheetViews>
    <sheetView view="pageBreakPreview" zoomScale="85" zoomScaleNormal="115" zoomScaleSheetLayoutView="85" workbookViewId="0">
      <selection activeCell="U68" sqref="U68"/>
    </sheetView>
  </sheetViews>
  <sheetFormatPr defaultColWidth="8.625" defaultRowHeight="15.75" x14ac:dyDescent="0.25"/>
  <cols>
    <col min="1" max="1" width="1.5" style="150" customWidth="1"/>
    <col min="2" max="2" width="24.75" style="233" customWidth="1"/>
    <col min="3" max="3" width="10.125" style="233" customWidth="1"/>
    <col min="4" max="4" width="10.75" style="233" customWidth="1"/>
    <col min="5" max="5" width="11.625" style="233" customWidth="1"/>
    <col min="6" max="6" width="11.25" style="233" customWidth="1"/>
    <col min="7" max="8" width="12.125" style="233" customWidth="1"/>
    <col min="9" max="9" width="12.5" style="233" bestFit="1" customWidth="1"/>
    <col min="10" max="10" width="24.75" style="233" customWidth="1"/>
    <col min="11" max="11" width="10.125" style="233" customWidth="1"/>
    <col min="12" max="12" width="10.75" style="233" customWidth="1"/>
    <col min="13" max="13" width="11.625" style="233" customWidth="1"/>
    <col min="14" max="14" width="11.25" style="233" customWidth="1"/>
    <col min="15" max="15" width="12.125" style="233" customWidth="1"/>
    <col min="16" max="16" width="9.125" style="150" customWidth="1"/>
    <col min="17" max="17" width="8.625" style="150" customWidth="1"/>
    <col min="18" max="16384" width="8.625" style="150"/>
  </cols>
  <sheetData>
    <row r="1" spans="2:14" x14ac:dyDescent="0.25">
      <c r="B1" s="547" t="s">
        <v>363</v>
      </c>
      <c r="C1" s="547"/>
      <c r="D1" s="547"/>
      <c r="E1" s="547"/>
      <c r="F1" s="547"/>
      <c r="G1" s="547"/>
      <c r="H1" s="547"/>
      <c r="I1" s="547"/>
      <c r="J1" s="547"/>
      <c r="K1" s="547"/>
      <c r="L1" s="547"/>
      <c r="M1" s="547"/>
      <c r="N1" s="547"/>
    </row>
    <row r="2" spans="2:14" x14ac:dyDescent="0.25">
      <c r="B2" s="547"/>
      <c r="C2" s="547"/>
      <c r="D2" s="547"/>
      <c r="E2" s="547"/>
      <c r="F2" s="547"/>
      <c r="G2" s="547"/>
      <c r="H2" s="547"/>
      <c r="I2" s="547"/>
      <c r="J2" s="547"/>
      <c r="K2" s="547"/>
      <c r="L2" s="547"/>
      <c r="M2" s="547"/>
      <c r="N2" s="547"/>
    </row>
    <row r="4" spans="2:14" x14ac:dyDescent="0.25">
      <c r="B4" s="363" t="s">
        <v>309</v>
      </c>
      <c r="J4" s="363" t="s">
        <v>310</v>
      </c>
    </row>
    <row r="5" spans="2:14" x14ac:dyDescent="0.25">
      <c r="B5" s="502" t="s">
        <v>268</v>
      </c>
      <c r="C5" s="503"/>
      <c r="D5" s="504"/>
      <c r="F5" s="234"/>
      <c r="J5" s="492" t="s">
        <v>268</v>
      </c>
      <c r="K5" s="493"/>
      <c r="L5" s="493"/>
      <c r="M5" s="494"/>
      <c r="N5" s="1"/>
    </row>
    <row r="6" spans="2:14" x14ac:dyDescent="0.25">
      <c r="B6" s="238" t="s">
        <v>269</v>
      </c>
      <c r="C6" s="234"/>
      <c r="D6" s="255">
        <v>48687136.660000004</v>
      </c>
      <c r="F6" s="234"/>
      <c r="J6" s="287" t="s">
        <v>265</v>
      </c>
      <c r="K6" s="1"/>
      <c r="L6" s="194">
        <f>D8</f>
        <v>47668810.206143826</v>
      </c>
      <c r="M6" s="228" t="s">
        <v>13</v>
      </c>
      <c r="N6" s="1"/>
    </row>
    <row r="7" spans="2:14" x14ac:dyDescent="0.25">
      <c r="B7" s="238" t="s">
        <v>160</v>
      </c>
      <c r="C7" s="234"/>
      <c r="D7" s="255">
        <v>-1018326.4538561797</v>
      </c>
      <c r="F7" s="234"/>
      <c r="J7" s="287" t="s">
        <v>264</v>
      </c>
      <c r="K7" s="1"/>
      <c r="L7" s="194">
        <f>-D16</f>
        <v>-581900.83077495988</v>
      </c>
      <c r="M7" s="228"/>
      <c r="N7" s="1"/>
    </row>
    <row r="8" spans="2:14" x14ac:dyDescent="0.25">
      <c r="B8" s="402" t="s">
        <v>161</v>
      </c>
      <c r="C8" s="251"/>
      <c r="D8" s="259">
        <f>SUM(D6:D7)</f>
        <v>47668810.206143826</v>
      </c>
      <c r="F8" s="234"/>
      <c r="J8" s="287" t="s">
        <v>266</v>
      </c>
      <c r="K8" s="1"/>
      <c r="L8" s="292">
        <f>SUM(L6:L7)</f>
        <v>47086909.375368863</v>
      </c>
      <c r="M8" s="228" t="s">
        <v>14</v>
      </c>
      <c r="N8" s="1"/>
    </row>
    <row r="9" spans="2:14" x14ac:dyDescent="0.25">
      <c r="B9" s="406"/>
      <c r="C9" s="234"/>
      <c r="D9" s="405"/>
      <c r="F9" s="234"/>
      <c r="J9" s="360"/>
      <c r="K9" s="1"/>
      <c r="L9" s="194"/>
      <c r="M9" s="407"/>
      <c r="N9" s="1"/>
    </row>
    <row r="10" spans="2:14" x14ac:dyDescent="0.25">
      <c r="B10" s="150"/>
      <c r="C10" s="150"/>
      <c r="D10" s="150"/>
      <c r="F10" s="234"/>
      <c r="J10" s="410" t="s">
        <v>30</v>
      </c>
      <c r="K10" s="46"/>
      <c r="L10" s="155">
        <f>AVERAGE(L6,L8)</f>
        <v>47377859.790756345</v>
      </c>
      <c r="M10" s="409" t="s">
        <v>36</v>
      </c>
      <c r="N10" s="1"/>
    </row>
    <row r="11" spans="2:14" x14ac:dyDescent="0.25">
      <c r="B11" s="150"/>
      <c r="C11" s="150"/>
      <c r="D11" s="150"/>
      <c r="F11" s="234"/>
      <c r="J11" s="364"/>
      <c r="K11" s="23"/>
      <c r="L11" s="226"/>
      <c r="M11" s="408"/>
      <c r="N11" s="1"/>
    </row>
    <row r="12" spans="2:14" x14ac:dyDescent="0.25">
      <c r="B12" s="234"/>
      <c r="C12" s="234"/>
      <c r="D12" s="234"/>
      <c r="E12" s="234"/>
      <c r="F12" s="234"/>
      <c r="J12" s="1"/>
      <c r="K12" s="1"/>
      <c r="L12" s="1"/>
      <c r="M12" s="1"/>
      <c r="N12" s="1"/>
    </row>
    <row r="13" spans="2:14" x14ac:dyDescent="0.25">
      <c r="B13" s="363" t="s">
        <v>311</v>
      </c>
      <c r="C13" s="234"/>
      <c r="D13" s="234"/>
      <c r="E13" s="234"/>
      <c r="F13" s="234"/>
      <c r="J13" s="363" t="s">
        <v>312</v>
      </c>
      <c r="K13" s="1"/>
      <c r="L13" s="1"/>
      <c r="M13" s="1"/>
      <c r="N13" s="1"/>
    </row>
    <row r="14" spans="2:14" x14ac:dyDescent="0.25">
      <c r="B14" s="522" t="s">
        <v>270</v>
      </c>
      <c r="C14" s="523"/>
      <c r="D14" s="524"/>
      <c r="E14" s="548"/>
      <c r="F14" s="234"/>
      <c r="J14" s="495" t="s">
        <v>270</v>
      </c>
      <c r="K14" s="496"/>
      <c r="L14" s="497"/>
      <c r="M14" s="498"/>
      <c r="N14" s="1"/>
    </row>
    <row r="15" spans="2:14" x14ac:dyDescent="0.25">
      <c r="B15" s="549" t="s">
        <v>163</v>
      </c>
      <c r="C15" s="550"/>
      <c r="D15" s="551"/>
      <c r="E15" s="548"/>
      <c r="F15" s="234"/>
      <c r="J15" s="499" t="s">
        <v>163</v>
      </c>
      <c r="K15" s="500"/>
      <c r="L15" s="501"/>
      <c r="M15" s="498"/>
      <c r="N15" s="1"/>
    </row>
    <row r="16" spans="2:14" x14ac:dyDescent="0.25">
      <c r="B16" s="372" t="s">
        <v>156</v>
      </c>
      <c r="C16" s="234"/>
      <c r="D16" s="255">
        <v>581900.83077495988</v>
      </c>
      <c r="E16" s="234"/>
      <c r="F16" s="403"/>
      <c r="J16" s="361" t="s">
        <v>53</v>
      </c>
      <c r="K16" s="1"/>
      <c r="L16" s="255">
        <f>D16</f>
        <v>581900.83077495988</v>
      </c>
      <c r="M16" s="1"/>
      <c r="N16" s="33"/>
    </row>
    <row r="17" spans="2:17" x14ac:dyDescent="0.25">
      <c r="B17" s="238" t="s">
        <v>54</v>
      </c>
      <c r="C17" s="234"/>
      <c r="D17" s="255">
        <f>F28</f>
        <v>3005823.5638826881</v>
      </c>
      <c r="E17" s="234"/>
      <c r="F17" s="403"/>
      <c r="J17" s="360" t="s">
        <v>54</v>
      </c>
      <c r="K17" s="1"/>
      <c r="L17" s="188">
        <f>N28</f>
        <v>2987477.2781098485</v>
      </c>
      <c r="M17" s="1"/>
      <c r="N17" s="33"/>
    </row>
    <row r="18" spans="2:17" x14ac:dyDescent="0.25">
      <c r="B18" s="238" t="s">
        <v>55</v>
      </c>
      <c r="C18" s="234"/>
      <c r="D18" s="255">
        <f>'Attachment 8 Schedule 4'!D14</f>
        <v>35107.318666294261</v>
      </c>
      <c r="E18" s="234"/>
      <c r="F18" s="403"/>
      <c r="J18" s="360" t="s">
        <v>55</v>
      </c>
      <c r="K18" s="1"/>
      <c r="L18" s="188">
        <f>'Attachment 8 Schedule 4'!I14</f>
        <v>34893.038324390887</v>
      </c>
      <c r="M18" s="1"/>
      <c r="N18" s="193" t="s">
        <v>87</v>
      </c>
    </row>
    <row r="19" spans="2:17" x14ac:dyDescent="0.25">
      <c r="B19" s="404" t="s">
        <v>56</v>
      </c>
      <c r="C19" s="251"/>
      <c r="D19" s="259">
        <f>SUM(D16:D18)</f>
        <v>3622831.7133239424</v>
      </c>
      <c r="E19" s="185" t="s">
        <v>14</v>
      </c>
      <c r="F19" s="403"/>
      <c r="J19" s="300" t="s">
        <v>56</v>
      </c>
      <c r="K19" s="23"/>
      <c r="L19" s="187">
        <f>SUM(L16:L18)</f>
        <v>3604271.1472091996</v>
      </c>
      <c r="M19" s="185" t="s">
        <v>15</v>
      </c>
      <c r="N19" s="301">
        <f>L19-D19</f>
        <v>-18560.566114742775</v>
      </c>
    </row>
    <row r="20" spans="2:17" x14ac:dyDescent="0.25">
      <c r="B20" s="264"/>
      <c r="C20" s="234"/>
      <c r="D20" s="260"/>
      <c r="E20" s="234"/>
      <c r="F20" s="403"/>
      <c r="J20" s="46"/>
      <c r="K20" s="1"/>
      <c r="L20" s="48"/>
      <c r="M20" s="1"/>
      <c r="N20" s="33"/>
    </row>
    <row r="21" spans="2:17" x14ac:dyDescent="0.25">
      <c r="B21" s="363" t="s">
        <v>313</v>
      </c>
      <c r="C21" s="234"/>
      <c r="D21" s="234"/>
      <c r="E21" s="234"/>
      <c r="F21" s="234"/>
      <c r="G21" s="234"/>
      <c r="H21" s="1"/>
      <c r="J21" s="363" t="s">
        <v>314</v>
      </c>
      <c r="K21" s="1"/>
      <c r="L21" s="1"/>
      <c r="M21" s="1"/>
      <c r="N21" s="1"/>
      <c r="O21" s="1"/>
    </row>
    <row r="22" spans="2:17" x14ac:dyDescent="0.25">
      <c r="B22" s="502" t="s">
        <v>67</v>
      </c>
      <c r="C22" s="503"/>
      <c r="D22" s="503"/>
      <c r="E22" s="503"/>
      <c r="F22" s="504"/>
      <c r="G22" s="234"/>
      <c r="H22" s="1"/>
      <c r="J22" s="502" t="s">
        <v>67</v>
      </c>
      <c r="K22" s="503"/>
      <c r="L22" s="503"/>
      <c r="M22" s="503"/>
      <c r="N22" s="504"/>
      <c r="O22" s="1"/>
    </row>
    <row r="23" spans="2:17" x14ac:dyDescent="0.25">
      <c r="B23" s="246"/>
      <c r="C23" s="234"/>
      <c r="D23" s="248" t="s">
        <v>13</v>
      </c>
      <c r="E23" s="274" t="s">
        <v>14</v>
      </c>
      <c r="F23" s="276" t="s">
        <v>63</v>
      </c>
      <c r="G23" s="234"/>
      <c r="H23" s="1"/>
      <c r="J23" s="246"/>
      <c r="K23" s="234"/>
      <c r="L23" s="248" t="s">
        <v>13</v>
      </c>
      <c r="M23" s="274" t="s">
        <v>14</v>
      </c>
      <c r="N23" s="276" t="s">
        <v>63</v>
      </c>
      <c r="O23" s="1"/>
    </row>
    <row r="24" spans="2:17" x14ac:dyDescent="0.25">
      <c r="B24" s="265" t="s">
        <v>64</v>
      </c>
      <c r="C24" s="236" t="s">
        <v>65</v>
      </c>
      <c r="D24" s="236" t="s">
        <v>32</v>
      </c>
      <c r="E24" s="236" t="s">
        <v>66</v>
      </c>
      <c r="F24" s="254" t="s">
        <v>67</v>
      </c>
      <c r="G24" s="234"/>
      <c r="H24" s="1"/>
      <c r="J24" s="265" t="s">
        <v>64</v>
      </c>
      <c r="K24" s="236" t="s">
        <v>65</v>
      </c>
      <c r="L24" s="236" t="s">
        <v>32</v>
      </c>
      <c r="M24" s="236" t="s">
        <v>66</v>
      </c>
      <c r="N24" s="254" t="s">
        <v>67</v>
      </c>
      <c r="O24" s="1"/>
    </row>
    <row r="25" spans="2:17" x14ac:dyDescent="0.25">
      <c r="B25" s="266" t="s">
        <v>68</v>
      </c>
      <c r="C25" s="279">
        <v>0.56000000000000005</v>
      </c>
      <c r="D25" s="232">
        <f>C25*D28</f>
        <v>26694533.715440545</v>
      </c>
      <c r="E25" s="68">
        <v>4.8640000000000003E-2</v>
      </c>
      <c r="F25" s="278">
        <f>D25*E25</f>
        <v>1298422.1199190281</v>
      </c>
      <c r="H25" s="150"/>
      <c r="J25" s="266" t="s">
        <v>68</v>
      </c>
      <c r="K25" s="279">
        <v>0.56000000000000005</v>
      </c>
      <c r="L25" s="194">
        <f>K25*L28</f>
        <v>26531601.482823554</v>
      </c>
      <c r="M25" s="54">
        <v>4.8640000000000003E-2</v>
      </c>
      <c r="N25" s="198">
        <f>L25*M25</f>
        <v>1290497.0961245378</v>
      </c>
      <c r="O25" s="150"/>
    </row>
    <row r="26" spans="2:17" x14ac:dyDescent="0.25">
      <c r="B26" s="266" t="s">
        <v>69</v>
      </c>
      <c r="C26" s="279">
        <v>0.04</v>
      </c>
      <c r="D26" s="232">
        <f>C26*D28</f>
        <v>1906752.408245753</v>
      </c>
      <c r="E26" s="68">
        <v>6.1449999999999998E-2</v>
      </c>
      <c r="F26" s="278">
        <f t="shared" ref="F26:F27" si="0">D26*E26</f>
        <v>117169.93548670152</v>
      </c>
      <c r="H26" s="150"/>
      <c r="J26" s="266" t="s">
        <v>69</v>
      </c>
      <c r="K26" s="279">
        <v>0.04</v>
      </c>
      <c r="L26" s="194">
        <f>K26*L28</f>
        <v>1895114.3916302538</v>
      </c>
      <c r="M26" s="54">
        <v>6.1449999999999998E-2</v>
      </c>
      <c r="N26" s="198">
        <f t="shared" ref="N26:N27" si="1">L26*M26</f>
        <v>116454.77936567909</v>
      </c>
      <c r="O26" s="150"/>
    </row>
    <row r="27" spans="2:17" x14ac:dyDescent="0.25">
      <c r="B27" s="266" t="s">
        <v>70</v>
      </c>
      <c r="C27" s="279">
        <v>0.4</v>
      </c>
      <c r="D27" s="232">
        <f>C27*D28</f>
        <v>19067524.082457531</v>
      </c>
      <c r="E27" s="68">
        <v>8.3400000000000002E-2</v>
      </c>
      <c r="F27" s="278">
        <f t="shared" si="0"/>
        <v>1590231.5084769581</v>
      </c>
      <c r="H27" s="150"/>
      <c r="J27" s="266" t="s">
        <v>70</v>
      </c>
      <c r="K27" s="279">
        <v>0.4</v>
      </c>
      <c r="L27" s="194">
        <f>K27*L28</f>
        <v>18951143.916302539</v>
      </c>
      <c r="M27" s="54">
        <v>8.3400000000000002E-2</v>
      </c>
      <c r="N27" s="198">
        <f t="shared" si="1"/>
        <v>1580525.4026196317</v>
      </c>
      <c r="O27" s="150"/>
    </row>
    <row r="28" spans="2:17" x14ac:dyDescent="0.25">
      <c r="B28" s="266" t="s">
        <v>71</v>
      </c>
      <c r="C28" s="285">
        <f>SUM(C25:C27)</f>
        <v>1</v>
      </c>
      <c r="D28" s="267">
        <f>D8</f>
        <v>47668810.206143826</v>
      </c>
      <c r="E28" s="279"/>
      <c r="F28" s="259">
        <f>SUM(F25:F27)</f>
        <v>3005823.5638826881</v>
      </c>
      <c r="H28" s="150"/>
      <c r="J28" s="266" t="s">
        <v>71</v>
      </c>
      <c r="K28" s="285">
        <f>SUM(K25:K27)</f>
        <v>1</v>
      </c>
      <c r="L28" s="195">
        <f>L10</f>
        <v>47377859.790756345</v>
      </c>
      <c r="M28" s="279"/>
      <c r="N28" s="187">
        <f>SUM(N25:N27)</f>
        <v>2987477.2781098485</v>
      </c>
      <c r="O28" s="150"/>
    </row>
    <row r="29" spans="2:17" x14ac:dyDescent="0.25">
      <c r="B29" s="269"/>
      <c r="C29" s="280"/>
      <c r="D29" s="281"/>
      <c r="E29" s="280"/>
      <c r="F29" s="283"/>
      <c r="H29" s="150"/>
      <c r="J29" s="269"/>
      <c r="K29" s="280"/>
      <c r="L29" s="281"/>
      <c r="M29" s="280"/>
      <c r="N29" s="283"/>
      <c r="O29" s="150"/>
    </row>
    <row r="30" spans="2:17" x14ac:dyDescent="0.25">
      <c r="B30" s="234"/>
      <c r="C30" s="234"/>
      <c r="D30" s="234"/>
      <c r="E30" s="234"/>
      <c r="F30" s="234"/>
      <c r="G30" s="234"/>
      <c r="H30" s="1"/>
      <c r="J30" s="1"/>
      <c r="K30" s="1"/>
      <c r="L30" s="1"/>
      <c r="M30" s="1"/>
      <c r="N30" s="1"/>
      <c r="O30" s="1"/>
      <c r="P30" s="1"/>
      <c r="Q30" s="1"/>
    </row>
    <row r="31" spans="2:17" x14ac:dyDescent="0.25">
      <c r="B31" s="166" t="s">
        <v>272</v>
      </c>
      <c r="C31" s="234"/>
      <c r="D31" s="234"/>
      <c r="E31" s="234"/>
      <c r="F31" s="234"/>
      <c r="G31" s="234"/>
      <c r="H31" s="1"/>
      <c r="J31" s="166" t="s">
        <v>315</v>
      </c>
      <c r="K31" s="1"/>
      <c r="L31" s="1"/>
      <c r="M31" s="1"/>
      <c r="N31" s="1"/>
      <c r="O31" s="1"/>
      <c r="P31" s="1"/>
      <c r="Q31" s="1"/>
    </row>
    <row r="32" spans="2:17" x14ac:dyDescent="0.25">
      <c r="B32" s="502" t="s">
        <v>263</v>
      </c>
      <c r="C32" s="503"/>
      <c r="D32" s="503"/>
      <c r="E32" s="504"/>
      <c r="F32" s="234"/>
      <c r="G32" s="234"/>
      <c r="H32" s="1"/>
      <c r="J32" s="502" t="s">
        <v>263</v>
      </c>
      <c r="K32" s="503"/>
      <c r="L32" s="503"/>
      <c r="M32" s="504"/>
      <c r="N32" s="1"/>
      <c r="O32" s="1"/>
      <c r="P32" s="1"/>
      <c r="Q32" s="1"/>
    </row>
    <row r="33" spans="2:17" x14ac:dyDescent="0.25">
      <c r="B33" s="246"/>
      <c r="D33" s="236">
        <v>2024</v>
      </c>
      <c r="E33" s="254"/>
      <c r="F33" s="234"/>
      <c r="G33" s="234"/>
      <c r="H33" s="1"/>
      <c r="J33" s="213"/>
      <c r="K33" s="347"/>
      <c r="L33" s="236">
        <v>2024</v>
      </c>
      <c r="M33" s="254"/>
      <c r="N33" s="1"/>
      <c r="O33" s="1"/>
      <c r="P33" s="1"/>
      <c r="Q33" s="1"/>
    </row>
    <row r="34" spans="2:17" x14ac:dyDescent="0.25">
      <c r="B34" s="238" t="s">
        <v>249</v>
      </c>
      <c r="D34" s="248">
        <f>D19</f>
        <v>3622831.7133239424</v>
      </c>
      <c r="E34" s="307"/>
      <c r="F34" s="234"/>
      <c r="G34" s="234"/>
      <c r="H34" s="1"/>
      <c r="J34" s="238" t="s">
        <v>249</v>
      </c>
      <c r="K34" s="347"/>
      <c r="L34" s="214">
        <f>L19</f>
        <v>3604271.1472091996</v>
      </c>
      <c r="M34" s="293"/>
      <c r="N34" s="1"/>
      <c r="O34" s="1"/>
      <c r="P34" s="1"/>
      <c r="Q34" s="1"/>
    </row>
    <row r="35" spans="2:17" x14ac:dyDescent="0.25">
      <c r="B35" s="383" t="s">
        <v>262</v>
      </c>
      <c r="D35" s="248">
        <v>0</v>
      </c>
      <c r="E35" s="307"/>
      <c r="F35" s="234"/>
      <c r="G35" s="234"/>
      <c r="H35" s="1"/>
      <c r="J35" s="383" t="s">
        <v>262</v>
      </c>
      <c r="K35" s="347"/>
      <c r="L35" s="248">
        <v>0</v>
      </c>
      <c r="M35" s="293"/>
      <c r="N35" s="1"/>
      <c r="O35" s="1"/>
      <c r="P35" s="1"/>
      <c r="Q35" s="1"/>
    </row>
    <row r="36" spans="2:17" x14ac:dyDescent="0.25">
      <c r="B36" s="383" t="s">
        <v>246</v>
      </c>
      <c r="D36" s="248">
        <v>-581900.83077495999</v>
      </c>
      <c r="E36" s="254"/>
      <c r="F36" s="234"/>
      <c r="G36" s="234"/>
      <c r="H36" s="1"/>
      <c r="J36" s="383" t="s">
        <v>246</v>
      </c>
      <c r="K36" s="347"/>
      <c r="L36" s="248">
        <v>-581900.83077495999</v>
      </c>
      <c r="M36" s="202"/>
      <c r="N36" s="1"/>
      <c r="O36" s="1"/>
      <c r="P36" s="1"/>
      <c r="Q36" s="1"/>
    </row>
    <row r="37" spans="2:17" x14ac:dyDescent="0.25">
      <c r="B37" s="383" t="s">
        <v>247</v>
      </c>
      <c r="D37" s="248">
        <f>-F25</f>
        <v>-1298422.1199190281</v>
      </c>
      <c r="E37" s="254"/>
      <c r="F37" s="234"/>
      <c r="G37" s="234"/>
      <c r="H37" s="1"/>
      <c r="J37" s="383" t="s">
        <v>247</v>
      </c>
      <c r="K37" s="347"/>
      <c r="L37" s="214">
        <f>-N25</f>
        <v>-1290497.0961245378</v>
      </c>
      <c r="M37" s="202"/>
      <c r="N37" s="1"/>
      <c r="O37" s="1"/>
      <c r="P37" s="1"/>
      <c r="Q37" s="1"/>
    </row>
    <row r="38" spans="2:17" x14ac:dyDescent="0.25">
      <c r="B38" s="383" t="s">
        <v>248</v>
      </c>
      <c r="D38" s="369">
        <f>-F26</f>
        <v>-117169.93548670152</v>
      </c>
      <c r="E38" s="254"/>
      <c r="F38" s="234"/>
      <c r="G38" s="234"/>
      <c r="H38" s="1"/>
      <c r="J38" s="383" t="s">
        <v>248</v>
      </c>
      <c r="K38" s="347"/>
      <c r="L38" s="351">
        <f>-N26</f>
        <v>-116454.77936567909</v>
      </c>
      <c r="M38" s="202"/>
      <c r="N38" s="1"/>
      <c r="O38" s="1"/>
      <c r="P38" s="1"/>
      <c r="Q38" s="1"/>
    </row>
    <row r="39" spans="2:17" x14ac:dyDescent="0.25">
      <c r="B39" s="372" t="s">
        <v>243</v>
      </c>
      <c r="C39" s="373"/>
      <c r="D39" s="373">
        <f>SUM(D34:D38)</f>
        <v>1625338.8271432526</v>
      </c>
      <c r="E39" s="374"/>
      <c r="F39" s="234"/>
      <c r="G39" s="234"/>
      <c r="H39" s="1"/>
      <c r="J39" s="372" t="s">
        <v>243</v>
      </c>
      <c r="K39" s="358"/>
      <c r="L39" s="358">
        <f>SUM(L34:L38)</f>
        <v>1615418.4409440227</v>
      </c>
      <c r="M39" s="359"/>
      <c r="N39" s="1"/>
      <c r="O39" s="1"/>
      <c r="P39" s="1"/>
      <c r="Q39" s="1"/>
    </row>
    <row r="40" spans="2:17" x14ac:dyDescent="0.25">
      <c r="B40" s="238" t="s">
        <v>242</v>
      </c>
      <c r="C40" s="389"/>
      <c r="D40" s="389">
        <v>0.8</v>
      </c>
      <c r="E40" s="375"/>
      <c r="F40" s="234"/>
      <c r="G40" s="234"/>
      <c r="H40" s="1"/>
      <c r="J40" s="238" t="s">
        <v>242</v>
      </c>
      <c r="K40" s="354"/>
      <c r="L40" s="389">
        <v>0.8</v>
      </c>
      <c r="M40" s="375"/>
      <c r="N40" s="1"/>
      <c r="O40" s="1"/>
      <c r="P40" s="1"/>
      <c r="Q40" s="1"/>
    </row>
    <row r="41" spans="2:17" x14ac:dyDescent="0.25">
      <c r="B41" s="238" t="s">
        <v>243</v>
      </c>
      <c r="C41" s="376"/>
      <c r="D41" s="376">
        <f>D39*D40</f>
        <v>1300271.0617146022</v>
      </c>
      <c r="E41" s="377"/>
      <c r="F41" s="234"/>
      <c r="G41" s="234"/>
      <c r="H41" s="1"/>
      <c r="J41" s="238" t="s">
        <v>243</v>
      </c>
      <c r="K41" s="391"/>
      <c r="L41" s="391">
        <f>L39*L40</f>
        <v>1292334.7527552182</v>
      </c>
      <c r="M41" s="353"/>
      <c r="N41" s="1"/>
      <c r="O41" s="1"/>
      <c r="P41" s="1"/>
      <c r="Q41" s="1"/>
    </row>
    <row r="42" spans="2:17" x14ac:dyDescent="0.25">
      <c r="B42" s="238" t="s">
        <v>244</v>
      </c>
      <c r="C42" s="378"/>
      <c r="D42" s="394">
        <v>2.7E-2</v>
      </c>
      <c r="E42" s="401"/>
      <c r="F42" s="234"/>
      <c r="G42" s="234"/>
      <c r="H42" s="1"/>
      <c r="J42" s="238" t="s">
        <v>244</v>
      </c>
      <c r="K42" s="355"/>
      <c r="L42" s="394">
        <v>2.7E-2</v>
      </c>
      <c r="M42" s="401"/>
      <c r="N42" s="1"/>
      <c r="O42" s="1"/>
      <c r="P42" s="1"/>
      <c r="Q42" s="1"/>
    </row>
    <row r="43" spans="2:17" x14ac:dyDescent="0.25">
      <c r="B43" s="380" t="s">
        <v>245</v>
      </c>
      <c r="C43" s="381"/>
      <c r="D43" s="381">
        <f>D41*D42</f>
        <v>35107.318666294261</v>
      </c>
      <c r="E43" s="382"/>
      <c r="F43" s="234"/>
      <c r="G43" s="234"/>
      <c r="H43" s="1"/>
      <c r="J43" s="380" t="s">
        <v>245</v>
      </c>
      <c r="K43" s="392"/>
      <c r="L43" s="392">
        <f>L41*L42</f>
        <v>34893.038324390887</v>
      </c>
      <c r="M43" s="365"/>
      <c r="N43" s="1"/>
      <c r="O43" s="1"/>
      <c r="P43" s="1"/>
      <c r="Q43" s="1"/>
    </row>
    <row r="44" spans="2:17" x14ac:dyDescent="0.25">
      <c r="F44" s="234"/>
      <c r="G44" s="234"/>
      <c r="H44" s="1"/>
      <c r="N44" s="1"/>
      <c r="O44" s="1"/>
      <c r="P44" s="1"/>
      <c r="Q44" s="1"/>
    </row>
    <row r="45" spans="2:17" x14ac:dyDescent="0.25">
      <c r="F45" s="1"/>
      <c r="G45" s="1"/>
      <c r="H45" s="1"/>
      <c r="N45" s="1"/>
      <c r="O45" s="1"/>
      <c r="P45" s="1"/>
      <c r="Q45" s="1"/>
    </row>
    <row r="46" spans="2:17" x14ac:dyDescent="0.25">
      <c r="F46" s="1"/>
      <c r="G46" s="1"/>
      <c r="H46" s="1"/>
      <c r="N46" s="1"/>
      <c r="O46" s="1"/>
      <c r="P46" s="1"/>
      <c r="Q46" s="1"/>
    </row>
    <row r="47" spans="2:17" x14ac:dyDescent="0.25">
      <c r="N47" s="1"/>
      <c r="O47" s="1"/>
      <c r="P47" s="1"/>
      <c r="Q47" s="1"/>
    </row>
  </sheetData>
  <mergeCells count="13">
    <mergeCell ref="B22:F22"/>
    <mergeCell ref="J22:N22"/>
    <mergeCell ref="B32:E32"/>
    <mergeCell ref="J32:M32"/>
    <mergeCell ref="B1:N2"/>
    <mergeCell ref="B5:D5"/>
    <mergeCell ref="J5:M5"/>
    <mergeCell ref="B14:D14"/>
    <mergeCell ref="E14:E15"/>
    <mergeCell ref="J14:L14"/>
    <mergeCell ref="M14:M15"/>
    <mergeCell ref="B15:D15"/>
    <mergeCell ref="J15:L15"/>
  </mergeCells>
  <pageMargins left="0.7" right="0.7" top="0.75" bottom="0.75" header="0.3" footer="0.3"/>
  <pageSetup scale="6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BCC7E-75C9-4C75-9E2E-760391F0F2F9}">
  <sheetPr>
    <pageSetUpPr fitToPage="1"/>
  </sheetPr>
  <dimension ref="A1:N18"/>
  <sheetViews>
    <sheetView view="pageBreakPreview" zoomScale="60" zoomScaleNormal="115" workbookViewId="0">
      <selection activeCell="D5" sqref="D5:I5"/>
    </sheetView>
  </sheetViews>
  <sheetFormatPr defaultColWidth="8.625" defaultRowHeight="15.75" x14ac:dyDescent="0.25"/>
  <cols>
    <col min="1" max="1" width="1.5" style="150" customWidth="1"/>
    <col min="2" max="2" width="24.75" style="233" customWidth="1"/>
    <col min="3" max="3" width="10.125" style="233" customWidth="1"/>
    <col min="4" max="4" width="10.75" style="233" customWidth="1"/>
    <col min="5" max="5" width="11.625" style="233" customWidth="1"/>
    <col min="6" max="6" width="11.25" style="233" customWidth="1"/>
    <col min="7" max="7" width="24.75" style="233" customWidth="1"/>
    <col min="8" max="8" width="10.125" style="233" customWidth="1"/>
    <col min="9" max="9" width="10.75" style="233" customWidth="1"/>
    <col min="10" max="10" width="11.625" style="233" customWidth="1"/>
    <col min="11" max="11" width="11.25" style="233" customWidth="1"/>
    <col min="12" max="12" width="12.125" style="233" customWidth="1"/>
    <col min="13" max="13" width="9.125" style="150" customWidth="1"/>
    <col min="14" max="14" width="8.625" style="150" customWidth="1"/>
    <col min="15" max="16384" width="8.625" style="150"/>
  </cols>
  <sheetData>
    <row r="1" spans="1:14" ht="30" customHeight="1" x14ac:dyDescent="0.25">
      <c r="A1" s="461" t="s">
        <v>358</v>
      </c>
      <c r="B1" s="150"/>
      <c r="C1" s="150"/>
      <c r="D1" s="150"/>
      <c r="E1" s="150"/>
      <c r="F1" s="150"/>
      <c r="G1" s="150"/>
      <c r="H1" s="150"/>
      <c r="I1" s="150"/>
      <c r="J1" s="150"/>
      <c r="K1" s="150"/>
      <c r="L1" s="150"/>
    </row>
    <row r="2" spans="1:14" x14ac:dyDescent="0.25">
      <c r="B2" s="166" t="s">
        <v>272</v>
      </c>
      <c r="C2" s="234"/>
      <c r="D2" s="234"/>
      <c r="E2" s="234"/>
      <c r="F2" s="234"/>
      <c r="G2" s="166" t="s">
        <v>315</v>
      </c>
      <c r="H2" s="1"/>
      <c r="I2" s="1"/>
      <c r="J2" s="1"/>
      <c r="K2" s="1"/>
      <c r="L2" s="1"/>
      <c r="M2" s="1"/>
      <c r="N2" s="1"/>
    </row>
    <row r="3" spans="1:14" x14ac:dyDescent="0.25">
      <c r="B3" s="502" t="s">
        <v>263</v>
      </c>
      <c r="C3" s="503"/>
      <c r="D3" s="503"/>
      <c r="E3" s="504"/>
      <c r="F3" s="234"/>
      <c r="G3" s="502" t="s">
        <v>263</v>
      </c>
      <c r="H3" s="503"/>
      <c r="I3" s="503"/>
      <c r="J3" s="504"/>
      <c r="K3" s="1"/>
      <c r="L3" s="1"/>
      <c r="M3" s="1"/>
      <c r="N3" s="1"/>
    </row>
    <row r="4" spans="1:14" x14ac:dyDescent="0.25">
      <c r="B4" s="246"/>
      <c r="D4" s="236">
        <v>2024</v>
      </c>
      <c r="E4" s="254"/>
      <c r="F4" s="234"/>
      <c r="G4" s="213"/>
      <c r="H4" s="347"/>
      <c r="I4" s="236">
        <v>2024</v>
      </c>
      <c r="J4" s="254"/>
      <c r="K4" s="1"/>
      <c r="L4" s="1"/>
      <c r="M4" s="1"/>
      <c r="N4" s="1"/>
    </row>
    <row r="5" spans="1:14" x14ac:dyDescent="0.25">
      <c r="B5" s="238" t="s">
        <v>249</v>
      </c>
      <c r="D5" s="248">
        <v>3622831.7133239424</v>
      </c>
      <c r="E5" s="307"/>
      <c r="F5" s="234"/>
      <c r="G5" s="238" t="s">
        <v>249</v>
      </c>
      <c r="H5" s="347"/>
      <c r="I5" s="214">
        <v>3604271.1472091996</v>
      </c>
      <c r="J5" s="293"/>
      <c r="K5" s="1"/>
      <c r="L5" s="1"/>
      <c r="M5" s="1"/>
      <c r="N5" s="1"/>
    </row>
    <row r="6" spans="1:14" x14ac:dyDescent="0.25">
      <c r="B6" s="383" t="s">
        <v>262</v>
      </c>
      <c r="D6" s="248">
        <v>0</v>
      </c>
      <c r="E6" s="307"/>
      <c r="F6" s="234"/>
      <c r="G6" s="383" t="s">
        <v>262</v>
      </c>
      <c r="H6" s="347"/>
      <c r="I6" s="248">
        <v>0</v>
      </c>
      <c r="J6" s="293"/>
      <c r="K6" s="1"/>
      <c r="L6" s="1"/>
      <c r="M6" s="1"/>
      <c r="N6" s="1"/>
    </row>
    <row r="7" spans="1:14" x14ac:dyDescent="0.25">
      <c r="B7" s="383" t="s">
        <v>246</v>
      </c>
      <c r="D7" s="248">
        <v>-581900.83077495999</v>
      </c>
      <c r="E7" s="254"/>
      <c r="F7" s="234"/>
      <c r="G7" s="383" t="s">
        <v>246</v>
      </c>
      <c r="H7" s="347"/>
      <c r="I7" s="248">
        <v>-581900.83077495999</v>
      </c>
      <c r="J7" s="202"/>
      <c r="K7" s="1"/>
      <c r="L7" s="1"/>
      <c r="M7" s="1"/>
      <c r="N7" s="1"/>
    </row>
    <row r="8" spans="1:14" x14ac:dyDescent="0.25">
      <c r="B8" s="383" t="s">
        <v>247</v>
      </c>
      <c r="D8" s="248">
        <f>-'Attachment 8 Schedule 3'!F25</f>
        <v>-1298422.1199190281</v>
      </c>
      <c r="E8" s="254"/>
      <c r="F8" s="234"/>
      <c r="G8" s="383" t="s">
        <v>247</v>
      </c>
      <c r="H8" s="347"/>
      <c r="I8" s="214">
        <f>-'Attachment 8 Schedule 3'!N25</f>
        <v>-1290497.0961245378</v>
      </c>
      <c r="J8" s="202"/>
      <c r="K8" s="1"/>
      <c r="L8" s="1"/>
      <c r="M8" s="1"/>
      <c r="N8" s="1"/>
    </row>
    <row r="9" spans="1:14" x14ac:dyDescent="0.25">
      <c r="B9" s="383" t="s">
        <v>248</v>
      </c>
      <c r="D9" s="369">
        <f>-'Attachment 8 Schedule 3'!F26</f>
        <v>-117169.93548670152</v>
      </c>
      <c r="E9" s="254"/>
      <c r="F9" s="234"/>
      <c r="G9" s="383" t="s">
        <v>248</v>
      </c>
      <c r="H9" s="347"/>
      <c r="I9" s="351">
        <f>-'Attachment 8 Schedule 3'!N26</f>
        <v>-116454.77936567909</v>
      </c>
      <c r="J9" s="202"/>
      <c r="K9" s="1"/>
      <c r="L9" s="1"/>
      <c r="M9" s="1"/>
      <c r="N9" s="1"/>
    </row>
    <row r="10" spans="1:14" x14ac:dyDescent="0.25">
      <c r="B10" s="372" t="s">
        <v>243</v>
      </c>
      <c r="C10" s="373"/>
      <c r="D10" s="373">
        <f>SUM(D5:D9)</f>
        <v>1625338.8271432526</v>
      </c>
      <c r="E10" s="374"/>
      <c r="F10" s="234"/>
      <c r="G10" s="372" t="s">
        <v>243</v>
      </c>
      <c r="H10" s="358"/>
      <c r="I10" s="358">
        <f>SUM(I5:I9)</f>
        <v>1615418.4409440227</v>
      </c>
      <c r="J10" s="359"/>
      <c r="K10" s="1"/>
      <c r="L10" s="1"/>
      <c r="M10" s="1"/>
      <c r="N10" s="1"/>
    </row>
    <row r="11" spans="1:14" x14ac:dyDescent="0.25">
      <c r="B11" s="238" t="s">
        <v>242</v>
      </c>
      <c r="C11" s="389"/>
      <c r="D11" s="389">
        <v>0.8</v>
      </c>
      <c r="E11" s="375"/>
      <c r="F11" s="234"/>
      <c r="G11" s="238" t="s">
        <v>242</v>
      </c>
      <c r="H11" s="354"/>
      <c r="I11" s="389">
        <v>0.8</v>
      </c>
      <c r="J11" s="375"/>
      <c r="K11" s="1"/>
      <c r="L11" s="1"/>
      <c r="M11" s="1"/>
      <c r="N11" s="1"/>
    </row>
    <row r="12" spans="1:14" x14ac:dyDescent="0.25">
      <c r="B12" s="238" t="s">
        <v>243</v>
      </c>
      <c r="C12" s="376"/>
      <c r="D12" s="376">
        <f>D10*D11</f>
        <v>1300271.0617146022</v>
      </c>
      <c r="E12" s="377"/>
      <c r="F12" s="234"/>
      <c r="G12" s="238" t="s">
        <v>243</v>
      </c>
      <c r="H12" s="391"/>
      <c r="I12" s="391">
        <f>I10*I11</f>
        <v>1292334.7527552182</v>
      </c>
      <c r="J12" s="353"/>
      <c r="K12" s="1"/>
      <c r="L12" s="1"/>
      <c r="M12" s="1"/>
      <c r="N12" s="1"/>
    </row>
    <row r="13" spans="1:14" x14ac:dyDescent="0.25">
      <c r="B13" s="238" t="s">
        <v>244</v>
      </c>
      <c r="C13" s="378"/>
      <c r="D13" s="394">
        <v>2.7E-2</v>
      </c>
      <c r="E13" s="401"/>
      <c r="F13" s="234"/>
      <c r="G13" s="238" t="s">
        <v>244</v>
      </c>
      <c r="H13" s="355"/>
      <c r="I13" s="394">
        <v>2.7E-2</v>
      </c>
      <c r="J13" s="401"/>
      <c r="K13" s="1"/>
      <c r="L13" s="1"/>
      <c r="M13" s="1"/>
      <c r="N13" s="1"/>
    </row>
    <row r="14" spans="1:14" x14ac:dyDescent="0.25">
      <c r="B14" s="380" t="s">
        <v>245</v>
      </c>
      <c r="C14" s="381"/>
      <c r="D14" s="381">
        <f>D12*D13</f>
        <v>35107.318666294261</v>
      </c>
      <c r="E14" s="382"/>
      <c r="F14" s="234"/>
      <c r="G14" s="380" t="s">
        <v>245</v>
      </c>
      <c r="H14" s="392"/>
      <c r="I14" s="392">
        <f>I12*I13</f>
        <v>34893.038324390887</v>
      </c>
      <c r="J14" s="365"/>
      <c r="K14" s="1"/>
      <c r="L14" s="1"/>
      <c r="M14" s="1"/>
      <c r="N14" s="1"/>
    </row>
    <row r="15" spans="1:14" x14ac:dyDescent="0.25">
      <c r="F15" s="234"/>
      <c r="K15" s="1"/>
      <c r="L15" s="1"/>
      <c r="M15" s="1"/>
      <c r="N15" s="1"/>
    </row>
    <row r="16" spans="1:14" x14ac:dyDescent="0.25">
      <c r="F16" s="1"/>
      <c r="K16" s="1"/>
      <c r="L16" s="1"/>
      <c r="M16" s="1"/>
      <c r="N16" s="1"/>
    </row>
    <row r="17" spans="6:14" x14ac:dyDescent="0.25">
      <c r="F17" s="1"/>
      <c r="K17" s="1"/>
      <c r="L17" s="1"/>
      <c r="M17" s="1"/>
      <c r="N17" s="1"/>
    </row>
    <row r="18" spans="6:14" x14ac:dyDescent="0.25">
      <c r="K18" s="1"/>
      <c r="L18" s="1"/>
      <c r="M18" s="1"/>
      <c r="N18" s="1"/>
    </row>
  </sheetData>
  <mergeCells count="2">
    <mergeCell ref="B3:E3"/>
    <mergeCell ref="G3:J3"/>
  </mergeCells>
  <pageMargins left="0.7" right="0.7" top="0.75" bottom="0.75" header="0.3" footer="0.3"/>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E9C8-ECF7-4C3E-AAD5-130E8183FEF9}">
  <sheetPr>
    <pageSetUpPr fitToPage="1"/>
  </sheetPr>
  <dimension ref="A1:AA35"/>
  <sheetViews>
    <sheetView zoomScaleNormal="100" workbookViewId="0">
      <selection sqref="A1:XFD1"/>
    </sheetView>
  </sheetViews>
  <sheetFormatPr defaultColWidth="8.75" defaultRowHeight="15.75" x14ac:dyDescent="0.25"/>
  <cols>
    <col min="1" max="1" width="15.75" style="150" customWidth="1"/>
    <col min="2" max="8" width="8.75" style="150" bestFit="1" customWidth="1"/>
    <col min="9" max="9" width="9.75" style="150" bestFit="1" customWidth="1"/>
    <col min="10" max="20" width="8.75" style="150" bestFit="1" customWidth="1"/>
    <col min="21" max="25" width="9.625" style="150" bestFit="1" customWidth="1"/>
    <col min="26" max="26" width="12.75" style="150" bestFit="1" customWidth="1"/>
    <col min="27" max="16384" width="8.75" style="150"/>
  </cols>
  <sheetData>
    <row r="1" spans="1:27" ht="30" customHeight="1" x14ac:dyDescent="0.25">
      <c r="A1" s="461" t="s">
        <v>356</v>
      </c>
    </row>
    <row r="2" spans="1:27" x14ac:dyDescent="0.25">
      <c r="A2" s="166" t="s">
        <v>238</v>
      </c>
    </row>
    <row r="3" spans="1:27" x14ac:dyDescent="0.25">
      <c r="A3" s="1"/>
      <c r="B3" s="492">
        <v>2022</v>
      </c>
      <c r="C3" s="493"/>
      <c r="D3" s="493"/>
      <c r="E3" s="493"/>
      <c r="F3" s="493"/>
      <c r="G3" s="493"/>
      <c r="H3" s="493"/>
      <c r="I3" s="493"/>
      <c r="J3" s="493"/>
      <c r="K3" s="493"/>
      <c r="L3" s="493"/>
      <c r="M3" s="494"/>
      <c r="N3" s="492">
        <v>2023</v>
      </c>
      <c r="O3" s="493"/>
      <c r="P3" s="493"/>
      <c r="Q3" s="493"/>
      <c r="R3" s="493"/>
      <c r="S3" s="493"/>
      <c r="T3" s="493"/>
      <c r="U3" s="493"/>
      <c r="V3" s="493"/>
      <c r="W3" s="493"/>
      <c r="X3" s="493"/>
      <c r="Y3" s="494"/>
      <c r="Z3" s="1"/>
    </row>
    <row r="4" spans="1:27" x14ac:dyDescent="0.25">
      <c r="A4" s="1"/>
      <c r="B4" s="334" t="s">
        <v>220</v>
      </c>
      <c r="C4" s="29" t="s">
        <v>221</v>
      </c>
      <c r="D4" s="29" t="s">
        <v>222</v>
      </c>
      <c r="E4" s="29" t="s">
        <v>211</v>
      </c>
      <c r="F4" s="29" t="s">
        <v>212</v>
      </c>
      <c r="G4" s="29" t="s">
        <v>213</v>
      </c>
      <c r="H4" s="29" t="s">
        <v>214</v>
      </c>
      <c r="I4" s="29" t="s">
        <v>215</v>
      </c>
      <c r="J4" s="29" t="s">
        <v>216</v>
      </c>
      <c r="K4" s="29" t="s">
        <v>217</v>
      </c>
      <c r="L4" s="29" t="s">
        <v>218</v>
      </c>
      <c r="M4" s="7" t="s">
        <v>219</v>
      </c>
      <c r="N4" s="334" t="s">
        <v>220</v>
      </c>
      <c r="O4" s="29" t="s">
        <v>221</v>
      </c>
      <c r="P4" s="29" t="s">
        <v>222</v>
      </c>
      <c r="Q4" s="29" t="s">
        <v>223</v>
      </c>
      <c r="R4" s="29" t="s">
        <v>212</v>
      </c>
      <c r="S4" s="29" t="s">
        <v>213</v>
      </c>
      <c r="T4" s="29" t="s">
        <v>214</v>
      </c>
      <c r="U4" s="29" t="s">
        <v>215</v>
      </c>
      <c r="V4" s="29" t="s">
        <v>216</v>
      </c>
      <c r="W4" s="29" t="s">
        <v>217</v>
      </c>
      <c r="X4" s="29" t="s">
        <v>218</v>
      </c>
      <c r="Y4" s="7" t="s">
        <v>219</v>
      </c>
      <c r="Z4" s="3" t="s">
        <v>71</v>
      </c>
    </row>
    <row r="5" spans="1:27" x14ac:dyDescent="0.25">
      <c r="A5" s="74" t="s">
        <v>239</v>
      </c>
      <c r="B5" s="41">
        <v>0</v>
      </c>
      <c r="C5" s="74">
        <v>0</v>
      </c>
      <c r="D5" s="74">
        <v>0</v>
      </c>
      <c r="E5" s="335">
        <f>'Attachment 1 Schedule 1'!$C$22</f>
        <v>580895.95558726497</v>
      </c>
      <c r="F5" s="335">
        <f>'Attachment 1 Schedule 1'!$C$22</f>
        <v>580895.95558726497</v>
      </c>
      <c r="G5" s="335">
        <f>'Attachment 1 Schedule 1'!$C$22</f>
        <v>580895.95558726497</v>
      </c>
      <c r="H5" s="335">
        <f>'Attachment 1 Schedule 1'!$C$22</f>
        <v>580895.95558726497</v>
      </c>
      <c r="I5" s="335">
        <f>'Attachment 1 Schedule 1'!$C$22</f>
        <v>580895.95558726497</v>
      </c>
      <c r="J5" s="335">
        <f>'Attachment 1 Schedule 1'!$C$22</f>
        <v>580895.95558726497</v>
      </c>
      <c r="K5" s="335">
        <f>'Attachment 1 Schedule 1'!$C$22</f>
        <v>580895.95558726497</v>
      </c>
      <c r="L5" s="335">
        <f>'Attachment 1 Schedule 1'!$C$22</f>
        <v>580895.95558726497</v>
      </c>
      <c r="M5" s="336">
        <f>'Attachment 1 Schedule 1'!$C$22</f>
        <v>580895.95558726497</v>
      </c>
      <c r="N5" s="337">
        <f>'Attachment 1 Schedule 1'!$C$22</f>
        <v>580895.95558726497</v>
      </c>
      <c r="O5" s="335">
        <f>'Attachment 1 Schedule 1'!$C$22</f>
        <v>580895.95558726497</v>
      </c>
      <c r="P5" s="335">
        <f>'Attachment 1 Schedule 1'!$C$22</f>
        <v>580895.95558726497</v>
      </c>
      <c r="Q5" s="335">
        <f>'Attachment 1 Schedule 1'!$C$22</f>
        <v>580895.95558726497</v>
      </c>
      <c r="R5" s="335">
        <f>'Attachment 1 Schedule 1'!$C$23</f>
        <v>701519.89339166414</v>
      </c>
      <c r="S5" s="335">
        <f>'Attachment 1 Schedule 1'!$C$23</f>
        <v>701519.89339166414</v>
      </c>
      <c r="T5" s="335">
        <f>'Attachment 1 Schedule 1'!$C$23</f>
        <v>701519.89339166414</v>
      </c>
      <c r="U5" s="335">
        <f>'Attachment 1 Schedule 1'!$C$23</f>
        <v>701519.89339166414</v>
      </c>
      <c r="V5" s="335">
        <f>'Attachment 1 Schedule 1'!$C$23</f>
        <v>701519.89339166414</v>
      </c>
      <c r="W5" s="335">
        <f>'Attachment 1 Schedule 1'!$C$23</f>
        <v>701519.89339166414</v>
      </c>
      <c r="X5" s="335">
        <f>'Attachment 1 Schedule 1'!$C$23</f>
        <v>701519.89339166414</v>
      </c>
      <c r="Y5" s="336">
        <f>'Attachment 1 Schedule 1'!$C$23</f>
        <v>701519.89339166414</v>
      </c>
      <c r="Z5" s="1"/>
    </row>
    <row r="6" spans="1:27" x14ac:dyDescent="0.25">
      <c r="A6" s="74" t="s">
        <v>225</v>
      </c>
      <c r="B6" s="41">
        <v>0</v>
      </c>
      <c r="C6" s="74">
        <v>0</v>
      </c>
      <c r="D6" s="74">
        <v>0</v>
      </c>
      <c r="E6" s="232">
        <f>+E5</f>
        <v>580895.95558726497</v>
      </c>
      <c r="F6" s="232">
        <f>E6+F5</f>
        <v>1161791.9111745299</v>
      </c>
      <c r="G6" s="232">
        <f t="shared" ref="G6:Y6" si="0">F6+G5</f>
        <v>1742687.8667617948</v>
      </c>
      <c r="H6" s="232">
        <f t="shared" si="0"/>
        <v>2323583.8223490599</v>
      </c>
      <c r="I6" s="232">
        <f t="shared" si="0"/>
        <v>2904479.7779363249</v>
      </c>
      <c r="J6" s="232">
        <f t="shared" si="0"/>
        <v>3485375.73352359</v>
      </c>
      <c r="K6" s="232">
        <f t="shared" si="0"/>
        <v>4066271.6891108551</v>
      </c>
      <c r="L6" s="232">
        <f t="shared" si="0"/>
        <v>4647167.6446981197</v>
      </c>
      <c r="M6" s="255">
        <f t="shared" si="0"/>
        <v>5228063.6002853848</v>
      </c>
      <c r="N6" s="338">
        <f t="shared" si="0"/>
        <v>5808959.5558726499</v>
      </c>
      <c r="O6" s="232">
        <f t="shared" si="0"/>
        <v>6389855.511459915</v>
      </c>
      <c r="P6" s="232">
        <f>O6+P5</f>
        <v>6970751.46704718</v>
      </c>
      <c r="Q6" s="232">
        <f>P6+Q5</f>
        <v>7551647.4226344451</v>
      </c>
      <c r="R6" s="232">
        <f t="shared" si="0"/>
        <v>8253167.3160261093</v>
      </c>
      <c r="S6" s="232">
        <f t="shared" si="0"/>
        <v>8954687.2094177734</v>
      </c>
      <c r="T6" s="232">
        <f t="shared" si="0"/>
        <v>9656207.1028094366</v>
      </c>
      <c r="U6" s="232">
        <f t="shared" si="0"/>
        <v>10357726.996201102</v>
      </c>
      <c r="V6" s="232">
        <f t="shared" si="0"/>
        <v>11059246.889592767</v>
      </c>
      <c r="W6" s="232">
        <f t="shared" si="0"/>
        <v>11760766.782984432</v>
      </c>
      <c r="X6" s="232">
        <f t="shared" si="0"/>
        <v>12462286.676376097</v>
      </c>
      <c r="Y6" s="255">
        <f t="shared" si="0"/>
        <v>13163806.569767762</v>
      </c>
      <c r="Z6" s="31">
        <f>+Y6</f>
        <v>13163806.569767762</v>
      </c>
    </row>
    <row r="7" spans="1:27" x14ac:dyDescent="0.25">
      <c r="A7" s="74" t="s">
        <v>226</v>
      </c>
      <c r="B7" s="37">
        <v>0</v>
      </c>
      <c r="C7" s="79">
        <v>0</v>
      </c>
      <c r="D7" s="79">
        <v>0</v>
      </c>
      <c r="E7" s="242">
        <v>0</v>
      </c>
      <c r="F7" s="242">
        <f>+E6*(I11)</f>
        <v>493.76156224917526</v>
      </c>
      <c r="G7" s="242">
        <f>+F6*I11</f>
        <v>987.52312449835051</v>
      </c>
      <c r="H7" s="242">
        <f>+G6*I12</f>
        <v>3194.927755729957</v>
      </c>
      <c r="I7" s="242">
        <f>+H6*I12</f>
        <v>4259.9036743066099</v>
      </c>
      <c r="J7" s="242">
        <f>+I6*I12</f>
        <v>5324.8795928832624</v>
      </c>
      <c r="K7" s="242">
        <f>+J6*I13</f>
        <v>11240.336740613579</v>
      </c>
      <c r="L7" s="242">
        <f>+K6*I13</f>
        <v>13113.726197382508</v>
      </c>
      <c r="M7" s="256">
        <f>+L6*I13</f>
        <v>14987.115654151436</v>
      </c>
      <c r="N7" s="339">
        <f>M6*I14</f>
        <v>20607.284024458226</v>
      </c>
      <c r="O7" s="242">
        <f>+N6*I14</f>
        <v>22896.982249398032</v>
      </c>
      <c r="P7" s="242">
        <f>+O6*I14</f>
        <v>25186.680474337834</v>
      </c>
      <c r="Q7" s="242">
        <f>P6*I15</f>
        <v>28928.618588245798</v>
      </c>
      <c r="R7" s="242">
        <f>Q6*I15</f>
        <v>31339.336803932947</v>
      </c>
      <c r="S7" s="242">
        <f>R6*I15</f>
        <v>34250.644361508355</v>
      </c>
      <c r="T7" s="242">
        <f>S6*I16</f>
        <v>37161.95191908376</v>
      </c>
      <c r="U7" s="242">
        <f>+T6*I16</f>
        <v>40073.259476659165</v>
      </c>
      <c r="V7" s="242">
        <f>+U6*I16</f>
        <v>42984.567034234569</v>
      </c>
      <c r="W7" s="242">
        <f>+V6*I17</f>
        <v>45895.874591809981</v>
      </c>
      <c r="X7" s="242">
        <f>+W6*I17</f>
        <v>48807.182149385393</v>
      </c>
      <c r="Y7" s="256">
        <f>+X6*I17</f>
        <v>51718.489706960805</v>
      </c>
      <c r="Z7" s="31">
        <f>SUM(E7:Y7)</f>
        <v>483453.0456818298</v>
      </c>
    </row>
    <row r="8" spans="1:27" ht="16.5" thickBot="1" x14ac:dyDescent="0.3">
      <c r="A8" s="1"/>
      <c r="B8" s="1"/>
      <c r="C8" s="1"/>
      <c r="D8" s="1"/>
      <c r="E8" s="31"/>
      <c r="F8" s="31"/>
      <c r="G8" s="31"/>
      <c r="H8" s="31"/>
      <c r="I8" s="31"/>
      <c r="J8" s="31"/>
      <c r="K8" s="31"/>
      <c r="L8" s="31"/>
      <c r="M8" s="31"/>
      <c r="N8" s="31"/>
      <c r="O8" s="31"/>
      <c r="P8" s="31"/>
      <c r="Q8" s="31"/>
      <c r="R8" s="31"/>
      <c r="S8" s="31"/>
      <c r="T8" s="31"/>
      <c r="U8" s="31"/>
      <c r="V8" s="31"/>
      <c r="W8" s="31"/>
      <c r="X8" s="31"/>
      <c r="Y8" s="31"/>
      <c r="Z8" s="340">
        <f>SUM(Z6:Z7)</f>
        <v>13647259.615449592</v>
      </c>
      <c r="AA8" s="166" t="s">
        <v>240</v>
      </c>
    </row>
    <row r="9" spans="1:27" ht="16.5" thickTop="1" x14ac:dyDescent="0.25">
      <c r="A9" s="1"/>
      <c r="B9" s="1"/>
      <c r="C9" s="1"/>
      <c r="D9" s="1"/>
      <c r="E9" s="1"/>
      <c r="F9" s="1"/>
      <c r="G9" s="495" t="s">
        <v>227</v>
      </c>
      <c r="H9" s="496"/>
      <c r="I9" s="497"/>
      <c r="J9" s="1"/>
      <c r="K9" s="1"/>
      <c r="L9" s="1"/>
      <c r="M9" s="1"/>
      <c r="N9" s="1"/>
      <c r="O9" s="1"/>
      <c r="P9" s="1"/>
      <c r="Q9" s="1"/>
      <c r="R9" s="1"/>
      <c r="S9" s="1"/>
      <c r="T9" s="1"/>
      <c r="U9" s="1"/>
      <c r="V9" s="1"/>
      <c r="X9" s="1"/>
      <c r="Y9" s="1"/>
    </row>
    <row r="10" spans="1:27" x14ac:dyDescent="0.25">
      <c r="G10" s="20"/>
      <c r="H10" s="415" t="s">
        <v>22</v>
      </c>
      <c r="I10" s="38" t="s">
        <v>229</v>
      </c>
    </row>
    <row r="11" spans="1:27" x14ac:dyDescent="0.25">
      <c r="G11" s="20" t="s">
        <v>230</v>
      </c>
      <c r="H11" s="59">
        <v>1.0200000000000001E-2</v>
      </c>
      <c r="I11" s="330">
        <f>+H11/12</f>
        <v>8.5000000000000006E-4</v>
      </c>
    </row>
    <row r="12" spans="1:27" x14ac:dyDescent="0.25">
      <c r="G12" s="20" t="s">
        <v>231</v>
      </c>
      <c r="H12" s="59">
        <v>2.1999999999999999E-2</v>
      </c>
      <c r="I12" s="330">
        <f t="shared" ref="I12:I17" si="1">+H12/12</f>
        <v>1.8333333333333333E-3</v>
      </c>
    </row>
    <row r="13" spans="1:27" x14ac:dyDescent="0.25">
      <c r="G13" s="20" t="s">
        <v>232</v>
      </c>
      <c r="H13" s="59">
        <v>3.8699999999999998E-2</v>
      </c>
      <c r="I13" s="330">
        <f t="shared" si="1"/>
        <v>3.225E-3</v>
      </c>
    </row>
    <row r="14" spans="1:27" x14ac:dyDescent="0.25">
      <c r="G14" s="20" t="s">
        <v>233</v>
      </c>
      <c r="H14" s="59">
        <v>4.7300000000000002E-2</v>
      </c>
      <c r="I14" s="330">
        <f t="shared" si="1"/>
        <v>3.9416666666666671E-3</v>
      </c>
    </row>
    <row r="15" spans="1:27" x14ac:dyDescent="0.25">
      <c r="G15" s="20" t="s">
        <v>234</v>
      </c>
      <c r="H15" s="59">
        <v>4.9799999999999997E-2</v>
      </c>
      <c r="I15" s="330">
        <f t="shared" si="1"/>
        <v>4.15E-3</v>
      </c>
    </row>
    <row r="16" spans="1:27" x14ac:dyDescent="0.25">
      <c r="G16" s="20" t="s">
        <v>235</v>
      </c>
      <c r="H16" s="59">
        <v>4.9799999999999997E-2</v>
      </c>
      <c r="I16" s="330">
        <f t="shared" si="1"/>
        <v>4.15E-3</v>
      </c>
    </row>
    <row r="17" spans="1:27" x14ac:dyDescent="0.25">
      <c r="G17" s="22" t="s">
        <v>236</v>
      </c>
      <c r="H17" s="333">
        <v>4.9799999999999997E-2</v>
      </c>
      <c r="I17" s="331">
        <f t="shared" si="1"/>
        <v>4.15E-3</v>
      </c>
    </row>
    <row r="20" spans="1:27" x14ac:dyDescent="0.25">
      <c r="A20" s="166" t="s">
        <v>354</v>
      </c>
    </row>
    <row r="21" spans="1:27" x14ac:dyDescent="0.25">
      <c r="A21" s="1"/>
      <c r="B21" s="492">
        <v>2022</v>
      </c>
      <c r="C21" s="493"/>
      <c r="D21" s="493"/>
      <c r="E21" s="493"/>
      <c r="F21" s="493"/>
      <c r="G21" s="493"/>
      <c r="H21" s="493"/>
      <c r="I21" s="493"/>
      <c r="J21" s="493"/>
      <c r="K21" s="493"/>
      <c r="L21" s="493"/>
      <c r="M21" s="494"/>
      <c r="N21" s="492">
        <v>2023</v>
      </c>
      <c r="O21" s="493"/>
      <c r="P21" s="493"/>
      <c r="Q21" s="493"/>
      <c r="R21" s="493"/>
      <c r="S21" s="493"/>
      <c r="T21" s="493"/>
      <c r="U21" s="493"/>
      <c r="V21" s="493"/>
      <c r="W21" s="493"/>
      <c r="X21" s="493"/>
      <c r="Y21" s="494"/>
      <c r="Z21" s="1"/>
    </row>
    <row r="22" spans="1:27" x14ac:dyDescent="0.25">
      <c r="A22" s="1"/>
      <c r="B22" s="334" t="s">
        <v>220</v>
      </c>
      <c r="C22" s="29" t="s">
        <v>221</v>
      </c>
      <c r="D22" s="29" t="s">
        <v>222</v>
      </c>
      <c r="E22" s="29" t="s">
        <v>211</v>
      </c>
      <c r="F22" s="29" t="s">
        <v>212</v>
      </c>
      <c r="G22" s="29" t="s">
        <v>213</v>
      </c>
      <c r="H22" s="29" t="s">
        <v>214</v>
      </c>
      <c r="I22" s="29" t="s">
        <v>215</v>
      </c>
      <c r="J22" s="29" t="s">
        <v>216</v>
      </c>
      <c r="K22" s="29" t="s">
        <v>217</v>
      </c>
      <c r="L22" s="29" t="s">
        <v>218</v>
      </c>
      <c r="M22" s="7" t="s">
        <v>219</v>
      </c>
      <c r="N22" s="334" t="s">
        <v>220</v>
      </c>
      <c r="O22" s="29" t="s">
        <v>221</v>
      </c>
      <c r="P22" s="29" t="s">
        <v>222</v>
      </c>
      <c r="Q22" s="29" t="s">
        <v>223</v>
      </c>
      <c r="R22" s="29" t="s">
        <v>212</v>
      </c>
      <c r="S22" s="29" t="s">
        <v>213</v>
      </c>
      <c r="T22" s="29" t="s">
        <v>214</v>
      </c>
      <c r="U22" s="29" t="s">
        <v>215</v>
      </c>
      <c r="V22" s="29" t="s">
        <v>216</v>
      </c>
      <c r="W22" s="29" t="s">
        <v>217</v>
      </c>
      <c r="X22" s="29" t="s">
        <v>218</v>
      </c>
      <c r="Y22" s="7" t="s">
        <v>219</v>
      </c>
      <c r="Z22" s="3" t="s">
        <v>71</v>
      </c>
    </row>
    <row r="23" spans="1:27" x14ac:dyDescent="0.25">
      <c r="A23" s="74" t="s">
        <v>239</v>
      </c>
      <c r="B23" s="41">
        <v>0</v>
      </c>
      <c r="C23" s="74">
        <v>0</v>
      </c>
      <c r="D23" s="74">
        <v>0</v>
      </c>
      <c r="E23" s="341">
        <f>'Attachment 1 Schedule 1'!$K$22</f>
        <v>424883.43900258496</v>
      </c>
      <c r="F23" s="341">
        <f>'Attachment 1 Schedule 1'!$K$22</f>
        <v>424883.43900258496</v>
      </c>
      <c r="G23" s="341">
        <f>'Attachment 1 Schedule 1'!$K$22</f>
        <v>424883.43900258496</v>
      </c>
      <c r="H23" s="341">
        <f>'Attachment 1 Schedule 1'!$K$22</f>
        <v>424883.43900258496</v>
      </c>
      <c r="I23" s="341">
        <f>'Attachment 1 Schedule 1'!$K$22</f>
        <v>424883.43900258496</v>
      </c>
      <c r="J23" s="341">
        <f>'Attachment 1 Schedule 1'!$K$22</f>
        <v>424883.43900258496</v>
      </c>
      <c r="K23" s="341">
        <f>'Attachment 1 Schedule 1'!$K$22</f>
        <v>424883.43900258496</v>
      </c>
      <c r="L23" s="341">
        <f>'Attachment 1 Schedule 1'!$K$22</f>
        <v>424883.43900258496</v>
      </c>
      <c r="M23" s="342">
        <f>'Attachment 1 Schedule 1'!$K$22</f>
        <v>424883.43900258496</v>
      </c>
      <c r="N23" s="345">
        <f>'Attachment 1 Schedule 1'!$K$22</f>
        <v>424883.43900258496</v>
      </c>
      <c r="O23" s="341">
        <f>'Attachment 1 Schedule 1'!$K$22</f>
        <v>424883.43900258496</v>
      </c>
      <c r="P23" s="341">
        <f>'Attachment 1 Schedule 1'!$K$22</f>
        <v>424883.43900258496</v>
      </c>
      <c r="Q23" s="341">
        <f>'Attachment 1 Schedule 1'!$K$22</f>
        <v>424883.43900258496</v>
      </c>
      <c r="R23" s="341">
        <f>'Attachment 1 Schedule 1'!$K$23</f>
        <v>513111.13800343958</v>
      </c>
      <c r="S23" s="341">
        <f>'Attachment 1 Schedule 1'!$K$23</f>
        <v>513111.13800343958</v>
      </c>
      <c r="T23" s="341">
        <f>'Attachment 1 Schedule 1'!$K$23</f>
        <v>513111.13800343958</v>
      </c>
      <c r="U23" s="341">
        <f>'Attachment 1 Schedule 1'!$K$23</f>
        <v>513111.13800343958</v>
      </c>
      <c r="V23" s="341">
        <f>'Attachment 1 Schedule 1'!$K$23</f>
        <v>513111.13800343958</v>
      </c>
      <c r="W23" s="341">
        <f>'Attachment 1 Schedule 1'!$K$23</f>
        <v>513111.13800343958</v>
      </c>
      <c r="X23" s="341">
        <f>'Attachment 1 Schedule 1'!$K$23</f>
        <v>513111.13800343958</v>
      </c>
      <c r="Y23" s="342">
        <f>'Attachment 1 Schedule 1'!$K$23</f>
        <v>513111.13800343958</v>
      </c>
      <c r="Z23" s="1"/>
    </row>
    <row r="24" spans="1:27" x14ac:dyDescent="0.25">
      <c r="A24" s="74" t="s">
        <v>225</v>
      </c>
      <c r="B24" s="41">
        <v>0</v>
      </c>
      <c r="C24" s="74">
        <v>0</v>
      </c>
      <c r="D24" s="74">
        <v>0</v>
      </c>
      <c r="E24" s="194">
        <f>+E23</f>
        <v>424883.43900258496</v>
      </c>
      <c r="F24" s="194">
        <f>E24+F23</f>
        <v>849766.87800516991</v>
      </c>
      <c r="G24" s="194">
        <f t="shared" ref="G24:Y24" si="2">F24+G23</f>
        <v>1274650.3170077549</v>
      </c>
      <c r="H24" s="194">
        <f t="shared" si="2"/>
        <v>1699533.7560103398</v>
      </c>
      <c r="I24" s="194">
        <f t="shared" si="2"/>
        <v>2124417.1950129247</v>
      </c>
      <c r="J24" s="194">
        <f t="shared" si="2"/>
        <v>2549300.6340155099</v>
      </c>
      <c r="K24" s="194">
        <f t="shared" si="2"/>
        <v>2974184.073018095</v>
      </c>
      <c r="L24" s="194">
        <f t="shared" si="2"/>
        <v>3399067.5120206801</v>
      </c>
      <c r="M24" s="188">
        <f t="shared" si="2"/>
        <v>3823950.9510232653</v>
      </c>
      <c r="N24" s="343">
        <f t="shared" si="2"/>
        <v>4248834.3900258504</v>
      </c>
      <c r="O24" s="194">
        <f t="shared" si="2"/>
        <v>4673717.8290284351</v>
      </c>
      <c r="P24" s="194">
        <f t="shared" si="2"/>
        <v>5098601.2680310197</v>
      </c>
      <c r="Q24" s="194">
        <f t="shared" si="2"/>
        <v>5523484.7070336044</v>
      </c>
      <c r="R24" s="194">
        <f t="shared" si="2"/>
        <v>6036595.845037044</v>
      </c>
      <c r="S24" s="194">
        <f t="shared" si="2"/>
        <v>6549706.9830404837</v>
      </c>
      <c r="T24" s="194">
        <f t="shared" si="2"/>
        <v>7062818.1210439233</v>
      </c>
      <c r="U24" s="194">
        <f t="shared" si="2"/>
        <v>7575929.259047363</v>
      </c>
      <c r="V24" s="194">
        <f t="shared" si="2"/>
        <v>8089040.3970508026</v>
      </c>
      <c r="W24" s="194">
        <f t="shared" si="2"/>
        <v>8602151.5350542422</v>
      </c>
      <c r="X24" s="194">
        <f t="shared" si="2"/>
        <v>9115262.6730576809</v>
      </c>
      <c r="Y24" s="188">
        <f t="shared" si="2"/>
        <v>9628373.8110611197</v>
      </c>
      <c r="Z24" s="194">
        <f>+Y24</f>
        <v>9628373.8110611197</v>
      </c>
    </row>
    <row r="25" spans="1:27" x14ac:dyDescent="0.25">
      <c r="A25" s="74" t="s">
        <v>226</v>
      </c>
      <c r="B25" s="37">
        <v>0</v>
      </c>
      <c r="C25" s="79">
        <v>0</v>
      </c>
      <c r="D25" s="79">
        <v>0</v>
      </c>
      <c r="E25" s="242">
        <v>0</v>
      </c>
      <c r="F25" s="207">
        <f>+E24*(I29)</f>
        <v>361.15092315219727</v>
      </c>
      <c r="G25" s="207">
        <f>+F24*I29</f>
        <v>722.30184630439453</v>
      </c>
      <c r="H25" s="207">
        <f>+G24*I30</f>
        <v>2336.8589145142173</v>
      </c>
      <c r="I25" s="207">
        <f>+H24*I30</f>
        <v>3115.8118860189561</v>
      </c>
      <c r="J25" s="207">
        <f>+I24*I30</f>
        <v>3894.7648575236954</v>
      </c>
      <c r="K25" s="207">
        <f>+J24*I31</f>
        <v>8221.4945447000191</v>
      </c>
      <c r="L25" s="207">
        <f>+K24*I31</f>
        <v>9591.7436354833571</v>
      </c>
      <c r="M25" s="186">
        <f>+L24*I31</f>
        <v>10961.992726266693</v>
      </c>
      <c r="N25" s="344">
        <f>M24*I32</f>
        <v>15072.739998616706</v>
      </c>
      <c r="O25" s="207">
        <f>+N24*I32</f>
        <v>16747.488887351894</v>
      </c>
      <c r="P25" s="207">
        <f>+O24*I32</f>
        <v>18422.237776087084</v>
      </c>
      <c r="Q25" s="207">
        <f>P24*I33</f>
        <v>21159.195262328732</v>
      </c>
      <c r="R25" s="207">
        <f>Q24*I33</f>
        <v>22922.461534189457</v>
      </c>
      <c r="S25" s="207">
        <f>R24*I33</f>
        <v>25051.872756903733</v>
      </c>
      <c r="T25" s="207">
        <f>S24*I34</f>
        <v>27181.283979618009</v>
      </c>
      <c r="U25" s="207">
        <f>+T24*I34</f>
        <v>29310.695202332281</v>
      </c>
      <c r="V25" s="207">
        <f>+U24*I34</f>
        <v>31440.106425046557</v>
      </c>
      <c r="W25" s="207">
        <f>+V24*I35</f>
        <v>33569.517647760833</v>
      </c>
      <c r="X25" s="207">
        <f>+W24*I35</f>
        <v>35698.928870475109</v>
      </c>
      <c r="Y25" s="186">
        <f>+X24*I35</f>
        <v>37828.340093189378</v>
      </c>
      <c r="Z25" s="194">
        <f>SUM(E25:Y25)</f>
        <v>353610.98776786338</v>
      </c>
    </row>
    <row r="26" spans="1:27" ht="16.5" thickBot="1" x14ac:dyDescent="0.3">
      <c r="A26" s="1"/>
      <c r="B26" s="1"/>
      <c r="C26" s="1"/>
      <c r="D26" s="1"/>
      <c r="E26" s="31"/>
      <c r="F26" s="31"/>
      <c r="G26" s="31"/>
      <c r="H26" s="31"/>
      <c r="I26" s="31"/>
      <c r="J26" s="31"/>
      <c r="K26" s="31"/>
      <c r="L26" s="31"/>
      <c r="M26" s="31"/>
      <c r="N26" s="31"/>
      <c r="O26" s="31"/>
      <c r="P26" s="31"/>
      <c r="Q26" s="31"/>
      <c r="R26" s="31"/>
      <c r="S26" s="31"/>
      <c r="T26" s="31"/>
      <c r="U26" s="31"/>
      <c r="V26" s="31"/>
      <c r="W26" s="31"/>
      <c r="X26" s="31"/>
      <c r="Y26" s="31"/>
      <c r="Z26" s="346">
        <f>SUM(Z24:Z25)</f>
        <v>9981984.7988289837</v>
      </c>
      <c r="AA26" s="166" t="s">
        <v>240</v>
      </c>
    </row>
    <row r="27" spans="1:27" ht="16.5" thickTop="1" x14ac:dyDescent="0.25">
      <c r="A27" s="1"/>
      <c r="B27" s="1"/>
      <c r="C27" s="1"/>
      <c r="D27" s="1"/>
      <c r="E27" s="1"/>
      <c r="F27" s="1"/>
      <c r="G27" s="495" t="s">
        <v>227</v>
      </c>
      <c r="H27" s="496"/>
      <c r="I27" s="497"/>
      <c r="J27" s="1"/>
      <c r="K27" s="1"/>
      <c r="L27" s="1"/>
      <c r="M27" s="1"/>
      <c r="N27" s="1"/>
      <c r="O27" s="1"/>
      <c r="P27" s="1"/>
      <c r="Q27" s="1"/>
      <c r="R27" s="1"/>
      <c r="S27" s="1"/>
      <c r="T27" s="1"/>
      <c r="U27" s="1"/>
      <c r="V27" s="1"/>
      <c r="X27" s="1"/>
      <c r="Y27" s="1"/>
    </row>
    <row r="28" spans="1:27" x14ac:dyDescent="0.25">
      <c r="G28" s="20"/>
      <c r="H28" s="415" t="s">
        <v>22</v>
      </c>
      <c r="I28" s="38" t="s">
        <v>229</v>
      </c>
    </row>
    <row r="29" spans="1:27" x14ac:dyDescent="0.25">
      <c r="G29" s="20" t="s">
        <v>230</v>
      </c>
      <c r="H29" s="59">
        <v>1.0200000000000001E-2</v>
      </c>
      <c r="I29" s="330">
        <f>+H29/12</f>
        <v>8.5000000000000006E-4</v>
      </c>
    </row>
    <row r="30" spans="1:27" x14ac:dyDescent="0.25">
      <c r="G30" s="20" t="s">
        <v>231</v>
      </c>
      <c r="H30" s="59">
        <v>2.1999999999999999E-2</v>
      </c>
      <c r="I30" s="330">
        <f t="shared" ref="I30:I35" si="3">+H30/12</f>
        <v>1.8333333333333333E-3</v>
      </c>
    </row>
    <row r="31" spans="1:27" x14ac:dyDescent="0.25">
      <c r="G31" s="20" t="s">
        <v>232</v>
      </c>
      <c r="H31" s="59">
        <v>3.8699999999999998E-2</v>
      </c>
      <c r="I31" s="330">
        <f t="shared" si="3"/>
        <v>3.225E-3</v>
      </c>
    </row>
    <row r="32" spans="1:27" x14ac:dyDescent="0.25">
      <c r="G32" s="20" t="s">
        <v>233</v>
      </c>
      <c r="H32" s="59">
        <v>4.7300000000000002E-2</v>
      </c>
      <c r="I32" s="330">
        <f t="shared" si="3"/>
        <v>3.9416666666666671E-3</v>
      </c>
    </row>
    <row r="33" spans="7:9" x14ac:dyDescent="0.25">
      <c r="G33" s="20" t="s">
        <v>234</v>
      </c>
      <c r="H33" s="59">
        <v>4.9799999999999997E-2</v>
      </c>
      <c r="I33" s="330">
        <f t="shared" si="3"/>
        <v>4.15E-3</v>
      </c>
    </row>
    <row r="34" spans="7:9" x14ac:dyDescent="0.25">
      <c r="G34" s="20" t="s">
        <v>235</v>
      </c>
      <c r="H34" s="59">
        <v>4.9799999999999997E-2</v>
      </c>
      <c r="I34" s="330">
        <f t="shared" si="3"/>
        <v>4.15E-3</v>
      </c>
    </row>
    <row r="35" spans="7:9" x14ac:dyDescent="0.25">
      <c r="G35" s="22" t="s">
        <v>236</v>
      </c>
      <c r="H35" s="333">
        <v>4.9799999999999997E-2</v>
      </c>
      <c r="I35" s="331">
        <f t="shared" si="3"/>
        <v>4.15E-3</v>
      </c>
    </row>
  </sheetData>
  <mergeCells count="6">
    <mergeCell ref="G27:I27"/>
    <mergeCell ref="B3:M3"/>
    <mergeCell ref="N3:Y3"/>
    <mergeCell ref="G9:I9"/>
    <mergeCell ref="B21:M21"/>
    <mergeCell ref="N21:Y21"/>
  </mergeCells>
  <pageMargins left="0.7" right="0.7" top="0.75" bottom="0.75" header="0.3" footer="0.3"/>
  <pageSetup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C19F-9760-48A5-B1DA-80D6A2B3DED9}">
  <sheetPr>
    <pageSetUpPr fitToPage="1"/>
  </sheetPr>
  <dimension ref="A1:Q16"/>
  <sheetViews>
    <sheetView zoomScale="115" zoomScaleNormal="115" workbookViewId="0">
      <selection activeCell="J39" sqref="J39"/>
    </sheetView>
  </sheetViews>
  <sheetFormatPr defaultColWidth="8.625" defaultRowHeight="15.75" x14ac:dyDescent="0.25"/>
  <cols>
    <col min="1" max="1" width="1.5" style="150" customWidth="1"/>
    <col min="2" max="2" width="24.75" style="233" customWidth="1"/>
    <col min="3" max="3" width="7.5" style="233" customWidth="1"/>
    <col min="4" max="4" width="10.75" style="233" customWidth="1"/>
    <col min="5" max="5" width="7.5" style="233" customWidth="1"/>
    <col min="6" max="6" width="11.25" style="233" customWidth="1"/>
    <col min="7" max="7" width="7.5" style="233" customWidth="1"/>
    <col min="8" max="8" width="12.125" style="233" customWidth="1"/>
    <col min="9" max="9" width="12.5" style="233" bestFit="1" customWidth="1"/>
    <col min="10" max="10" width="24.75" style="233" customWidth="1"/>
    <col min="11" max="11" width="7.5" style="233" customWidth="1"/>
    <col min="12" max="12" width="10.75" style="233" customWidth="1"/>
    <col min="13" max="13" width="7.5" style="233" customWidth="1"/>
    <col min="14" max="14" width="11.25" style="233" customWidth="1"/>
    <col min="15" max="15" width="7.5" style="233" customWidth="1"/>
    <col min="16" max="16" width="9.125" style="150" bestFit="1" customWidth="1"/>
    <col min="17" max="16384" width="8.625" style="150"/>
  </cols>
  <sheetData>
    <row r="1" spans="1:17" ht="30" customHeight="1" x14ac:dyDescent="0.25">
      <c r="A1" s="461" t="s">
        <v>359</v>
      </c>
      <c r="B1" s="150"/>
      <c r="C1" s="150"/>
      <c r="D1" s="150"/>
      <c r="E1" s="150"/>
      <c r="F1" s="150"/>
      <c r="G1" s="150"/>
      <c r="H1" s="150"/>
      <c r="I1" s="150"/>
      <c r="J1" s="150"/>
      <c r="K1" s="150"/>
      <c r="L1" s="150"/>
      <c r="M1" s="150"/>
      <c r="N1" s="150"/>
      <c r="O1" s="150"/>
    </row>
    <row r="2" spans="1:17" s="168" customFormat="1" ht="12" x14ac:dyDescent="0.2">
      <c r="B2" s="363" t="s">
        <v>273</v>
      </c>
      <c r="C2" s="1"/>
      <c r="D2" s="1"/>
      <c r="E2" s="1"/>
      <c r="F2" s="1"/>
      <c r="G2" s="1"/>
      <c r="H2" s="1"/>
      <c r="I2" s="245"/>
      <c r="J2" s="363" t="s">
        <v>282</v>
      </c>
      <c r="K2" s="1"/>
      <c r="L2" s="1"/>
      <c r="M2" s="1"/>
      <c r="N2" s="1"/>
      <c r="O2" s="1"/>
    </row>
    <row r="3" spans="1:17" s="168" customFormat="1" ht="12" x14ac:dyDescent="0.2">
      <c r="B3" s="502" t="s">
        <v>263</v>
      </c>
      <c r="C3" s="503"/>
      <c r="D3" s="503"/>
      <c r="E3" s="503"/>
      <c r="F3" s="503"/>
      <c r="G3" s="503"/>
      <c r="H3" s="504"/>
      <c r="I3" s="245"/>
      <c r="J3" s="502" t="s">
        <v>263</v>
      </c>
      <c r="K3" s="503"/>
      <c r="L3" s="503"/>
      <c r="M3" s="503"/>
      <c r="N3" s="503"/>
      <c r="O3" s="503"/>
      <c r="P3" s="504"/>
    </row>
    <row r="4" spans="1:17" s="168" customFormat="1" ht="12" x14ac:dyDescent="0.2">
      <c r="B4" s="246"/>
      <c r="C4" s="245"/>
      <c r="D4" s="236" t="s">
        <v>50</v>
      </c>
      <c r="E4" s="236"/>
      <c r="F4" s="419" t="s">
        <v>51</v>
      </c>
      <c r="G4" s="366"/>
      <c r="H4" s="420">
        <v>2024</v>
      </c>
      <c r="I4" s="245"/>
      <c r="J4" s="213"/>
      <c r="K4" s="192"/>
      <c r="L4" s="236" t="s">
        <v>50</v>
      </c>
      <c r="M4" s="236"/>
      <c r="N4" s="419" t="s">
        <v>51</v>
      </c>
      <c r="O4" s="366"/>
      <c r="P4" s="420">
        <v>2024</v>
      </c>
    </row>
    <row r="5" spans="1:17" s="168" customFormat="1" ht="12" x14ac:dyDescent="0.2">
      <c r="B5" s="238" t="s">
        <v>249</v>
      </c>
      <c r="C5" s="245"/>
      <c r="D5" s="248">
        <v>6970751.4670471791</v>
      </c>
      <c r="E5" s="316"/>
      <c r="F5" s="367">
        <v>8418238.7206999697</v>
      </c>
      <c r="G5" s="234"/>
      <c r="H5" s="368">
        <v>8311781.0012879055</v>
      </c>
      <c r="I5" s="245"/>
      <c r="J5" s="238" t="s">
        <v>249</v>
      </c>
      <c r="K5" s="192"/>
      <c r="L5" s="214">
        <v>5098601.2680310197</v>
      </c>
      <c r="M5" s="349"/>
      <c r="N5" s="356">
        <v>6157333.6560412748</v>
      </c>
      <c r="O5" s="1"/>
      <c r="P5" s="350">
        <v>6079467.5227051573</v>
      </c>
    </row>
    <row r="6" spans="1:17" s="168" customFormat="1" ht="12" x14ac:dyDescent="0.2">
      <c r="B6" s="383" t="s">
        <v>262</v>
      </c>
      <c r="C6" s="245"/>
      <c r="D6" s="248">
        <v>0</v>
      </c>
      <c r="E6" s="316"/>
      <c r="F6" s="367">
        <v>0</v>
      </c>
      <c r="G6" s="234"/>
      <c r="H6" s="368">
        <v>0</v>
      </c>
      <c r="I6" s="245"/>
      <c r="J6" s="383" t="s">
        <v>262</v>
      </c>
      <c r="K6" s="192"/>
      <c r="L6" s="214">
        <v>0</v>
      </c>
      <c r="M6" s="349"/>
      <c r="N6" s="356">
        <v>0</v>
      </c>
      <c r="O6" s="1"/>
      <c r="P6" s="350">
        <v>0</v>
      </c>
    </row>
    <row r="7" spans="1:17" s="168" customFormat="1" ht="12" x14ac:dyDescent="0.2">
      <c r="B7" s="383" t="s">
        <v>246</v>
      </c>
      <c r="C7" s="245"/>
      <c r="D7" s="248">
        <f>-'Attachment 1 Schedule 1'!G65</f>
        <v>-1335041.9375211219</v>
      </c>
      <c r="E7" s="236"/>
      <c r="F7" s="367">
        <f>-'Attachment 1 Schedule 1'!G65</f>
        <v>-1335041.9375211219</v>
      </c>
      <c r="G7" s="234"/>
      <c r="H7" s="368">
        <f>-'Attachment 1 Schedule 1'!G65</f>
        <v>-1335041.9375211219</v>
      </c>
      <c r="I7" s="245"/>
      <c r="J7" s="383" t="s">
        <v>246</v>
      </c>
      <c r="K7" s="192"/>
      <c r="L7" s="214">
        <f>-'Attachment 1 Schedule 1'!O65</f>
        <v>-976486.76010008017</v>
      </c>
      <c r="M7" s="193"/>
      <c r="N7" s="356">
        <f>-'Attachment 1 Schedule 1'!O65</f>
        <v>-976486.76010008017</v>
      </c>
      <c r="O7" s="1"/>
      <c r="P7" s="350">
        <f>-'Attachment 1 Schedule 1'!O65</f>
        <v>-976486.76010008017</v>
      </c>
    </row>
    <row r="8" spans="1:17" s="168" customFormat="1" ht="12" x14ac:dyDescent="0.2">
      <c r="B8" s="383" t="s">
        <v>247</v>
      </c>
      <c r="C8" s="245"/>
      <c r="D8" s="248">
        <f>-'Attachment 1 Schedule 1'!F40</f>
        <v>-1772107.0670045819</v>
      </c>
      <c r="E8" s="236"/>
      <c r="F8" s="367">
        <f>-'Attachment 1 Schedule 1'!F49</f>
        <v>-3024396.0610211529</v>
      </c>
      <c r="G8" s="234"/>
      <c r="H8" s="368">
        <f>-'Attachment 1 Schedule 1'!F85</f>
        <v>-2978940.553132433</v>
      </c>
      <c r="I8" s="245"/>
      <c r="J8" s="383" t="s">
        <v>247</v>
      </c>
      <c r="K8" s="192"/>
      <c r="L8" s="214">
        <f>-'Attachment 1 Schedule 1'!N40</f>
        <v>-1296168.3373204016</v>
      </c>
      <c r="M8" s="193"/>
      <c r="N8" s="356">
        <f>-'Attachment 1 Schedule 1'!N49</f>
        <v>-2212127.2956934855</v>
      </c>
      <c r="O8" s="1"/>
      <c r="P8" s="350">
        <f>-'Attachment 1 Schedule 1'!N85</f>
        <v>-2178879.8744855975</v>
      </c>
    </row>
    <row r="9" spans="1:17" s="168" customFormat="1" ht="12" x14ac:dyDescent="0.2">
      <c r="B9" s="383" t="s">
        <v>248</v>
      </c>
      <c r="C9" s="245"/>
      <c r="D9" s="369">
        <f>-'Attachment 1 Schedule 1'!F41</f>
        <v>-77723.994166867618</v>
      </c>
      <c r="E9" s="236"/>
      <c r="F9" s="370">
        <f>-'Attachment 1 Schedule 1'!F50</f>
        <v>-272922.25380308653</v>
      </c>
      <c r="G9" s="234"/>
      <c r="H9" s="371">
        <f>-'Attachment 1 Schedule 1'!F86</f>
        <v>-268820.3374500529</v>
      </c>
      <c r="I9" s="245"/>
      <c r="J9" s="383" t="s">
        <v>248</v>
      </c>
      <c r="K9" s="192"/>
      <c r="L9" s="351">
        <f>-'Attachment 1 Schedule 1'!N41</f>
        <v>-56849.48847896498</v>
      </c>
      <c r="M9" s="193"/>
      <c r="N9" s="357">
        <f>-'Attachment 1 Schedule 1'!N50</f>
        <v>-199622.91811613701</v>
      </c>
      <c r="O9" s="1"/>
      <c r="P9" s="352">
        <f>-'Attachment 1 Schedule 1'!N86</f>
        <v>-196622.66254572949</v>
      </c>
    </row>
    <row r="10" spans="1:17" s="168" customFormat="1" ht="12" x14ac:dyDescent="0.2">
      <c r="B10" s="372" t="s">
        <v>243</v>
      </c>
      <c r="C10" s="373"/>
      <c r="D10" s="373">
        <f>SUM(D5:D9)</f>
        <v>3785878.468354607</v>
      </c>
      <c r="E10" s="373"/>
      <c r="F10" s="373">
        <f>SUM(F5:F9)</f>
        <v>3785878.4683546079</v>
      </c>
      <c r="G10" s="264"/>
      <c r="H10" s="374">
        <f>SUM(H5:H9)</f>
        <v>3728978.173184297</v>
      </c>
      <c r="I10" s="245"/>
      <c r="J10" s="372" t="s">
        <v>243</v>
      </c>
      <c r="K10" s="358"/>
      <c r="L10" s="358">
        <f>SUM(L5:L9)</f>
        <v>2769096.6821315726</v>
      </c>
      <c r="M10" s="358"/>
      <c r="N10" s="358">
        <f>SUM(N5:N9)</f>
        <v>2769096.6821315717</v>
      </c>
      <c r="O10" s="46"/>
      <c r="P10" s="359">
        <f>SUM(P5:P9)</f>
        <v>2727478.2255737497</v>
      </c>
      <c r="Q10" s="396"/>
    </row>
    <row r="11" spans="1:17" s="168" customFormat="1" ht="12" x14ac:dyDescent="0.2">
      <c r="B11" s="238" t="s">
        <v>242</v>
      </c>
      <c r="C11" s="389"/>
      <c r="D11" s="389">
        <v>0.8</v>
      </c>
      <c r="E11" s="389"/>
      <c r="F11" s="389">
        <v>0.8</v>
      </c>
      <c r="G11" s="234"/>
      <c r="H11" s="375">
        <v>0.8</v>
      </c>
      <c r="I11" s="245"/>
      <c r="J11" s="238" t="s">
        <v>242</v>
      </c>
      <c r="K11" s="354"/>
      <c r="L11" s="389">
        <v>0.8</v>
      </c>
      <c r="M11" s="389"/>
      <c r="N11" s="389">
        <v>0.8</v>
      </c>
      <c r="O11" s="234"/>
      <c r="P11" s="375">
        <v>0.8</v>
      </c>
    </row>
    <row r="12" spans="1:17" s="168" customFormat="1" ht="12" x14ac:dyDescent="0.2">
      <c r="B12" s="238" t="s">
        <v>243</v>
      </c>
      <c r="C12" s="376"/>
      <c r="D12" s="376">
        <f>D10*D11</f>
        <v>3028702.774683686</v>
      </c>
      <c r="E12" s="376"/>
      <c r="F12" s="376">
        <f>F10*F11</f>
        <v>3028702.7746836864</v>
      </c>
      <c r="G12" s="234"/>
      <c r="H12" s="377">
        <f>H10*H11</f>
        <v>2983182.5385474376</v>
      </c>
      <c r="I12" s="245"/>
      <c r="J12" s="238" t="s">
        <v>243</v>
      </c>
      <c r="K12" s="391"/>
      <c r="L12" s="391">
        <f>L10*L11</f>
        <v>2215277.3457052582</v>
      </c>
      <c r="M12" s="391"/>
      <c r="N12" s="391">
        <f>N10*N11</f>
        <v>2215277.3457052573</v>
      </c>
      <c r="O12" s="1"/>
      <c r="P12" s="353">
        <f>P10*P11</f>
        <v>2181982.5804590001</v>
      </c>
    </row>
    <row r="13" spans="1:17" s="168" customFormat="1" ht="12" x14ac:dyDescent="0.2">
      <c r="B13" s="238" t="s">
        <v>244</v>
      </c>
      <c r="C13" s="378"/>
      <c r="D13" s="394">
        <v>2.7E-2</v>
      </c>
      <c r="E13" s="378"/>
      <c r="F13" s="394">
        <v>2.7E-2</v>
      </c>
      <c r="G13" s="234"/>
      <c r="H13" s="379">
        <v>2.7E-2</v>
      </c>
      <c r="I13" s="245"/>
      <c r="J13" s="238" t="s">
        <v>244</v>
      </c>
      <c r="K13" s="355"/>
      <c r="L13" s="394">
        <v>2.7E-2</v>
      </c>
      <c r="M13" s="378"/>
      <c r="N13" s="394">
        <v>2.7E-2</v>
      </c>
      <c r="O13" s="234"/>
      <c r="P13" s="379">
        <v>2.7E-2</v>
      </c>
    </row>
    <row r="14" spans="1:17" s="168" customFormat="1" ht="12" x14ac:dyDescent="0.2">
      <c r="B14" s="380" t="s">
        <v>245</v>
      </c>
      <c r="C14" s="381"/>
      <c r="D14" s="381">
        <f>D12*D13</f>
        <v>81774.974916459527</v>
      </c>
      <c r="E14" s="381"/>
      <c r="F14" s="381">
        <f>F12*F13</f>
        <v>81774.974916459527</v>
      </c>
      <c r="G14" s="251"/>
      <c r="H14" s="382">
        <f>H12*H13</f>
        <v>80545.92854078082</v>
      </c>
      <c r="I14" s="245"/>
      <c r="J14" s="380" t="s">
        <v>245</v>
      </c>
      <c r="K14" s="392"/>
      <c r="L14" s="392">
        <f>L12*L13</f>
        <v>59812.488334041969</v>
      </c>
      <c r="M14" s="392"/>
      <c r="N14" s="392">
        <f>N12*N13</f>
        <v>59812.488334041947</v>
      </c>
      <c r="O14" s="23"/>
      <c r="P14" s="365">
        <f>P12*P13</f>
        <v>58913.529672393001</v>
      </c>
    </row>
    <row r="15" spans="1:17" s="168" customFormat="1" ht="12" x14ac:dyDescent="0.2">
      <c r="B15" s="245"/>
      <c r="C15" s="245"/>
      <c r="D15" s="245"/>
      <c r="E15" s="245"/>
      <c r="F15" s="245"/>
      <c r="G15" s="245"/>
      <c r="H15" s="245"/>
      <c r="I15" s="245"/>
      <c r="J15" s="245"/>
      <c r="K15" s="245"/>
      <c r="L15" s="245"/>
      <c r="M15" s="245"/>
      <c r="N15" s="245"/>
      <c r="O15" s="245"/>
    </row>
    <row r="16" spans="1:17" s="168" customFormat="1" ht="12" x14ac:dyDescent="0.2">
      <c r="B16" s="245"/>
      <c r="C16" s="245"/>
      <c r="D16" s="245"/>
      <c r="E16" s="245"/>
      <c r="F16" s="245"/>
      <c r="G16" s="245"/>
      <c r="H16" s="245"/>
      <c r="I16" s="245"/>
      <c r="J16" s="245"/>
      <c r="K16" s="245"/>
      <c r="L16" s="245"/>
      <c r="M16" s="245"/>
      <c r="N16" s="245"/>
      <c r="O16" s="245"/>
    </row>
  </sheetData>
  <mergeCells count="2">
    <mergeCell ref="B3:H3"/>
    <mergeCell ref="J3:P3"/>
  </mergeCells>
  <pageMargins left="0.7" right="0.7" top="0.75" bottom="0.75" header="0.3" footer="0.3"/>
  <pageSetup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D679-788A-484C-9891-CC2BCAEC7C90}">
  <sheetPr>
    <tabColor theme="8" tint="0.79998168889431442"/>
  </sheetPr>
  <dimension ref="A2:I4"/>
  <sheetViews>
    <sheetView zoomScale="130" zoomScaleNormal="130" workbookViewId="0">
      <selection activeCell="J18" sqref="J18"/>
    </sheetView>
  </sheetViews>
  <sheetFormatPr defaultColWidth="8.75" defaultRowHeight="15" x14ac:dyDescent="0.2"/>
  <cols>
    <col min="1" max="16384" width="8.75" style="395"/>
  </cols>
  <sheetData>
    <row r="2" spans="1:9" x14ac:dyDescent="0.2">
      <c r="A2" s="491" t="s">
        <v>254</v>
      </c>
      <c r="B2" s="491"/>
      <c r="C2" s="491"/>
      <c r="D2" s="491"/>
      <c r="E2" s="491"/>
      <c r="F2" s="491"/>
      <c r="G2" s="491"/>
      <c r="H2" s="491"/>
      <c r="I2" s="491"/>
    </row>
    <row r="4" spans="1:9" x14ac:dyDescent="0.2">
      <c r="A4" s="491" t="s">
        <v>255</v>
      </c>
      <c r="B4" s="491"/>
      <c r="C4" s="491"/>
      <c r="D4" s="491"/>
      <c r="E4" s="491"/>
      <c r="F4" s="491"/>
      <c r="G4" s="491"/>
      <c r="H4" s="491"/>
      <c r="I4" s="491"/>
    </row>
  </sheetData>
  <mergeCells count="2">
    <mergeCell ref="A2:I2"/>
    <mergeCell ref="A4:I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0"/>
  <sheetViews>
    <sheetView zoomScaleNormal="100" zoomScaleSheetLayoutView="85" workbookViewId="0">
      <selection activeCell="D25" sqref="D25"/>
    </sheetView>
  </sheetViews>
  <sheetFormatPr defaultColWidth="10.625" defaultRowHeight="12" x14ac:dyDescent="0.2"/>
  <cols>
    <col min="1" max="1" width="10.625" style="168"/>
    <col min="2" max="2" width="9.75" style="168" customWidth="1"/>
    <col min="3" max="3" width="50.25" style="168" customWidth="1"/>
    <col min="4" max="4" width="15.75" style="168" bestFit="1" customWidth="1"/>
    <col min="5" max="5" width="2" style="168" customWidth="1"/>
    <col min="6" max="7" width="12.25" style="168" customWidth="1"/>
    <col min="8" max="8" width="15.625" style="168" customWidth="1"/>
    <col min="9" max="9" width="1.75" style="168" customWidth="1"/>
    <col min="10" max="10" width="12.625" style="168" bestFit="1" customWidth="1"/>
    <col min="11" max="11" width="10.625" style="169"/>
    <col min="12" max="12" width="11.25" style="169" customWidth="1"/>
    <col min="13" max="17" width="15" style="169" customWidth="1"/>
    <col min="18" max="18" width="15" style="397" customWidth="1"/>
    <col min="19" max="19" width="10.625" style="168"/>
    <col min="20" max="20" width="11.25" style="168" bestFit="1" customWidth="1"/>
    <col min="21" max="16384" width="10.625" style="168"/>
  </cols>
  <sheetData>
    <row r="1" spans="2:19" ht="44.25" customHeight="1" x14ac:dyDescent="0.2"/>
    <row r="2" spans="2:19" ht="13.5" customHeight="1" x14ac:dyDescent="0.2">
      <c r="B2" s="474"/>
      <c r="C2" s="513" t="s">
        <v>166</v>
      </c>
      <c r="D2" s="513"/>
      <c r="E2" s="513"/>
      <c r="F2" s="513"/>
      <c r="G2" s="513"/>
      <c r="H2" s="513"/>
      <c r="I2" s="513"/>
      <c r="J2" s="513"/>
      <c r="K2" s="513"/>
      <c r="L2" s="397"/>
    </row>
    <row r="3" spans="2:19" ht="13.5" customHeight="1" x14ac:dyDescent="0.2">
      <c r="B3" s="474"/>
      <c r="C3" s="513" t="s">
        <v>316</v>
      </c>
      <c r="D3" s="513"/>
      <c r="E3" s="513"/>
      <c r="F3" s="513"/>
      <c r="G3" s="513"/>
      <c r="H3" s="513"/>
      <c r="I3" s="513"/>
      <c r="J3" s="513"/>
      <c r="K3" s="513"/>
      <c r="L3" s="397"/>
    </row>
    <row r="4" spans="2:19" ht="13.5" customHeight="1" x14ac:dyDescent="0.2">
      <c r="B4" s="474"/>
      <c r="C4" s="476"/>
      <c r="D4" s="476"/>
      <c r="E4" s="476"/>
      <c r="F4" s="474"/>
      <c r="G4" s="474"/>
      <c r="H4" s="474"/>
      <c r="I4" s="474"/>
      <c r="J4" s="474"/>
      <c r="K4" s="477"/>
    </row>
    <row r="5" spans="2:19" ht="13.5" customHeight="1" x14ac:dyDescent="0.2">
      <c r="B5" s="478" t="s">
        <v>198</v>
      </c>
      <c r="C5" s="478" t="s">
        <v>0</v>
      </c>
      <c r="D5" s="514" t="s">
        <v>1</v>
      </c>
      <c r="E5" s="514"/>
      <c r="F5" s="514"/>
      <c r="G5" s="514"/>
      <c r="H5" s="514"/>
      <c r="I5" s="514"/>
      <c r="J5" s="514"/>
      <c r="K5" s="514"/>
      <c r="L5" s="397"/>
    </row>
    <row r="6" spans="2:19" ht="13.5" customHeight="1" x14ac:dyDescent="0.2">
      <c r="B6" s="474">
        <v>1</v>
      </c>
      <c r="C6" s="475"/>
      <c r="D6" s="475"/>
      <c r="E6" s="475"/>
      <c r="F6" s="475"/>
      <c r="G6" s="475"/>
      <c r="H6" s="475"/>
      <c r="I6" s="475"/>
      <c r="J6" s="474"/>
      <c r="K6" s="477"/>
    </row>
    <row r="7" spans="2:19" ht="13.5" customHeight="1" x14ac:dyDescent="0.2">
      <c r="B7" s="474">
        <v>2</v>
      </c>
      <c r="C7" s="475"/>
      <c r="D7" s="479" t="s">
        <v>12</v>
      </c>
      <c r="E7" s="475"/>
      <c r="F7" s="515" t="s">
        <v>16</v>
      </c>
      <c r="G7" s="515"/>
      <c r="H7" s="515"/>
      <c r="I7" s="475"/>
      <c r="J7" s="515" t="s">
        <v>20</v>
      </c>
      <c r="K7" s="515"/>
      <c r="L7" s="397"/>
      <c r="R7" s="169"/>
      <c r="S7" s="169"/>
    </row>
    <row r="8" spans="2:19" ht="13.5" customHeight="1" x14ac:dyDescent="0.2">
      <c r="B8" s="474">
        <v>3</v>
      </c>
      <c r="C8" s="475"/>
      <c r="D8" s="475"/>
      <c r="E8" s="475"/>
      <c r="F8" s="475" t="s">
        <v>19</v>
      </c>
      <c r="G8" s="475" t="s">
        <v>17</v>
      </c>
      <c r="H8" s="475" t="s">
        <v>23</v>
      </c>
      <c r="I8" s="475"/>
      <c r="J8" s="477" t="s">
        <v>21</v>
      </c>
      <c r="K8" s="475" t="s">
        <v>22</v>
      </c>
      <c r="L8" s="397"/>
      <c r="R8" s="169"/>
      <c r="S8" s="169"/>
    </row>
    <row r="9" spans="2:19" ht="13.5" customHeight="1" x14ac:dyDescent="0.2">
      <c r="B9" s="474">
        <v>4</v>
      </c>
      <c r="C9" s="474"/>
      <c r="D9" s="475" t="s">
        <v>13</v>
      </c>
      <c r="E9" s="475"/>
      <c r="F9" s="475" t="s">
        <v>14</v>
      </c>
      <c r="G9" s="475" t="s">
        <v>15</v>
      </c>
      <c r="H9" s="480" t="s">
        <v>27</v>
      </c>
      <c r="I9" s="475"/>
      <c r="J9" s="513" t="s">
        <v>26</v>
      </c>
      <c r="K9" s="513"/>
      <c r="L9" s="397"/>
      <c r="R9" s="169"/>
      <c r="S9" s="169"/>
    </row>
    <row r="10" spans="2:19" ht="13.5" customHeight="1" x14ac:dyDescent="0.2">
      <c r="B10" s="474">
        <v>5</v>
      </c>
      <c r="C10" s="481" t="s">
        <v>2</v>
      </c>
      <c r="D10" s="482">
        <v>54003549</v>
      </c>
      <c r="E10" s="482"/>
      <c r="F10" s="482"/>
      <c r="G10" s="482">
        <v>0</v>
      </c>
      <c r="H10" s="482">
        <f>D10+F10+G10</f>
        <v>54003549</v>
      </c>
      <c r="I10" s="482"/>
      <c r="J10" s="482">
        <f>H10-D10</f>
        <v>0</v>
      </c>
      <c r="K10" s="483">
        <f>J10/D10</f>
        <v>0</v>
      </c>
      <c r="L10" s="423"/>
      <c r="R10" s="169"/>
      <c r="S10" s="169"/>
    </row>
    <row r="11" spans="2:19" ht="13.5" customHeight="1" x14ac:dyDescent="0.2">
      <c r="B11" s="474">
        <v>6</v>
      </c>
      <c r="C11" s="481"/>
      <c r="D11" s="482"/>
      <c r="E11" s="482"/>
      <c r="F11" s="482">
        <v>0</v>
      </c>
      <c r="G11" s="482"/>
      <c r="H11" s="482"/>
      <c r="I11" s="482"/>
      <c r="J11" s="482"/>
      <c r="K11" s="484"/>
      <c r="L11" s="424"/>
      <c r="R11" s="169"/>
      <c r="S11" s="169"/>
    </row>
    <row r="12" spans="2:19" ht="13.5" customHeight="1" x14ac:dyDescent="0.2">
      <c r="B12" s="474">
        <v>7</v>
      </c>
      <c r="C12" s="481" t="s">
        <v>3</v>
      </c>
      <c r="D12" s="482">
        <f>D10*0.017</f>
        <v>918060.3330000001</v>
      </c>
      <c r="E12" s="482"/>
      <c r="F12" s="482"/>
      <c r="G12" s="482">
        <v>0</v>
      </c>
      <c r="H12" s="482">
        <f>D12+F12+G12</f>
        <v>918060.3330000001</v>
      </c>
      <c r="I12" s="482"/>
      <c r="J12" s="482">
        <f>H12-D12</f>
        <v>0</v>
      </c>
      <c r="K12" s="484"/>
      <c r="L12" s="424"/>
      <c r="R12" s="169"/>
      <c r="S12" s="169"/>
    </row>
    <row r="13" spans="2:19" ht="13.5" customHeight="1" x14ac:dyDescent="0.2">
      <c r="B13" s="474">
        <v>8</v>
      </c>
      <c r="C13" s="481" t="s">
        <v>4</v>
      </c>
      <c r="D13" s="482"/>
      <c r="E13" s="482"/>
      <c r="F13" s="482">
        <v>0</v>
      </c>
      <c r="G13" s="482"/>
      <c r="H13" s="482"/>
      <c r="I13" s="482"/>
      <c r="J13" s="482"/>
      <c r="K13" s="484"/>
      <c r="L13" s="424"/>
      <c r="R13" s="169"/>
      <c r="S13" s="169"/>
    </row>
    <row r="14" spans="2:19" ht="13.5" customHeight="1" x14ac:dyDescent="0.2">
      <c r="B14" s="474">
        <v>9</v>
      </c>
      <c r="C14" s="481"/>
      <c r="D14" s="482"/>
      <c r="E14" s="482"/>
      <c r="F14" s="482"/>
      <c r="G14" s="482"/>
      <c r="H14" s="482"/>
      <c r="I14" s="482"/>
      <c r="J14" s="482"/>
      <c r="K14" s="484"/>
      <c r="L14" s="424"/>
      <c r="R14" s="169"/>
      <c r="S14" s="169"/>
    </row>
    <row r="15" spans="2:19" ht="13.5" customHeight="1" x14ac:dyDescent="0.2">
      <c r="B15" s="474">
        <v>10</v>
      </c>
      <c r="C15" s="481" t="s">
        <v>167</v>
      </c>
      <c r="D15" s="482">
        <v>8311781</v>
      </c>
      <c r="E15" s="482"/>
      <c r="F15" s="482">
        <f>'Attachment 1 Schedule 1'!N79</f>
        <v>-2232313.4785827482</v>
      </c>
      <c r="G15" s="482">
        <f>'Attachment 8 Schedule 1'!N19</f>
        <v>-31146.453334447928</v>
      </c>
      <c r="H15" s="482">
        <f>D15+F15+G15</f>
        <v>6048321.0680828039</v>
      </c>
      <c r="I15" s="482"/>
      <c r="J15" s="482">
        <f>H15-D15</f>
        <v>-2263459.9319171961</v>
      </c>
      <c r="K15" s="483">
        <f>J15/D15</f>
        <v>-0.27231948627101654</v>
      </c>
      <c r="L15" s="423"/>
      <c r="R15" s="169"/>
      <c r="S15" s="169"/>
    </row>
    <row r="16" spans="2:19" ht="13.5" customHeight="1" x14ac:dyDescent="0.2">
      <c r="B16" s="474">
        <v>11</v>
      </c>
      <c r="C16" s="481"/>
      <c r="D16" s="482"/>
      <c r="E16" s="482"/>
      <c r="F16" s="482"/>
      <c r="G16" s="482"/>
      <c r="H16" s="482"/>
      <c r="I16" s="482"/>
      <c r="J16" s="482"/>
      <c r="K16" s="484"/>
      <c r="L16" s="424"/>
      <c r="R16" s="169"/>
      <c r="S16" s="169"/>
    </row>
    <row r="17" spans="2:20" ht="13.5" customHeight="1" x14ac:dyDescent="0.2">
      <c r="B17" s="474">
        <v>12</v>
      </c>
      <c r="C17" s="481" t="s">
        <v>24</v>
      </c>
      <c r="D17" s="482">
        <v>3622831.71</v>
      </c>
      <c r="E17" s="482"/>
      <c r="F17" s="482">
        <v>0</v>
      </c>
      <c r="G17" s="482">
        <f>'Attachment 8 Schedule 3'!N19</f>
        <v>-18560.566114742775</v>
      </c>
      <c r="H17" s="482">
        <f>D17+F17+G17</f>
        <v>3604271.1438852572</v>
      </c>
      <c r="I17" s="482"/>
      <c r="J17" s="482">
        <f>H17-D17</f>
        <v>-18560.566114742775</v>
      </c>
      <c r="K17" s="483">
        <f>J17/D17</f>
        <v>-5.1232206186974045E-3</v>
      </c>
      <c r="L17" s="424"/>
      <c r="R17" s="169"/>
      <c r="S17" s="169"/>
    </row>
    <row r="18" spans="2:20" ht="13.5" customHeight="1" x14ac:dyDescent="0.2">
      <c r="B18" s="474">
        <v>13</v>
      </c>
      <c r="C18" s="481" t="s">
        <v>5</v>
      </c>
      <c r="D18" s="482"/>
      <c r="E18" s="482"/>
      <c r="F18" s="482"/>
      <c r="G18" s="482"/>
      <c r="H18" s="482"/>
      <c r="I18" s="482"/>
      <c r="J18" s="482"/>
      <c r="K18" s="484"/>
      <c r="L18" s="424"/>
      <c r="R18" s="169"/>
      <c r="S18" s="169"/>
    </row>
    <row r="19" spans="2:20" ht="13.5" customHeight="1" x14ac:dyDescent="0.2">
      <c r="B19" s="474">
        <v>14</v>
      </c>
      <c r="C19" s="481"/>
      <c r="D19" s="482"/>
      <c r="E19" s="482"/>
      <c r="F19" s="482"/>
      <c r="G19" s="482"/>
      <c r="H19" s="482"/>
      <c r="I19" s="482"/>
      <c r="J19" s="482"/>
      <c r="K19" s="484"/>
      <c r="L19" s="424"/>
      <c r="R19" s="169"/>
      <c r="S19" s="169"/>
    </row>
    <row r="20" spans="2:20" ht="13.5" customHeight="1" x14ac:dyDescent="0.2">
      <c r="B20" s="474">
        <v>15</v>
      </c>
      <c r="C20" s="481" t="s">
        <v>6</v>
      </c>
      <c r="D20" s="482">
        <v>9842696.1799999997</v>
      </c>
      <c r="E20" s="482"/>
      <c r="F20" s="482">
        <v>0</v>
      </c>
      <c r="G20" s="482">
        <v>0</v>
      </c>
      <c r="H20" s="482">
        <f>D20+F20+G20</f>
        <v>9842696.1799999997</v>
      </c>
      <c r="I20" s="482"/>
      <c r="J20" s="482">
        <f>H20-D20</f>
        <v>0</v>
      </c>
      <c r="K20" s="484"/>
      <c r="L20" s="424"/>
      <c r="R20" s="169"/>
      <c r="S20" s="169"/>
    </row>
    <row r="21" spans="2:20" ht="13.5" customHeight="1" x14ac:dyDescent="0.2">
      <c r="B21" s="474">
        <v>16</v>
      </c>
      <c r="C21" s="481"/>
      <c r="D21" s="482"/>
      <c r="E21" s="482"/>
      <c r="F21" s="482"/>
      <c r="G21" s="482"/>
      <c r="H21" s="482"/>
      <c r="I21" s="482"/>
      <c r="J21" s="482"/>
      <c r="K21" s="484"/>
      <c r="L21" s="424"/>
      <c r="R21" s="169"/>
      <c r="S21" s="169"/>
    </row>
    <row r="22" spans="2:20" ht="13.5" customHeight="1" x14ac:dyDescent="0.2">
      <c r="B22" s="474">
        <v>17</v>
      </c>
      <c r="C22" s="485" t="s">
        <v>8</v>
      </c>
      <c r="D22" s="486">
        <f>SUM(D10:D21)</f>
        <v>76698918.22299999</v>
      </c>
      <c r="E22" s="486"/>
      <c r="F22" s="486">
        <f>SUM(F10:F21)</f>
        <v>-2232313.4785827482</v>
      </c>
      <c r="G22" s="486">
        <f>SUM(G10:G21)</f>
        <v>-49707.019449190702</v>
      </c>
      <c r="H22" s="486">
        <f>D22+F22+G22</f>
        <v>74416897.724968046</v>
      </c>
      <c r="I22" s="486"/>
      <c r="J22" s="486">
        <f>H22-D22</f>
        <v>-2282020.498031944</v>
      </c>
      <c r="K22" s="483">
        <f>J22/D22</f>
        <v>-2.9752968502072381E-2</v>
      </c>
      <c r="L22" s="423"/>
      <c r="R22" s="169"/>
      <c r="S22" s="169"/>
    </row>
    <row r="23" spans="2:20" ht="13.5" customHeight="1" x14ac:dyDescent="0.2">
      <c r="B23" s="474">
        <v>18</v>
      </c>
      <c r="C23" s="485" t="s">
        <v>7</v>
      </c>
      <c r="D23" s="486"/>
      <c r="E23" s="486"/>
      <c r="F23" s="482"/>
      <c r="G23" s="482"/>
      <c r="H23" s="482"/>
      <c r="I23" s="482"/>
      <c r="J23" s="482"/>
      <c r="K23" s="484"/>
      <c r="L23" s="424"/>
      <c r="R23" s="169"/>
      <c r="S23" s="169"/>
    </row>
    <row r="24" spans="2:20" ht="13.5" customHeight="1" x14ac:dyDescent="0.2">
      <c r="B24" s="474">
        <v>19</v>
      </c>
      <c r="C24" s="481"/>
      <c r="D24" s="482"/>
      <c r="E24" s="482"/>
      <c r="F24" s="482">
        <v>0</v>
      </c>
      <c r="G24" s="482"/>
      <c r="H24" s="482"/>
      <c r="I24" s="482"/>
      <c r="J24" s="482"/>
      <c r="K24" s="484"/>
      <c r="L24" s="424"/>
      <c r="R24" s="169"/>
      <c r="S24" s="169"/>
    </row>
    <row r="25" spans="2:20" ht="13.5" customHeight="1" x14ac:dyDescent="0.2">
      <c r="B25" s="474">
        <v>20</v>
      </c>
      <c r="C25" s="481" t="s">
        <v>25</v>
      </c>
      <c r="D25" s="482">
        <v>6657107.5499999998</v>
      </c>
      <c r="E25" s="482"/>
      <c r="F25" s="482"/>
      <c r="G25" s="482">
        <v>0</v>
      </c>
      <c r="H25" s="482">
        <f>D25+F25+G25</f>
        <v>6657107.5499999998</v>
      </c>
      <c r="I25" s="482"/>
      <c r="J25" s="482">
        <f>H25-D25</f>
        <v>0</v>
      </c>
      <c r="K25" s="483">
        <f>J25/D25</f>
        <v>0</v>
      </c>
      <c r="L25" s="423"/>
      <c r="R25" s="169"/>
      <c r="S25" s="169"/>
    </row>
    <row r="26" spans="2:20" ht="13.5" customHeight="1" x14ac:dyDescent="0.2">
      <c r="B26" s="474">
        <v>21</v>
      </c>
      <c r="C26" s="481"/>
      <c r="D26" s="482"/>
      <c r="E26" s="482"/>
      <c r="F26" s="482"/>
      <c r="G26" s="482"/>
      <c r="H26" s="482"/>
      <c r="I26" s="482"/>
      <c r="J26" s="482"/>
      <c r="K26" s="484"/>
      <c r="L26" s="424"/>
      <c r="R26" s="169"/>
      <c r="S26" s="169"/>
    </row>
    <row r="27" spans="2:20" ht="13.5" customHeight="1" x14ac:dyDescent="0.2">
      <c r="B27" s="474">
        <v>22</v>
      </c>
      <c r="C27" s="481" t="s">
        <v>10</v>
      </c>
      <c r="D27" s="482">
        <v>5948391</v>
      </c>
      <c r="E27" s="482"/>
      <c r="F27" s="482">
        <v>0</v>
      </c>
      <c r="G27" s="487">
        <f>'Attachment 5 Schedule 4'!M24+'Attachment 6 Schedule 4'!O25</f>
        <v>-144345.3831599867</v>
      </c>
      <c r="H27" s="482">
        <f>D27+F27+G27</f>
        <v>5804045.6168400133</v>
      </c>
      <c r="I27" s="482"/>
      <c r="J27" s="482">
        <f>H27-D27</f>
        <v>-144345.3831599867</v>
      </c>
      <c r="K27" s="483">
        <f>J27/D27</f>
        <v>-2.4266290356499211E-2</v>
      </c>
      <c r="L27" s="423"/>
      <c r="R27" s="169"/>
      <c r="S27" s="169"/>
    </row>
    <row r="28" spans="2:20" ht="13.5" customHeight="1" x14ac:dyDescent="0.2">
      <c r="B28" s="474">
        <v>23</v>
      </c>
      <c r="C28" s="481"/>
      <c r="D28" s="482"/>
      <c r="E28" s="482"/>
      <c r="F28" s="482"/>
      <c r="G28" s="482"/>
      <c r="H28" s="482"/>
      <c r="I28" s="482"/>
      <c r="J28" s="482"/>
      <c r="K28" s="484"/>
      <c r="L28" s="424"/>
      <c r="R28" s="169"/>
      <c r="S28" s="169"/>
    </row>
    <row r="29" spans="2:20" ht="13.5" customHeight="1" x14ac:dyDescent="0.2">
      <c r="B29" s="474">
        <v>24</v>
      </c>
      <c r="C29" s="481" t="s">
        <v>9</v>
      </c>
      <c r="D29" s="482">
        <v>13647259.609999999</v>
      </c>
      <c r="E29" s="482"/>
      <c r="F29" s="482">
        <f>'Attachment 1 Schedule 1'!O19</f>
        <v>-3665274.8166206069</v>
      </c>
      <c r="G29" s="482">
        <f>'Attachment 5 Schedule 1'!P24+'Attachment 6 Schedule 1'!O25</f>
        <v>-620522.85140385106</v>
      </c>
      <c r="H29" s="482">
        <f>D29+F29+G29</f>
        <v>9361461.9419755414</v>
      </c>
      <c r="I29" s="482"/>
      <c r="J29" s="482">
        <f>H29-D29</f>
        <v>-4285797.668024458</v>
      </c>
      <c r="K29" s="483">
        <f>J29/D29</f>
        <v>-0.31404089835618348</v>
      </c>
      <c r="L29" s="423"/>
      <c r="R29" s="169"/>
      <c r="S29" s="169"/>
      <c r="T29" s="398"/>
    </row>
    <row r="30" spans="2:20" ht="13.5" customHeight="1" x14ac:dyDescent="0.2">
      <c r="B30" s="474">
        <v>25</v>
      </c>
      <c r="C30" s="481"/>
      <c r="D30" s="482"/>
      <c r="E30" s="482"/>
      <c r="F30" s="482"/>
      <c r="G30" s="482"/>
      <c r="H30" s="482"/>
      <c r="I30" s="482"/>
      <c r="J30" s="482"/>
      <c r="K30" s="484"/>
      <c r="L30" s="424"/>
      <c r="R30" s="169"/>
      <c r="S30" s="169"/>
    </row>
    <row r="31" spans="2:20" ht="13.5" customHeight="1" x14ac:dyDescent="0.2">
      <c r="B31" s="474">
        <v>26</v>
      </c>
      <c r="C31" s="481" t="s">
        <v>11</v>
      </c>
      <c r="D31" s="482">
        <v>-375041</v>
      </c>
      <c r="E31" s="482"/>
      <c r="F31" s="482">
        <v>0</v>
      </c>
      <c r="G31" s="482">
        <f>-'Attachment 7 Schedule 1'!H83</f>
        <v>270125</v>
      </c>
      <c r="H31" s="482">
        <f>D31+F31+G31</f>
        <v>-104916</v>
      </c>
      <c r="I31" s="482"/>
      <c r="J31" s="482">
        <f>H31-D31</f>
        <v>270125</v>
      </c>
      <c r="K31" s="483">
        <f>J31/D31</f>
        <v>-0.72025458549865218</v>
      </c>
      <c r="L31" s="423"/>
      <c r="R31" s="169"/>
      <c r="S31" s="169"/>
      <c r="T31" s="398"/>
    </row>
    <row r="32" spans="2:20" ht="13.5" customHeight="1" x14ac:dyDescent="0.2">
      <c r="B32" s="474">
        <v>27</v>
      </c>
      <c r="C32" s="481"/>
      <c r="D32" s="482"/>
      <c r="E32" s="482"/>
      <c r="F32" s="482"/>
      <c r="G32" s="482"/>
      <c r="H32" s="482"/>
      <c r="I32" s="482"/>
      <c r="J32" s="482"/>
      <c r="K32" s="484"/>
      <c r="L32" s="424"/>
      <c r="R32" s="169"/>
      <c r="S32" s="169"/>
    </row>
    <row r="33" spans="2:19" ht="13.5" customHeight="1" x14ac:dyDescent="0.2">
      <c r="B33" s="474">
        <v>28</v>
      </c>
      <c r="C33" s="488" t="s">
        <v>317</v>
      </c>
      <c r="D33" s="489">
        <f>SUM(D22:D32)</f>
        <v>102576635.38299999</v>
      </c>
      <c r="E33" s="489"/>
      <c r="F33" s="489">
        <f>SUM(F22:F32)</f>
        <v>-5897588.2952033551</v>
      </c>
      <c r="G33" s="489">
        <f>SUM(G22:G32)</f>
        <v>-544450.25401302846</v>
      </c>
      <c r="H33" s="489">
        <f>SUM(H22:H32)</f>
        <v>96134596.833783597</v>
      </c>
      <c r="I33" s="489"/>
      <c r="J33" s="489">
        <f>H33-D33</f>
        <v>-6442038.5492163897</v>
      </c>
      <c r="K33" s="490">
        <f>J33/D33</f>
        <v>-6.2802201740807223E-2</v>
      </c>
      <c r="L33" s="425"/>
      <c r="R33" s="169"/>
      <c r="S33" s="169"/>
    </row>
    <row r="34" spans="2:19" ht="13.5" customHeight="1" x14ac:dyDescent="0.2">
      <c r="B34" s="474"/>
      <c r="C34" s="481"/>
      <c r="D34" s="474"/>
      <c r="E34" s="474"/>
      <c r="F34" s="474"/>
      <c r="G34" s="474"/>
      <c r="H34" s="474"/>
      <c r="I34" s="474"/>
      <c r="J34" s="474"/>
      <c r="K34" s="477"/>
      <c r="R34" s="169"/>
      <c r="S34" s="169"/>
    </row>
    <row r="35" spans="2:19" ht="13.5" customHeight="1" x14ac:dyDescent="0.2">
      <c r="B35" s="474"/>
      <c r="C35" s="481" t="s">
        <v>18</v>
      </c>
      <c r="D35" s="474"/>
      <c r="E35" s="474"/>
      <c r="F35" s="474"/>
      <c r="G35" s="474"/>
      <c r="H35" s="474"/>
      <c r="I35" s="474"/>
      <c r="J35" s="474"/>
      <c r="K35" s="477"/>
      <c r="R35" s="169"/>
      <c r="S35" s="169"/>
    </row>
    <row r="36" spans="2:19" ht="13.5" customHeight="1" x14ac:dyDescent="0.2">
      <c r="B36" s="474"/>
      <c r="C36" s="481" t="s">
        <v>318</v>
      </c>
      <c r="D36" s="474"/>
      <c r="E36" s="474"/>
      <c r="F36" s="474"/>
      <c r="G36" s="474"/>
      <c r="H36" s="474"/>
      <c r="I36" s="474"/>
      <c r="J36" s="474"/>
      <c r="K36" s="477"/>
      <c r="R36" s="169"/>
      <c r="S36" s="169"/>
    </row>
    <row r="37" spans="2:19" ht="13.5" customHeight="1" x14ac:dyDescent="0.2">
      <c r="B37" s="474"/>
      <c r="C37" s="481" t="s">
        <v>202</v>
      </c>
      <c r="D37" s="474"/>
      <c r="E37" s="474"/>
      <c r="F37" s="474"/>
      <c r="G37" s="474"/>
      <c r="H37" s="474"/>
      <c r="I37" s="474"/>
      <c r="J37" s="474"/>
      <c r="K37" s="477"/>
      <c r="R37" s="169"/>
      <c r="S37" s="169"/>
    </row>
    <row r="38" spans="2:19" ht="12" customHeight="1" x14ac:dyDescent="0.2">
      <c r="C38" s="422"/>
      <c r="R38" s="169"/>
      <c r="S38" s="169"/>
    </row>
    <row r="39" spans="2:19" x14ac:dyDescent="0.2">
      <c r="R39" s="169"/>
      <c r="S39" s="169"/>
    </row>
    <row r="40" spans="2:19" x14ac:dyDescent="0.2">
      <c r="C40" s="422"/>
      <c r="R40" s="169"/>
      <c r="S40" s="169"/>
    </row>
  </sheetData>
  <mergeCells count="6">
    <mergeCell ref="J9:K9"/>
    <mergeCell ref="D5:K5"/>
    <mergeCell ref="F7:H7"/>
    <mergeCell ref="J7:K7"/>
    <mergeCell ref="C2:K2"/>
    <mergeCell ref="C3:K3"/>
  </mergeCells>
  <phoneticPr fontId="6" type="noConversion"/>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2:I4"/>
  <sheetViews>
    <sheetView zoomScale="130" zoomScaleNormal="130" workbookViewId="0">
      <selection activeCell="I30" sqref="I30"/>
    </sheetView>
  </sheetViews>
  <sheetFormatPr defaultColWidth="8.75" defaultRowHeight="15" x14ac:dyDescent="0.2"/>
  <cols>
    <col min="1" max="16384" width="8.75" style="395"/>
  </cols>
  <sheetData>
    <row r="2" spans="1:9" x14ac:dyDescent="0.2">
      <c r="A2" s="491" t="s">
        <v>256</v>
      </c>
      <c r="B2" s="491"/>
      <c r="C2" s="491"/>
      <c r="D2" s="491"/>
      <c r="E2" s="491"/>
      <c r="F2" s="491"/>
      <c r="G2" s="491"/>
      <c r="H2" s="491"/>
      <c r="I2" s="491"/>
    </row>
    <row r="4" spans="1:9" x14ac:dyDescent="0.2">
      <c r="A4" s="516" t="s">
        <v>257</v>
      </c>
      <c r="B4" s="516"/>
      <c r="C4" s="516"/>
      <c r="D4" s="516"/>
      <c r="E4" s="516"/>
      <c r="F4" s="516"/>
      <c r="G4" s="516"/>
      <c r="H4" s="516"/>
      <c r="I4" s="516"/>
    </row>
  </sheetData>
  <mergeCells count="2">
    <mergeCell ref="A2:I2"/>
    <mergeCell ref="A4:I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72"/>
  <sheetViews>
    <sheetView zoomScaleNormal="100" workbookViewId="0">
      <selection activeCell="H52" sqref="H52"/>
    </sheetView>
  </sheetViews>
  <sheetFormatPr defaultColWidth="9.75" defaultRowHeight="12" x14ac:dyDescent="0.2"/>
  <cols>
    <col min="1" max="1" width="1.25" style="1" customWidth="1"/>
    <col min="2" max="2" width="24.625" style="1" customWidth="1"/>
    <col min="3" max="3" width="11.25" style="1" customWidth="1"/>
    <col min="4" max="4" width="12.5" style="1" customWidth="1"/>
    <col min="5" max="5" width="12.125" style="1" customWidth="1"/>
    <col min="6" max="6" width="14.75" style="1" customWidth="1"/>
    <col min="7" max="9" width="11.625" style="1" customWidth="1"/>
    <col min="10" max="10" width="4.5" style="1" customWidth="1"/>
    <col min="11" max="11" width="26.25" style="1" customWidth="1"/>
    <col min="12" max="12" width="9.75" style="1" customWidth="1"/>
    <col min="13" max="13" width="10.75" style="1" customWidth="1"/>
    <col min="14" max="14" width="11" style="1" customWidth="1"/>
    <col min="15" max="15" width="3.125" style="2" customWidth="1"/>
    <col min="16" max="16" width="15.75" style="1" bestFit="1" customWidth="1"/>
    <col min="17" max="17" width="1.125" style="1" customWidth="1"/>
    <col min="18" max="19" width="9.75" style="1"/>
    <col min="20" max="20" width="16.125" style="1" bestFit="1" customWidth="1"/>
    <col min="21" max="21" width="16.5" style="1" bestFit="1" customWidth="1"/>
    <col min="22" max="22" width="9.125" style="1" bestFit="1" customWidth="1"/>
    <col min="23" max="16384" width="9.75" style="1"/>
  </cols>
  <sheetData>
    <row r="1" spans="2:19" ht="15.75" x14ac:dyDescent="0.25">
      <c r="B1" s="156" t="s">
        <v>189</v>
      </c>
    </row>
    <row r="3" spans="2:19" x14ac:dyDescent="0.2">
      <c r="B3" s="166" t="s">
        <v>274</v>
      </c>
      <c r="C3" s="3"/>
      <c r="D3" s="3"/>
      <c r="E3" s="3"/>
      <c r="F3" s="3"/>
      <c r="G3" s="3"/>
      <c r="H3" s="3"/>
      <c r="I3" s="3"/>
      <c r="J3" s="3"/>
      <c r="K3" s="166" t="s">
        <v>284</v>
      </c>
    </row>
    <row r="4" spans="2:19" x14ac:dyDescent="0.2">
      <c r="B4" s="492" t="s">
        <v>32</v>
      </c>
      <c r="C4" s="493"/>
      <c r="D4" s="493"/>
      <c r="E4" s="493"/>
      <c r="F4" s="494"/>
      <c r="G4" s="3"/>
      <c r="H4" s="3"/>
      <c r="I4" s="3"/>
      <c r="K4" s="492" t="s">
        <v>32</v>
      </c>
      <c r="L4" s="493"/>
      <c r="M4" s="493"/>
      <c r="N4" s="493"/>
      <c r="O4" s="493"/>
      <c r="P4" s="494"/>
    </row>
    <row r="5" spans="2:19" x14ac:dyDescent="0.2">
      <c r="B5" s="4"/>
      <c r="C5" s="3"/>
      <c r="D5" s="3"/>
      <c r="E5" s="3"/>
      <c r="F5" s="5"/>
      <c r="G5" s="3"/>
      <c r="H5" s="3"/>
      <c r="I5" s="3"/>
      <c r="K5" s="4"/>
      <c r="L5" s="3"/>
      <c r="M5" s="3"/>
      <c r="N5" s="3"/>
      <c r="O5" s="166"/>
      <c r="P5" s="5"/>
      <c r="S5" s="31"/>
    </row>
    <row r="6" spans="2:19" x14ac:dyDescent="0.2">
      <c r="B6" s="360" t="s">
        <v>33</v>
      </c>
      <c r="C6" s="167"/>
      <c r="D6" s="167"/>
      <c r="E6" s="6">
        <v>81701798.349999994</v>
      </c>
      <c r="F6" s="7" t="s">
        <v>13</v>
      </c>
      <c r="G6" s="29"/>
      <c r="H6" s="29"/>
      <c r="I6" s="29"/>
      <c r="K6" s="360" t="s">
        <v>33</v>
      </c>
      <c r="L6" s="167"/>
      <c r="M6" s="167"/>
      <c r="N6" s="6">
        <f>E6</f>
        <v>81701798.349999994</v>
      </c>
      <c r="O6" s="8"/>
      <c r="P6" s="7" t="s">
        <v>13</v>
      </c>
    </row>
    <row r="7" spans="2:19" x14ac:dyDescent="0.2">
      <c r="B7" s="360" t="s">
        <v>34</v>
      </c>
      <c r="C7" s="167"/>
      <c r="D7" s="167"/>
      <c r="E7" s="9">
        <v>-976486.76010008017</v>
      </c>
      <c r="F7" s="7"/>
      <c r="G7" s="29"/>
      <c r="H7" s="29"/>
      <c r="I7" s="29"/>
      <c r="K7" s="360" t="s">
        <v>34</v>
      </c>
      <c r="L7" s="167"/>
      <c r="M7" s="167"/>
      <c r="N7" s="9">
        <f>E7</f>
        <v>-976486.76010008017</v>
      </c>
      <c r="O7" s="10"/>
      <c r="P7" s="7"/>
    </row>
    <row r="8" spans="2:19" x14ac:dyDescent="0.2">
      <c r="B8" s="11" t="s">
        <v>35</v>
      </c>
      <c r="C8" s="12"/>
      <c r="D8" s="12"/>
      <c r="E8" s="13">
        <f>SUM(E6:E7)</f>
        <v>80725311.589899912</v>
      </c>
      <c r="F8" s="14" t="s">
        <v>14</v>
      </c>
      <c r="G8" s="384"/>
      <c r="H8" s="384"/>
      <c r="I8" s="384"/>
      <c r="K8" s="11" t="s">
        <v>35</v>
      </c>
      <c r="L8" s="12"/>
      <c r="M8" s="12"/>
      <c r="N8" s="13">
        <f>SUM(N6:N7)</f>
        <v>80725311.589899912</v>
      </c>
      <c r="O8" s="15"/>
      <c r="P8" s="14" t="s">
        <v>14</v>
      </c>
    </row>
    <row r="9" spans="2:19" x14ac:dyDescent="0.2">
      <c r="B9" s="16"/>
      <c r="C9" s="17"/>
      <c r="D9" s="17"/>
      <c r="E9" s="17"/>
      <c r="F9" s="18"/>
      <c r="G9" s="17"/>
      <c r="H9" s="17"/>
      <c r="I9" s="17"/>
      <c r="K9" s="16"/>
      <c r="L9" s="17"/>
      <c r="M9" s="17"/>
      <c r="N9" s="17"/>
      <c r="O9" s="19"/>
      <c r="P9" s="18"/>
    </row>
    <row r="10" spans="2:19" x14ac:dyDescent="0.2">
      <c r="B10" s="20"/>
      <c r="C10" s="2" t="s">
        <v>30</v>
      </c>
      <c r="E10" s="26">
        <f>(E6+E8)/2</f>
        <v>81213554.969949961</v>
      </c>
      <c r="F10" s="5" t="s">
        <v>36</v>
      </c>
      <c r="G10" s="3"/>
      <c r="H10" s="3"/>
      <c r="I10" s="3"/>
      <c r="K10" s="20"/>
      <c r="L10" s="2" t="s">
        <v>30</v>
      </c>
      <c r="N10" s="26">
        <f>(N6+N8)/2</f>
        <v>81213554.969949961</v>
      </c>
      <c r="O10" s="21"/>
      <c r="P10" s="5" t="s">
        <v>36</v>
      </c>
    </row>
    <row r="11" spans="2:19" x14ac:dyDescent="0.2">
      <c r="B11" s="22"/>
      <c r="C11" s="23"/>
      <c r="D11" s="23"/>
      <c r="E11" s="24"/>
      <c r="F11" s="25"/>
      <c r="K11" s="20"/>
      <c r="N11" s="26"/>
      <c r="O11" s="21"/>
      <c r="P11" s="5"/>
    </row>
    <row r="12" spans="2:19" x14ac:dyDescent="0.2">
      <c r="E12" s="17"/>
      <c r="K12" s="287" t="s">
        <v>37</v>
      </c>
      <c r="L12" s="196"/>
      <c r="M12" s="196"/>
      <c r="N12" s="214">
        <f>N8</f>
        <v>80725311.589899912</v>
      </c>
      <c r="O12" s="289"/>
      <c r="P12" s="202"/>
    </row>
    <row r="13" spans="2:19" x14ac:dyDescent="0.2">
      <c r="E13" s="17"/>
      <c r="K13" s="287" t="s">
        <v>164</v>
      </c>
      <c r="L13" s="196"/>
      <c r="M13" s="196"/>
      <c r="N13" s="214">
        <f>N7*0.75</f>
        <v>-732365.07007506012</v>
      </c>
      <c r="O13" s="290"/>
      <c r="P13" s="202"/>
    </row>
    <row r="14" spans="2:19" x14ac:dyDescent="0.2">
      <c r="E14" s="17"/>
      <c r="K14" s="291" t="s">
        <v>165</v>
      </c>
      <c r="L14" s="196"/>
      <c r="M14" s="196"/>
      <c r="N14" s="292">
        <f>SUM(N12:N13)</f>
        <v>79992946.519824848</v>
      </c>
      <c r="O14" s="290"/>
      <c r="P14" s="293" t="s">
        <v>15</v>
      </c>
    </row>
    <row r="15" spans="2:19" x14ac:dyDescent="0.2">
      <c r="E15" s="17"/>
      <c r="K15" s="213"/>
      <c r="L15" s="196"/>
      <c r="M15" s="196"/>
      <c r="N15" s="194"/>
      <c r="O15" s="290"/>
      <c r="P15" s="293"/>
    </row>
    <row r="16" spans="2:19" x14ac:dyDescent="0.2">
      <c r="E16" s="17"/>
      <c r="K16" s="213"/>
      <c r="L16" s="294" t="s">
        <v>30</v>
      </c>
      <c r="M16" s="196"/>
      <c r="N16" s="288">
        <f>(N12+N14)/2</f>
        <v>80359129.05486238</v>
      </c>
      <c r="O16" s="289"/>
      <c r="P16" s="202" t="s">
        <v>38</v>
      </c>
    </row>
    <row r="17" spans="1:18" x14ac:dyDescent="0.2">
      <c r="E17" s="17"/>
      <c r="K17" s="22"/>
      <c r="L17" s="23"/>
      <c r="M17" s="23"/>
      <c r="N17" s="24"/>
      <c r="O17" s="28"/>
      <c r="P17" s="25"/>
    </row>
    <row r="18" spans="1:18" x14ac:dyDescent="0.2">
      <c r="E18" s="17"/>
    </row>
    <row r="19" spans="1:18" x14ac:dyDescent="0.2">
      <c r="B19" s="166" t="s">
        <v>275</v>
      </c>
      <c r="C19" s="29"/>
      <c r="D19" s="29"/>
      <c r="E19" s="29"/>
      <c r="K19" s="166" t="s">
        <v>285</v>
      </c>
    </row>
    <row r="20" spans="1:18" x14ac:dyDescent="0.2">
      <c r="B20" s="492" t="s">
        <v>39</v>
      </c>
      <c r="C20" s="493"/>
      <c r="D20" s="493"/>
      <c r="E20" s="494"/>
      <c r="K20" s="492" t="s">
        <v>39</v>
      </c>
      <c r="L20" s="493"/>
      <c r="M20" s="493"/>
      <c r="N20" s="494"/>
      <c r="O20" s="166"/>
    </row>
    <row r="21" spans="1:18" x14ac:dyDescent="0.2">
      <c r="B21" s="20"/>
      <c r="E21" s="5"/>
      <c r="K21" s="20"/>
      <c r="N21" s="5"/>
      <c r="O21" s="166"/>
    </row>
    <row r="22" spans="1:18" s="29" customFormat="1" x14ac:dyDescent="0.2">
      <c r="B22" s="511" t="s">
        <v>40</v>
      </c>
      <c r="C22" s="512"/>
      <c r="D22" s="512"/>
      <c r="E22" s="30">
        <f>E29</f>
        <v>9628373.8110611215</v>
      </c>
      <c r="F22" s="166"/>
      <c r="G22" s="166"/>
      <c r="H22" s="166"/>
      <c r="I22" s="166"/>
      <c r="J22" s="1"/>
      <c r="K22" s="507" t="s">
        <v>40</v>
      </c>
      <c r="L22" s="508"/>
      <c r="M22" s="508"/>
      <c r="N22" s="188">
        <f>N29</f>
        <v>9588422.310892947</v>
      </c>
      <c r="O22" s="166"/>
      <c r="P22" s="31"/>
    </row>
    <row r="23" spans="1:18" x14ac:dyDescent="0.2">
      <c r="A23" s="29"/>
      <c r="B23" s="511" t="s">
        <v>41</v>
      </c>
      <c r="C23" s="512"/>
      <c r="D23" s="512"/>
      <c r="E23" s="32">
        <f>'Attachment 5 Schedule 2'!Z7</f>
        <v>353610.98776786338</v>
      </c>
      <c r="K23" s="507" t="s">
        <v>41</v>
      </c>
      <c r="L23" s="508"/>
      <c r="M23" s="508"/>
      <c r="N23" s="186">
        <f>'Attachment 5 Schedule 2'!Z25</f>
        <v>365365.49515273015</v>
      </c>
      <c r="O23" s="10"/>
      <c r="P23" s="154" t="s">
        <v>87</v>
      </c>
    </row>
    <row r="24" spans="1:18" x14ac:dyDescent="0.2">
      <c r="A24" s="29"/>
      <c r="B24" s="505" t="s">
        <v>42</v>
      </c>
      <c r="C24" s="506"/>
      <c r="D24" s="506"/>
      <c r="E24" s="34">
        <f>SUM(E22:E23)</f>
        <v>9981984.7988289855</v>
      </c>
      <c r="F24" s="153" t="s">
        <v>14</v>
      </c>
      <c r="G24" s="153"/>
      <c r="H24" s="153"/>
      <c r="I24" s="153"/>
      <c r="K24" s="520" t="s">
        <v>42</v>
      </c>
      <c r="L24" s="521"/>
      <c r="M24" s="521"/>
      <c r="N24" s="187">
        <f>SUM(N22:N23)</f>
        <v>9953787.8060456775</v>
      </c>
      <c r="O24" s="153" t="s">
        <v>15</v>
      </c>
      <c r="P24" s="301">
        <f>N24-E24</f>
        <v>-28196.992783308029</v>
      </c>
      <c r="R24" s="31"/>
    </row>
    <row r="25" spans="1:18" x14ac:dyDescent="0.2">
      <c r="A25" s="29"/>
      <c r="B25" s="20"/>
      <c r="E25" s="30"/>
      <c r="K25" s="20"/>
      <c r="N25" s="30"/>
      <c r="O25" s="10"/>
    </row>
    <row r="26" spans="1:18" x14ac:dyDescent="0.2">
      <c r="A26" s="29"/>
      <c r="B26" s="507" t="s">
        <v>43</v>
      </c>
      <c r="C26" s="508"/>
      <c r="D26" s="508"/>
      <c r="E26" s="509"/>
      <c r="K26" s="507" t="s">
        <v>43</v>
      </c>
      <c r="L26" s="508"/>
      <c r="M26" s="508"/>
      <c r="N26" s="509"/>
    </row>
    <row r="27" spans="1:18" x14ac:dyDescent="0.2">
      <c r="A27" s="29"/>
      <c r="B27" s="35" t="s">
        <v>44</v>
      </c>
      <c r="C27" s="31">
        <f>C39</f>
        <v>424883.43900258496</v>
      </c>
      <c r="D27" s="36" t="s">
        <v>45</v>
      </c>
      <c r="E27" s="30">
        <f>C27*13</f>
        <v>5523484.7070336044</v>
      </c>
      <c r="K27" s="35" t="s">
        <v>187</v>
      </c>
      <c r="L27" s="232">
        <f>L39</f>
        <v>424883.43900258496</v>
      </c>
      <c r="M27" s="36" t="s">
        <v>45</v>
      </c>
      <c r="N27" s="188">
        <f>L27*12</f>
        <v>5098601.2680310197</v>
      </c>
      <c r="O27" s="10"/>
    </row>
    <row r="28" spans="1:18" x14ac:dyDescent="0.2">
      <c r="A28" s="29"/>
      <c r="B28" s="35" t="s">
        <v>47</v>
      </c>
      <c r="C28" s="31">
        <f>E39</f>
        <v>513111.13800343958</v>
      </c>
      <c r="D28" s="36" t="s">
        <v>45</v>
      </c>
      <c r="E28" s="32">
        <f>C28*8</f>
        <v>4104889.1040275167</v>
      </c>
      <c r="K28" s="35" t="s">
        <v>188</v>
      </c>
      <c r="L28" s="194">
        <f>N39</f>
        <v>498869.00476243632</v>
      </c>
      <c r="M28" s="36" t="s">
        <v>45</v>
      </c>
      <c r="N28" s="186">
        <f>L28*9</f>
        <v>4489821.0428619273</v>
      </c>
      <c r="O28" s="10"/>
    </row>
    <row r="29" spans="1:18" x14ac:dyDescent="0.2">
      <c r="A29" s="29"/>
      <c r="B29" s="37"/>
      <c r="C29" s="23"/>
      <c r="D29" s="23"/>
      <c r="E29" s="32">
        <f>SUM(E27:E28)</f>
        <v>9628373.8110611215</v>
      </c>
      <c r="J29" s="29"/>
      <c r="K29" s="37"/>
      <c r="L29" s="23"/>
      <c r="M29" s="23"/>
      <c r="N29" s="186">
        <f>N27+N28</f>
        <v>9588422.310892947</v>
      </c>
      <c r="O29" s="10"/>
    </row>
    <row r="30" spans="1:18" x14ac:dyDescent="0.2">
      <c r="A30" s="29"/>
      <c r="R30" s="414"/>
    </row>
    <row r="31" spans="1:18" x14ac:dyDescent="0.2">
      <c r="A31" s="29"/>
      <c r="B31" s="166" t="s">
        <v>276</v>
      </c>
      <c r="K31" s="166" t="s">
        <v>286</v>
      </c>
    </row>
    <row r="32" spans="1:18" x14ac:dyDescent="0.2">
      <c r="A32" s="29"/>
      <c r="B32" s="492" t="s">
        <v>49</v>
      </c>
      <c r="C32" s="493"/>
      <c r="D32" s="493"/>
      <c r="E32" s="493"/>
      <c r="F32" s="494"/>
      <c r="G32" s="3"/>
      <c r="H32" s="3"/>
      <c r="I32" s="3"/>
      <c r="K32" s="492" t="s">
        <v>49</v>
      </c>
      <c r="L32" s="493"/>
      <c r="M32" s="493"/>
      <c r="N32" s="493"/>
      <c r="O32" s="493"/>
      <c r="P32" s="494"/>
    </row>
    <row r="33" spans="1:16" x14ac:dyDescent="0.2">
      <c r="A33" s="29"/>
      <c r="B33" s="4"/>
      <c r="C33" s="3" t="s">
        <v>50</v>
      </c>
      <c r="D33" s="3"/>
      <c r="E33" s="3" t="s">
        <v>51</v>
      </c>
      <c r="F33" s="38"/>
      <c r="G33" s="46"/>
      <c r="H33" s="46"/>
      <c r="I33" s="46"/>
      <c r="K33" s="4"/>
      <c r="L33" s="193" t="s">
        <v>52</v>
      </c>
      <c r="M33" s="3"/>
      <c r="N33" s="193" t="s">
        <v>144</v>
      </c>
      <c r="O33" s="166"/>
      <c r="P33" s="38"/>
    </row>
    <row r="34" spans="1:16" x14ac:dyDescent="0.2">
      <c r="A34" s="29"/>
      <c r="B34" s="39" t="s">
        <v>53</v>
      </c>
      <c r="C34" s="31">
        <v>976486.76010008017</v>
      </c>
      <c r="E34" s="31">
        <v>976486.76010008017</v>
      </c>
      <c r="F34" s="40"/>
      <c r="K34" s="39" t="s">
        <v>53</v>
      </c>
      <c r="L34" s="31">
        <f>C34</f>
        <v>976486.76010008017</v>
      </c>
      <c r="N34" s="31">
        <f>E34</f>
        <v>976486.76010008017</v>
      </c>
      <c r="O34" s="10"/>
      <c r="P34" s="40"/>
    </row>
    <row r="35" spans="1:16" x14ac:dyDescent="0.2">
      <c r="A35" s="29"/>
      <c r="B35" s="41" t="s">
        <v>54</v>
      </c>
      <c r="C35" s="31">
        <f>F48</f>
        <v>4062302.0195968975</v>
      </c>
      <c r="E35" s="31">
        <f>F57</f>
        <v>5121034.4076071531</v>
      </c>
      <c r="F35" s="40"/>
      <c r="K35" s="41" t="s">
        <v>54</v>
      </c>
      <c r="L35" s="31">
        <f>P48</f>
        <v>4062302.0195968975</v>
      </c>
      <c r="N35" s="194">
        <f>P57</f>
        <v>4950758.0797782689</v>
      </c>
      <c r="O35" s="10"/>
      <c r="P35" s="40"/>
    </row>
    <row r="36" spans="1:16" x14ac:dyDescent="0.2">
      <c r="A36" s="29"/>
      <c r="B36" s="41" t="s">
        <v>55</v>
      </c>
      <c r="C36" s="9">
        <f>'Attachment 5 Schedule 3'!D14</f>
        <v>59812.488334041969</v>
      </c>
      <c r="E36" s="31">
        <f>'Attachment 5 Schedule 3'!F14</f>
        <v>59812.488334041947</v>
      </c>
      <c r="F36" s="40"/>
      <c r="K36" s="41" t="s">
        <v>55</v>
      </c>
      <c r="L36" s="9">
        <f>'Attachment 5 Schedule 3'!J14</f>
        <v>59812.488334041969</v>
      </c>
      <c r="N36" s="194">
        <f>'Attachment 5 Schedule 3'!L14</f>
        <v>59183.217270887675</v>
      </c>
      <c r="O36" s="10"/>
      <c r="P36" s="40"/>
    </row>
    <row r="37" spans="1:16" x14ac:dyDescent="0.2">
      <c r="A37" s="29"/>
      <c r="B37" s="39" t="s">
        <v>56</v>
      </c>
      <c r="C37" s="42">
        <f>SUM(C34:C36)</f>
        <v>5098601.2680310197</v>
      </c>
      <c r="D37" s="1" t="s">
        <v>57</v>
      </c>
      <c r="E37" s="42">
        <f>SUM(E34:E36)</f>
        <v>6157333.6560412748</v>
      </c>
      <c r="F37" s="40" t="s">
        <v>14</v>
      </c>
      <c r="K37" s="39" t="s">
        <v>56</v>
      </c>
      <c r="L37" s="42">
        <f>SUM(L34:L36)</f>
        <v>5098601.2680310197</v>
      </c>
      <c r="M37" s="1" t="s">
        <v>57</v>
      </c>
      <c r="N37" s="195">
        <f>SUM(N34:N36)</f>
        <v>5986428.0571492361</v>
      </c>
      <c r="O37" s="21"/>
      <c r="P37" s="40" t="s">
        <v>14</v>
      </c>
    </row>
    <row r="38" spans="1:16" x14ac:dyDescent="0.2">
      <c r="B38" s="39"/>
      <c r="F38" s="40"/>
      <c r="J38" s="29"/>
      <c r="K38" s="39"/>
      <c r="P38" s="40"/>
    </row>
    <row r="39" spans="1:16" x14ac:dyDescent="0.2">
      <c r="B39" s="43" t="s">
        <v>58</v>
      </c>
      <c r="C39" s="44">
        <f>C37/12</f>
        <v>424883.43900258496</v>
      </c>
      <c r="D39" s="23" t="s">
        <v>59</v>
      </c>
      <c r="E39" s="44">
        <f>E37/12</f>
        <v>513111.13800343958</v>
      </c>
      <c r="F39" s="25" t="s">
        <v>60</v>
      </c>
      <c r="J39" s="29"/>
      <c r="K39" s="43" t="s">
        <v>58</v>
      </c>
      <c r="L39" s="44">
        <f>L37/12</f>
        <v>424883.43900258496</v>
      </c>
      <c r="M39" s="23" t="s">
        <v>59</v>
      </c>
      <c r="N39" s="197">
        <f>N37/12</f>
        <v>498869.00476243632</v>
      </c>
      <c r="O39" s="45"/>
      <c r="P39" s="25" t="s">
        <v>60</v>
      </c>
    </row>
    <row r="40" spans="1:16" x14ac:dyDescent="0.2">
      <c r="J40" s="29"/>
      <c r="K40" s="29"/>
      <c r="L40" s="29"/>
      <c r="M40" s="29"/>
      <c r="N40" s="29"/>
      <c r="P40" s="29"/>
    </row>
    <row r="41" spans="1:16" x14ac:dyDescent="0.2">
      <c r="B41" s="166" t="s">
        <v>277</v>
      </c>
      <c r="C41" s="46"/>
      <c r="D41" s="46"/>
      <c r="J41" s="29"/>
      <c r="K41" s="166" t="s">
        <v>287</v>
      </c>
      <c r="L41" s="47"/>
      <c r="M41" s="48"/>
      <c r="N41" s="47"/>
      <c r="O41" s="49"/>
      <c r="P41" s="48"/>
    </row>
    <row r="42" spans="1:16" x14ac:dyDescent="0.2">
      <c r="B42" s="492" t="s">
        <v>61</v>
      </c>
      <c r="C42" s="493"/>
      <c r="D42" s="493"/>
      <c r="E42" s="493"/>
      <c r="F42" s="494"/>
      <c r="G42" s="3"/>
      <c r="H42" s="3"/>
      <c r="I42" s="3"/>
      <c r="J42" s="29"/>
      <c r="K42" s="517" t="s">
        <v>62</v>
      </c>
      <c r="L42" s="518"/>
      <c r="M42" s="518"/>
      <c r="N42" s="518"/>
      <c r="O42" s="518"/>
      <c r="P42" s="519"/>
    </row>
    <row r="43" spans="1:16" x14ac:dyDescent="0.2">
      <c r="B43" s="20"/>
      <c r="D43" s="27" t="s">
        <v>13</v>
      </c>
      <c r="E43" s="50" t="s">
        <v>14</v>
      </c>
      <c r="F43" s="51" t="s">
        <v>63</v>
      </c>
      <c r="G43" s="50"/>
      <c r="H43" s="50"/>
      <c r="I43" s="50"/>
      <c r="J43" s="29"/>
      <c r="K43" s="20"/>
      <c r="M43" s="27" t="s">
        <v>13</v>
      </c>
      <c r="N43" s="50" t="s">
        <v>14</v>
      </c>
      <c r="O43" s="52"/>
      <c r="P43" s="51" t="s">
        <v>63</v>
      </c>
    </row>
    <row r="44" spans="1:16" x14ac:dyDescent="0.2">
      <c r="B44" s="39" t="s">
        <v>64</v>
      </c>
      <c r="C44" s="3" t="s">
        <v>65</v>
      </c>
      <c r="D44" s="3" t="s">
        <v>32</v>
      </c>
      <c r="E44" s="3" t="s">
        <v>66</v>
      </c>
      <c r="F44" s="5" t="s">
        <v>67</v>
      </c>
      <c r="G44" s="3"/>
      <c r="H44" s="3"/>
      <c r="I44" s="3"/>
      <c r="J44" s="29"/>
      <c r="K44" s="39" t="s">
        <v>64</v>
      </c>
      <c r="L44" s="3" t="s">
        <v>65</v>
      </c>
      <c r="M44" s="3" t="s">
        <v>32</v>
      </c>
      <c r="N44" s="3" t="s">
        <v>66</v>
      </c>
      <c r="O44" s="166"/>
      <c r="P44" s="5" t="s">
        <v>67</v>
      </c>
    </row>
    <row r="45" spans="1:16" x14ac:dyDescent="0.2">
      <c r="B45" s="41" t="s">
        <v>68</v>
      </c>
      <c r="C45" s="53">
        <v>0.56000000000000005</v>
      </c>
      <c r="D45" s="31">
        <f>C45*D48</f>
        <v>45479590.783171982</v>
      </c>
      <c r="E45" s="54">
        <v>2.8500000000000001E-2</v>
      </c>
      <c r="F45" s="55">
        <f>D45*E45</f>
        <v>1296168.3373204016</v>
      </c>
      <c r="G45" s="385"/>
      <c r="H45" s="385"/>
      <c r="I45" s="385"/>
      <c r="J45" s="29"/>
      <c r="K45" s="41" t="s">
        <v>68</v>
      </c>
      <c r="L45" s="53">
        <v>0.56000000000000005</v>
      </c>
      <c r="M45" s="31">
        <f>L45*M48</f>
        <v>45479590.783171982</v>
      </c>
      <c r="N45" s="54">
        <v>2.8500000000000001E-2</v>
      </c>
      <c r="O45" s="56"/>
      <c r="P45" s="55">
        <f>+M45*N45</f>
        <v>1296168.3373204016</v>
      </c>
    </row>
    <row r="46" spans="1:16" x14ac:dyDescent="0.2">
      <c r="B46" s="41" t="s">
        <v>69</v>
      </c>
      <c r="C46" s="53">
        <v>0.04</v>
      </c>
      <c r="D46" s="31">
        <f>C46*D48</f>
        <v>3248542.1987979985</v>
      </c>
      <c r="E46" s="54">
        <v>1.7500000000000002E-2</v>
      </c>
      <c r="F46" s="55">
        <f t="shared" ref="F46:F47" si="0">D46*E46</f>
        <v>56849.48847896498</v>
      </c>
      <c r="G46" s="385"/>
      <c r="H46" s="385"/>
      <c r="I46" s="385"/>
      <c r="J46" s="2"/>
      <c r="K46" s="41" t="s">
        <v>69</v>
      </c>
      <c r="L46" s="53">
        <v>0.04</v>
      </c>
      <c r="M46" s="31">
        <f>L46*M48</f>
        <v>3248542.1987979985</v>
      </c>
      <c r="N46" s="54">
        <v>1.7500000000000002E-2</v>
      </c>
      <c r="O46" s="56"/>
      <c r="P46" s="55">
        <f>+M46*N46</f>
        <v>56849.48847896498</v>
      </c>
    </row>
    <row r="47" spans="1:16" x14ac:dyDescent="0.2">
      <c r="B47" s="41" t="s">
        <v>70</v>
      </c>
      <c r="C47" s="53">
        <v>0.4</v>
      </c>
      <c r="D47" s="31">
        <f>C47*D48</f>
        <v>32485421.987979986</v>
      </c>
      <c r="E47" s="53">
        <v>8.3400000000000002E-2</v>
      </c>
      <c r="F47" s="55">
        <f t="shared" si="0"/>
        <v>2709284.1937975311</v>
      </c>
      <c r="G47" s="385"/>
      <c r="H47" s="385"/>
      <c r="I47" s="385"/>
      <c r="K47" s="41" t="s">
        <v>70</v>
      </c>
      <c r="L47" s="53">
        <v>0.4</v>
      </c>
      <c r="M47" s="31">
        <f>L47*M48</f>
        <v>32485421.987979986</v>
      </c>
      <c r="N47" s="53">
        <v>8.3400000000000002E-2</v>
      </c>
      <c r="O47" s="57"/>
      <c r="P47" s="55">
        <f>+M47*N47</f>
        <v>2709284.1937975311</v>
      </c>
    </row>
    <row r="48" spans="1:16" x14ac:dyDescent="0.2">
      <c r="B48" s="41" t="s">
        <v>71</v>
      </c>
      <c r="C48" s="58">
        <v>1</v>
      </c>
      <c r="D48" s="42">
        <f>E10</f>
        <v>81213554.969949961</v>
      </c>
      <c r="E48" s="59"/>
      <c r="F48" s="34">
        <f>SUM(F45:F47)</f>
        <v>4062302.0195968975</v>
      </c>
      <c r="G48" s="48"/>
      <c r="H48" s="48"/>
      <c r="I48" s="48"/>
      <c r="K48" s="41" t="s">
        <v>71</v>
      </c>
      <c r="L48" s="58">
        <f>SUM(L45:L47)</f>
        <v>1</v>
      </c>
      <c r="M48" s="42">
        <f>N10</f>
        <v>81213554.969949961</v>
      </c>
      <c r="N48" s="59"/>
      <c r="O48" s="57"/>
      <c r="P48" s="34">
        <f>SUM(P45:P47)</f>
        <v>4062302.0195968975</v>
      </c>
    </row>
    <row r="49" spans="2:16" x14ac:dyDescent="0.2">
      <c r="B49" s="43"/>
      <c r="C49" s="60"/>
      <c r="D49" s="61"/>
      <c r="E49" s="60"/>
      <c r="F49" s="62"/>
      <c r="G49" s="48"/>
      <c r="H49" s="48"/>
      <c r="I49" s="48"/>
      <c r="K49" s="43"/>
      <c r="L49" s="60"/>
      <c r="M49" s="61"/>
      <c r="N49" s="60"/>
      <c r="O49" s="63"/>
      <c r="P49" s="62"/>
    </row>
    <row r="50" spans="2:16" x14ac:dyDescent="0.2">
      <c r="B50" s="64"/>
      <c r="C50" s="60"/>
      <c r="D50" s="61"/>
      <c r="E50" s="60"/>
      <c r="F50" s="61"/>
      <c r="G50" s="48"/>
      <c r="H50" s="48"/>
      <c r="I50" s="48"/>
      <c r="K50" s="65"/>
      <c r="L50" s="65"/>
      <c r="M50" s="65"/>
      <c r="N50" s="66"/>
      <c r="O50" s="67"/>
      <c r="P50" s="42"/>
    </row>
    <row r="51" spans="2:16" x14ac:dyDescent="0.2">
      <c r="B51" s="492" t="s">
        <v>72</v>
      </c>
      <c r="C51" s="493"/>
      <c r="D51" s="493"/>
      <c r="E51" s="493"/>
      <c r="F51" s="494"/>
      <c r="G51" s="3"/>
      <c r="H51" s="3"/>
      <c r="I51" s="3"/>
      <c r="K51" s="517" t="s">
        <v>73</v>
      </c>
      <c r="L51" s="518"/>
      <c r="M51" s="518"/>
      <c r="N51" s="518"/>
      <c r="O51" s="518"/>
      <c r="P51" s="519"/>
    </row>
    <row r="52" spans="2:16" x14ac:dyDescent="0.2">
      <c r="B52" s="20"/>
      <c r="D52" s="27" t="s">
        <v>13</v>
      </c>
      <c r="E52" s="50" t="s">
        <v>14</v>
      </c>
      <c r="F52" s="51" t="s">
        <v>63</v>
      </c>
      <c r="G52" s="50"/>
      <c r="H52" s="50"/>
      <c r="I52" s="50"/>
      <c r="K52" s="20"/>
      <c r="M52" s="27" t="s">
        <v>13</v>
      </c>
      <c r="N52" s="50" t="s">
        <v>14</v>
      </c>
      <c r="O52" s="52"/>
      <c r="P52" s="51" t="s">
        <v>63</v>
      </c>
    </row>
    <row r="53" spans="2:16" x14ac:dyDescent="0.2">
      <c r="B53" s="39" t="s">
        <v>64</v>
      </c>
      <c r="C53" s="3" t="s">
        <v>65</v>
      </c>
      <c r="D53" s="3" t="s">
        <v>32</v>
      </c>
      <c r="E53" s="3" t="s">
        <v>66</v>
      </c>
      <c r="F53" s="5" t="s">
        <v>67</v>
      </c>
      <c r="G53" s="3"/>
      <c r="H53" s="3"/>
      <c r="I53" s="3"/>
      <c r="K53" s="39" t="s">
        <v>64</v>
      </c>
      <c r="L53" s="3" t="s">
        <v>65</v>
      </c>
      <c r="M53" s="3" t="s">
        <v>32</v>
      </c>
      <c r="N53" s="3" t="s">
        <v>66</v>
      </c>
      <c r="P53" s="5" t="s">
        <v>67</v>
      </c>
    </row>
    <row r="54" spans="2:16" x14ac:dyDescent="0.2">
      <c r="B54" s="41" t="s">
        <v>68</v>
      </c>
      <c r="C54" s="59">
        <v>0.56000000000000005</v>
      </c>
      <c r="D54" s="31">
        <f>C54*D57</f>
        <v>45479590.783171982</v>
      </c>
      <c r="E54" s="54">
        <v>4.8640000000000003E-2</v>
      </c>
      <c r="F54" s="55">
        <f>D54*E54</f>
        <v>2212127.2956934855</v>
      </c>
      <c r="G54" s="385"/>
      <c r="H54" s="385"/>
      <c r="I54" s="385"/>
      <c r="K54" s="41" t="s">
        <v>68</v>
      </c>
      <c r="L54" s="59">
        <v>0.56000000000000005</v>
      </c>
      <c r="M54" s="194">
        <f>L54*M57</f>
        <v>45001112.270722941</v>
      </c>
      <c r="N54" s="151">
        <f>(0.0285*1/9)+(0.04864*8/9)</f>
        <v>4.640222222222222E-2</v>
      </c>
      <c r="O54" s="216" t="s">
        <v>74</v>
      </c>
      <c r="P54" s="198">
        <f>+M54*N54</f>
        <v>2088151.6118332571</v>
      </c>
    </row>
    <row r="55" spans="2:16" x14ac:dyDescent="0.2">
      <c r="B55" s="41" t="s">
        <v>69</v>
      </c>
      <c r="C55" s="59">
        <v>0.04</v>
      </c>
      <c r="D55" s="31">
        <f>C55*D57</f>
        <v>3248542.1987979985</v>
      </c>
      <c r="E55" s="54">
        <v>6.1449999999999998E-2</v>
      </c>
      <c r="F55" s="55">
        <f t="shared" ref="F55:F56" si="1">D55*E55</f>
        <v>199622.91811613701</v>
      </c>
      <c r="G55" s="385"/>
      <c r="H55" s="385"/>
      <c r="I55" s="385"/>
      <c r="K55" s="41" t="s">
        <v>69</v>
      </c>
      <c r="L55" s="59">
        <v>0.04</v>
      </c>
      <c r="M55" s="194">
        <f>L55*M57</f>
        <v>3214365.1621944951</v>
      </c>
      <c r="N55" s="151">
        <f>(0.0175*1/9)+(0.06145*8/9)</f>
        <v>5.6566666666666661E-2</v>
      </c>
      <c r="O55" s="216" t="s">
        <v>75</v>
      </c>
      <c r="P55" s="198">
        <f>+M55*N55</f>
        <v>181825.92267480193</v>
      </c>
    </row>
    <row r="56" spans="2:16" x14ac:dyDescent="0.2">
      <c r="B56" s="41" t="s">
        <v>70</v>
      </c>
      <c r="C56" s="59">
        <v>0.4</v>
      </c>
      <c r="D56" s="31">
        <f>C56*D57</f>
        <v>32485421.987979986</v>
      </c>
      <c r="E56" s="53">
        <v>8.3400000000000002E-2</v>
      </c>
      <c r="F56" s="55">
        <f t="shared" si="1"/>
        <v>2709284.1937975311</v>
      </c>
      <c r="G56" s="385"/>
      <c r="H56" s="385"/>
      <c r="I56" s="385"/>
      <c r="K56" s="41" t="s">
        <v>70</v>
      </c>
      <c r="L56" s="59">
        <v>0.4</v>
      </c>
      <c r="M56" s="194">
        <f>L56*M57</f>
        <v>32143651.621944953</v>
      </c>
      <c r="N56" s="69">
        <v>8.3400000000000002E-2</v>
      </c>
      <c r="O56" s="70"/>
      <c r="P56" s="198">
        <f>+M56*N56</f>
        <v>2680780.5452702092</v>
      </c>
    </row>
    <row r="57" spans="2:16" x14ac:dyDescent="0.2">
      <c r="B57" s="41" t="s">
        <v>71</v>
      </c>
      <c r="C57" s="66">
        <v>1</v>
      </c>
      <c r="D57" s="42">
        <f>E10</f>
        <v>81213554.969949961</v>
      </c>
      <c r="E57" s="59"/>
      <c r="F57" s="34">
        <f>SUM(F54:F56)</f>
        <v>5121034.4076071531</v>
      </c>
      <c r="G57" s="48"/>
      <c r="H57" s="48"/>
      <c r="I57" s="48"/>
      <c r="K57" s="41" t="s">
        <v>71</v>
      </c>
      <c r="L57" s="66">
        <f>SUM(L54:L56)</f>
        <v>1</v>
      </c>
      <c r="M57" s="195">
        <f>N16</f>
        <v>80359129.05486238</v>
      </c>
      <c r="N57" s="59"/>
      <c r="O57" s="57"/>
      <c r="P57" s="187">
        <f>SUM(P54:P56)</f>
        <v>4950758.0797782689</v>
      </c>
    </row>
    <row r="58" spans="2:16" x14ac:dyDescent="0.2">
      <c r="B58" s="43"/>
      <c r="C58" s="60"/>
      <c r="D58" s="61"/>
      <c r="E58" s="60"/>
      <c r="F58" s="62"/>
      <c r="G58" s="48"/>
      <c r="H58" s="48"/>
      <c r="I58" s="48"/>
      <c r="K58" s="43"/>
      <c r="L58" s="60"/>
      <c r="M58" s="61"/>
      <c r="N58" s="60"/>
      <c r="O58" s="63"/>
      <c r="P58" s="62"/>
    </row>
    <row r="59" spans="2:16" x14ac:dyDescent="0.2">
      <c r="B59" s="71"/>
      <c r="C59" s="71"/>
      <c r="D59" s="71"/>
      <c r="E59" s="71"/>
      <c r="F59" s="71"/>
      <c r="G59" s="71"/>
      <c r="H59" s="71"/>
      <c r="I59" s="71"/>
      <c r="J59" s="71"/>
      <c r="K59" s="304" t="s">
        <v>76</v>
      </c>
    </row>
    <row r="60" spans="2:16" x14ac:dyDescent="0.2">
      <c r="I60" s="71"/>
      <c r="J60" s="71"/>
      <c r="K60" s="304" t="s">
        <v>77</v>
      </c>
    </row>
    <row r="61" spans="2:16" x14ac:dyDescent="0.2">
      <c r="B61" s="71"/>
      <c r="C61" s="47"/>
      <c r="D61" s="48"/>
      <c r="E61" s="47"/>
      <c r="F61" s="48"/>
      <c r="G61" s="48"/>
      <c r="H61" s="48"/>
      <c r="I61" s="48"/>
    </row>
    <row r="62" spans="2:16" x14ac:dyDescent="0.2">
      <c r="B62" s="71"/>
      <c r="C62" s="47"/>
      <c r="D62" s="48"/>
      <c r="E62" s="47"/>
      <c r="F62" s="48"/>
      <c r="G62" s="48"/>
      <c r="H62" s="48"/>
      <c r="I62" s="48"/>
    </row>
    <row r="64" spans="2:16" x14ac:dyDescent="0.2">
      <c r="C64" s="73"/>
      <c r="D64" s="31"/>
      <c r="F64" s="31"/>
      <c r="G64" s="31"/>
      <c r="H64" s="31"/>
      <c r="I64" s="31"/>
    </row>
    <row r="65" spans="2:9" x14ac:dyDescent="0.2">
      <c r="C65" s="73"/>
    </row>
    <row r="66" spans="2:9" x14ac:dyDescent="0.2">
      <c r="C66" s="73"/>
      <c r="D66" s="31"/>
      <c r="F66" s="31"/>
      <c r="G66" s="31"/>
      <c r="H66" s="31"/>
      <c r="I66" s="31"/>
    </row>
    <row r="67" spans="2:9" x14ac:dyDescent="0.2">
      <c r="B67" s="72"/>
      <c r="C67" s="73"/>
      <c r="D67" s="31"/>
      <c r="F67" s="31"/>
      <c r="G67" s="31"/>
      <c r="H67" s="31"/>
      <c r="I67" s="31"/>
    </row>
    <row r="68" spans="2:9" x14ac:dyDescent="0.2">
      <c r="C68" s="73"/>
      <c r="D68" s="31"/>
      <c r="F68" s="31"/>
      <c r="G68" s="31"/>
      <c r="H68" s="31"/>
      <c r="I68" s="31"/>
    </row>
    <row r="71" spans="2:9" x14ac:dyDescent="0.2">
      <c r="F71" s="33"/>
      <c r="G71" s="33"/>
      <c r="H71" s="33"/>
      <c r="I71" s="33"/>
    </row>
    <row r="72" spans="2:9" x14ac:dyDescent="0.2">
      <c r="F72" s="33"/>
      <c r="G72" s="33"/>
      <c r="H72" s="33"/>
      <c r="I72" s="33"/>
    </row>
  </sheetData>
  <mergeCells count="18">
    <mergeCell ref="B4:F4"/>
    <mergeCell ref="K4:P4"/>
    <mergeCell ref="K20:N20"/>
    <mergeCell ref="K22:M22"/>
    <mergeCell ref="B20:E20"/>
    <mergeCell ref="B22:D22"/>
    <mergeCell ref="B23:D23"/>
    <mergeCell ref="B24:D24"/>
    <mergeCell ref="B26:E26"/>
    <mergeCell ref="K23:M23"/>
    <mergeCell ref="K24:M24"/>
    <mergeCell ref="K26:N26"/>
    <mergeCell ref="B32:F32"/>
    <mergeCell ref="K32:P32"/>
    <mergeCell ref="B51:F51"/>
    <mergeCell ref="K42:P42"/>
    <mergeCell ref="K51:P51"/>
    <mergeCell ref="B42:F42"/>
  </mergeCells>
  <pageMargins left="0.7" right="0.7" top="0.75" bottom="0.75" header="0.3" footer="0.3"/>
  <pageSetup scale="58" orientation="landscape" r:id="rId1"/>
  <ignoredErrors>
    <ignoredError sqref="O54:O5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1EFA-423D-4454-9CB0-22319B2FCDFC}">
  <sheetPr>
    <pageSetUpPr fitToPage="1"/>
  </sheetPr>
  <dimension ref="A1:AA35"/>
  <sheetViews>
    <sheetView zoomScaleNormal="100" workbookViewId="0">
      <selection sqref="A1:XFD1"/>
    </sheetView>
  </sheetViews>
  <sheetFormatPr defaultColWidth="8.75" defaultRowHeight="15.75" x14ac:dyDescent="0.25"/>
  <cols>
    <col min="1" max="1" width="15.75" style="150" customWidth="1"/>
    <col min="2" max="8" width="8.75" style="150" bestFit="1" customWidth="1"/>
    <col min="9" max="9" width="9.75" style="150" bestFit="1" customWidth="1"/>
    <col min="10" max="20" width="8.75" style="150" bestFit="1" customWidth="1"/>
    <col min="21" max="25" width="9.625" style="150" bestFit="1" customWidth="1"/>
    <col min="26" max="26" width="12.75" style="150" bestFit="1" customWidth="1"/>
    <col min="27" max="16384" width="8.75" style="150"/>
  </cols>
  <sheetData>
    <row r="1" spans="1:27" ht="30" customHeight="1" x14ac:dyDescent="0.25">
      <c r="A1" s="461" t="s">
        <v>356</v>
      </c>
    </row>
    <row r="2" spans="1:27" s="233" customFormat="1" x14ac:dyDescent="0.25">
      <c r="A2" s="363" t="s">
        <v>354</v>
      </c>
    </row>
    <row r="3" spans="1:27" s="233" customFormat="1" x14ac:dyDescent="0.25">
      <c r="A3" s="234"/>
      <c r="B3" s="502">
        <v>2022</v>
      </c>
      <c r="C3" s="503"/>
      <c r="D3" s="503"/>
      <c r="E3" s="503"/>
      <c r="F3" s="503"/>
      <c r="G3" s="503"/>
      <c r="H3" s="503"/>
      <c r="I3" s="503"/>
      <c r="J3" s="503"/>
      <c r="K3" s="503"/>
      <c r="L3" s="503"/>
      <c r="M3" s="504"/>
      <c r="N3" s="502">
        <v>2023</v>
      </c>
      <c r="O3" s="503"/>
      <c r="P3" s="503"/>
      <c r="Q3" s="503"/>
      <c r="R3" s="503"/>
      <c r="S3" s="503"/>
      <c r="T3" s="503"/>
      <c r="U3" s="503"/>
      <c r="V3" s="503"/>
      <c r="W3" s="503"/>
      <c r="X3" s="503"/>
      <c r="Y3" s="504"/>
      <c r="Z3" s="234"/>
    </row>
    <row r="4" spans="1:27" s="233" customFormat="1" x14ac:dyDescent="0.25">
      <c r="A4" s="234"/>
      <c r="B4" s="455" t="s">
        <v>220</v>
      </c>
      <c r="C4" s="316" t="s">
        <v>221</v>
      </c>
      <c r="D4" s="316" t="s">
        <v>222</v>
      </c>
      <c r="E4" s="316" t="s">
        <v>211</v>
      </c>
      <c r="F4" s="316" t="s">
        <v>212</v>
      </c>
      <c r="G4" s="316" t="s">
        <v>213</v>
      </c>
      <c r="H4" s="316" t="s">
        <v>214</v>
      </c>
      <c r="I4" s="316" t="s">
        <v>215</v>
      </c>
      <c r="J4" s="316" t="s">
        <v>216</v>
      </c>
      <c r="K4" s="316" t="s">
        <v>217</v>
      </c>
      <c r="L4" s="316" t="s">
        <v>218</v>
      </c>
      <c r="M4" s="307" t="s">
        <v>219</v>
      </c>
      <c r="N4" s="455" t="s">
        <v>220</v>
      </c>
      <c r="O4" s="316" t="s">
        <v>221</v>
      </c>
      <c r="P4" s="316" t="s">
        <v>222</v>
      </c>
      <c r="Q4" s="316" t="s">
        <v>223</v>
      </c>
      <c r="R4" s="316" t="s">
        <v>212</v>
      </c>
      <c r="S4" s="316" t="s">
        <v>213</v>
      </c>
      <c r="T4" s="316" t="s">
        <v>214</v>
      </c>
      <c r="U4" s="316" t="s">
        <v>215</v>
      </c>
      <c r="V4" s="316" t="s">
        <v>216</v>
      </c>
      <c r="W4" s="316" t="s">
        <v>217</v>
      </c>
      <c r="X4" s="316" t="s">
        <v>218</v>
      </c>
      <c r="Y4" s="307" t="s">
        <v>219</v>
      </c>
      <c r="Z4" s="236" t="s">
        <v>71</v>
      </c>
    </row>
    <row r="5" spans="1:27" s="233" customFormat="1" x14ac:dyDescent="0.25">
      <c r="A5" s="456" t="s">
        <v>239</v>
      </c>
      <c r="B5" s="266">
        <v>0</v>
      </c>
      <c r="C5" s="456">
        <v>0</v>
      </c>
      <c r="D5" s="456">
        <v>0</v>
      </c>
      <c r="E5" s="335">
        <f>'Attachment 1 Schedule 1'!$K$22</f>
        <v>424883.43900258496</v>
      </c>
      <c r="F5" s="335">
        <f>'Attachment 1 Schedule 1'!$K$22</f>
        <v>424883.43900258496</v>
      </c>
      <c r="G5" s="335">
        <f>'Attachment 1 Schedule 1'!$K$22</f>
        <v>424883.43900258496</v>
      </c>
      <c r="H5" s="335">
        <f>'Attachment 1 Schedule 1'!$K$22</f>
        <v>424883.43900258496</v>
      </c>
      <c r="I5" s="335">
        <f>'Attachment 1 Schedule 1'!$K$22</f>
        <v>424883.43900258496</v>
      </c>
      <c r="J5" s="335">
        <f>'Attachment 1 Schedule 1'!$K$22</f>
        <v>424883.43900258496</v>
      </c>
      <c r="K5" s="335">
        <f>'Attachment 1 Schedule 1'!$K$22</f>
        <v>424883.43900258496</v>
      </c>
      <c r="L5" s="335">
        <f>'Attachment 1 Schedule 1'!$K$22</f>
        <v>424883.43900258496</v>
      </c>
      <c r="M5" s="336">
        <f>'Attachment 1 Schedule 1'!$K$22</f>
        <v>424883.43900258496</v>
      </c>
      <c r="N5" s="337">
        <f>'Attachment 1 Schedule 1'!$K$22</f>
        <v>424883.43900258496</v>
      </c>
      <c r="O5" s="335">
        <f>'Attachment 1 Schedule 1'!$K$22</f>
        <v>424883.43900258496</v>
      </c>
      <c r="P5" s="335">
        <f>'Attachment 1 Schedule 1'!$K$22</f>
        <v>424883.43900258496</v>
      </c>
      <c r="Q5" s="335">
        <f>'Attachment 1 Schedule 1'!$K$22</f>
        <v>424883.43900258496</v>
      </c>
      <c r="R5" s="335">
        <f>'Attachment 1 Schedule 1'!$K$23</f>
        <v>513111.13800343958</v>
      </c>
      <c r="S5" s="335">
        <f>'Attachment 1 Schedule 1'!$K$23</f>
        <v>513111.13800343958</v>
      </c>
      <c r="T5" s="335">
        <f>'Attachment 1 Schedule 1'!$K$23</f>
        <v>513111.13800343958</v>
      </c>
      <c r="U5" s="335">
        <f>'Attachment 1 Schedule 1'!$K$23</f>
        <v>513111.13800343958</v>
      </c>
      <c r="V5" s="335">
        <f>'Attachment 1 Schedule 1'!$K$23</f>
        <v>513111.13800343958</v>
      </c>
      <c r="W5" s="335">
        <f>'Attachment 1 Schedule 1'!$K$23</f>
        <v>513111.13800343958</v>
      </c>
      <c r="X5" s="335">
        <f>'Attachment 1 Schedule 1'!$K$23</f>
        <v>513111.13800343958</v>
      </c>
      <c r="Y5" s="336">
        <f>'Attachment 1 Schedule 1'!$K$23</f>
        <v>513111.13800343958</v>
      </c>
      <c r="Z5" s="234"/>
    </row>
    <row r="6" spans="1:27" s="233" customFormat="1" x14ac:dyDescent="0.25">
      <c r="A6" s="456" t="s">
        <v>225</v>
      </c>
      <c r="B6" s="266">
        <v>0</v>
      </c>
      <c r="C6" s="456">
        <v>0</v>
      </c>
      <c r="D6" s="456">
        <v>0</v>
      </c>
      <c r="E6" s="232">
        <f>+E5</f>
        <v>424883.43900258496</v>
      </c>
      <c r="F6" s="232">
        <f>E6+F5</f>
        <v>849766.87800516991</v>
      </c>
      <c r="G6" s="232">
        <f t="shared" ref="G6:Y6" si="0">F6+G5</f>
        <v>1274650.3170077549</v>
      </c>
      <c r="H6" s="232">
        <f t="shared" si="0"/>
        <v>1699533.7560103398</v>
      </c>
      <c r="I6" s="232">
        <f t="shared" si="0"/>
        <v>2124417.1950129247</v>
      </c>
      <c r="J6" s="232">
        <f t="shared" si="0"/>
        <v>2549300.6340155099</v>
      </c>
      <c r="K6" s="232">
        <f t="shared" si="0"/>
        <v>2974184.073018095</v>
      </c>
      <c r="L6" s="232">
        <f t="shared" si="0"/>
        <v>3399067.5120206801</v>
      </c>
      <c r="M6" s="255">
        <f t="shared" si="0"/>
        <v>3823950.9510232653</v>
      </c>
      <c r="N6" s="338">
        <f t="shared" si="0"/>
        <v>4248834.3900258504</v>
      </c>
      <c r="O6" s="232">
        <f t="shared" si="0"/>
        <v>4673717.8290284351</v>
      </c>
      <c r="P6" s="232">
        <f t="shared" si="0"/>
        <v>5098601.2680310197</v>
      </c>
      <c r="Q6" s="232">
        <f t="shared" si="0"/>
        <v>5523484.7070336044</v>
      </c>
      <c r="R6" s="232">
        <f t="shared" si="0"/>
        <v>6036595.845037044</v>
      </c>
      <c r="S6" s="232">
        <f t="shared" si="0"/>
        <v>6549706.9830404837</v>
      </c>
      <c r="T6" s="232">
        <f t="shared" si="0"/>
        <v>7062818.1210439233</v>
      </c>
      <c r="U6" s="232">
        <f t="shared" si="0"/>
        <v>7575929.259047363</v>
      </c>
      <c r="V6" s="232">
        <f t="shared" si="0"/>
        <v>8089040.3970508026</v>
      </c>
      <c r="W6" s="232">
        <f t="shared" si="0"/>
        <v>8602151.5350542422</v>
      </c>
      <c r="X6" s="232">
        <f t="shared" si="0"/>
        <v>9115262.6730576809</v>
      </c>
      <c r="Y6" s="255">
        <f t="shared" si="0"/>
        <v>9628373.8110611197</v>
      </c>
      <c r="Z6" s="232">
        <f>+Y6</f>
        <v>9628373.8110611197</v>
      </c>
    </row>
    <row r="7" spans="1:27" s="233" customFormat="1" x14ac:dyDescent="0.25">
      <c r="A7" s="456" t="s">
        <v>226</v>
      </c>
      <c r="B7" s="263">
        <v>0</v>
      </c>
      <c r="C7" s="457">
        <v>0</v>
      </c>
      <c r="D7" s="457">
        <v>0</v>
      </c>
      <c r="E7" s="242">
        <v>0</v>
      </c>
      <c r="F7" s="242">
        <f>+E6*(I11)</f>
        <v>361.15092315219727</v>
      </c>
      <c r="G7" s="242">
        <f>+F6*I11</f>
        <v>722.30184630439453</v>
      </c>
      <c r="H7" s="242">
        <f>+G6*I12</f>
        <v>2336.8589145142173</v>
      </c>
      <c r="I7" s="242">
        <f>+H6*I12</f>
        <v>3115.8118860189561</v>
      </c>
      <c r="J7" s="242">
        <f>+I6*I12</f>
        <v>3894.7648575236954</v>
      </c>
      <c r="K7" s="242">
        <f>+J6*I13</f>
        <v>8221.4945447000191</v>
      </c>
      <c r="L7" s="242">
        <f>+K6*I13</f>
        <v>9591.7436354833571</v>
      </c>
      <c r="M7" s="256">
        <f>+L6*I13</f>
        <v>10961.992726266693</v>
      </c>
      <c r="N7" s="339">
        <f>M6*I14</f>
        <v>15072.739998616706</v>
      </c>
      <c r="O7" s="242">
        <f>+N6*I14</f>
        <v>16747.488887351894</v>
      </c>
      <c r="P7" s="242">
        <f>+O6*I14</f>
        <v>18422.237776087084</v>
      </c>
      <c r="Q7" s="242">
        <f>P6*I15</f>
        <v>21159.195262328732</v>
      </c>
      <c r="R7" s="242">
        <f>Q6*I15</f>
        <v>22922.461534189457</v>
      </c>
      <c r="S7" s="242">
        <f>R6*I15</f>
        <v>25051.872756903733</v>
      </c>
      <c r="T7" s="242">
        <f>S6*I16</f>
        <v>27181.283979618009</v>
      </c>
      <c r="U7" s="242">
        <f>+T6*I16</f>
        <v>29310.695202332281</v>
      </c>
      <c r="V7" s="242">
        <f>+U6*I16</f>
        <v>31440.106425046557</v>
      </c>
      <c r="W7" s="242">
        <f>+V6*I17</f>
        <v>33569.517647760833</v>
      </c>
      <c r="X7" s="242">
        <f>+W6*I17</f>
        <v>35698.928870475109</v>
      </c>
      <c r="Y7" s="256">
        <f>+X6*I17</f>
        <v>37828.340093189378</v>
      </c>
      <c r="Z7" s="232">
        <f>SUM(E7:Y7)</f>
        <v>353610.98776786338</v>
      </c>
    </row>
    <row r="8" spans="1:27" s="233" customFormat="1" ht="16.5" thickBot="1" x14ac:dyDescent="0.3">
      <c r="A8" s="234"/>
      <c r="B8" s="234"/>
      <c r="C8" s="234"/>
      <c r="D8" s="234"/>
      <c r="E8" s="232"/>
      <c r="F8" s="232"/>
      <c r="G8" s="232"/>
      <c r="H8" s="232"/>
      <c r="I8" s="232"/>
      <c r="J8" s="232"/>
      <c r="K8" s="232"/>
      <c r="L8" s="232"/>
      <c r="M8" s="232"/>
      <c r="N8" s="232"/>
      <c r="O8" s="232"/>
      <c r="P8" s="232"/>
      <c r="Q8" s="232"/>
      <c r="R8" s="232"/>
      <c r="S8" s="232"/>
      <c r="T8" s="232"/>
      <c r="U8" s="232"/>
      <c r="V8" s="232"/>
      <c r="W8" s="232"/>
      <c r="X8" s="232"/>
      <c r="Y8" s="232"/>
      <c r="Z8" s="458">
        <f>SUM(Z6:Z7)</f>
        <v>9981984.7988289837</v>
      </c>
      <c r="AA8" s="363" t="s">
        <v>240</v>
      </c>
    </row>
    <row r="9" spans="1:27" s="233" customFormat="1" ht="16.5" thickTop="1" x14ac:dyDescent="0.25">
      <c r="A9" s="234"/>
      <c r="B9" s="234"/>
      <c r="C9" s="234"/>
      <c r="D9" s="234"/>
      <c r="E9" s="234"/>
      <c r="F9" s="234"/>
      <c r="G9" s="522" t="s">
        <v>227</v>
      </c>
      <c r="H9" s="523"/>
      <c r="I9" s="524"/>
      <c r="J9" s="234"/>
      <c r="K9" s="234"/>
      <c r="L9" s="234"/>
      <c r="M9" s="234"/>
      <c r="N9" s="234"/>
      <c r="O9" s="234"/>
      <c r="P9" s="234"/>
      <c r="Q9" s="234"/>
      <c r="R9" s="234"/>
      <c r="S9" s="234"/>
      <c r="T9" s="234"/>
      <c r="U9" s="234"/>
      <c r="V9" s="234"/>
      <c r="X9" s="234"/>
      <c r="Y9" s="234"/>
    </row>
    <row r="10" spans="1:27" s="233" customFormat="1" x14ac:dyDescent="0.25">
      <c r="G10" s="246"/>
      <c r="H10" s="421" t="s">
        <v>22</v>
      </c>
      <c r="I10" s="314" t="s">
        <v>229</v>
      </c>
    </row>
    <row r="11" spans="1:27" s="233" customFormat="1" x14ac:dyDescent="0.25">
      <c r="G11" s="246" t="s">
        <v>230</v>
      </c>
      <c r="H11" s="279">
        <v>1.0200000000000001E-2</v>
      </c>
      <c r="I11" s="459">
        <f>+H11/12</f>
        <v>8.5000000000000006E-4</v>
      </c>
    </row>
    <row r="12" spans="1:27" s="233" customFormat="1" x14ac:dyDescent="0.25">
      <c r="G12" s="246" t="s">
        <v>231</v>
      </c>
      <c r="H12" s="279">
        <v>2.1999999999999999E-2</v>
      </c>
      <c r="I12" s="459">
        <f t="shared" ref="I12:I17" si="1">+H12/12</f>
        <v>1.8333333333333333E-3</v>
      </c>
    </row>
    <row r="13" spans="1:27" s="233" customFormat="1" x14ac:dyDescent="0.25">
      <c r="G13" s="246" t="s">
        <v>232</v>
      </c>
      <c r="H13" s="279">
        <v>3.8699999999999998E-2</v>
      </c>
      <c r="I13" s="459">
        <f t="shared" si="1"/>
        <v>3.225E-3</v>
      </c>
    </row>
    <row r="14" spans="1:27" s="233" customFormat="1" x14ac:dyDescent="0.25">
      <c r="G14" s="246" t="s">
        <v>233</v>
      </c>
      <c r="H14" s="279">
        <v>4.7300000000000002E-2</v>
      </c>
      <c r="I14" s="459">
        <f t="shared" si="1"/>
        <v>3.9416666666666671E-3</v>
      </c>
    </row>
    <row r="15" spans="1:27" s="233" customFormat="1" x14ac:dyDescent="0.25">
      <c r="G15" s="246" t="s">
        <v>234</v>
      </c>
      <c r="H15" s="279">
        <v>4.9799999999999997E-2</v>
      </c>
      <c r="I15" s="459">
        <f t="shared" si="1"/>
        <v>4.15E-3</v>
      </c>
    </row>
    <row r="16" spans="1:27" s="233" customFormat="1" x14ac:dyDescent="0.25">
      <c r="G16" s="246" t="s">
        <v>235</v>
      </c>
      <c r="H16" s="279">
        <v>4.9799999999999997E-2</v>
      </c>
      <c r="I16" s="459">
        <f t="shared" si="1"/>
        <v>4.15E-3</v>
      </c>
    </row>
    <row r="17" spans="1:27" s="233" customFormat="1" x14ac:dyDescent="0.25">
      <c r="G17" s="250" t="s">
        <v>236</v>
      </c>
      <c r="H17" s="333">
        <v>4.9799999999999997E-2</v>
      </c>
      <c r="I17" s="460">
        <f t="shared" si="1"/>
        <v>4.15E-3</v>
      </c>
    </row>
    <row r="20" spans="1:27" x14ac:dyDescent="0.25">
      <c r="A20" s="166" t="s">
        <v>353</v>
      </c>
    </row>
    <row r="21" spans="1:27" x14ac:dyDescent="0.25">
      <c r="A21" s="1"/>
      <c r="B21" s="492">
        <v>2022</v>
      </c>
      <c r="C21" s="493"/>
      <c r="D21" s="493"/>
      <c r="E21" s="493"/>
      <c r="F21" s="493"/>
      <c r="G21" s="493"/>
      <c r="H21" s="493"/>
      <c r="I21" s="493"/>
      <c r="J21" s="493"/>
      <c r="K21" s="493"/>
      <c r="L21" s="493"/>
      <c r="M21" s="494"/>
      <c r="N21" s="492">
        <v>2023</v>
      </c>
      <c r="O21" s="493"/>
      <c r="P21" s="493"/>
      <c r="Q21" s="493"/>
      <c r="R21" s="493"/>
      <c r="S21" s="493"/>
      <c r="T21" s="493"/>
      <c r="U21" s="493"/>
      <c r="V21" s="493"/>
      <c r="W21" s="493"/>
      <c r="X21" s="493"/>
      <c r="Y21" s="494"/>
      <c r="Z21" s="1"/>
    </row>
    <row r="22" spans="1:27" x14ac:dyDescent="0.25">
      <c r="A22" s="1"/>
      <c r="B22" s="334" t="s">
        <v>220</v>
      </c>
      <c r="C22" s="29" t="s">
        <v>221</v>
      </c>
      <c r="D22" s="29" t="s">
        <v>222</v>
      </c>
      <c r="E22" s="29" t="s">
        <v>211</v>
      </c>
      <c r="F22" s="29" t="s">
        <v>212</v>
      </c>
      <c r="G22" s="29" t="s">
        <v>213</v>
      </c>
      <c r="H22" s="29" t="s">
        <v>214</v>
      </c>
      <c r="I22" s="29" t="s">
        <v>215</v>
      </c>
      <c r="J22" s="29" t="s">
        <v>216</v>
      </c>
      <c r="K22" s="29" t="s">
        <v>217</v>
      </c>
      <c r="L22" s="29" t="s">
        <v>218</v>
      </c>
      <c r="M22" s="7" t="s">
        <v>219</v>
      </c>
      <c r="N22" s="334" t="s">
        <v>220</v>
      </c>
      <c r="O22" s="29" t="s">
        <v>221</v>
      </c>
      <c r="P22" s="29" t="s">
        <v>222</v>
      </c>
      <c r="Q22" s="29" t="s">
        <v>223</v>
      </c>
      <c r="R22" s="29" t="s">
        <v>212</v>
      </c>
      <c r="S22" s="29" t="s">
        <v>213</v>
      </c>
      <c r="T22" s="29" t="s">
        <v>214</v>
      </c>
      <c r="U22" s="29" t="s">
        <v>215</v>
      </c>
      <c r="V22" s="29" t="s">
        <v>216</v>
      </c>
      <c r="W22" s="29" t="s">
        <v>217</v>
      </c>
      <c r="X22" s="29" t="s">
        <v>218</v>
      </c>
      <c r="Y22" s="7" t="s">
        <v>219</v>
      </c>
      <c r="Z22" s="3" t="s">
        <v>71</v>
      </c>
    </row>
    <row r="23" spans="1:27" x14ac:dyDescent="0.25">
      <c r="A23" s="74" t="s">
        <v>239</v>
      </c>
      <c r="B23" s="41">
        <v>0</v>
      </c>
      <c r="C23" s="74">
        <v>0</v>
      </c>
      <c r="D23" s="74">
        <v>0</v>
      </c>
      <c r="E23" s="335">
        <f>'Attachment 5 Schedule 1'!$L$27</f>
        <v>424883.43900258496</v>
      </c>
      <c r="F23" s="335">
        <f>'Attachment 5 Schedule 1'!$L$27</f>
        <v>424883.43900258496</v>
      </c>
      <c r="G23" s="335">
        <f>'Attachment 5 Schedule 1'!$L$27</f>
        <v>424883.43900258496</v>
      </c>
      <c r="H23" s="335">
        <f>'Attachment 5 Schedule 1'!$L$27</f>
        <v>424883.43900258496</v>
      </c>
      <c r="I23" s="335">
        <f>'Attachment 5 Schedule 1'!$L$27</f>
        <v>424883.43900258496</v>
      </c>
      <c r="J23" s="335">
        <f>'Attachment 5 Schedule 1'!$L$27</f>
        <v>424883.43900258496</v>
      </c>
      <c r="K23" s="335">
        <f>'Attachment 5 Schedule 1'!$L$27</f>
        <v>424883.43900258496</v>
      </c>
      <c r="L23" s="335">
        <f>'Attachment 5 Schedule 1'!$L$27</f>
        <v>424883.43900258496</v>
      </c>
      <c r="M23" s="336">
        <f>'Attachment 5 Schedule 1'!$L$27</f>
        <v>424883.43900258496</v>
      </c>
      <c r="N23" s="337">
        <f>'Attachment 5 Schedule 1'!$L$27</f>
        <v>424883.43900258496</v>
      </c>
      <c r="O23" s="335">
        <f>'Attachment 5 Schedule 1'!$L$27</f>
        <v>424883.43900258496</v>
      </c>
      <c r="P23" s="335">
        <f>'Attachment 5 Schedule 1'!$L$27</f>
        <v>424883.43900258496</v>
      </c>
      <c r="Q23" s="341">
        <f>'Attachment 5 Schedule 1'!$L$28</f>
        <v>498869.00476243632</v>
      </c>
      <c r="R23" s="341">
        <f>'Attachment 5 Schedule 1'!$L$28</f>
        <v>498869.00476243632</v>
      </c>
      <c r="S23" s="341">
        <f>'Attachment 5 Schedule 1'!$L$28</f>
        <v>498869.00476243632</v>
      </c>
      <c r="T23" s="341">
        <f>'Attachment 5 Schedule 1'!$L$28</f>
        <v>498869.00476243632</v>
      </c>
      <c r="U23" s="341">
        <f>'Attachment 5 Schedule 1'!$L$28</f>
        <v>498869.00476243632</v>
      </c>
      <c r="V23" s="341">
        <f>'Attachment 5 Schedule 1'!$L$28</f>
        <v>498869.00476243632</v>
      </c>
      <c r="W23" s="341">
        <f>'Attachment 5 Schedule 1'!$L$28</f>
        <v>498869.00476243632</v>
      </c>
      <c r="X23" s="341">
        <f>'Attachment 5 Schedule 1'!$L$28</f>
        <v>498869.00476243632</v>
      </c>
      <c r="Y23" s="342">
        <f>'Attachment 5 Schedule 1'!$L$28</f>
        <v>498869.00476243632</v>
      </c>
      <c r="Z23" s="1"/>
    </row>
    <row r="24" spans="1:27" x14ac:dyDescent="0.25">
      <c r="A24" s="74" t="s">
        <v>225</v>
      </c>
      <c r="B24" s="41">
        <v>0</v>
      </c>
      <c r="C24" s="74">
        <v>0</v>
      </c>
      <c r="D24" s="74">
        <v>0</v>
      </c>
      <c r="E24" s="232">
        <f>+E23</f>
        <v>424883.43900258496</v>
      </c>
      <c r="F24" s="232">
        <f>E24+F23</f>
        <v>849766.87800516991</v>
      </c>
      <c r="G24" s="232">
        <f t="shared" ref="G24:Y24" si="2">F24+G23</f>
        <v>1274650.3170077549</v>
      </c>
      <c r="H24" s="232">
        <f t="shared" si="2"/>
        <v>1699533.7560103398</v>
      </c>
      <c r="I24" s="232">
        <f t="shared" si="2"/>
        <v>2124417.1950129247</v>
      </c>
      <c r="J24" s="232">
        <f t="shared" si="2"/>
        <v>2549300.6340155099</v>
      </c>
      <c r="K24" s="232">
        <f t="shared" si="2"/>
        <v>2974184.073018095</v>
      </c>
      <c r="L24" s="232">
        <f t="shared" si="2"/>
        <v>3399067.5120206801</v>
      </c>
      <c r="M24" s="255">
        <f t="shared" si="2"/>
        <v>3823950.9510232653</v>
      </c>
      <c r="N24" s="338">
        <f t="shared" si="2"/>
        <v>4248834.3900258504</v>
      </c>
      <c r="O24" s="232">
        <f t="shared" si="2"/>
        <v>4673717.8290284351</v>
      </c>
      <c r="P24" s="232">
        <f t="shared" si="2"/>
        <v>5098601.2680310197</v>
      </c>
      <c r="Q24" s="194">
        <f t="shared" si="2"/>
        <v>5597470.272793456</v>
      </c>
      <c r="R24" s="194">
        <f t="shared" si="2"/>
        <v>6096339.2775558922</v>
      </c>
      <c r="S24" s="194">
        <f t="shared" si="2"/>
        <v>6595208.2823183285</v>
      </c>
      <c r="T24" s="194">
        <f t="shared" si="2"/>
        <v>7094077.2870807648</v>
      </c>
      <c r="U24" s="194">
        <f t="shared" si="2"/>
        <v>7592946.291843201</v>
      </c>
      <c r="V24" s="194">
        <f t="shared" si="2"/>
        <v>8091815.2966056373</v>
      </c>
      <c r="W24" s="194">
        <f t="shared" si="2"/>
        <v>8590684.3013680745</v>
      </c>
      <c r="X24" s="194">
        <f t="shared" si="2"/>
        <v>9089553.3061305117</v>
      </c>
      <c r="Y24" s="188">
        <f t="shared" si="2"/>
        <v>9588422.3108929489</v>
      </c>
      <c r="Z24" s="194">
        <f>+Y24</f>
        <v>9588422.3108929489</v>
      </c>
    </row>
    <row r="25" spans="1:27" x14ac:dyDescent="0.25">
      <c r="A25" s="74" t="s">
        <v>226</v>
      </c>
      <c r="B25" s="37">
        <v>0</v>
      </c>
      <c r="C25" s="79">
        <v>0</v>
      </c>
      <c r="D25" s="79">
        <v>0</v>
      </c>
      <c r="E25" s="242">
        <v>0</v>
      </c>
      <c r="F25" s="242">
        <f>+E24*(I29)</f>
        <v>361.15092315219727</v>
      </c>
      <c r="G25" s="242">
        <f>+F24*I29</f>
        <v>722.30184630439453</v>
      </c>
      <c r="H25" s="242">
        <f>+G24*I30</f>
        <v>2336.8589145142173</v>
      </c>
      <c r="I25" s="242">
        <f>+H24*I30</f>
        <v>3115.8118860189561</v>
      </c>
      <c r="J25" s="242">
        <f>+I24*I30</f>
        <v>3894.7648575236954</v>
      </c>
      <c r="K25" s="242">
        <f>+J24*I31</f>
        <v>8221.4945447000191</v>
      </c>
      <c r="L25" s="242">
        <f>+K24*I31</f>
        <v>9591.7436354833571</v>
      </c>
      <c r="M25" s="256">
        <f>+L24*I31</f>
        <v>10961.992726266693</v>
      </c>
      <c r="N25" s="339">
        <f>M24*I32</f>
        <v>15072.739998616706</v>
      </c>
      <c r="O25" s="242">
        <f>+N24*I32</f>
        <v>16747.488887351894</v>
      </c>
      <c r="P25" s="242">
        <f>+O24*I32</f>
        <v>18422.237776087084</v>
      </c>
      <c r="Q25" s="242">
        <f>P24*I33</f>
        <v>21159.195262328732</v>
      </c>
      <c r="R25" s="207">
        <f>Q24*I33</f>
        <v>23229.501632092844</v>
      </c>
      <c r="S25" s="207">
        <f>R24*I33</f>
        <v>25299.808001856953</v>
      </c>
      <c r="T25" s="207">
        <f>S24*I34</f>
        <v>27370.114371621064</v>
      </c>
      <c r="U25" s="207">
        <f>+T24*I34</f>
        <v>29440.420741385173</v>
      </c>
      <c r="V25" s="207">
        <f>+U24*I34</f>
        <v>31510.727111149285</v>
      </c>
      <c r="W25" s="207">
        <f>+V24*I35</f>
        <v>37020.054981970789</v>
      </c>
      <c r="X25" s="207">
        <f>+W24*I35</f>
        <v>39302.380678758942</v>
      </c>
      <c r="Y25" s="186">
        <f>+X24*I35</f>
        <v>41584.706375547088</v>
      </c>
      <c r="Z25" s="194">
        <f>SUM(E25:Y25)</f>
        <v>365365.49515273015</v>
      </c>
    </row>
    <row r="26" spans="1:27" ht="16.5" thickBot="1" x14ac:dyDescent="0.3">
      <c r="A26" s="1"/>
      <c r="B26" s="1"/>
      <c r="C26" s="1"/>
      <c r="D26" s="1"/>
      <c r="E26" s="31"/>
      <c r="F26" s="31"/>
      <c r="G26" s="31"/>
      <c r="H26" s="31"/>
      <c r="I26" s="31"/>
      <c r="J26" s="31"/>
      <c r="K26" s="31"/>
      <c r="L26" s="31"/>
      <c r="M26" s="31"/>
      <c r="N26" s="31"/>
      <c r="O26" s="31"/>
      <c r="P26" s="31"/>
      <c r="Q26" s="31"/>
      <c r="R26" s="31"/>
      <c r="S26" s="31"/>
      <c r="T26" s="31"/>
      <c r="U26" s="31"/>
      <c r="V26" s="31"/>
      <c r="W26" s="31"/>
      <c r="X26" s="31"/>
      <c r="Y26" s="31"/>
      <c r="Z26" s="346">
        <f>SUM(Z24:Z25)</f>
        <v>9953787.8060456794</v>
      </c>
      <c r="AA26" s="166" t="s">
        <v>240</v>
      </c>
    </row>
    <row r="27" spans="1:27" ht="16.5" thickTop="1" x14ac:dyDescent="0.25">
      <c r="A27" s="1"/>
      <c r="B27" s="1"/>
      <c r="C27" s="1"/>
      <c r="D27" s="1"/>
      <c r="E27" s="1"/>
      <c r="F27" s="1"/>
      <c r="G27" s="495" t="s">
        <v>227</v>
      </c>
      <c r="H27" s="496"/>
      <c r="I27" s="497"/>
      <c r="J27" s="1"/>
      <c r="K27" s="1"/>
      <c r="L27" s="1"/>
      <c r="M27" s="1"/>
      <c r="N27" s="1"/>
      <c r="O27" s="1"/>
      <c r="P27" s="1"/>
      <c r="Q27" s="1"/>
      <c r="R27" s="1"/>
      <c r="S27" s="1"/>
      <c r="T27" s="1"/>
      <c r="U27" s="1"/>
      <c r="V27" s="1"/>
      <c r="X27" s="1"/>
      <c r="Y27" s="1"/>
    </row>
    <row r="28" spans="1:27" x14ac:dyDescent="0.25">
      <c r="G28" s="20"/>
      <c r="H28" s="415" t="s">
        <v>22</v>
      </c>
      <c r="I28" s="38" t="s">
        <v>229</v>
      </c>
    </row>
    <row r="29" spans="1:27" x14ac:dyDescent="0.25">
      <c r="G29" s="20" t="s">
        <v>230</v>
      </c>
      <c r="H29" s="59">
        <v>1.0200000000000001E-2</v>
      </c>
      <c r="I29" s="330">
        <f>+H29/12</f>
        <v>8.5000000000000006E-4</v>
      </c>
    </row>
    <row r="30" spans="1:27" x14ac:dyDescent="0.25">
      <c r="G30" s="20" t="s">
        <v>231</v>
      </c>
      <c r="H30" s="59">
        <v>2.1999999999999999E-2</v>
      </c>
      <c r="I30" s="330">
        <f t="shared" ref="I30:I35" si="3">+H30/12</f>
        <v>1.8333333333333333E-3</v>
      </c>
    </row>
    <row r="31" spans="1:27" x14ac:dyDescent="0.25">
      <c r="G31" s="20" t="s">
        <v>232</v>
      </c>
      <c r="H31" s="59">
        <v>3.8699999999999998E-2</v>
      </c>
      <c r="I31" s="330">
        <f t="shared" si="3"/>
        <v>3.225E-3</v>
      </c>
    </row>
    <row r="32" spans="1:27" x14ac:dyDescent="0.25">
      <c r="G32" s="20" t="s">
        <v>233</v>
      </c>
      <c r="H32" s="59">
        <v>4.7300000000000002E-2</v>
      </c>
      <c r="I32" s="330">
        <f t="shared" si="3"/>
        <v>3.9416666666666671E-3</v>
      </c>
    </row>
    <row r="33" spans="7:9" x14ac:dyDescent="0.25">
      <c r="G33" s="20" t="s">
        <v>234</v>
      </c>
      <c r="H33" s="59">
        <v>4.9799999999999997E-2</v>
      </c>
      <c r="I33" s="330">
        <f t="shared" si="3"/>
        <v>4.15E-3</v>
      </c>
    </row>
    <row r="34" spans="7:9" x14ac:dyDescent="0.25">
      <c r="G34" s="20" t="s">
        <v>235</v>
      </c>
      <c r="H34" s="59">
        <v>4.9799999999999997E-2</v>
      </c>
      <c r="I34" s="330">
        <f t="shared" si="3"/>
        <v>4.15E-3</v>
      </c>
    </row>
    <row r="35" spans="7:9" x14ac:dyDescent="0.25">
      <c r="G35" s="22" t="s">
        <v>236</v>
      </c>
      <c r="H35" s="332">
        <v>5.4899999999999997E-2</v>
      </c>
      <c r="I35" s="331">
        <f t="shared" si="3"/>
        <v>4.5750000000000001E-3</v>
      </c>
    </row>
  </sheetData>
  <mergeCells count="6">
    <mergeCell ref="B21:M21"/>
    <mergeCell ref="N21:Y21"/>
    <mergeCell ref="G27:I27"/>
    <mergeCell ref="B3:M3"/>
    <mergeCell ref="N3:Y3"/>
    <mergeCell ref="G9:I9"/>
  </mergeCells>
  <pageMargins left="0.7" right="0.7"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Attachment 1 --&gt;</vt:lpstr>
      <vt:lpstr>Attachment 1 Schedule 1</vt:lpstr>
      <vt:lpstr>Attachment 1 Schedule 2</vt:lpstr>
      <vt:lpstr>Attachment 1 Schedule 3</vt:lpstr>
      <vt:lpstr>Attachment 3 --&gt;</vt:lpstr>
      <vt:lpstr>Attachment 3 Schedule 1</vt:lpstr>
      <vt:lpstr>Attachment 5 --&gt;</vt:lpstr>
      <vt:lpstr>Attachment 5 Schedule 1</vt:lpstr>
      <vt:lpstr>Attachment 5 Schedule 2</vt:lpstr>
      <vt:lpstr>Attachment 5 Schedule 3</vt:lpstr>
      <vt:lpstr>Attachment 5 Schedule 4</vt:lpstr>
      <vt:lpstr>Attachment 5 Schedule 5</vt:lpstr>
      <vt:lpstr>Attachment 5 Schedule 6</vt:lpstr>
      <vt:lpstr>Attachment 6 --&gt;</vt:lpstr>
      <vt:lpstr>Attachment 6 Schedule 1</vt:lpstr>
      <vt:lpstr>Attachment 6 Schedule 2</vt:lpstr>
      <vt:lpstr>Attachment 6 Schedule 3</vt:lpstr>
      <vt:lpstr>Attachment 6 Schedule 4</vt:lpstr>
      <vt:lpstr>Attachment 6 Schedule 5</vt:lpstr>
      <vt:lpstr>Attachment 6 Schedule 6</vt:lpstr>
      <vt:lpstr>Attachment 7 --&gt;</vt:lpstr>
      <vt:lpstr>Attachment 7 Schedule 1</vt:lpstr>
      <vt:lpstr>Attachment 7 Schedule 2</vt:lpstr>
      <vt:lpstr>Attachment 8 --&gt;</vt:lpstr>
      <vt:lpstr>Attachment 8 Schedule 1</vt:lpstr>
      <vt:lpstr>Attachment 8 Schedule 2</vt:lpstr>
      <vt:lpstr>Attachment 8 Schedule 3</vt:lpstr>
      <vt:lpstr>Attachment 8 Schedule 4</vt:lpstr>
      <vt:lpstr>'Attachment 1 Schedule 1'!Print_Area</vt:lpstr>
      <vt:lpstr>'Attachment 1 Schedule 3'!Print_Area</vt:lpstr>
      <vt:lpstr>'Attachment 3 Schedule 1'!Print_Area</vt:lpstr>
      <vt:lpstr>'Attachment 5 Schedule 1'!Print_Area</vt:lpstr>
      <vt:lpstr>'Attachment 5 Schedule 3'!Print_Area</vt:lpstr>
      <vt:lpstr>'Attachment 5 Schedule 4'!Print_Area</vt:lpstr>
      <vt:lpstr>'Attachment 5 Schedule 6'!Print_Area</vt:lpstr>
      <vt:lpstr>'Attachment 6 Schedule 1'!Print_Area</vt:lpstr>
      <vt:lpstr>'Attachment 6 Schedule 3'!Print_Area</vt:lpstr>
      <vt:lpstr>'Attachment 6 Schedule 4'!Print_Area</vt:lpstr>
      <vt:lpstr>'Attachment 6 Schedule 6'!Print_Area</vt:lpstr>
      <vt:lpstr>'Attachment 7 Schedule 1'!Print_Area</vt:lpstr>
      <vt:lpstr>'Attachment 8 Schedule 1'!Print_Area</vt:lpstr>
      <vt:lpstr>'Attachment 8 Schedule 2'!Print_Area</vt:lpstr>
      <vt:lpstr>'Attachment 8 Schedule 3'!Print_Area</vt:lpstr>
      <vt:lpstr>'Attachment 8 Schedule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Innis</dc:creator>
  <cp:lastModifiedBy>Thackray, Riley</cp:lastModifiedBy>
  <cp:lastPrinted>2024-04-29T16:56:54Z</cp:lastPrinted>
  <dcterms:created xsi:type="dcterms:W3CDTF">2024-02-24T12:35:25Z</dcterms:created>
  <dcterms:modified xsi:type="dcterms:W3CDTF">2024-04-29T17:05:37Z</dcterms:modified>
</cp:coreProperties>
</file>