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eury\Desktop\"/>
    </mc:Choice>
  </mc:AlternateContent>
  <xr:revisionPtr revIDLastSave="0" documentId="8_{5F37654A-E836-4B46-AFA6-40740465F216}" xr6:coauthVersionLast="47" xr6:coauthVersionMax="47" xr10:uidLastSave="{00000000-0000-0000-0000-000000000000}"/>
  <bookViews>
    <workbookView xWindow="28680" yWindow="-120" windowWidth="29040" windowHeight="15840" xr2:uid="{3A49D185-46E0-4BDB-B5FA-66FDD206654E}"/>
  </bookViews>
  <sheets>
    <sheet name="2025_R. Riders_G2" sheetId="1" r:id="rId1"/>
  </sheets>
  <externalReferences>
    <externalReference r:id="rId2"/>
  </externalReferences>
  <definedNames>
    <definedName name="_xlnm._FilterDatabase" localSheetId="0" hidden="1">'2025_R. Riders_G2'!$E$51:$F$68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" hidden="1">#REF!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w" hidden="1">#REF!</definedName>
    <definedName name="az" hidden="1">#REF!</definedName>
    <definedName name="azad" hidden="1">{#N/A,#N/A,FALSE,"Aging Summary";#N/A,#N/A,FALSE,"Ratio Analysis";#N/A,#N/A,FALSE,"Test 120 Day Accts";#N/A,#N/A,FALSE,"Tickmarks"}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j\" hidden="1">{#N/A,#N/A,FALSE,"Aging Summary";#N/A,#N/A,FALSE,"Ratio Analysis";#N/A,#N/A,FALSE,"Test 120 Day Accts";#N/A,#N/A,FALSE,"Tickmarks"}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q" hidden="1">#REF!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  <c r="Q70" i="1"/>
  <c r="I44" i="1"/>
  <c r="I43" i="1"/>
  <c r="R43" i="1" s="1"/>
  <c r="I42" i="1"/>
  <c r="R42" i="1" s="1"/>
  <c r="D44" i="1"/>
  <c r="D43" i="1"/>
  <c r="D42" i="1"/>
  <c r="G71" i="1"/>
  <c r="C42" i="1"/>
  <c r="C43" i="1"/>
  <c r="C44" i="1"/>
  <c r="Q44" i="1" l="1"/>
  <c r="Q71" i="1" s="1"/>
  <c r="L44" i="1"/>
  <c r="L71" i="1" s="1"/>
  <c r="J44" i="1"/>
  <c r="J71" i="1" s="1"/>
  <c r="M44" i="1"/>
  <c r="M71" i="1" s="1"/>
  <c r="R44" i="1"/>
  <c r="R71" i="1" s="1"/>
  <c r="K44" i="1"/>
  <c r="K71" i="1" s="1"/>
  <c r="K42" i="1"/>
  <c r="N44" i="1"/>
  <c r="N71" i="1" s="1"/>
  <c r="O44" i="1"/>
  <c r="O71" i="1" s="1"/>
  <c r="P44" i="1"/>
  <c r="P71" i="1" s="1"/>
  <c r="M43" i="1"/>
  <c r="N43" i="1"/>
  <c r="L43" i="1"/>
  <c r="O43" i="1"/>
  <c r="P43" i="1"/>
  <c r="Q43" i="1"/>
  <c r="K43" i="1"/>
  <c r="J43" i="1"/>
  <c r="L42" i="1"/>
  <c r="M42" i="1"/>
  <c r="N42" i="1"/>
  <c r="O42" i="1"/>
  <c r="P42" i="1"/>
  <c r="Q42" i="1"/>
  <c r="J42" i="1"/>
  <c r="R70" i="1" l="1"/>
  <c r="P70" i="1"/>
  <c r="O70" i="1"/>
  <c r="N70" i="1"/>
  <c r="M70" i="1"/>
  <c r="L70" i="1"/>
  <c r="K70" i="1"/>
  <c r="J70" i="1"/>
  <c r="G70" i="1"/>
  <c r="R69" i="1"/>
  <c r="Q69" i="1"/>
  <c r="P69" i="1"/>
  <c r="O69" i="1"/>
  <c r="N69" i="1"/>
  <c r="M69" i="1"/>
  <c r="L69" i="1"/>
  <c r="K69" i="1"/>
  <c r="J69" i="1"/>
  <c r="G69" i="1"/>
  <c r="C39" i="1" l="1"/>
  <c r="C36" i="1"/>
  <c r="C25" i="1" l="1"/>
  <c r="C26" i="1"/>
  <c r="C27" i="1"/>
  <c r="I41" i="1"/>
  <c r="G68" i="1"/>
  <c r="I40" i="1"/>
  <c r="G67" i="1"/>
  <c r="G66" i="1"/>
  <c r="I38" i="1"/>
  <c r="G65" i="1"/>
  <c r="I37" i="1"/>
  <c r="G64" i="1"/>
  <c r="I36" i="1"/>
  <c r="G63" i="1"/>
  <c r="I35" i="1"/>
  <c r="G62" i="1"/>
  <c r="G61" i="1"/>
  <c r="I33" i="1"/>
  <c r="G60" i="1"/>
  <c r="I32" i="1"/>
  <c r="G59" i="1"/>
  <c r="I31" i="1"/>
  <c r="G58" i="1"/>
  <c r="I30" i="1"/>
  <c r="G57" i="1"/>
  <c r="I29" i="1"/>
  <c r="G56" i="1"/>
  <c r="I28" i="1"/>
  <c r="G55" i="1"/>
  <c r="I27" i="1"/>
  <c r="G54" i="1"/>
  <c r="I26" i="1"/>
  <c r="G53" i="1"/>
  <c r="B53" i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G52" i="1"/>
  <c r="D41" i="1"/>
  <c r="C41" i="1"/>
  <c r="D40" i="1"/>
  <c r="C40" i="1"/>
  <c r="I39" i="1"/>
  <c r="D39" i="1"/>
  <c r="D38" i="1"/>
  <c r="C38" i="1"/>
  <c r="D37" i="1"/>
  <c r="C37" i="1"/>
  <c r="D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D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D25" i="1"/>
  <c r="I19" i="1"/>
  <c r="I17" i="1"/>
  <c r="I16" i="1"/>
  <c r="I15" i="1"/>
  <c r="R13" i="1"/>
  <c r="R23" i="1" s="1"/>
  <c r="R50" i="1" s="1"/>
  <c r="Q13" i="1"/>
  <c r="Q23" i="1" s="1"/>
  <c r="Q50" i="1" s="1"/>
  <c r="P13" i="1"/>
  <c r="P23" i="1" s="1"/>
  <c r="P50" i="1" s="1"/>
  <c r="O13" i="1"/>
  <c r="O23" i="1" s="1"/>
  <c r="O50" i="1" s="1"/>
  <c r="N13" i="1"/>
  <c r="N23" i="1" s="1"/>
  <c r="N50" i="1" s="1"/>
  <c r="M13" i="1"/>
  <c r="M23" i="1" s="1"/>
  <c r="M50" i="1" s="1"/>
  <c r="L13" i="1"/>
  <c r="L23" i="1" s="1"/>
  <c r="L50" i="1" s="1"/>
  <c r="K13" i="1"/>
  <c r="K23" i="1" s="1"/>
  <c r="K50" i="1" s="1"/>
  <c r="J13" i="1"/>
  <c r="J23" i="1" s="1"/>
  <c r="J50" i="1" s="1"/>
  <c r="I13" i="1"/>
  <c r="I23" i="1" s="1"/>
  <c r="I9" i="1"/>
  <c r="I7" i="1"/>
  <c r="L35" i="1" l="1"/>
  <c r="L62" i="1" s="1"/>
  <c r="K32" i="1"/>
  <c r="K59" i="1" s="1"/>
  <c r="L40" i="1"/>
  <c r="L67" i="1" s="1"/>
  <c r="P36" i="1"/>
  <c r="P63" i="1" s="1"/>
  <c r="O28" i="1"/>
  <c r="O55" i="1" s="1"/>
  <c r="K37" i="1"/>
  <c r="K64" i="1" s="1"/>
  <c r="L41" i="1"/>
  <c r="L68" i="1" s="1"/>
  <c r="I18" i="1"/>
  <c r="N33" i="1"/>
  <c r="N60" i="1" s="1"/>
  <c r="M30" i="1"/>
  <c r="M57" i="1" s="1"/>
  <c r="L27" i="1"/>
  <c r="L54" i="1" s="1"/>
  <c r="P37" i="1"/>
  <c r="P64" i="1" s="1"/>
  <c r="L37" i="1"/>
  <c r="L64" i="1" s="1"/>
  <c r="K38" i="1"/>
  <c r="K65" i="1" s="1"/>
  <c r="O38" i="1"/>
  <c r="O65" i="1" s="1"/>
  <c r="N38" i="1"/>
  <c r="N65" i="1" s="1"/>
  <c r="R29" i="1"/>
  <c r="R56" i="1" s="1"/>
  <c r="J29" i="1"/>
  <c r="J56" i="1" s="1"/>
  <c r="O41" i="1"/>
  <c r="O68" i="1" s="1"/>
  <c r="P31" i="1"/>
  <c r="P58" i="1" s="1"/>
  <c r="P41" i="1"/>
  <c r="P68" i="1" s="1"/>
  <c r="M37" i="1"/>
  <c r="M64" i="1" s="1"/>
  <c r="P38" i="1"/>
  <c r="P65" i="1" s="1"/>
  <c r="K30" i="1"/>
  <c r="K57" i="1" s="1"/>
  <c r="N30" i="1"/>
  <c r="N57" i="1" s="1"/>
  <c r="R30" i="1"/>
  <c r="R57" i="1" s="1"/>
  <c r="J30" i="1"/>
  <c r="J57" i="1" s="1"/>
  <c r="O30" i="1"/>
  <c r="O57" i="1" s="1"/>
  <c r="Q30" i="1"/>
  <c r="Q57" i="1" s="1"/>
  <c r="P30" i="1"/>
  <c r="P57" i="1" s="1"/>
  <c r="L30" i="1"/>
  <c r="L57" i="1" s="1"/>
  <c r="L33" i="1"/>
  <c r="L60" i="1" s="1"/>
  <c r="O33" i="1"/>
  <c r="O60" i="1" s="1"/>
  <c r="K33" i="1"/>
  <c r="K60" i="1" s="1"/>
  <c r="P33" i="1"/>
  <c r="P60" i="1" s="1"/>
  <c r="R33" i="1"/>
  <c r="R60" i="1" s="1"/>
  <c r="J33" i="1"/>
  <c r="J60" i="1" s="1"/>
  <c r="Q33" i="1"/>
  <c r="Q60" i="1" s="1"/>
  <c r="M33" i="1"/>
  <c r="M60" i="1" s="1"/>
  <c r="R39" i="1"/>
  <c r="R66" i="1" s="1"/>
  <c r="J39" i="1"/>
  <c r="J66" i="1" s="1"/>
  <c r="N39" i="1"/>
  <c r="N66" i="1" s="1"/>
  <c r="K39" i="1"/>
  <c r="K66" i="1" s="1"/>
  <c r="M39" i="1"/>
  <c r="M66" i="1" s="1"/>
  <c r="L39" i="1"/>
  <c r="L66" i="1" s="1"/>
  <c r="P39" i="1"/>
  <c r="P66" i="1" s="1"/>
  <c r="O39" i="1"/>
  <c r="O66" i="1" s="1"/>
  <c r="M28" i="1"/>
  <c r="M55" i="1" s="1"/>
  <c r="P28" i="1"/>
  <c r="P55" i="1" s="1"/>
  <c r="L28" i="1"/>
  <c r="L55" i="1" s="1"/>
  <c r="Q28" i="1"/>
  <c r="Q55" i="1" s="1"/>
  <c r="K28" i="1"/>
  <c r="K55" i="1" s="1"/>
  <c r="R28" i="1"/>
  <c r="R55" i="1" s="1"/>
  <c r="J28" i="1"/>
  <c r="J55" i="1" s="1"/>
  <c r="N28" i="1"/>
  <c r="N55" i="1" s="1"/>
  <c r="O26" i="1"/>
  <c r="O53" i="1" s="1"/>
  <c r="R26" i="1"/>
  <c r="R53" i="1" s="1"/>
  <c r="N26" i="1"/>
  <c r="N53" i="1" s="1"/>
  <c r="M26" i="1"/>
  <c r="M53" i="1" s="1"/>
  <c r="K26" i="1"/>
  <c r="K53" i="1" s="1"/>
  <c r="L26" i="1"/>
  <c r="L53" i="1" s="1"/>
  <c r="J26" i="1"/>
  <c r="J53" i="1" s="1"/>
  <c r="P26" i="1"/>
  <c r="P53" i="1" s="1"/>
  <c r="I8" i="1"/>
  <c r="Q26" i="1"/>
  <c r="Q53" i="1" s="1"/>
  <c r="Q39" i="1"/>
  <c r="Q66" i="1" s="1"/>
  <c r="N31" i="1"/>
  <c r="N58" i="1" s="1"/>
  <c r="Q31" i="1"/>
  <c r="Q58" i="1" s="1"/>
  <c r="M31" i="1"/>
  <c r="M58" i="1" s="1"/>
  <c r="R31" i="1"/>
  <c r="R58" i="1" s="1"/>
  <c r="J31" i="1"/>
  <c r="J58" i="1" s="1"/>
  <c r="L31" i="1"/>
  <c r="L58" i="1" s="1"/>
  <c r="K31" i="1"/>
  <c r="K58" i="1" s="1"/>
  <c r="O31" i="1"/>
  <c r="O58" i="1" s="1"/>
  <c r="I6" i="1"/>
  <c r="R27" i="1"/>
  <c r="R54" i="1" s="1"/>
  <c r="J27" i="1"/>
  <c r="J54" i="1" s="1"/>
  <c r="Q27" i="1"/>
  <c r="Q54" i="1" s="1"/>
  <c r="N27" i="1"/>
  <c r="N54" i="1" s="1"/>
  <c r="P27" i="1"/>
  <c r="P54" i="1" s="1"/>
  <c r="O27" i="1"/>
  <c r="O54" i="1" s="1"/>
  <c r="M27" i="1"/>
  <c r="M54" i="1" s="1"/>
  <c r="K27" i="1"/>
  <c r="K54" i="1" s="1"/>
  <c r="P29" i="1"/>
  <c r="P56" i="1" s="1"/>
  <c r="K29" i="1"/>
  <c r="K56" i="1" s="1"/>
  <c r="O29" i="1"/>
  <c r="O56" i="1" s="1"/>
  <c r="N29" i="1"/>
  <c r="N56" i="1" s="1"/>
  <c r="M29" i="1"/>
  <c r="M56" i="1" s="1"/>
  <c r="L29" i="1"/>
  <c r="L56" i="1" s="1"/>
  <c r="Q29" i="1"/>
  <c r="Q56" i="1" s="1"/>
  <c r="Q32" i="1"/>
  <c r="Q59" i="1" s="1"/>
  <c r="L32" i="1"/>
  <c r="L59" i="1" s="1"/>
  <c r="P32" i="1"/>
  <c r="P59" i="1" s="1"/>
  <c r="M32" i="1"/>
  <c r="M59" i="1" s="1"/>
  <c r="O32" i="1"/>
  <c r="O59" i="1" s="1"/>
  <c r="N32" i="1"/>
  <c r="N59" i="1" s="1"/>
  <c r="R32" i="1"/>
  <c r="R59" i="1" s="1"/>
  <c r="J32" i="1"/>
  <c r="J59" i="1" s="1"/>
  <c r="R35" i="1"/>
  <c r="R62" i="1" s="1"/>
  <c r="J35" i="1"/>
  <c r="J62" i="1" s="1"/>
  <c r="M35" i="1"/>
  <c r="M62" i="1" s="1"/>
  <c r="Q35" i="1"/>
  <c r="Q62" i="1" s="1"/>
  <c r="N35" i="1"/>
  <c r="N62" i="1" s="1"/>
  <c r="P35" i="1"/>
  <c r="P62" i="1" s="1"/>
  <c r="O35" i="1"/>
  <c r="O62" i="1" s="1"/>
  <c r="K35" i="1"/>
  <c r="K62" i="1" s="1"/>
  <c r="N36" i="1"/>
  <c r="N63" i="1" s="1"/>
  <c r="M36" i="1"/>
  <c r="M63" i="1" s="1"/>
  <c r="R36" i="1"/>
  <c r="R63" i="1" s="1"/>
  <c r="J36" i="1"/>
  <c r="J63" i="1" s="1"/>
  <c r="L36" i="1"/>
  <c r="L63" i="1" s="1"/>
  <c r="K36" i="1"/>
  <c r="K63" i="1" s="1"/>
  <c r="Q36" i="1"/>
  <c r="Q63" i="1" s="1"/>
  <c r="O36" i="1"/>
  <c r="O63" i="1" s="1"/>
  <c r="Q40" i="1"/>
  <c r="Q67" i="1" s="1"/>
  <c r="N40" i="1"/>
  <c r="N67" i="1" s="1"/>
  <c r="M40" i="1"/>
  <c r="M67" i="1" s="1"/>
  <c r="P40" i="1"/>
  <c r="P67" i="1" s="1"/>
  <c r="O40" i="1"/>
  <c r="O67" i="1" s="1"/>
  <c r="K40" i="1"/>
  <c r="K67" i="1" s="1"/>
  <c r="R40" i="1"/>
  <c r="R67" i="1" s="1"/>
  <c r="J40" i="1"/>
  <c r="J67" i="1" s="1"/>
  <c r="Q37" i="1"/>
  <c r="Q64" i="1" s="1"/>
  <c r="L38" i="1"/>
  <c r="L65" i="1" s="1"/>
  <c r="M41" i="1"/>
  <c r="M68" i="1" s="1"/>
  <c r="J37" i="1"/>
  <c r="J64" i="1" s="1"/>
  <c r="R37" i="1"/>
  <c r="R64" i="1" s="1"/>
  <c r="M38" i="1"/>
  <c r="M65" i="1" s="1"/>
  <c r="N41" i="1"/>
  <c r="N68" i="1" s="1"/>
  <c r="I34" i="1"/>
  <c r="N37" i="1"/>
  <c r="N64" i="1" s="1"/>
  <c r="Q38" i="1"/>
  <c r="Q65" i="1" s="1"/>
  <c r="J41" i="1"/>
  <c r="J68" i="1" s="1"/>
  <c r="R41" i="1"/>
  <c r="R68" i="1" s="1"/>
  <c r="O37" i="1"/>
  <c r="O64" i="1" s="1"/>
  <c r="J38" i="1"/>
  <c r="J65" i="1" s="1"/>
  <c r="R38" i="1"/>
  <c r="R65" i="1" s="1"/>
  <c r="K41" i="1"/>
  <c r="K68" i="1" s="1"/>
  <c r="Q41" i="1"/>
  <c r="Q68" i="1" s="1"/>
  <c r="O34" i="1" l="1"/>
  <c r="O61" i="1" s="1"/>
  <c r="R34" i="1"/>
  <c r="R61" i="1" s="1"/>
  <c r="J34" i="1"/>
  <c r="J61" i="1" s="1"/>
  <c r="N34" i="1"/>
  <c r="N61" i="1" s="1"/>
  <c r="K34" i="1"/>
  <c r="K61" i="1" s="1"/>
  <c r="M34" i="1"/>
  <c r="M61" i="1" s="1"/>
  <c r="L34" i="1"/>
  <c r="L61" i="1" s="1"/>
  <c r="P34" i="1"/>
  <c r="P61" i="1" s="1"/>
  <c r="Q34" i="1"/>
  <c r="Q61" i="1" s="1"/>
  <c r="I25" i="1" l="1"/>
  <c r="I46" i="1" s="1"/>
  <c r="L25" i="1" l="1"/>
  <c r="O25" i="1"/>
  <c r="K25" i="1"/>
  <c r="P25" i="1"/>
  <c r="R25" i="1"/>
  <c r="R52" i="1" s="1"/>
  <c r="J25" i="1"/>
  <c r="Q25" i="1"/>
  <c r="M25" i="1"/>
  <c r="N25" i="1"/>
  <c r="M46" i="1" l="1"/>
  <c r="M52" i="1"/>
  <c r="Q52" i="1"/>
  <c r="Q46" i="1"/>
  <c r="J46" i="1"/>
  <c r="J52" i="1"/>
  <c r="P52" i="1"/>
  <c r="P46" i="1"/>
  <c r="K52" i="1"/>
  <c r="K46" i="1"/>
  <c r="O52" i="1"/>
  <c r="O46" i="1"/>
  <c r="N52" i="1"/>
  <c r="N46" i="1"/>
  <c r="L46" i="1"/>
  <c r="L52" i="1"/>
</calcChain>
</file>

<file path=xl/sharedStrings.xml><?xml version="1.0" encoding="utf-8"?>
<sst xmlns="http://schemas.openxmlformats.org/spreadsheetml/2006/main" count="107" uniqueCount="57">
  <si>
    <t>Load / Customers / Devices / Connections Forecast</t>
  </si>
  <si>
    <t>Total</t>
  </si>
  <si>
    <t>Residential</t>
  </si>
  <si>
    <t>CS Muti-Units Residential</t>
  </si>
  <si>
    <t xml:space="preserve">GS &lt; 50 kW </t>
  </si>
  <si>
    <t xml:space="preserve">GS - 50 to 999 kW   </t>
  </si>
  <si>
    <t>GS &gt; 1,000 to 4,999 kW</t>
  </si>
  <si>
    <t>Large User =&gt;5,000 kW</t>
  </si>
  <si>
    <t>Street Lighting</t>
  </si>
  <si>
    <t>USL (Connections)</t>
  </si>
  <si>
    <t>USL (Customer)</t>
  </si>
  <si>
    <t xml:space="preserve"> </t>
  </si>
  <si>
    <t>Number of Customers</t>
  </si>
  <si>
    <t xml:space="preserve">  Devices/Connections</t>
  </si>
  <si>
    <t>% to split by Class</t>
  </si>
  <si>
    <t>Allocators</t>
  </si>
  <si>
    <t>Distribution Revenue (2022)</t>
  </si>
  <si>
    <t>Revenue Offsets (2025)</t>
  </si>
  <si>
    <t>LRAMVA</t>
  </si>
  <si>
    <t>Distribution Revenue GS&gt;50 kW (2022)</t>
  </si>
  <si>
    <t># of RPP Customers (2022)</t>
  </si>
  <si>
    <t>S.No.</t>
  </si>
  <si>
    <t>RA Balance by Class</t>
  </si>
  <si>
    <t>Rate Riders</t>
  </si>
  <si>
    <t>Proposed Recovery Period (years)</t>
  </si>
  <si>
    <t>Rate Rider Start Year</t>
  </si>
  <si>
    <t>Rate Rider End Year</t>
  </si>
  <si>
    <t>Billing Unit</t>
  </si>
  <si>
    <t>Amount</t>
  </si>
  <si>
    <t>Cust.+ Usage</t>
  </si>
  <si>
    <t>Wireless pole attachments Rev</t>
  </si>
  <si>
    <t>Impact for USGAAP (Actuarial loss on OPEB)</t>
  </si>
  <si>
    <t>Customer Choice Initiative</t>
  </si>
  <si>
    <t>Excess Expansion Deposits</t>
  </si>
  <si>
    <t>Change in Useful Life of Assets (2025-2026)</t>
  </si>
  <si>
    <t>Innovation Fund</t>
  </si>
  <si>
    <t>Ultra-Low Overnight Rate Costs</t>
  </si>
  <si>
    <t>Change in Useful Life of Assets (2026-2029)</t>
  </si>
  <si>
    <t>Change in Useful Life of Assets (2025-2027)</t>
  </si>
  <si>
    <t>2025 Forecast Dist Billing Determinants (Jan - Dec)</t>
  </si>
  <si>
    <t>kVA</t>
  </si>
  <si>
    <t>kWh</t>
  </si>
  <si>
    <t>PILs and Tax Variance</t>
  </si>
  <si>
    <t xml:space="preserve">Gain on Property Sale </t>
  </si>
  <si>
    <t>External Driven Capital</t>
  </si>
  <si>
    <t xml:space="preserve">Operations Center Consolidation Plan  </t>
  </si>
  <si>
    <t>Lost Revenue Adjustment Mechanism (LRAMVA)</t>
  </si>
  <si>
    <t>Green Button Initiative Costs</t>
  </si>
  <si>
    <t>Wireline Pole Attachments Rev</t>
  </si>
  <si>
    <t>USofA Account Number</t>
  </si>
  <si>
    <t>Rate Riders Calculation</t>
  </si>
  <si>
    <t>Allocation of Balances</t>
  </si>
  <si>
    <t>¹ "Cust.+ Usage" means Residential and CSMUR rates recovery are based on $/cust/30 days and all other Rate classes recovery are based on $/kWh or $/kVA or $/Device or $/Connection</t>
  </si>
  <si>
    <t>50/60 Eglinton Proceeds of Sale Deferral Account</t>
  </si>
  <si>
    <t>Cloud Computing Costs</t>
  </si>
  <si>
    <t>Getting Ontario Connected Act Variance Account</t>
  </si>
  <si>
    <t>Operations Center Consolidation Plan Bonus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</si>
</sst>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\ #,##0.00_-;_-* &quot;-&quot;_-;_-@_-"/>
    <numFmt numFmtId="165" formatCode="_-* #,##0.00000_-;\-\ #,##0.00000_-;_-* &quot;-&quot;_-;_-@_-"/>
    <numFmt numFmtId="166" formatCode="_-* #,##0_-;\-\ #,##0_-;_-* &quot;-&quot;_-;_-@_-"/>
    <numFmt numFmtId="167" formatCode="_-* #,##0_-;\-* #,##0_-;_-* &quot;-&quot;??_-;_-@_-"/>
    <numFmt numFmtId="168" formatCode="0.0%"/>
    <numFmt numFmtId="169" formatCode="&quot;$&quot;#,##0_);\(&quot;$&quot;#,##0\)"/>
    <numFmt numFmtId="170" formatCode="_-#,##0_-;\-\ #,##0_-;_-* &quot;-&quot;&quot;¹&quot;_-;_-@_-&quot;¹&quot;"/>
    <numFmt numFmtId="171" formatCode="_-* #,##0.00%_-;\-\ #,##0.00%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2"/>
      <color theme="0" tint="-0.499984740745262"/>
      <name val="Arial"/>
      <family val="2"/>
    </font>
    <font>
      <sz val="11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color theme="1"/>
      <name val="Calibri"/>
      <family val="2"/>
      <scheme val="minor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3" tint="0.7999511703848384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3" tint="0.79995117038483843"/>
      </patternFill>
    </fill>
    <fill>
      <patternFill patternType="darkUp">
        <fgColor theme="0" tint="-0.14996795556505021"/>
        <bgColor theme="0" tint="-0.34998626667073579"/>
      </patternFill>
    </fill>
    <fill>
      <patternFill patternType="darkUp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5" xfId="0" applyFont="1" applyFill="1" applyBorder="1"/>
    <xf numFmtId="0" fontId="2" fillId="0" borderId="5" xfId="0" applyFont="1" applyBorder="1" applyAlignment="1">
      <alignment horizontal="center"/>
    </xf>
    <xf numFmtId="0" fontId="0" fillId="3" borderId="5" xfId="0" applyFill="1" applyBorder="1"/>
    <xf numFmtId="0" fontId="3" fillId="2" borderId="5" xfId="0" applyFont="1" applyFill="1" applyBorder="1"/>
    <xf numFmtId="0" fontId="4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left" indent="1"/>
    </xf>
    <xf numFmtId="166" fontId="0" fillId="3" borderId="5" xfId="0" applyNumberFormat="1" applyFill="1" applyBorder="1"/>
    <xf numFmtId="166" fontId="0" fillId="3" borderId="5" xfId="0" applyNumberFormat="1" applyFill="1" applyBorder="1" applyAlignment="1">
      <alignment shrinkToFit="1"/>
    </xf>
    <xf numFmtId="0" fontId="4" fillId="2" borderId="5" xfId="0" applyFont="1" applyFill="1" applyBorder="1"/>
    <xf numFmtId="0" fontId="3" fillId="2" borderId="6" xfId="0" applyFont="1" applyFill="1" applyBorder="1"/>
    <xf numFmtId="0" fontId="4" fillId="2" borderId="7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indent="1"/>
    </xf>
    <xf numFmtId="168" fontId="4" fillId="2" borderId="7" xfId="3" applyNumberFormat="1" applyFont="1" applyFill="1" applyBorder="1" applyAlignment="1">
      <alignment horizontal="center" shrinkToFit="1"/>
    </xf>
    <xf numFmtId="0" fontId="5" fillId="2" borderId="6" xfId="0" applyFont="1" applyFill="1" applyBorder="1"/>
    <xf numFmtId="0" fontId="2" fillId="2" borderId="7" xfId="0" applyFont="1" applyFill="1" applyBorder="1" applyAlignment="1">
      <alignment horizontal="center" wrapText="1"/>
    </xf>
    <xf numFmtId="10" fontId="2" fillId="2" borderId="5" xfId="0" applyNumberFormat="1" applyFont="1" applyFill="1" applyBorder="1"/>
    <xf numFmtId="0" fontId="5" fillId="2" borderId="0" xfId="0" applyFont="1" applyFill="1"/>
    <xf numFmtId="3" fontId="2" fillId="2" borderId="0" xfId="1" applyNumberFormat="1" applyFont="1" applyFill="1" applyBorder="1"/>
    <xf numFmtId="0" fontId="2" fillId="2" borderId="0" xfId="0" applyFont="1" applyFill="1" applyAlignment="1">
      <alignment horizontal="center" wrapText="1"/>
    </xf>
    <xf numFmtId="10" fontId="2" fillId="2" borderId="0" xfId="0" applyNumberFormat="1" applyFont="1" applyFill="1"/>
    <xf numFmtId="0" fontId="0" fillId="0" borderId="5" xfId="0" applyBorder="1" applyAlignment="1">
      <alignment horizontal="center"/>
    </xf>
    <xf numFmtId="0" fontId="6" fillId="2" borderId="5" xfId="0" applyFont="1" applyFill="1" applyBorder="1"/>
    <xf numFmtId="43" fontId="6" fillId="0" borderId="5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/>
    </xf>
    <xf numFmtId="44" fontId="4" fillId="2" borderId="5" xfId="2" applyFont="1" applyFill="1" applyBorder="1" applyAlignment="1">
      <alignment horizontal="left" vertical="center"/>
    </xf>
    <xf numFmtId="166" fontId="9" fillId="0" borderId="5" xfId="2" applyNumberFormat="1" applyFont="1" applyFill="1" applyBorder="1" applyAlignment="1">
      <alignment horizontal="right" shrinkToFit="1"/>
    </xf>
    <xf numFmtId="166" fontId="4" fillId="2" borderId="5" xfId="2" applyNumberFormat="1" applyFont="1" applyFill="1" applyBorder="1" applyAlignment="1">
      <alignment horizontal="right" shrinkToFit="1"/>
    </xf>
    <xf numFmtId="0" fontId="10" fillId="0" borderId="5" xfId="0" applyFont="1" applyBorder="1" applyAlignment="1">
      <alignment horizontal="center"/>
    </xf>
    <xf numFmtId="44" fontId="2" fillId="0" borderId="5" xfId="2" applyFont="1" applyFill="1" applyBorder="1" applyAlignment="1">
      <alignment horizontal="left" vertical="center"/>
    </xf>
    <xf numFmtId="166" fontId="4" fillId="0" borderId="5" xfId="2" applyNumberFormat="1" applyFont="1" applyFill="1" applyBorder="1" applyAlignment="1">
      <alignment horizontal="right" shrinkToFit="1"/>
    </xf>
    <xf numFmtId="169" fontId="2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right" shrinkToFit="1"/>
    </xf>
    <xf numFmtId="9" fontId="0" fillId="0" borderId="0" xfId="3" applyFont="1"/>
    <xf numFmtId="166" fontId="10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10" fontId="0" fillId="0" borderId="0" xfId="0" applyNumberFormat="1"/>
    <xf numFmtId="10" fontId="12" fillId="0" borderId="0" xfId="0" applyNumberFormat="1" applyFont="1"/>
    <xf numFmtId="0" fontId="4" fillId="0" borderId="5" xfId="0" applyFont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right" vertical="center" shrinkToFit="1"/>
    </xf>
    <xf numFmtId="165" fontId="4" fillId="0" borderId="5" xfId="2" applyNumberFormat="1" applyFont="1" applyFill="1" applyBorder="1" applyAlignment="1">
      <alignment horizontal="right" vertical="center" shrinkToFit="1"/>
    </xf>
    <xf numFmtId="166" fontId="0" fillId="0" borderId="0" xfId="0" applyNumberFormat="1"/>
    <xf numFmtId="171" fontId="13" fillId="0" borderId="0" xfId="0" applyNumberFormat="1" applyFont="1"/>
    <xf numFmtId="0" fontId="4" fillId="2" borderId="5" xfId="0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shrinkToFit="1"/>
    </xf>
    <xf numFmtId="166" fontId="4" fillId="0" borderId="5" xfId="1" applyNumberFormat="1" applyFont="1" applyFill="1" applyBorder="1" applyAlignment="1">
      <alignment horizontal="center" shrinkToFit="1"/>
    </xf>
    <xf numFmtId="166" fontId="4" fillId="0" borderId="5" xfId="1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67" fontId="4" fillId="0" borderId="5" xfId="1" applyNumberFormat="1" applyFont="1" applyFill="1" applyBorder="1" applyAlignment="1">
      <alignment horizontal="center" shrinkToFit="1"/>
    </xf>
    <xf numFmtId="167" fontId="4" fillId="0" borderId="5" xfId="1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0" fillId="7" borderId="5" xfId="0" applyFill="1" applyBorder="1"/>
    <xf numFmtId="168" fontId="4" fillId="0" borderId="5" xfId="3" applyNumberFormat="1" applyFont="1" applyFill="1" applyBorder="1" applyAlignment="1">
      <alignment horizontal="center" shrinkToFit="1"/>
    </xf>
    <xf numFmtId="168" fontId="4" fillId="0" borderId="5" xfId="3" applyNumberFormat="1" applyFont="1" applyFill="1" applyBorder="1" applyAlignment="1">
      <alignment horizontal="center"/>
    </xf>
    <xf numFmtId="168" fontId="4" fillId="0" borderId="5" xfId="3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6" fontId="4" fillId="0" borderId="5" xfId="2" applyNumberFormat="1" applyFont="1" applyFill="1" applyBorder="1" applyAlignment="1">
      <alignment vertical="center" shrinkToFi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70" fontId="4" fillId="0" borderId="5" xfId="0" applyNumberFormat="1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horizontal="right" vertical="center" shrinkToFit="1"/>
    </xf>
    <xf numFmtId="0" fontId="10" fillId="8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44" fontId="2" fillId="8" borderId="5" xfId="2" applyFont="1" applyFill="1" applyBorder="1" applyAlignment="1">
      <alignment horizontal="left" vertical="center"/>
    </xf>
    <xf numFmtId="166" fontId="4" fillId="8" borderId="5" xfId="2" applyNumberFormat="1" applyFont="1" applyFill="1" applyBorder="1" applyAlignment="1">
      <alignment horizontal="center" vertical="center" shrinkToFit="1"/>
    </xf>
    <xf numFmtId="166" fontId="4" fillId="8" borderId="5" xfId="2" applyNumberFormat="1" applyFont="1" applyFill="1" applyBorder="1" applyAlignment="1">
      <alignment horizontal="right" vertical="center" shrinkToFit="1"/>
    </xf>
    <xf numFmtId="166" fontId="9" fillId="8" borderId="5" xfId="2" applyNumberFormat="1" applyFont="1" applyFill="1" applyBorder="1" applyAlignment="1">
      <alignment horizontal="right" vertical="center" shrinkToFit="1"/>
    </xf>
    <xf numFmtId="0" fontId="16" fillId="4" borderId="5" xfId="0" applyFont="1" applyFill="1" applyBorder="1" applyAlignment="1">
      <alignment horizontal="center" wrapText="1"/>
    </xf>
    <xf numFmtId="0" fontId="17" fillId="0" borderId="0" xfId="0" applyFont="1"/>
    <xf numFmtId="164" fontId="0" fillId="0" borderId="0" xfId="0" applyNumberFormat="1"/>
    <xf numFmtId="165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numFmt numFmtId="165" formatCode="_-* #,##0.00000_-;\-\ #,##0.00000_-;_-* &quot;-&quot;_-;_-@_-"/>
    </dxf>
    <dxf>
      <numFmt numFmtId="164" formatCode="_-* #,##0.00_-;\-\ #,##0.00_-;_-* &quot;-&quot;_-;_-@_-"/>
    </dxf>
    <dxf>
      <numFmt numFmtId="165" formatCode="_-* #,##0.00000_-;\-\ #,##0.00000_-;_-* &quot;-&quot;_-;_-@_-"/>
    </dxf>
    <dxf>
      <numFmt numFmtId="164" formatCode="_-* #,##0.00_-;\-\ #,##0.00_-;_-* &quot;-&quot;_-;_-@_-"/>
    </dxf>
    <dxf>
      <numFmt numFmtId="165" formatCode="_-* #,##0.00000_-;\-\ #,##0.00000_-;_-* &quot;-&quot;_-;_-@_-"/>
    </dxf>
    <dxf>
      <numFmt numFmtId="164" formatCode="_-* #,##0.00_-;\-\ #,##0.00_-;_-* &quot;-&quot;_-;_-@_-"/>
    </dxf>
    <dxf>
      <numFmt numFmtId="165" formatCode="_-* #,##0.00000_-;\-\ #,##0.00000_-;_-* &quot;-&quot;_-;_-@_-"/>
    </dxf>
    <dxf>
      <numFmt numFmtId="164" formatCode="_-* #,##0.00_-;\-\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7961-66EB-4776-ABCA-8BCE2953CA0B}">
  <sheetPr>
    <pageSetUpPr fitToPage="1"/>
  </sheetPr>
  <dimension ref="A2:AA75"/>
  <sheetViews>
    <sheetView showGridLines="0" tabSelected="1" zoomScaleNormal="100" workbookViewId="0">
      <selection activeCell="E15" sqref="E15"/>
    </sheetView>
  </sheetViews>
  <sheetFormatPr defaultRowHeight="14.4" x14ac:dyDescent="0.3"/>
  <cols>
    <col min="1" max="1" width="2.109375" customWidth="1"/>
    <col min="3" max="3" width="47.6640625" bestFit="1" customWidth="1"/>
    <col min="4" max="4" width="35.44140625" bestFit="1" customWidth="1"/>
    <col min="5" max="5" width="8.44140625" bestFit="1" customWidth="1"/>
    <col min="6" max="7" width="9" bestFit="1" customWidth="1"/>
    <col min="8" max="8" width="14.33203125" bestFit="1" customWidth="1"/>
    <col min="9" max="9" width="13.33203125" customWidth="1"/>
    <col min="10" max="18" width="11.88671875" customWidth="1"/>
    <col min="20" max="20" width="13.109375" bestFit="1" customWidth="1"/>
    <col min="21" max="22" width="13.109375" customWidth="1"/>
    <col min="23" max="24" width="13.33203125" bestFit="1" customWidth="1"/>
  </cols>
  <sheetData>
    <row r="2" spans="2:18" ht="18" x14ac:dyDescent="0.35">
      <c r="B2" s="82" t="s">
        <v>0</v>
      </c>
    </row>
    <row r="3" spans="2:18" ht="27.6" x14ac:dyDescent="0.3">
      <c r="B3" s="61"/>
      <c r="C3" s="57"/>
      <c r="D3" s="58"/>
      <c r="E3" s="58"/>
      <c r="F3" s="58"/>
      <c r="G3" s="58"/>
      <c r="H3" s="58"/>
      <c r="I3" s="58" t="s">
        <v>1</v>
      </c>
      <c r="J3" s="59" t="s">
        <v>2</v>
      </c>
      <c r="K3" s="59" t="s">
        <v>3</v>
      </c>
      <c r="L3" s="59" t="s">
        <v>4</v>
      </c>
      <c r="M3" s="59" t="s">
        <v>5</v>
      </c>
      <c r="N3" s="59" t="s">
        <v>6</v>
      </c>
      <c r="O3" s="59" t="s">
        <v>7</v>
      </c>
      <c r="P3" s="59" t="s">
        <v>8</v>
      </c>
      <c r="Q3" s="59" t="s">
        <v>9</v>
      </c>
      <c r="R3" s="60" t="s">
        <v>10</v>
      </c>
    </row>
    <row r="4" spans="2:18" ht="15.6" x14ac:dyDescent="0.3">
      <c r="B4" s="62"/>
      <c r="C4" s="1"/>
      <c r="D4" s="62"/>
      <c r="E4" s="62"/>
      <c r="F4" s="62"/>
      <c r="G4" s="62"/>
      <c r="H4" s="62"/>
      <c r="I4" s="3"/>
      <c r="J4" s="2" t="s">
        <v>11</v>
      </c>
      <c r="K4" s="2" t="s">
        <v>11</v>
      </c>
      <c r="L4" s="2" t="s">
        <v>11</v>
      </c>
      <c r="M4" s="2" t="s">
        <v>11</v>
      </c>
      <c r="N4" s="2" t="s">
        <v>11</v>
      </c>
      <c r="O4" s="2" t="s">
        <v>11</v>
      </c>
      <c r="P4" s="2" t="s">
        <v>11</v>
      </c>
      <c r="Q4" s="2" t="s">
        <v>11</v>
      </c>
      <c r="R4" s="2"/>
    </row>
    <row r="5" spans="2:18" x14ac:dyDescent="0.3">
      <c r="B5" s="62"/>
      <c r="C5" s="4" t="s">
        <v>39</v>
      </c>
      <c r="D5" s="62"/>
      <c r="E5" s="62"/>
      <c r="F5" s="62"/>
      <c r="G5" s="62"/>
      <c r="H5" s="62"/>
      <c r="I5" s="3"/>
      <c r="J5" s="5"/>
      <c r="K5" s="5"/>
      <c r="L5" s="5"/>
      <c r="M5" s="5"/>
      <c r="N5" s="5"/>
      <c r="O5" s="5"/>
      <c r="P5" s="5"/>
      <c r="Q5" s="5"/>
      <c r="R5" s="6"/>
    </row>
    <row r="6" spans="2:18" x14ac:dyDescent="0.3">
      <c r="B6" s="62"/>
      <c r="C6" s="7" t="s">
        <v>40</v>
      </c>
      <c r="D6" s="62"/>
      <c r="E6" s="62"/>
      <c r="F6" s="62"/>
      <c r="G6" s="62"/>
      <c r="H6" s="62"/>
      <c r="I6" s="8">
        <f>SUM(J6:R6)</f>
        <v>36167831.411015637</v>
      </c>
      <c r="J6" s="51">
        <v>0</v>
      </c>
      <c r="K6" s="51">
        <v>0</v>
      </c>
      <c r="L6" s="51">
        <v>0</v>
      </c>
      <c r="M6" s="51">
        <v>23208058.50839607</v>
      </c>
      <c r="N6" s="51">
        <v>8630976.2269679252</v>
      </c>
      <c r="O6" s="51">
        <v>3965274.5261441702</v>
      </c>
      <c r="P6" s="51">
        <v>363522.1495074734</v>
      </c>
      <c r="Q6" s="51">
        <v>0</v>
      </c>
      <c r="R6" s="52">
        <v>0</v>
      </c>
    </row>
    <row r="7" spans="2:18" x14ac:dyDescent="0.3">
      <c r="B7" s="62"/>
      <c r="C7" s="7" t="s">
        <v>41</v>
      </c>
      <c r="D7" s="62"/>
      <c r="E7" s="62"/>
      <c r="F7" s="62"/>
      <c r="G7" s="62"/>
      <c r="H7" s="62"/>
      <c r="I7" s="9">
        <f t="shared" ref="I7:I9" si="0">SUM(J7:R7)</f>
        <v>22756384802.23037</v>
      </c>
      <c r="J7" s="51">
        <v>4854325531.7023363</v>
      </c>
      <c r="K7" s="51">
        <v>341855435.81169891</v>
      </c>
      <c r="L7" s="51">
        <v>2361358051.8485188</v>
      </c>
      <c r="M7" s="51">
        <v>9463360431.8565788</v>
      </c>
      <c r="N7" s="51">
        <v>4003003653.9326558</v>
      </c>
      <c r="O7" s="51">
        <v>1572179422.7008588</v>
      </c>
      <c r="P7" s="51">
        <v>118212158.49125397</v>
      </c>
      <c r="Q7" s="51">
        <v>42090115.886468768</v>
      </c>
      <c r="R7" s="52">
        <v>0</v>
      </c>
    </row>
    <row r="8" spans="2:18" x14ac:dyDescent="0.3">
      <c r="B8" s="62"/>
      <c r="C8" s="7" t="s">
        <v>12</v>
      </c>
      <c r="D8" s="62"/>
      <c r="E8" s="62"/>
      <c r="F8" s="62"/>
      <c r="G8" s="62"/>
      <c r="H8" s="62"/>
      <c r="I8" s="8">
        <f t="shared" si="0"/>
        <v>800431.13106366491</v>
      </c>
      <c r="J8" s="51">
        <v>618693.20407326764</v>
      </c>
      <c r="K8" s="51">
        <v>97539.337729479594</v>
      </c>
      <c r="L8" s="51">
        <v>72948.191725379045</v>
      </c>
      <c r="M8" s="51">
        <v>9941.3975355386228</v>
      </c>
      <c r="N8" s="51">
        <v>472.58333333333331</v>
      </c>
      <c r="O8" s="51">
        <v>44.416666666666664</v>
      </c>
      <c r="P8" s="51">
        <v>1</v>
      </c>
      <c r="Q8" s="51">
        <v>0</v>
      </c>
      <c r="R8" s="51">
        <v>791</v>
      </c>
    </row>
    <row r="9" spans="2:18" x14ac:dyDescent="0.3">
      <c r="B9" s="62"/>
      <c r="C9" s="10" t="s">
        <v>13</v>
      </c>
      <c r="D9" s="62"/>
      <c r="E9" s="62"/>
      <c r="F9" s="62"/>
      <c r="G9" s="62"/>
      <c r="H9" s="62"/>
      <c r="I9" s="8">
        <f t="shared" si="0"/>
        <v>185653.66666666677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172780.66666666677</v>
      </c>
      <c r="Q9" s="51">
        <v>12873</v>
      </c>
      <c r="R9" s="52">
        <v>0</v>
      </c>
    </row>
    <row r="10" spans="2:18" x14ac:dyDescent="0.3">
      <c r="B10" s="62"/>
      <c r="C10" s="7"/>
      <c r="D10" s="62"/>
      <c r="E10" s="62"/>
      <c r="F10" s="62"/>
      <c r="G10" s="62"/>
      <c r="H10" s="62"/>
      <c r="I10" s="3"/>
      <c r="J10" s="54"/>
      <c r="K10" s="54"/>
      <c r="L10" s="54"/>
      <c r="M10" s="54"/>
      <c r="N10" s="54"/>
      <c r="O10" s="54"/>
      <c r="P10" s="55"/>
      <c r="Q10" s="55"/>
      <c r="R10" s="56"/>
    </row>
    <row r="12" spans="2:18" ht="18" x14ac:dyDescent="0.35">
      <c r="B12" s="82" t="s">
        <v>14</v>
      </c>
    </row>
    <row r="13" spans="2:18" ht="27.6" x14ac:dyDescent="0.3">
      <c r="B13" s="61"/>
      <c r="C13" s="57"/>
      <c r="D13" s="58"/>
      <c r="E13" s="58"/>
      <c r="F13" s="58"/>
      <c r="G13" s="58"/>
      <c r="H13" s="58"/>
      <c r="I13" s="58" t="str">
        <f t="shared" ref="I13:R13" si="1">+I3</f>
        <v>Total</v>
      </c>
      <c r="J13" s="59" t="str">
        <f t="shared" si="1"/>
        <v>Residential</v>
      </c>
      <c r="K13" s="59" t="str">
        <f t="shared" si="1"/>
        <v>CS Muti-Units Residential</v>
      </c>
      <c r="L13" s="59" t="str">
        <f t="shared" si="1"/>
        <v xml:space="preserve">GS &lt; 50 kW </v>
      </c>
      <c r="M13" s="59" t="str">
        <f t="shared" si="1"/>
        <v xml:space="preserve">GS - 50 to 999 kW   </v>
      </c>
      <c r="N13" s="59" t="str">
        <f t="shared" si="1"/>
        <v>GS &gt; 1,000 to 4,999 kW</v>
      </c>
      <c r="O13" s="59" t="str">
        <f t="shared" si="1"/>
        <v>Large User =&gt;5,000 kW</v>
      </c>
      <c r="P13" s="59" t="str">
        <f t="shared" si="1"/>
        <v>Street Lighting</v>
      </c>
      <c r="Q13" s="59" t="str">
        <f t="shared" si="1"/>
        <v>USL (Connections)</v>
      </c>
      <c r="R13" s="60" t="str">
        <f t="shared" si="1"/>
        <v>USL (Customer)</v>
      </c>
    </row>
    <row r="14" spans="2:18" x14ac:dyDescent="0.3">
      <c r="B14" s="62"/>
      <c r="C14" s="11" t="s">
        <v>15</v>
      </c>
      <c r="D14" s="62"/>
      <c r="E14" s="62"/>
      <c r="F14" s="62"/>
      <c r="G14" s="62"/>
      <c r="H14" s="62"/>
      <c r="I14" s="12"/>
      <c r="J14" s="13"/>
      <c r="K14" s="13"/>
      <c r="L14" s="13"/>
      <c r="M14" s="13"/>
      <c r="N14" s="13"/>
      <c r="O14" s="13"/>
      <c r="P14" s="13"/>
      <c r="Q14" s="13"/>
      <c r="R14" s="14"/>
    </row>
    <row r="15" spans="2:18" x14ac:dyDescent="0.3">
      <c r="B15" s="62"/>
      <c r="C15" s="15" t="s">
        <v>16</v>
      </c>
      <c r="D15" s="62"/>
      <c r="E15" s="62"/>
      <c r="F15" s="62"/>
      <c r="G15" s="62"/>
      <c r="H15" s="62"/>
      <c r="I15" s="16">
        <f t="shared" ref="I15:I19" si="2">SUM(J15:Q15)</f>
        <v>1</v>
      </c>
      <c r="J15" s="63">
        <v>0.38919999999999999</v>
      </c>
      <c r="K15" s="63">
        <v>4.8000000000000001E-2</v>
      </c>
      <c r="L15" s="63">
        <v>0.15540000000000001</v>
      </c>
      <c r="M15" s="63">
        <v>0.2606</v>
      </c>
      <c r="N15" s="63">
        <v>8.2799999999999999E-2</v>
      </c>
      <c r="O15" s="63">
        <v>3.9100000000000003E-2</v>
      </c>
      <c r="P15" s="63">
        <v>2.0299999999999999E-2</v>
      </c>
      <c r="Q15" s="63">
        <v>4.5999999999999999E-3</v>
      </c>
      <c r="R15" s="64">
        <v>0</v>
      </c>
    </row>
    <row r="16" spans="2:18" x14ac:dyDescent="0.3">
      <c r="B16" s="62"/>
      <c r="C16" s="15" t="s">
        <v>17</v>
      </c>
      <c r="D16" s="62"/>
      <c r="E16" s="62"/>
      <c r="F16" s="62"/>
      <c r="G16" s="62"/>
      <c r="H16" s="62"/>
      <c r="I16" s="16">
        <f t="shared" si="2"/>
        <v>0.99999999999999989</v>
      </c>
      <c r="J16" s="63">
        <v>0.35566437981330418</v>
      </c>
      <c r="K16" s="63">
        <v>4.3051035570122E-2</v>
      </c>
      <c r="L16" s="63">
        <v>0.14634443345134385</v>
      </c>
      <c r="M16" s="63">
        <v>0.17431089846860254</v>
      </c>
      <c r="N16" s="63">
        <v>4.812615516944635E-2</v>
      </c>
      <c r="O16" s="63">
        <v>1.7865934072119359E-2</v>
      </c>
      <c r="P16" s="63">
        <v>0.21123928332167408</v>
      </c>
      <c r="Q16" s="63">
        <v>3.397880133387556E-3</v>
      </c>
      <c r="R16" s="64">
        <v>0</v>
      </c>
    </row>
    <row r="17" spans="2:18" x14ac:dyDescent="0.3">
      <c r="B17" s="62"/>
      <c r="C17" s="15" t="s">
        <v>18</v>
      </c>
      <c r="D17" s="62"/>
      <c r="E17" s="62"/>
      <c r="F17" s="62"/>
      <c r="G17" s="62"/>
      <c r="H17" s="62"/>
      <c r="I17" s="16">
        <f t="shared" si="2"/>
        <v>0.99999999999999933</v>
      </c>
      <c r="J17" s="63">
        <v>-4.6271186420106464E-3</v>
      </c>
      <c r="K17" s="63">
        <v>-4.3766165955059176E-4</v>
      </c>
      <c r="L17" s="63">
        <v>-0.21941607646713773</v>
      </c>
      <c r="M17" s="63">
        <v>0.59013077610531883</v>
      </c>
      <c r="N17" s="63">
        <v>0.12869391176050371</v>
      </c>
      <c r="O17" s="63">
        <v>0.50565616890287579</v>
      </c>
      <c r="P17" s="63">
        <v>0</v>
      </c>
      <c r="Q17" s="63">
        <v>0</v>
      </c>
      <c r="R17" s="64">
        <v>0</v>
      </c>
    </row>
    <row r="18" spans="2:18" x14ac:dyDescent="0.3">
      <c r="B18" s="62"/>
      <c r="C18" s="15" t="s">
        <v>19</v>
      </c>
      <c r="D18" s="62"/>
      <c r="E18" s="62"/>
      <c r="F18" s="62"/>
      <c r="G18" s="62"/>
      <c r="H18" s="62"/>
      <c r="I18" s="16">
        <f t="shared" si="2"/>
        <v>1.0000000000000002</v>
      </c>
      <c r="J18" s="65">
        <v>0</v>
      </c>
      <c r="K18" s="65">
        <v>0</v>
      </c>
      <c r="L18" s="65">
        <v>0</v>
      </c>
      <c r="M18" s="65">
        <v>0.63966617574865003</v>
      </c>
      <c r="N18" s="65">
        <v>0.203240058910162</v>
      </c>
      <c r="O18" s="65">
        <v>9.5974472263132063E-2</v>
      </c>
      <c r="P18" s="65">
        <v>4.9828178694158072E-2</v>
      </c>
      <c r="Q18" s="65">
        <v>1.1291114383897889E-2</v>
      </c>
      <c r="R18" s="64">
        <v>0</v>
      </c>
    </row>
    <row r="19" spans="2:18" x14ac:dyDescent="0.3">
      <c r="B19" s="62"/>
      <c r="C19" s="15" t="s">
        <v>20</v>
      </c>
      <c r="D19" s="62"/>
      <c r="E19" s="62"/>
      <c r="F19" s="62"/>
      <c r="G19" s="62"/>
      <c r="H19" s="62"/>
      <c r="I19" s="16">
        <f t="shared" si="2"/>
        <v>1</v>
      </c>
      <c r="J19" s="65">
        <v>0.78839999999999999</v>
      </c>
      <c r="K19" s="65">
        <v>0.11849999999999999</v>
      </c>
      <c r="L19" s="65">
        <v>8.7900000000000006E-2</v>
      </c>
      <c r="M19" s="65">
        <v>4.1000000000000003E-3</v>
      </c>
      <c r="N19" s="65">
        <v>0</v>
      </c>
      <c r="O19" s="65">
        <v>0</v>
      </c>
      <c r="P19" s="65">
        <v>0</v>
      </c>
      <c r="Q19" s="65">
        <v>1.1000000000000001E-3</v>
      </c>
      <c r="R19" s="64">
        <v>0</v>
      </c>
    </row>
    <row r="20" spans="2:18" ht="15.6" x14ac:dyDescent="0.3">
      <c r="B20" s="62"/>
      <c r="C20" s="17"/>
      <c r="D20" s="62"/>
      <c r="E20" s="62"/>
      <c r="F20" s="62"/>
      <c r="G20" s="62"/>
      <c r="H20" s="62"/>
      <c r="I20" s="18"/>
      <c r="J20" s="19"/>
      <c r="K20" s="19"/>
      <c r="L20" s="19"/>
      <c r="M20" s="19"/>
      <c r="N20" s="19"/>
      <c r="O20" s="19"/>
      <c r="P20" s="19"/>
      <c r="Q20" s="19"/>
      <c r="R20" s="19"/>
    </row>
    <row r="21" spans="2:18" ht="15.6" x14ac:dyDescent="0.3">
      <c r="C21" s="20"/>
      <c r="D21" s="21"/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</row>
    <row r="22" spans="2:18" ht="18" x14ac:dyDescent="0.35">
      <c r="B22" s="82" t="s">
        <v>51</v>
      </c>
      <c r="C22" s="20"/>
      <c r="D22" s="21"/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</row>
    <row r="23" spans="2:18" ht="41.4" x14ac:dyDescent="0.3">
      <c r="B23" s="58" t="s">
        <v>21</v>
      </c>
      <c r="C23" s="58" t="s">
        <v>22</v>
      </c>
      <c r="D23" s="58" t="s">
        <v>15</v>
      </c>
      <c r="E23" s="59" t="s">
        <v>49</v>
      </c>
      <c r="F23" s="58"/>
      <c r="G23" s="58"/>
      <c r="H23" s="58"/>
      <c r="I23" s="58" t="str">
        <f t="shared" ref="I23:R23" si="3">I13</f>
        <v>Total</v>
      </c>
      <c r="J23" s="59" t="str">
        <f t="shared" si="3"/>
        <v>Residential</v>
      </c>
      <c r="K23" s="59" t="str">
        <f t="shared" si="3"/>
        <v>CS Muti-Units Residential</v>
      </c>
      <c r="L23" s="59" t="str">
        <f t="shared" si="3"/>
        <v xml:space="preserve">GS &lt; 50 kW </v>
      </c>
      <c r="M23" s="59" t="str">
        <f t="shared" si="3"/>
        <v xml:space="preserve">GS - 50 to 999 kW   </v>
      </c>
      <c r="N23" s="59" t="str">
        <f t="shared" si="3"/>
        <v>GS &gt; 1,000 to 4,999 kW</v>
      </c>
      <c r="O23" s="59" t="str">
        <f t="shared" si="3"/>
        <v>Large User =&gt;5,000 kW</v>
      </c>
      <c r="P23" s="59" t="str">
        <f t="shared" si="3"/>
        <v>Street Lighting</v>
      </c>
      <c r="Q23" s="59" t="str">
        <f t="shared" si="3"/>
        <v>USL (Connections)</v>
      </c>
      <c r="R23" s="60" t="str">
        <f t="shared" si="3"/>
        <v>USL (Customer)</v>
      </c>
    </row>
    <row r="24" spans="2:18" ht="15.6" x14ac:dyDescent="0.3">
      <c r="B24" s="24"/>
      <c r="C24" s="25"/>
      <c r="D24" s="26"/>
      <c r="E24" s="66"/>
      <c r="F24" s="62"/>
      <c r="G24" s="62"/>
      <c r="H24" s="62"/>
      <c r="I24" s="28"/>
      <c r="J24" s="27"/>
      <c r="K24" s="27"/>
      <c r="L24" s="29"/>
      <c r="M24" s="29"/>
      <c r="N24" s="29"/>
      <c r="O24" s="29"/>
      <c r="P24" s="29"/>
      <c r="Q24" s="29"/>
      <c r="R24" s="29"/>
    </row>
    <row r="25" spans="2:18" x14ac:dyDescent="0.3">
      <c r="B25" s="14">
        <v>1</v>
      </c>
      <c r="C25" s="30" t="str">
        <f t="shared" ref="C25:D36" si="4">+C52</f>
        <v>PILs and Tax Variance</v>
      </c>
      <c r="D25" s="31" t="str">
        <f t="shared" si="4"/>
        <v>Distribution Revenue (2022)</v>
      </c>
      <c r="E25" s="67">
        <v>1592</v>
      </c>
      <c r="F25" s="62"/>
      <c r="G25" s="62"/>
      <c r="H25" s="62"/>
      <c r="I25" s="32">
        <f t="shared" ref="I25:I44" si="5">+I52</f>
        <v>-1793281.6341000034</v>
      </c>
      <c r="J25" s="33">
        <f t="shared" ref="J25:R34" si="6">$I25*SUMIFS(J$15:J$20,$C$15:$C$20,$D25)</f>
        <v>-697945.2119917213</v>
      </c>
      <c r="K25" s="33">
        <f t="shared" si="6"/>
        <v>-86077.518436800165</v>
      </c>
      <c r="L25" s="33">
        <f t="shared" si="6"/>
        <v>-278675.96593914053</v>
      </c>
      <c r="M25" s="33">
        <f t="shared" si="6"/>
        <v>-467329.1938464609</v>
      </c>
      <c r="N25" s="33">
        <f t="shared" si="6"/>
        <v>-148483.71930348029</v>
      </c>
      <c r="O25" s="33">
        <f t="shared" si="6"/>
        <v>-70117.311893310136</v>
      </c>
      <c r="P25" s="33">
        <f t="shared" si="6"/>
        <v>-36403.617172230064</v>
      </c>
      <c r="Q25" s="33">
        <f t="shared" si="6"/>
        <v>-8249.0955168600158</v>
      </c>
      <c r="R25" s="33">
        <f t="shared" si="6"/>
        <v>0</v>
      </c>
    </row>
    <row r="26" spans="2:18" x14ac:dyDescent="0.3">
      <c r="B26" s="14">
        <f t="shared" ref="B26:B44" si="7">+B25+1</f>
        <v>2</v>
      </c>
      <c r="C26" s="30" t="str">
        <f t="shared" si="4"/>
        <v>Wireline Pole Attachments Rev</v>
      </c>
      <c r="D26" s="31" t="str">
        <f t="shared" si="4"/>
        <v>Revenue Offsets (2025)</v>
      </c>
      <c r="E26" s="67">
        <v>1508</v>
      </c>
      <c r="F26" s="62"/>
      <c r="G26" s="62"/>
      <c r="H26" s="62"/>
      <c r="I26" s="32">
        <f t="shared" si="5"/>
        <v>4746585.9015383758</v>
      </c>
      <c r="J26" s="33">
        <f t="shared" si="6"/>
        <v>1688191.5309012197</v>
      </c>
      <c r="K26" s="33">
        <f t="shared" si="6"/>
        <v>204345.4384837682</v>
      </c>
      <c r="L26" s="33">
        <f t="shared" si="6"/>
        <v>694636.42458876979</v>
      </c>
      <c r="M26" s="33">
        <f t="shared" si="6"/>
        <v>827381.65315555607</v>
      </c>
      <c r="N26" s="33">
        <f t="shared" si="6"/>
        <v>228434.92962254226</v>
      </c>
      <c r="O26" s="33">
        <f t="shared" si="6"/>
        <v>84802.190784535851</v>
      </c>
      <c r="P26" s="33">
        <f t="shared" si="6"/>
        <v>1002665.4040657288</v>
      </c>
      <c r="Q26" s="33">
        <f t="shared" si="6"/>
        <v>16128.32993625471</v>
      </c>
      <c r="R26" s="33">
        <f t="shared" si="6"/>
        <v>0</v>
      </c>
    </row>
    <row r="27" spans="2:18" x14ac:dyDescent="0.3">
      <c r="B27" s="14">
        <f t="shared" si="7"/>
        <v>3</v>
      </c>
      <c r="C27" s="30" t="str">
        <f t="shared" si="4"/>
        <v xml:space="preserve">Gain on Property Sale </v>
      </c>
      <c r="D27" s="31" t="str">
        <f t="shared" si="4"/>
        <v>Distribution Revenue (2022)</v>
      </c>
      <c r="E27" s="67">
        <v>1508</v>
      </c>
      <c r="F27" s="62"/>
      <c r="G27" s="62"/>
      <c r="H27" s="62"/>
      <c r="I27" s="32">
        <f t="shared" si="5"/>
        <v>-2267769.288203916</v>
      </c>
      <c r="J27" s="33">
        <f t="shared" si="6"/>
        <v>-882615.80696896405</v>
      </c>
      <c r="K27" s="33">
        <f t="shared" si="6"/>
        <v>-108852.92583378797</v>
      </c>
      <c r="L27" s="33">
        <f t="shared" si="6"/>
        <v>-352411.34738688858</v>
      </c>
      <c r="M27" s="33">
        <f t="shared" si="6"/>
        <v>-590980.6765059405</v>
      </c>
      <c r="N27" s="33">
        <f t="shared" si="6"/>
        <v>-187771.29706328423</v>
      </c>
      <c r="O27" s="33">
        <f t="shared" si="6"/>
        <v>-88669.779168773122</v>
      </c>
      <c r="P27" s="33">
        <f t="shared" si="6"/>
        <v>-46035.716550539495</v>
      </c>
      <c r="Q27" s="33">
        <f t="shared" si="6"/>
        <v>-10431.738725738014</v>
      </c>
      <c r="R27" s="33">
        <f t="shared" si="6"/>
        <v>0</v>
      </c>
    </row>
    <row r="28" spans="2:18" x14ac:dyDescent="0.3">
      <c r="B28" s="14">
        <f t="shared" si="7"/>
        <v>4</v>
      </c>
      <c r="C28" s="30" t="str">
        <f t="shared" si="4"/>
        <v>Impact for USGAAP (Actuarial loss on OPEB)</v>
      </c>
      <c r="D28" s="31" t="str">
        <f t="shared" si="4"/>
        <v>Distribution Revenue (2022)</v>
      </c>
      <c r="E28" s="67">
        <v>1508</v>
      </c>
      <c r="F28" s="62"/>
      <c r="G28" s="62"/>
      <c r="H28" s="62"/>
      <c r="I28" s="32">
        <f t="shared" si="5"/>
        <v>0</v>
      </c>
      <c r="J28" s="33">
        <f t="shared" si="6"/>
        <v>0</v>
      </c>
      <c r="K28" s="33">
        <f t="shared" si="6"/>
        <v>0</v>
      </c>
      <c r="L28" s="33">
        <f t="shared" si="6"/>
        <v>0</v>
      </c>
      <c r="M28" s="33">
        <f t="shared" si="6"/>
        <v>0</v>
      </c>
      <c r="N28" s="33">
        <f t="shared" si="6"/>
        <v>0</v>
      </c>
      <c r="O28" s="33">
        <f t="shared" si="6"/>
        <v>0</v>
      </c>
      <c r="P28" s="33">
        <f t="shared" si="6"/>
        <v>0</v>
      </c>
      <c r="Q28" s="33">
        <f t="shared" si="6"/>
        <v>0</v>
      </c>
      <c r="R28" s="33">
        <f t="shared" si="6"/>
        <v>0</v>
      </c>
    </row>
    <row r="29" spans="2:18" x14ac:dyDescent="0.3">
      <c r="B29" s="14">
        <f t="shared" si="7"/>
        <v>5</v>
      </c>
      <c r="C29" s="30" t="str">
        <f t="shared" si="4"/>
        <v>Customer Choice Initiative</v>
      </c>
      <c r="D29" s="31" t="str">
        <f t="shared" si="4"/>
        <v># of RPP Customers (2022)</v>
      </c>
      <c r="E29" s="67">
        <v>1508</v>
      </c>
      <c r="F29" s="62"/>
      <c r="G29" s="62"/>
      <c r="H29" s="62"/>
      <c r="I29" s="32">
        <f t="shared" si="5"/>
        <v>645249.51113358396</v>
      </c>
      <c r="J29" s="33">
        <f t="shared" si="6"/>
        <v>508714.71457771759</v>
      </c>
      <c r="K29" s="33">
        <f t="shared" si="6"/>
        <v>76462.0670693297</v>
      </c>
      <c r="L29" s="33">
        <f t="shared" si="6"/>
        <v>56717.432028642033</v>
      </c>
      <c r="M29" s="33">
        <f t="shared" si="6"/>
        <v>2645.5229956476946</v>
      </c>
      <c r="N29" s="33">
        <f t="shared" si="6"/>
        <v>0</v>
      </c>
      <c r="O29" s="33">
        <f t="shared" si="6"/>
        <v>0</v>
      </c>
      <c r="P29" s="33">
        <f t="shared" si="6"/>
        <v>0</v>
      </c>
      <c r="Q29" s="33">
        <f t="shared" si="6"/>
        <v>709.77446224694245</v>
      </c>
      <c r="R29" s="33">
        <f t="shared" si="6"/>
        <v>0</v>
      </c>
    </row>
    <row r="30" spans="2:18" x14ac:dyDescent="0.3">
      <c r="B30" s="14">
        <f t="shared" si="7"/>
        <v>6</v>
      </c>
      <c r="C30" s="30" t="str">
        <f t="shared" si="4"/>
        <v>External Driven Capital</v>
      </c>
      <c r="D30" s="31" t="str">
        <f t="shared" si="4"/>
        <v>Distribution Revenue (2022)</v>
      </c>
      <c r="E30" s="67">
        <v>1508</v>
      </c>
      <c r="F30" s="62"/>
      <c r="G30" s="62"/>
      <c r="H30" s="62"/>
      <c r="I30" s="32">
        <f t="shared" si="5"/>
        <v>9066449.3043198828</v>
      </c>
      <c r="J30" s="33">
        <f t="shared" si="6"/>
        <v>3528662.0692412984</v>
      </c>
      <c r="K30" s="33">
        <f t="shared" si="6"/>
        <v>435189.56660735438</v>
      </c>
      <c r="L30" s="33">
        <f t="shared" si="6"/>
        <v>1408926.2218913098</v>
      </c>
      <c r="M30" s="33">
        <f t="shared" si="6"/>
        <v>2362716.6887057615</v>
      </c>
      <c r="N30" s="33">
        <f t="shared" si="6"/>
        <v>750702.00239768624</v>
      </c>
      <c r="O30" s="33">
        <f t="shared" si="6"/>
        <v>354498.16779890744</v>
      </c>
      <c r="P30" s="33">
        <f t="shared" si="6"/>
        <v>184048.9208776936</v>
      </c>
      <c r="Q30" s="33">
        <f t="shared" si="6"/>
        <v>41705.666799871462</v>
      </c>
      <c r="R30" s="33">
        <f t="shared" si="6"/>
        <v>0</v>
      </c>
    </row>
    <row r="31" spans="2:18" x14ac:dyDescent="0.3">
      <c r="B31" s="14">
        <f t="shared" si="7"/>
        <v>7</v>
      </c>
      <c r="C31" s="30" t="str">
        <f t="shared" si="4"/>
        <v>Operations Center Consolidation Plan Bonus Payment</v>
      </c>
      <c r="D31" s="31" t="str">
        <f t="shared" si="4"/>
        <v>Distribution Revenue (2022)</v>
      </c>
      <c r="E31" s="67">
        <v>1508</v>
      </c>
      <c r="F31" s="62"/>
      <c r="G31" s="62"/>
      <c r="H31" s="62"/>
      <c r="I31" s="32">
        <f t="shared" si="5"/>
        <v>-34565208.083185002</v>
      </c>
      <c r="J31" s="33">
        <f t="shared" si="6"/>
        <v>-13452778.985975603</v>
      </c>
      <c r="K31" s="33">
        <f t="shared" si="6"/>
        <v>-1659129.9879928802</v>
      </c>
      <c r="L31" s="33">
        <f t="shared" si="6"/>
        <v>-5371433.3361269496</v>
      </c>
      <c r="M31" s="33">
        <f t="shared" si="6"/>
        <v>-9007693.2264780123</v>
      </c>
      <c r="N31" s="33">
        <f t="shared" si="6"/>
        <v>-2861999.229287718</v>
      </c>
      <c r="O31" s="33">
        <f t="shared" si="6"/>
        <v>-1351499.6360525338</v>
      </c>
      <c r="P31" s="33">
        <f t="shared" si="6"/>
        <v>-701673.72408865555</v>
      </c>
      <c r="Q31" s="33">
        <f t="shared" si="6"/>
        <v>-158999.95718265101</v>
      </c>
      <c r="R31" s="33">
        <f t="shared" si="6"/>
        <v>0</v>
      </c>
    </row>
    <row r="32" spans="2:18" x14ac:dyDescent="0.3">
      <c r="B32" s="14">
        <f t="shared" si="7"/>
        <v>8</v>
      </c>
      <c r="C32" s="30" t="str">
        <f t="shared" si="4"/>
        <v>Excess Expansion Deposits</v>
      </c>
      <c r="D32" s="31" t="str">
        <f t="shared" si="4"/>
        <v>Distribution Revenue GS&gt;50 kW (2022)</v>
      </c>
      <c r="E32" s="67">
        <v>1508</v>
      </c>
      <c r="F32" s="62"/>
      <c r="G32" s="62"/>
      <c r="H32" s="62"/>
      <c r="I32" s="32">
        <f t="shared" si="5"/>
        <v>-8726733.0160911083</v>
      </c>
      <c r="J32" s="33">
        <f t="shared" si="6"/>
        <v>0</v>
      </c>
      <c r="K32" s="33">
        <f t="shared" si="6"/>
        <v>0</v>
      </c>
      <c r="L32" s="33">
        <f t="shared" si="6"/>
        <v>0</v>
      </c>
      <c r="M32" s="33">
        <f t="shared" si="6"/>
        <v>-5582195.935182482</v>
      </c>
      <c r="N32" s="33">
        <f t="shared" si="6"/>
        <v>-1773621.7322836125</v>
      </c>
      <c r="O32" s="33">
        <f t="shared" si="6"/>
        <v>-837543.59580059489</v>
      </c>
      <c r="P32" s="33">
        <f t="shared" si="6"/>
        <v>-434837.21214199677</v>
      </c>
      <c r="Q32" s="33">
        <f t="shared" si="6"/>
        <v>-98534.540682422914</v>
      </c>
      <c r="R32" s="33">
        <f t="shared" si="6"/>
        <v>0</v>
      </c>
    </row>
    <row r="33" spans="2:18" x14ac:dyDescent="0.3">
      <c r="B33" s="14">
        <f t="shared" si="7"/>
        <v>9</v>
      </c>
      <c r="C33" s="30" t="str">
        <f t="shared" si="4"/>
        <v>Change in Useful Life of Assets (2025-2026)</v>
      </c>
      <c r="D33" s="31" t="str">
        <f t="shared" si="4"/>
        <v>Distribution Revenue (2022)</v>
      </c>
      <c r="E33" s="67">
        <v>1508</v>
      </c>
      <c r="F33" s="62"/>
      <c r="G33" s="62"/>
      <c r="H33" s="62"/>
      <c r="I33" s="32">
        <f t="shared" si="5"/>
        <v>-54602347.267853603</v>
      </c>
      <c r="J33" s="33">
        <f t="shared" si="6"/>
        <v>-21251233.556648623</v>
      </c>
      <c r="K33" s="33">
        <f t="shared" si="6"/>
        <v>-2620912.6688569728</v>
      </c>
      <c r="L33" s="33">
        <f t="shared" si="6"/>
        <v>-8485204.7654244509</v>
      </c>
      <c r="M33" s="33">
        <f t="shared" si="6"/>
        <v>-14229371.698002649</v>
      </c>
      <c r="N33" s="33">
        <f t="shared" si="6"/>
        <v>-4521074.3537782785</v>
      </c>
      <c r="O33" s="33">
        <f t="shared" si="6"/>
        <v>-2134951.778173076</v>
      </c>
      <c r="P33" s="33">
        <f t="shared" si="6"/>
        <v>-1108427.649537428</v>
      </c>
      <c r="Q33" s="33">
        <f t="shared" si="6"/>
        <v>-251170.79743212656</v>
      </c>
      <c r="R33" s="33">
        <f t="shared" si="6"/>
        <v>0</v>
      </c>
    </row>
    <row r="34" spans="2:18" x14ac:dyDescent="0.3">
      <c r="B34" s="14">
        <f t="shared" si="7"/>
        <v>10</v>
      </c>
      <c r="C34" s="30" t="str">
        <f t="shared" si="4"/>
        <v>Lost Revenue Adjustment Mechanism (LRAMVA)</v>
      </c>
      <c r="D34" s="31" t="str">
        <f t="shared" si="4"/>
        <v>LRAMVA</v>
      </c>
      <c r="E34" s="68">
        <v>1568</v>
      </c>
      <c r="F34" s="62"/>
      <c r="G34" s="62"/>
      <c r="H34" s="62"/>
      <c r="I34" s="32">
        <f t="shared" si="5"/>
        <v>11385409.62849693</v>
      </c>
      <c r="J34" s="33">
        <f t="shared" si="6"/>
        <v>-52681.641138945655</v>
      </c>
      <c r="K34" s="33">
        <f t="shared" si="6"/>
        <v>-4982.9572726712531</v>
      </c>
      <c r="L34" s="33">
        <f t="shared" si="6"/>
        <v>-2498141.9096559687</v>
      </c>
      <c r="M34" s="33">
        <f t="shared" si="6"/>
        <v>6718880.6203418635</v>
      </c>
      <c r="N34" s="33">
        <f t="shared" si="6"/>
        <v>1465232.9020869732</v>
      </c>
      <c r="O34" s="33">
        <f t="shared" si="6"/>
        <v>5757102.6141356723</v>
      </c>
      <c r="P34" s="33">
        <f t="shared" si="6"/>
        <v>0</v>
      </c>
      <c r="Q34" s="33">
        <f t="shared" si="6"/>
        <v>0</v>
      </c>
      <c r="R34" s="33">
        <f t="shared" si="6"/>
        <v>0</v>
      </c>
    </row>
    <row r="35" spans="2:18" x14ac:dyDescent="0.3">
      <c r="B35" s="14">
        <f t="shared" si="7"/>
        <v>11</v>
      </c>
      <c r="C35" s="30" t="str">
        <f t="shared" si="4"/>
        <v>Innovation Fund</v>
      </c>
      <c r="D35" s="31" t="str">
        <f t="shared" si="4"/>
        <v>Distribution Revenue (2022)</v>
      </c>
      <c r="E35" s="68"/>
      <c r="F35" s="62"/>
      <c r="G35" s="62"/>
      <c r="H35" s="62"/>
      <c r="I35" s="32">
        <f t="shared" si="5"/>
        <v>16202091.532410001</v>
      </c>
      <c r="J35" s="33">
        <f t="shared" ref="J35:R44" si="8">$I35*SUMIFS(J$15:J$20,$C$15:$C$20,$D35)</f>
        <v>6305854.0244139722</v>
      </c>
      <c r="K35" s="33">
        <f t="shared" si="8"/>
        <v>777700.39355568006</v>
      </c>
      <c r="L35" s="33">
        <f t="shared" si="8"/>
        <v>2517805.0241365144</v>
      </c>
      <c r="M35" s="33">
        <f t="shared" si="8"/>
        <v>4222265.0533460462</v>
      </c>
      <c r="N35" s="33">
        <f t="shared" si="8"/>
        <v>1341533.1788835481</v>
      </c>
      <c r="O35" s="33">
        <f t="shared" si="8"/>
        <v>633501.77891723113</v>
      </c>
      <c r="P35" s="33">
        <f t="shared" si="8"/>
        <v>328902.45810792298</v>
      </c>
      <c r="Q35" s="33">
        <f t="shared" si="8"/>
        <v>74529.62104908601</v>
      </c>
      <c r="R35" s="33">
        <f t="shared" si="8"/>
        <v>0</v>
      </c>
    </row>
    <row r="36" spans="2:18" x14ac:dyDescent="0.3">
      <c r="B36" s="14">
        <f t="shared" si="7"/>
        <v>12</v>
      </c>
      <c r="C36" s="30" t="str">
        <f t="shared" si="4"/>
        <v>Ultra-Low Overnight Rate Costs</v>
      </c>
      <c r="D36" s="31" t="str">
        <f t="shared" si="4"/>
        <v># of RPP Customers (2022)</v>
      </c>
      <c r="E36" s="68">
        <v>1508</v>
      </c>
      <c r="F36" s="62"/>
      <c r="G36" s="62"/>
      <c r="H36" s="62"/>
      <c r="I36" s="32">
        <f t="shared" si="5"/>
        <v>98377.061996061355</v>
      </c>
      <c r="J36" s="33">
        <f t="shared" si="8"/>
        <v>77560.475677694776</v>
      </c>
      <c r="K36" s="33">
        <f t="shared" si="8"/>
        <v>11657.681846533271</v>
      </c>
      <c r="L36" s="33">
        <f t="shared" si="8"/>
        <v>8647.3437494537939</v>
      </c>
      <c r="M36" s="33">
        <f t="shared" si="8"/>
        <v>403.34595418385157</v>
      </c>
      <c r="N36" s="33">
        <f t="shared" si="8"/>
        <v>0</v>
      </c>
      <c r="O36" s="33">
        <f t="shared" si="8"/>
        <v>0</v>
      </c>
      <c r="P36" s="33">
        <f t="shared" si="8"/>
        <v>0</v>
      </c>
      <c r="Q36" s="33">
        <f t="shared" si="8"/>
        <v>108.2147681956675</v>
      </c>
      <c r="R36" s="33">
        <f t="shared" si="8"/>
        <v>0</v>
      </c>
    </row>
    <row r="37" spans="2:18" x14ac:dyDescent="0.3">
      <c r="B37" s="14">
        <f t="shared" si="7"/>
        <v>13</v>
      </c>
      <c r="C37" s="30" t="str">
        <f t="shared" ref="C37:D44" si="9">+C64</f>
        <v>Green Button Initiative Costs</v>
      </c>
      <c r="D37" s="31" t="str">
        <f t="shared" si="9"/>
        <v>Distribution Revenue (2022)</v>
      </c>
      <c r="E37" s="68">
        <v>1508</v>
      </c>
      <c r="F37" s="62"/>
      <c r="G37" s="62"/>
      <c r="H37" s="62"/>
      <c r="I37" s="32">
        <f t="shared" si="5"/>
        <v>-411413.57735397882</v>
      </c>
      <c r="J37" s="33">
        <f t="shared" si="8"/>
        <v>-160122.16430616856</v>
      </c>
      <c r="K37" s="33">
        <f t="shared" si="8"/>
        <v>-19747.851712990985</v>
      </c>
      <c r="L37" s="33">
        <f t="shared" si="8"/>
        <v>-63933.669920808316</v>
      </c>
      <c r="M37" s="33">
        <f t="shared" si="8"/>
        <v>-107214.37825844689</v>
      </c>
      <c r="N37" s="33">
        <f t="shared" si="8"/>
        <v>-34065.044204909449</v>
      </c>
      <c r="O37" s="33">
        <f t="shared" si="8"/>
        <v>-16086.270874540573</v>
      </c>
      <c r="P37" s="33">
        <f t="shared" si="8"/>
        <v>-8351.6956202857691</v>
      </c>
      <c r="Q37" s="33">
        <f t="shared" si="8"/>
        <v>-1892.5024558283026</v>
      </c>
      <c r="R37" s="33">
        <f t="shared" si="8"/>
        <v>0</v>
      </c>
    </row>
    <row r="38" spans="2:18" x14ac:dyDescent="0.3">
      <c r="B38" s="14">
        <f t="shared" si="7"/>
        <v>14</v>
      </c>
      <c r="C38" s="30" t="str">
        <f t="shared" si="9"/>
        <v>Wireless pole attachments Rev</v>
      </c>
      <c r="D38" s="31" t="str">
        <f t="shared" si="9"/>
        <v>Revenue Offsets (2025)</v>
      </c>
      <c r="E38" s="68">
        <v>1508</v>
      </c>
      <c r="F38" s="62"/>
      <c r="G38" s="62"/>
      <c r="H38" s="62"/>
      <c r="I38" s="32">
        <f t="shared" si="5"/>
        <v>-3732116.1465549963</v>
      </c>
      <c r="J38" s="33">
        <f t="shared" si="8"/>
        <v>-1327380.7746557014</v>
      </c>
      <c r="K38" s="33">
        <f t="shared" si="8"/>
        <v>-160671.4649771658</v>
      </c>
      <c r="L38" s="33">
        <f t="shared" si="8"/>
        <v>-546174.42304220353</v>
      </c>
      <c r="M38" s="33">
        <f t="shared" si="8"/>
        <v>-650548.51869518007</v>
      </c>
      <c r="N38" s="33">
        <f t="shared" si="8"/>
        <v>-179612.40077950191</v>
      </c>
      <c r="O38" s="33">
        <f t="shared" si="8"/>
        <v>-66677.741023843715</v>
      </c>
      <c r="P38" s="33">
        <f t="shared" si="8"/>
        <v>-788369.54007152538</v>
      </c>
      <c r="Q38" s="33">
        <f t="shared" si="8"/>
        <v>-12681.283309874143</v>
      </c>
      <c r="R38" s="33">
        <f t="shared" si="8"/>
        <v>0</v>
      </c>
    </row>
    <row r="39" spans="2:18" x14ac:dyDescent="0.3">
      <c r="B39" s="14">
        <f t="shared" si="7"/>
        <v>15</v>
      </c>
      <c r="C39" s="30" t="str">
        <f t="shared" si="9"/>
        <v>50/60 Eglinton Proceeds of Sale Deferral Account</v>
      </c>
      <c r="D39" s="31" t="str">
        <f t="shared" si="9"/>
        <v>Distribution Revenue (2022)</v>
      </c>
      <c r="E39" s="68">
        <v>1508</v>
      </c>
      <c r="F39" s="62"/>
      <c r="G39" s="62"/>
      <c r="H39" s="62"/>
      <c r="I39" s="32">
        <f t="shared" si="5"/>
        <v>-11157239.421219196</v>
      </c>
      <c r="J39" s="33">
        <f t="shared" si="8"/>
        <v>-4342397.5827385113</v>
      </c>
      <c r="K39" s="33">
        <f t="shared" si="8"/>
        <v>-535547.49221852142</v>
      </c>
      <c r="L39" s="33">
        <f t="shared" si="8"/>
        <v>-1733835.0060574631</v>
      </c>
      <c r="M39" s="33">
        <f t="shared" si="8"/>
        <v>-2907576.5931697227</v>
      </c>
      <c r="N39" s="33">
        <f t="shared" si="8"/>
        <v>-923819.42407694948</v>
      </c>
      <c r="O39" s="33">
        <f t="shared" si="8"/>
        <v>-436248.06136967061</v>
      </c>
      <c r="P39" s="33">
        <f t="shared" si="8"/>
        <v>-226491.96025074966</v>
      </c>
      <c r="Q39" s="33">
        <f t="shared" si="8"/>
        <v>-51323.301337608304</v>
      </c>
      <c r="R39" s="33">
        <f t="shared" si="8"/>
        <v>0</v>
      </c>
    </row>
    <row r="40" spans="2:18" x14ac:dyDescent="0.3">
      <c r="B40" s="14">
        <f t="shared" si="7"/>
        <v>16</v>
      </c>
      <c r="C40" s="30" t="str">
        <f t="shared" si="9"/>
        <v>Change in Useful Life of Assets (2026-2029)</v>
      </c>
      <c r="D40" s="31" t="str">
        <f t="shared" si="9"/>
        <v>Distribution Revenue (2022)</v>
      </c>
      <c r="E40" s="68">
        <v>1508</v>
      </c>
      <c r="F40" s="62"/>
      <c r="G40" s="62"/>
      <c r="H40" s="62"/>
      <c r="I40" s="32">
        <f t="shared" si="5"/>
        <v>-57468960.112123735</v>
      </c>
      <c r="J40" s="33">
        <f t="shared" si="8"/>
        <v>-22366919.275638558</v>
      </c>
      <c r="K40" s="33">
        <f t="shared" si="8"/>
        <v>-2758510.0853819395</v>
      </c>
      <c r="L40" s="33">
        <f t="shared" si="8"/>
        <v>-8930676.4014240298</v>
      </c>
      <c r="M40" s="33">
        <f t="shared" si="8"/>
        <v>-14976411.005219445</v>
      </c>
      <c r="N40" s="33">
        <f t="shared" si="8"/>
        <v>-4758429.8972838456</v>
      </c>
      <c r="O40" s="33">
        <f t="shared" si="8"/>
        <v>-2247036.3403840382</v>
      </c>
      <c r="P40" s="33">
        <f t="shared" si="8"/>
        <v>-1166619.8902761117</v>
      </c>
      <c r="Q40" s="33">
        <f t="shared" si="8"/>
        <v>-264357.21651576919</v>
      </c>
      <c r="R40" s="33">
        <f t="shared" si="8"/>
        <v>0</v>
      </c>
    </row>
    <row r="41" spans="2:18" x14ac:dyDescent="0.3">
      <c r="B41" s="14">
        <f t="shared" si="7"/>
        <v>17</v>
      </c>
      <c r="C41" s="30" t="str">
        <f t="shared" si="9"/>
        <v>Change in Useful Life of Assets (2025-2027)</v>
      </c>
      <c r="D41" s="31" t="str">
        <f t="shared" si="9"/>
        <v>Distribution Revenue (2022)</v>
      </c>
      <c r="E41" s="68">
        <v>1508</v>
      </c>
      <c r="F41" s="62"/>
      <c r="G41" s="62"/>
      <c r="H41" s="62"/>
      <c r="I41" s="32">
        <f t="shared" si="5"/>
        <v>-26393827.931307722</v>
      </c>
      <c r="J41" s="33">
        <f t="shared" si="8"/>
        <v>-10272477.830864966</v>
      </c>
      <c r="K41" s="33">
        <f t="shared" si="8"/>
        <v>-1266903.7407027707</v>
      </c>
      <c r="L41" s="33">
        <f t="shared" si="8"/>
        <v>-4101600.8605252202</v>
      </c>
      <c r="M41" s="33">
        <f t="shared" si="8"/>
        <v>-6878231.5588987926</v>
      </c>
      <c r="N41" s="33">
        <f t="shared" si="8"/>
        <v>-2185408.9527122793</v>
      </c>
      <c r="O41" s="33">
        <f t="shared" si="8"/>
        <v>-1031998.672114132</v>
      </c>
      <c r="P41" s="33">
        <f t="shared" si="8"/>
        <v>-535794.70700554666</v>
      </c>
      <c r="Q41" s="33">
        <f t="shared" si="8"/>
        <v>-121411.60848401552</v>
      </c>
      <c r="R41" s="33">
        <f t="shared" si="8"/>
        <v>0</v>
      </c>
    </row>
    <row r="42" spans="2:18" x14ac:dyDescent="0.3">
      <c r="B42" s="14">
        <f t="shared" si="7"/>
        <v>18</v>
      </c>
      <c r="C42" s="30" t="str">
        <f t="shared" ref="C42" si="10">+C69</f>
        <v>Cloud Computing Costs</v>
      </c>
      <c r="D42" s="31" t="str">
        <f t="shared" si="9"/>
        <v>Distribution Revenue (2022)</v>
      </c>
      <c r="E42" s="68">
        <v>1511</v>
      </c>
      <c r="F42" s="62"/>
      <c r="G42" s="62"/>
      <c r="H42" s="62"/>
      <c r="I42" s="32">
        <f t="shared" si="5"/>
        <v>4106598.1463854099</v>
      </c>
      <c r="J42" s="33">
        <f t="shared" si="8"/>
        <v>1598287.9985732015</v>
      </c>
      <c r="K42" s="33">
        <f t="shared" si="8"/>
        <v>197116.71102649969</v>
      </c>
      <c r="L42" s="33">
        <f t="shared" si="8"/>
        <v>638165.35194829269</v>
      </c>
      <c r="M42" s="33">
        <f t="shared" si="8"/>
        <v>1070179.4769480377</v>
      </c>
      <c r="N42" s="33">
        <f t="shared" si="8"/>
        <v>340026.32652071194</v>
      </c>
      <c r="O42" s="33">
        <f t="shared" si="8"/>
        <v>160567.98752366955</v>
      </c>
      <c r="P42" s="33">
        <f t="shared" si="8"/>
        <v>83363.942371623809</v>
      </c>
      <c r="Q42" s="33">
        <f t="shared" si="8"/>
        <v>18890.351473372884</v>
      </c>
      <c r="R42" s="33">
        <f t="shared" si="8"/>
        <v>0</v>
      </c>
    </row>
    <row r="43" spans="2:18" x14ac:dyDescent="0.3">
      <c r="B43" s="14">
        <f t="shared" si="7"/>
        <v>19</v>
      </c>
      <c r="C43" s="30" t="str">
        <f t="shared" ref="C43" si="11">+C70</f>
        <v>Getting Ontario Connected Act Variance Account</v>
      </c>
      <c r="D43" s="31" t="str">
        <f t="shared" si="9"/>
        <v>Distribution Revenue (2022)</v>
      </c>
      <c r="E43" s="68">
        <v>1508</v>
      </c>
      <c r="F43" s="62"/>
      <c r="G43" s="62"/>
      <c r="H43" s="62"/>
      <c r="I43" s="32">
        <f t="shared" si="5"/>
        <v>2516214.174209672</v>
      </c>
      <c r="J43" s="33">
        <f t="shared" si="8"/>
        <v>979310.55660240434</v>
      </c>
      <c r="K43" s="33">
        <f t="shared" si="8"/>
        <v>120778.28036206427</v>
      </c>
      <c r="L43" s="33">
        <f t="shared" si="8"/>
        <v>391019.68267218309</v>
      </c>
      <c r="M43" s="33">
        <f t="shared" si="8"/>
        <v>655725.41379904049</v>
      </c>
      <c r="N43" s="33">
        <f t="shared" si="8"/>
        <v>208342.53362456083</v>
      </c>
      <c r="O43" s="33">
        <f t="shared" si="8"/>
        <v>98383.974211598179</v>
      </c>
      <c r="P43" s="33">
        <f t="shared" si="8"/>
        <v>51079.14773645634</v>
      </c>
      <c r="Q43" s="33">
        <f t="shared" si="8"/>
        <v>11574.585201364491</v>
      </c>
      <c r="R43" s="33">
        <f t="shared" si="8"/>
        <v>0</v>
      </c>
    </row>
    <row r="44" spans="2:18" x14ac:dyDescent="0.3">
      <c r="B44" s="14">
        <f t="shared" si="7"/>
        <v>20</v>
      </c>
      <c r="C44" s="30" t="str">
        <f t="shared" ref="C44" si="12">+C71</f>
        <v xml:space="preserve">Operations Center Consolidation Plan  </v>
      </c>
      <c r="D44" s="31" t="str">
        <f t="shared" si="9"/>
        <v>Distribution Revenue (2022)</v>
      </c>
      <c r="E44" s="68">
        <v>1508</v>
      </c>
      <c r="F44" s="62"/>
      <c r="G44" s="62"/>
      <c r="H44" s="62"/>
      <c r="I44" s="32">
        <f t="shared" si="5"/>
        <v>2096565.0339463786</v>
      </c>
      <c r="J44" s="33">
        <f t="shared" si="8"/>
        <v>815983.11121193052</v>
      </c>
      <c r="K44" s="33">
        <f t="shared" si="8"/>
        <v>100635.12162942618</v>
      </c>
      <c r="L44" s="33">
        <f t="shared" si="8"/>
        <v>325806.20627526724</v>
      </c>
      <c r="M44" s="33">
        <f t="shared" si="8"/>
        <v>546364.8478464263</v>
      </c>
      <c r="N44" s="33">
        <f t="shared" si="8"/>
        <v>173595.58481076013</v>
      </c>
      <c r="O44" s="33">
        <f t="shared" si="8"/>
        <v>81975.692827303414</v>
      </c>
      <c r="P44" s="33">
        <f t="shared" si="8"/>
        <v>42560.270189111485</v>
      </c>
      <c r="Q44" s="33">
        <f t="shared" si="8"/>
        <v>9644.1991561533414</v>
      </c>
      <c r="R44" s="33">
        <f t="shared" si="8"/>
        <v>0</v>
      </c>
    </row>
    <row r="45" spans="2:18" ht="15.6" x14ac:dyDescent="0.3">
      <c r="B45" s="34"/>
      <c r="C45" s="1"/>
      <c r="D45" s="35"/>
      <c r="E45" s="50"/>
      <c r="F45" s="62"/>
      <c r="G45" s="62"/>
      <c r="H45" s="62"/>
      <c r="I45" s="32"/>
      <c r="J45" s="36"/>
      <c r="K45" s="36"/>
      <c r="L45" s="36"/>
      <c r="M45" s="36"/>
      <c r="N45" s="36"/>
      <c r="O45" s="36"/>
      <c r="P45" s="36"/>
      <c r="Q45" s="36"/>
      <c r="R45" s="36"/>
    </row>
    <row r="46" spans="2:18" ht="22.8" x14ac:dyDescent="0.3">
      <c r="B46" s="75"/>
      <c r="C46" s="76" t="s">
        <v>1</v>
      </c>
      <c r="D46" s="77"/>
      <c r="E46" s="78"/>
      <c r="F46" s="79"/>
      <c r="G46" s="79"/>
      <c r="H46" s="79"/>
      <c r="I46" s="80">
        <f t="shared" ref="I46:Q46" si="13">SUM(I25:I45)</f>
        <v>-150255356.18355697</v>
      </c>
      <c r="J46" s="79">
        <f t="shared" si="13"/>
        <v>-59303988.349728324</v>
      </c>
      <c r="K46" s="79">
        <f t="shared" si="13"/>
        <v>-7297451.4328058446</v>
      </c>
      <c r="L46" s="79">
        <f t="shared" si="13"/>
        <v>-26320363.998212695</v>
      </c>
      <c r="M46" s="79">
        <f t="shared" si="13"/>
        <v>-38990990.161164567</v>
      </c>
      <c r="N46" s="79">
        <f t="shared" si="13"/>
        <v>-13066418.592827076</v>
      </c>
      <c r="O46" s="79">
        <f t="shared" si="13"/>
        <v>-1109996.7806555948</v>
      </c>
      <c r="P46" s="79">
        <f t="shared" si="13"/>
        <v>-3360385.5693665319</v>
      </c>
      <c r="Q46" s="79">
        <f t="shared" si="13"/>
        <v>-805761.29879634862</v>
      </c>
      <c r="R46" s="79"/>
    </row>
    <row r="47" spans="2:18" ht="15.6" x14ac:dyDescent="0.3">
      <c r="B47" s="34"/>
      <c r="C47" s="1"/>
      <c r="D47" s="37"/>
      <c r="E47" s="38"/>
      <c r="F47" s="38"/>
      <c r="G47" s="38"/>
      <c r="H47" s="38"/>
      <c r="I47" s="38"/>
      <c r="J47" s="36"/>
      <c r="K47" s="33"/>
      <c r="L47" s="33"/>
      <c r="M47" s="33"/>
      <c r="N47" s="33"/>
      <c r="O47" s="33"/>
      <c r="P47" s="33"/>
      <c r="Q47" s="33"/>
      <c r="R47" s="33"/>
    </row>
    <row r="49" spans="1:27" ht="18" x14ac:dyDescent="0.35">
      <c r="B49" s="82" t="s">
        <v>50</v>
      </c>
      <c r="I49" s="39"/>
    </row>
    <row r="50" spans="1:27" ht="55.2" x14ac:dyDescent="0.3">
      <c r="B50" s="81" t="s">
        <v>21</v>
      </c>
      <c r="C50" s="81" t="s">
        <v>23</v>
      </c>
      <c r="D50" s="81" t="s">
        <v>15</v>
      </c>
      <c r="E50" s="81" t="s">
        <v>24</v>
      </c>
      <c r="F50" s="81" t="s">
        <v>25</v>
      </c>
      <c r="G50" s="81" t="s">
        <v>26</v>
      </c>
      <c r="H50" s="81" t="s">
        <v>27</v>
      </c>
      <c r="I50" s="81" t="s">
        <v>28</v>
      </c>
      <c r="J50" s="81" t="str">
        <f t="shared" ref="J50:R50" si="14">+J23</f>
        <v>Residential</v>
      </c>
      <c r="K50" s="81" t="str">
        <f t="shared" si="14"/>
        <v>CS Muti-Units Residential</v>
      </c>
      <c r="L50" s="81" t="str">
        <f t="shared" si="14"/>
        <v xml:space="preserve">GS &lt; 50 kW </v>
      </c>
      <c r="M50" s="81" t="str">
        <f t="shared" si="14"/>
        <v xml:space="preserve">GS - 50 to 999 kW   </v>
      </c>
      <c r="N50" s="81" t="str">
        <f t="shared" si="14"/>
        <v>GS &gt; 1,000 to 4,999 kW</v>
      </c>
      <c r="O50" s="81" t="str">
        <f t="shared" si="14"/>
        <v>Large User =&gt;5,000 kW</v>
      </c>
      <c r="P50" s="81" t="str">
        <f t="shared" si="14"/>
        <v>Street Lighting</v>
      </c>
      <c r="Q50" s="81" t="str">
        <f t="shared" si="14"/>
        <v>USL (Connections)</v>
      </c>
      <c r="R50" s="81" t="str">
        <f t="shared" si="14"/>
        <v>USL (Customer)</v>
      </c>
      <c r="T50" s="40"/>
      <c r="U50" s="40"/>
      <c r="V50" s="40"/>
      <c r="W50" s="40"/>
      <c r="X50" s="40"/>
      <c r="Y50" s="40"/>
    </row>
    <row r="51" spans="1:27" ht="15.6" x14ac:dyDescent="0.3">
      <c r="A51" s="41"/>
      <c r="B51" s="24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9"/>
      <c r="R51" s="29"/>
      <c r="W51" s="42"/>
      <c r="Y51" s="43"/>
    </row>
    <row r="52" spans="1:27" x14ac:dyDescent="0.3">
      <c r="A52" s="41"/>
      <c r="B52" s="44">
        <v>1</v>
      </c>
      <c r="C52" s="69" t="s">
        <v>42</v>
      </c>
      <c r="D52" s="69" t="s">
        <v>16</v>
      </c>
      <c r="E52" s="70">
        <v>1</v>
      </c>
      <c r="F52" s="71">
        <v>2025</v>
      </c>
      <c r="G52" s="72">
        <f>ROUND(+F52+E52-1,0)</f>
        <v>2025</v>
      </c>
      <c r="H52" s="73" t="s">
        <v>29</v>
      </c>
      <c r="I52" s="74">
        <v>-1793281.6341000034</v>
      </c>
      <c r="J52" s="45">
        <f t="shared" ref="J52:K71" si="15">_xlfn.IFS($H52="Usage",ROUND(J25/J$7/$E52,5),$H52="Customers",ROUND(J25/J$8/$E52/365*30,2),$H52="Cust.+ Usage",ROUND(J25/J$8/$E52/365*30,2))</f>
        <v>-0.09</v>
      </c>
      <c r="K52" s="45">
        <f t="shared" si="15"/>
        <v>-7.0000000000000007E-2</v>
      </c>
      <c r="L52" s="46">
        <f t="shared" ref="L52:L71" si="16">_xlfn.IFS($H52="Usage",ROUND(L25/L$7/$E52,5),$H52="Customers",ROUND(L25/L$8/$E52/365*30,2),$H52="Cust.+ Usage",ROUND(L25/L$7/$E52,5))</f>
        <v>-1.2E-4</v>
      </c>
      <c r="M52" s="46">
        <f t="shared" ref="M52:P71" si="17">_xlfn.IFS($H52="Usage",ROUND(M25/M$7/$E52,5),$H52="Customers",ROUND(M25/M$8/$E52/365*30,2),$H52="Cust.+ Usage",ROUND(M25/M$6/$E52*12/365*30,4))</f>
        <v>-1.9900000000000001E-2</v>
      </c>
      <c r="N52" s="46">
        <f t="shared" si="17"/>
        <v>-1.7000000000000001E-2</v>
      </c>
      <c r="O52" s="46">
        <f t="shared" si="17"/>
        <v>-1.7399999999999999E-2</v>
      </c>
      <c r="P52" s="46">
        <f t="shared" si="17"/>
        <v>-9.8799999999999999E-2</v>
      </c>
      <c r="Q52" s="46">
        <f t="shared" ref="Q52:Q71" si="18">_xlfn.IFS($H52="Usage",ROUND(Q25/Q$7/$E52,5),$H52="Customers",ROUND(Q25/Q$8/$E52/365*30,2),$H52="Cust.+ Usage",ROUND(Q25/Q$7/$E52,5))</f>
        <v>-2.0000000000000001E-4</v>
      </c>
      <c r="R52" s="45">
        <f t="shared" ref="R52:R71" si="19">ROUND(R25/R$8/$E52/365*30,2)</f>
        <v>0</v>
      </c>
      <c r="T52" s="47"/>
      <c r="U52" s="47"/>
      <c r="V52" s="47"/>
      <c r="W52" s="47"/>
      <c r="X52" s="47"/>
      <c r="Y52" s="48"/>
    </row>
    <row r="53" spans="1:27" x14ac:dyDescent="0.3">
      <c r="A53" s="41"/>
      <c r="B53" s="49">
        <f>+B52+1</f>
        <v>2</v>
      </c>
      <c r="C53" s="69" t="s">
        <v>48</v>
      </c>
      <c r="D53" s="69" t="s">
        <v>17</v>
      </c>
      <c r="E53" s="70">
        <v>1</v>
      </c>
      <c r="F53" s="71">
        <v>2027</v>
      </c>
      <c r="G53" s="72">
        <f t="shared" ref="G53:G68" si="20">ROUND(+F53+E53-1,0)</f>
        <v>2027</v>
      </c>
      <c r="H53" s="73" t="s">
        <v>29</v>
      </c>
      <c r="I53" s="74">
        <v>4746585.9015383758</v>
      </c>
      <c r="J53" s="45">
        <f t="shared" si="15"/>
        <v>0.22</v>
      </c>
      <c r="K53" s="45">
        <f t="shared" si="15"/>
        <v>0.17</v>
      </c>
      <c r="L53" s="46">
        <f t="shared" si="16"/>
        <v>2.9E-4</v>
      </c>
      <c r="M53" s="46">
        <f t="shared" si="17"/>
        <v>3.5200000000000002E-2</v>
      </c>
      <c r="N53" s="46">
        <f t="shared" si="17"/>
        <v>2.6100000000000002E-2</v>
      </c>
      <c r="O53" s="46">
        <f t="shared" si="17"/>
        <v>2.1100000000000001E-2</v>
      </c>
      <c r="P53" s="46">
        <f t="shared" si="17"/>
        <v>2.7204000000000002</v>
      </c>
      <c r="Q53" s="46">
        <f t="shared" si="18"/>
        <v>3.8000000000000002E-4</v>
      </c>
      <c r="R53" s="45">
        <f t="shared" si="19"/>
        <v>0</v>
      </c>
      <c r="T53" s="47"/>
      <c r="U53" s="47"/>
      <c r="V53" s="47"/>
      <c r="W53" s="47"/>
      <c r="X53" s="47"/>
      <c r="Y53" s="48"/>
    </row>
    <row r="54" spans="1:27" x14ac:dyDescent="0.3">
      <c r="A54" s="41"/>
      <c r="B54" s="49">
        <f t="shared" ref="B54:B71" si="21">+B53+1</f>
        <v>3</v>
      </c>
      <c r="C54" s="69" t="s">
        <v>43</v>
      </c>
      <c r="D54" s="69" t="s">
        <v>16</v>
      </c>
      <c r="E54" s="70">
        <v>1</v>
      </c>
      <c r="F54" s="71">
        <v>2027</v>
      </c>
      <c r="G54" s="72">
        <f t="shared" si="20"/>
        <v>2027</v>
      </c>
      <c r="H54" s="73" t="s">
        <v>29</v>
      </c>
      <c r="I54" s="74">
        <v>-2267769.288203916</v>
      </c>
      <c r="J54" s="45">
        <f t="shared" si="15"/>
        <v>-0.12</v>
      </c>
      <c r="K54" s="45">
        <f t="shared" si="15"/>
        <v>-0.09</v>
      </c>
      <c r="L54" s="46">
        <f t="shared" si="16"/>
        <v>-1.4999999999999999E-4</v>
      </c>
      <c r="M54" s="46">
        <f t="shared" si="17"/>
        <v>-2.5100000000000001E-2</v>
      </c>
      <c r="N54" s="46">
        <f t="shared" si="17"/>
        <v>-2.1499999999999998E-2</v>
      </c>
      <c r="O54" s="46">
        <f t="shared" si="17"/>
        <v>-2.2100000000000002E-2</v>
      </c>
      <c r="P54" s="46">
        <f t="shared" si="17"/>
        <v>-0.1249</v>
      </c>
      <c r="Q54" s="46">
        <f t="shared" si="18"/>
        <v>-2.5000000000000001E-4</v>
      </c>
      <c r="R54" s="45">
        <f t="shared" si="19"/>
        <v>0</v>
      </c>
      <c r="T54" s="47"/>
      <c r="U54" s="47"/>
      <c r="V54" s="47"/>
      <c r="W54" s="47"/>
      <c r="X54" s="47"/>
      <c r="Y54" s="48"/>
    </row>
    <row r="55" spans="1:27" x14ac:dyDescent="0.3">
      <c r="A55" s="41"/>
      <c r="B55" s="49">
        <f t="shared" si="21"/>
        <v>4</v>
      </c>
      <c r="C55" s="69" t="s">
        <v>31</v>
      </c>
      <c r="D55" s="69" t="s">
        <v>16</v>
      </c>
      <c r="E55" s="70">
        <v>1</v>
      </c>
      <c r="F55" s="71">
        <v>2025</v>
      </c>
      <c r="G55" s="72">
        <f t="shared" si="20"/>
        <v>2025</v>
      </c>
      <c r="H55" s="73" t="s">
        <v>29</v>
      </c>
      <c r="I55" s="74">
        <v>0</v>
      </c>
      <c r="J55" s="45">
        <f t="shared" si="15"/>
        <v>0</v>
      </c>
      <c r="K55" s="45">
        <f t="shared" si="15"/>
        <v>0</v>
      </c>
      <c r="L55" s="46">
        <f t="shared" si="16"/>
        <v>0</v>
      </c>
      <c r="M55" s="46">
        <f t="shared" si="17"/>
        <v>0</v>
      </c>
      <c r="N55" s="46">
        <f t="shared" si="17"/>
        <v>0</v>
      </c>
      <c r="O55" s="46">
        <f t="shared" si="17"/>
        <v>0</v>
      </c>
      <c r="P55" s="46">
        <f t="shared" si="17"/>
        <v>0</v>
      </c>
      <c r="Q55" s="46">
        <f t="shared" si="18"/>
        <v>0</v>
      </c>
      <c r="R55" s="45">
        <f t="shared" si="19"/>
        <v>0</v>
      </c>
      <c r="T55" s="47"/>
      <c r="U55" s="47"/>
      <c r="V55" s="47"/>
      <c r="W55" s="47"/>
      <c r="X55" s="47"/>
      <c r="Y55" s="48"/>
    </row>
    <row r="56" spans="1:27" x14ac:dyDescent="0.3">
      <c r="A56" s="41"/>
      <c r="B56" s="49">
        <f t="shared" si="21"/>
        <v>5</v>
      </c>
      <c r="C56" s="69" t="s">
        <v>32</v>
      </c>
      <c r="D56" s="69" t="s">
        <v>20</v>
      </c>
      <c r="E56" s="70">
        <v>1</v>
      </c>
      <c r="F56" s="71">
        <v>2027</v>
      </c>
      <c r="G56" s="72">
        <f t="shared" si="20"/>
        <v>2027</v>
      </c>
      <c r="H56" s="73" t="s">
        <v>29</v>
      </c>
      <c r="I56" s="74">
        <v>645249.51113358396</v>
      </c>
      <c r="J56" s="45">
        <f t="shared" si="15"/>
        <v>7.0000000000000007E-2</v>
      </c>
      <c r="K56" s="45">
        <f t="shared" si="15"/>
        <v>0.06</v>
      </c>
      <c r="L56" s="46">
        <f t="shared" si="16"/>
        <v>2.0000000000000002E-5</v>
      </c>
      <c r="M56" s="46">
        <f t="shared" si="17"/>
        <v>1E-4</v>
      </c>
      <c r="N56" s="46">
        <f t="shared" si="17"/>
        <v>0</v>
      </c>
      <c r="O56" s="46">
        <f t="shared" si="17"/>
        <v>0</v>
      </c>
      <c r="P56" s="46">
        <f t="shared" si="17"/>
        <v>0</v>
      </c>
      <c r="Q56" s="46">
        <f t="shared" si="18"/>
        <v>2.0000000000000002E-5</v>
      </c>
      <c r="R56" s="45">
        <f t="shared" si="19"/>
        <v>0</v>
      </c>
      <c r="T56" s="47"/>
      <c r="U56" s="47"/>
      <c r="V56" s="47"/>
      <c r="W56" s="47"/>
      <c r="X56" s="47"/>
      <c r="Y56" s="48"/>
    </row>
    <row r="57" spans="1:27" x14ac:dyDescent="0.3">
      <c r="A57" s="41"/>
      <c r="B57" s="49">
        <f t="shared" si="21"/>
        <v>6</v>
      </c>
      <c r="C57" s="69" t="s">
        <v>44</v>
      </c>
      <c r="D57" s="69" t="s">
        <v>16</v>
      </c>
      <c r="E57" s="70">
        <v>1</v>
      </c>
      <c r="F57" s="71">
        <v>2026</v>
      </c>
      <c r="G57" s="72">
        <f t="shared" si="20"/>
        <v>2026</v>
      </c>
      <c r="H57" s="73" t="s">
        <v>29</v>
      </c>
      <c r="I57" s="74">
        <v>9066449.3043198828</v>
      </c>
      <c r="J57" s="45">
        <f t="shared" si="15"/>
        <v>0.47</v>
      </c>
      <c r="K57" s="45">
        <f t="shared" si="15"/>
        <v>0.37</v>
      </c>
      <c r="L57" s="46">
        <f t="shared" si="16"/>
        <v>5.9999999999999995E-4</v>
      </c>
      <c r="M57" s="46">
        <f t="shared" si="17"/>
        <v>0.1004</v>
      </c>
      <c r="N57" s="46">
        <f t="shared" si="17"/>
        <v>8.5800000000000001E-2</v>
      </c>
      <c r="O57" s="46">
        <f t="shared" si="17"/>
        <v>8.8200000000000001E-2</v>
      </c>
      <c r="P57" s="46">
        <f t="shared" si="17"/>
        <v>0.49940000000000001</v>
      </c>
      <c r="Q57" s="46">
        <f t="shared" si="18"/>
        <v>9.8999999999999999E-4</v>
      </c>
      <c r="R57" s="45">
        <f t="shared" si="19"/>
        <v>0</v>
      </c>
      <c r="T57" s="47"/>
      <c r="U57" s="47"/>
      <c r="V57" s="47"/>
      <c r="W57" s="47"/>
      <c r="X57" s="47"/>
      <c r="Y57" s="48"/>
    </row>
    <row r="58" spans="1:27" x14ac:dyDescent="0.3">
      <c r="A58" s="41"/>
      <c r="B58" s="49">
        <f t="shared" si="21"/>
        <v>7</v>
      </c>
      <c r="C58" s="69" t="s">
        <v>56</v>
      </c>
      <c r="D58" s="69" t="s">
        <v>16</v>
      </c>
      <c r="E58" s="70">
        <v>1</v>
      </c>
      <c r="F58" s="71">
        <v>2025</v>
      </c>
      <c r="G58" s="72">
        <f t="shared" si="20"/>
        <v>2025</v>
      </c>
      <c r="H58" s="73" t="s">
        <v>29</v>
      </c>
      <c r="I58" s="74">
        <v>-34565208.083185002</v>
      </c>
      <c r="J58" s="45">
        <f t="shared" si="15"/>
        <v>-1.79</v>
      </c>
      <c r="K58" s="45">
        <f t="shared" si="15"/>
        <v>-1.4</v>
      </c>
      <c r="L58" s="46">
        <f t="shared" si="16"/>
        <v>-2.2699999999999999E-3</v>
      </c>
      <c r="M58" s="46">
        <f t="shared" si="17"/>
        <v>-0.38279999999999997</v>
      </c>
      <c r="N58" s="46">
        <f t="shared" si="17"/>
        <v>-0.3271</v>
      </c>
      <c r="O58" s="46">
        <f t="shared" si="17"/>
        <v>-0.3362</v>
      </c>
      <c r="P58" s="46">
        <f t="shared" si="17"/>
        <v>-1.9037999999999999</v>
      </c>
      <c r="Q58" s="46">
        <f t="shared" si="18"/>
        <v>-3.7799999999999999E-3</v>
      </c>
      <c r="R58" s="45">
        <f t="shared" si="19"/>
        <v>0</v>
      </c>
      <c r="T58" s="47"/>
      <c r="U58" s="47"/>
      <c r="V58" s="47"/>
      <c r="W58" s="47"/>
      <c r="X58" s="47"/>
      <c r="Y58" s="48"/>
      <c r="AA58" s="42"/>
    </row>
    <row r="59" spans="1:27" x14ac:dyDescent="0.3">
      <c r="A59" s="41"/>
      <c r="B59" s="49">
        <f t="shared" si="21"/>
        <v>8</v>
      </c>
      <c r="C59" s="69" t="s">
        <v>33</v>
      </c>
      <c r="D59" s="69" t="s">
        <v>19</v>
      </c>
      <c r="E59" s="70">
        <v>5</v>
      </c>
      <c r="F59" s="71">
        <v>2025</v>
      </c>
      <c r="G59" s="72">
        <f t="shared" si="20"/>
        <v>2029</v>
      </c>
      <c r="H59" s="73" t="s">
        <v>29</v>
      </c>
      <c r="I59" s="74">
        <v>-8726733.0160911083</v>
      </c>
      <c r="J59" s="45">
        <f t="shared" si="15"/>
        <v>0</v>
      </c>
      <c r="K59" s="45">
        <f t="shared" si="15"/>
        <v>0</v>
      </c>
      <c r="L59" s="46">
        <f t="shared" si="16"/>
        <v>0</v>
      </c>
      <c r="M59" s="46">
        <f t="shared" si="17"/>
        <v>-4.7399999999999998E-2</v>
      </c>
      <c r="N59" s="46">
        <f t="shared" si="17"/>
        <v>-4.0500000000000001E-2</v>
      </c>
      <c r="O59" s="46">
        <f t="shared" si="17"/>
        <v>-4.1700000000000001E-2</v>
      </c>
      <c r="P59" s="46">
        <f t="shared" si="17"/>
        <v>-0.23599999999999999</v>
      </c>
      <c r="Q59" s="46">
        <f t="shared" si="18"/>
        <v>-4.6999999999999999E-4</v>
      </c>
      <c r="R59" s="45">
        <f t="shared" si="19"/>
        <v>0</v>
      </c>
      <c r="T59" s="47"/>
      <c r="U59" s="47"/>
      <c r="V59" s="47"/>
      <c r="W59" s="47"/>
      <c r="X59" s="47"/>
      <c r="Y59" s="48"/>
    </row>
    <row r="60" spans="1:27" x14ac:dyDescent="0.3">
      <c r="A60" s="41"/>
      <c r="B60" s="49">
        <f t="shared" si="21"/>
        <v>9</v>
      </c>
      <c r="C60" s="69" t="s">
        <v>34</v>
      </c>
      <c r="D60" s="69" t="s">
        <v>16</v>
      </c>
      <c r="E60" s="70">
        <v>2</v>
      </c>
      <c r="F60" s="71">
        <v>2025</v>
      </c>
      <c r="G60" s="72">
        <f t="shared" si="20"/>
        <v>2026</v>
      </c>
      <c r="H60" s="73" t="s">
        <v>29</v>
      </c>
      <c r="I60" s="74">
        <v>-54602347.267853603</v>
      </c>
      <c r="J60" s="45">
        <f t="shared" si="15"/>
        <v>-1.41</v>
      </c>
      <c r="K60" s="45">
        <f t="shared" si="15"/>
        <v>-1.1000000000000001</v>
      </c>
      <c r="L60" s="46">
        <f t="shared" si="16"/>
        <v>-1.8E-3</v>
      </c>
      <c r="M60" s="46">
        <f t="shared" si="17"/>
        <v>-0.3024</v>
      </c>
      <c r="N60" s="46">
        <f t="shared" si="17"/>
        <v>-0.25829999999999997</v>
      </c>
      <c r="O60" s="46">
        <f t="shared" si="17"/>
        <v>-0.26550000000000001</v>
      </c>
      <c r="P60" s="46">
        <f t="shared" si="17"/>
        <v>-1.5037</v>
      </c>
      <c r="Q60" s="46">
        <f t="shared" si="18"/>
        <v>-2.98E-3</v>
      </c>
      <c r="R60" s="45">
        <f t="shared" si="19"/>
        <v>0</v>
      </c>
      <c r="T60" s="47"/>
      <c r="U60" s="47"/>
      <c r="V60" s="47"/>
      <c r="W60" s="47"/>
      <c r="X60" s="47"/>
      <c r="Y60" s="48"/>
    </row>
    <row r="61" spans="1:27" x14ac:dyDescent="0.3">
      <c r="A61" s="41"/>
      <c r="B61" s="49">
        <f t="shared" si="21"/>
        <v>10</v>
      </c>
      <c r="C61" s="69" t="s">
        <v>46</v>
      </c>
      <c r="D61" s="69" t="s">
        <v>18</v>
      </c>
      <c r="E61" s="70">
        <v>5</v>
      </c>
      <c r="F61" s="71">
        <v>2025</v>
      </c>
      <c r="G61" s="72">
        <f t="shared" si="20"/>
        <v>2029</v>
      </c>
      <c r="H61" s="73" t="s">
        <v>29</v>
      </c>
      <c r="I61" s="74">
        <v>11385409.62849693</v>
      </c>
      <c r="J61" s="45">
        <f t="shared" si="15"/>
        <v>0</v>
      </c>
      <c r="K61" s="45">
        <f t="shared" si="15"/>
        <v>0</v>
      </c>
      <c r="L61" s="46">
        <f t="shared" si="16"/>
        <v>-2.1000000000000001E-4</v>
      </c>
      <c r="M61" s="46">
        <f t="shared" si="17"/>
        <v>5.7099999999999998E-2</v>
      </c>
      <c r="N61" s="46">
        <f t="shared" si="17"/>
        <v>3.3500000000000002E-2</v>
      </c>
      <c r="O61" s="46">
        <f t="shared" si="17"/>
        <v>0.28639999999999999</v>
      </c>
      <c r="P61" s="46">
        <f t="shared" si="17"/>
        <v>0</v>
      </c>
      <c r="Q61" s="46">
        <f t="shared" si="18"/>
        <v>0</v>
      </c>
      <c r="R61" s="45">
        <f t="shared" si="19"/>
        <v>0</v>
      </c>
      <c r="T61" s="47"/>
      <c r="U61" s="47"/>
      <c r="V61" s="47"/>
      <c r="W61" s="47"/>
      <c r="X61" s="47"/>
      <c r="Y61" s="48"/>
    </row>
    <row r="62" spans="1:27" x14ac:dyDescent="0.3">
      <c r="A62" s="41"/>
      <c r="B62" s="49">
        <f t="shared" si="21"/>
        <v>11</v>
      </c>
      <c r="C62" s="69" t="s">
        <v>35</v>
      </c>
      <c r="D62" s="69" t="s">
        <v>16</v>
      </c>
      <c r="E62" s="70">
        <v>1</v>
      </c>
      <c r="F62" s="71">
        <v>2029</v>
      </c>
      <c r="G62" s="72">
        <f t="shared" si="20"/>
        <v>2029</v>
      </c>
      <c r="H62" s="73" t="s">
        <v>29</v>
      </c>
      <c r="I62" s="74">
        <v>16202091.532410001</v>
      </c>
      <c r="J62" s="45">
        <f t="shared" si="15"/>
        <v>0.84</v>
      </c>
      <c r="K62" s="45">
        <f t="shared" si="15"/>
        <v>0.66</v>
      </c>
      <c r="L62" s="46">
        <f t="shared" si="16"/>
        <v>1.07E-3</v>
      </c>
      <c r="M62" s="46">
        <f t="shared" si="17"/>
        <v>0.1794</v>
      </c>
      <c r="N62" s="46">
        <f t="shared" si="17"/>
        <v>0.15329999999999999</v>
      </c>
      <c r="O62" s="46">
        <f t="shared" si="17"/>
        <v>0.15759999999999999</v>
      </c>
      <c r="P62" s="46">
        <f t="shared" si="17"/>
        <v>0.89239999999999997</v>
      </c>
      <c r="Q62" s="46">
        <f t="shared" si="18"/>
        <v>1.7700000000000001E-3</v>
      </c>
      <c r="R62" s="45">
        <f t="shared" si="19"/>
        <v>0</v>
      </c>
      <c r="T62" s="47"/>
      <c r="U62" s="47"/>
      <c r="V62" s="47"/>
      <c r="W62" s="47"/>
      <c r="X62" s="47"/>
      <c r="Y62" s="48"/>
    </row>
    <row r="63" spans="1:27" x14ac:dyDescent="0.3">
      <c r="A63" s="41"/>
      <c r="B63" s="49">
        <f t="shared" si="21"/>
        <v>12</v>
      </c>
      <c r="C63" s="69" t="s">
        <v>36</v>
      </c>
      <c r="D63" s="69" t="s">
        <v>20</v>
      </c>
      <c r="E63" s="70">
        <v>1</v>
      </c>
      <c r="F63" s="71">
        <v>2025</v>
      </c>
      <c r="G63" s="72">
        <f t="shared" si="20"/>
        <v>2025</v>
      </c>
      <c r="H63" s="73" t="s">
        <v>29</v>
      </c>
      <c r="I63" s="74">
        <v>98377.061996061355</v>
      </c>
      <c r="J63" s="45">
        <f t="shared" si="15"/>
        <v>0.01</v>
      </c>
      <c r="K63" s="45">
        <f t="shared" si="15"/>
        <v>0.01</v>
      </c>
      <c r="L63" s="46">
        <f t="shared" si="16"/>
        <v>0</v>
      </c>
      <c r="M63" s="46">
        <f t="shared" si="17"/>
        <v>0</v>
      </c>
      <c r="N63" s="46">
        <f t="shared" si="17"/>
        <v>0</v>
      </c>
      <c r="O63" s="46">
        <f t="shared" si="17"/>
        <v>0</v>
      </c>
      <c r="P63" s="46">
        <f t="shared" si="17"/>
        <v>0</v>
      </c>
      <c r="Q63" s="46">
        <f t="shared" si="18"/>
        <v>0</v>
      </c>
      <c r="R63" s="45">
        <f t="shared" si="19"/>
        <v>0</v>
      </c>
      <c r="T63" s="47"/>
      <c r="U63" s="47"/>
      <c r="V63" s="47"/>
      <c r="W63" s="47"/>
      <c r="X63" s="47"/>
      <c r="Y63" s="48"/>
    </row>
    <row r="64" spans="1:27" x14ac:dyDescent="0.3">
      <c r="A64" s="41"/>
      <c r="B64" s="49">
        <f t="shared" si="21"/>
        <v>13</v>
      </c>
      <c r="C64" s="69" t="s">
        <v>47</v>
      </c>
      <c r="D64" s="69" t="s">
        <v>16</v>
      </c>
      <c r="E64" s="70">
        <v>4</v>
      </c>
      <c r="F64" s="71">
        <v>2025</v>
      </c>
      <c r="G64" s="72">
        <f t="shared" si="20"/>
        <v>2028</v>
      </c>
      <c r="H64" s="73" t="s">
        <v>29</v>
      </c>
      <c r="I64" s="74">
        <v>-411413.57735397882</v>
      </c>
      <c r="J64" s="45">
        <f t="shared" si="15"/>
        <v>-0.01</v>
      </c>
      <c r="K64" s="45">
        <f t="shared" si="15"/>
        <v>0</v>
      </c>
      <c r="L64" s="46">
        <f t="shared" si="16"/>
        <v>-1.0000000000000001E-5</v>
      </c>
      <c r="M64" s="46">
        <f t="shared" si="17"/>
        <v>-1.1000000000000001E-3</v>
      </c>
      <c r="N64" s="46">
        <f t="shared" si="17"/>
        <v>-1E-3</v>
      </c>
      <c r="O64" s="46">
        <f t="shared" si="17"/>
        <v>-1E-3</v>
      </c>
      <c r="P64" s="46">
        <f t="shared" si="17"/>
        <v>-5.7000000000000002E-3</v>
      </c>
      <c r="Q64" s="46">
        <f t="shared" si="18"/>
        <v>-1.0000000000000001E-5</v>
      </c>
      <c r="R64" s="45">
        <f t="shared" si="19"/>
        <v>0</v>
      </c>
      <c r="T64" s="47"/>
      <c r="U64" s="47"/>
      <c r="V64" s="47"/>
      <c r="W64" s="47"/>
      <c r="X64" s="47"/>
      <c r="Y64" s="48"/>
    </row>
    <row r="65" spans="1:25" x14ac:dyDescent="0.3">
      <c r="A65" s="41"/>
      <c r="B65" s="49">
        <f t="shared" si="21"/>
        <v>14</v>
      </c>
      <c r="C65" s="69" t="s">
        <v>30</v>
      </c>
      <c r="D65" s="69" t="s">
        <v>17</v>
      </c>
      <c r="E65" s="70">
        <v>3</v>
      </c>
      <c r="F65" s="71">
        <v>2026</v>
      </c>
      <c r="G65" s="72">
        <f t="shared" si="20"/>
        <v>2028</v>
      </c>
      <c r="H65" s="73" t="s">
        <v>29</v>
      </c>
      <c r="I65" s="74">
        <v>-3732116.1465549963</v>
      </c>
      <c r="J65" s="45">
        <f t="shared" si="15"/>
        <v>-0.06</v>
      </c>
      <c r="K65" s="45">
        <f t="shared" si="15"/>
        <v>-0.05</v>
      </c>
      <c r="L65" s="46">
        <f t="shared" si="16"/>
        <v>-8.0000000000000007E-5</v>
      </c>
      <c r="M65" s="46">
        <f t="shared" si="17"/>
        <v>-9.1999999999999998E-3</v>
      </c>
      <c r="N65" s="46">
        <f t="shared" si="17"/>
        <v>-6.7999999999999996E-3</v>
      </c>
      <c r="O65" s="46">
        <f t="shared" si="17"/>
        <v>-5.4999999999999997E-3</v>
      </c>
      <c r="P65" s="46">
        <f t="shared" si="17"/>
        <v>-0.71299999999999997</v>
      </c>
      <c r="Q65" s="46">
        <f t="shared" si="18"/>
        <v>-1E-4</v>
      </c>
      <c r="R65" s="45">
        <f t="shared" si="19"/>
        <v>0</v>
      </c>
      <c r="T65" s="47"/>
      <c r="U65" s="47"/>
      <c r="V65" s="47"/>
      <c r="W65" s="47"/>
      <c r="X65" s="47"/>
      <c r="Y65" s="48"/>
    </row>
    <row r="66" spans="1:25" x14ac:dyDescent="0.3">
      <c r="A66" s="41"/>
      <c r="B66" s="49">
        <f t="shared" si="21"/>
        <v>15</v>
      </c>
      <c r="C66" s="69" t="s">
        <v>53</v>
      </c>
      <c r="D66" s="69" t="s">
        <v>16</v>
      </c>
      <c r="E66" s="70">
        <v>4</v>
      </c>
      <c r="F66" s="71">
        <v>2026</v>
      </c>
      <c r="G66" s="72">
        <f t="shared" si="20"/>
        <v>2029</v>
      </c>
      <c r="H66" s="73" t="s">
        <v>29</v>
      </c>
      <c r="I66" s="74">
        <v>-11157239.421219196</v>
      </c>
      <c r="J66" s="45">
        <f t="shared" si="15"/>
        <v>-0.14000000000000001</v>
      </c>
      <c r="K66" s="45">
        <f t="shared" si="15"/>
        <v>-0.11</v>
      </c>
      <c r="L66" s="46">
        <f t="shared" si="16"/>
        <v>-1.8000000000000001E-4</v>
      </c>
      <c r="M66" s="46">
        <f t="shared" si="17"/>
        <v>-3.09E-2</v>
      </c>
      <c r="N66" s="46">
        <f t="shared" si="17"/>
        <v>-2.64E-2</v>
      </c>
      <c r="O66" s="46">
        <f t="shared" si="17"/>
        <v>-2.7099999999999999E-2</v>
      </c>
      <c r="P66" s="46">
        <f t="shared" si="17"/>
        <v>-0.15359999999999999</v>
      </c>
      <c r="Q66" s="46">
        <f t="shared" si="18"/>
        <v>-2.9999999999999997E-4</v>
      </c>
      <c r="R66" s="45">
        <f t="shared" si="19"/>
        <v>0</v>
      </c>
      <c r="T66" s="47"/>
      <c r="U66" s="47"/>
      <c r="V66" s="47"/>
      <c r="W66" s="47"/>
      <c r="X66" s="47"/>
      <c r="Y66" s="48"/>
    </row>
    <row r="67" spans="1:25" x14ac:dyDescent="0.3">
      <c r="A67" s="41"/>
      <c r="B67" s="49">
        <f t="shared" si="21"/>
        <v>16</v>
      </c>
      <c r="C67" s="69" t="s">
        <v>37</v>
      </c>
      <c r="D67" s="69" t="s">
        <v>16</v>
      </c>
      <c r="E67" s="70">
        <v>4</v>
      </c>
      <c r="F67" s="71">
        <v>2026</v>
      </c>
      <c r="G67" s="72">
        <f t="shared" si="20"/>
        <v>2029</v>
      </c>
      <c r="H67" s="73" t="s">
        <v>29</v>
      </c>
      <c r="I67" s="74">
        <v>-57468960.112123735</v>
      </c>
      <c r="J67" s="45">
        <f t="shared" si="15"/>
        <v>-0.74</v>
      </c>
      <c r="K67" s="45">
        <f t="shared" si="15"/>
        <v>-0.57999999999999996</v>
      </c>
      <c r="L67" s="46">
        <f t="shared" si="16"/>
        <v>-9.5E-4</v>
      </c>
      <c r="M67" s="46">
        <f t="shared" si="17"/>
        <v>-0.15909999999999999</v>
      </c>
      <c r="N67" s="46">
        <f t="shared" si="17"/>
        <v>-0.13589999999999999</v>
      </c>
      <c r="O67" s="46">
        <f t="shared" si="17"/>
        <v>-0.13969999999999999</v>
      </c>
      <c r="P67" s="46">
        <f t="shared" si="17"/>
        <v>-0.7913</v>
      </c>
      <c r="Q67" s="46">
        <f t="shared" si="18"/>
        <v>-1.57E-3</v>
      </c>
      <c r="R67" s="45">
        <f t="shared" si="19"/>
        <v>0</v>
      </c>
      <c r="T67" s="47"/>
      <c r="U67" s="47"/>
      <c r="V67" s="47"/>
      <c r="W67" s="47"/>
      <c r="X67" s="47"/>
      <c r="Y67" s="48"/>
    </row>
    <row r="68" spans="1:25" x14ac:dyDescent="0.3">
      <c r="A68" s="41"/>
      <c r="B68" s="49">
        <f t="shared" si="21"/>
        <v>17</v>
      </c>
      <c r="C68" s="69" t="s">
        <v>38</v>
      </c>
      <c r="D68" s="69" t="s">
        <v>16</v>
      </c>
      <c r="E68" s="70">
        <v>5</v>
      </c>
      <c r="F68" s="71">
        <v>2025</v>
      </c>
      <c r="G68" s="72">
        <f t="shared" si="20"/>
        <v>2029</v>
      </c>
      <c r="H68" s="73" t="s">
        <v>29</v>
      </c>
      <c r="I68" s="74">
        <v>-26393827.931307722</v>
      </c>
      <c r="J68" s="45">
        <f t="shared" si="15"/>
        <v>-0.27</v>
      </c>
      <c r="K68" s="45">
        <f t="shared" si="15"/>
        <v>-0.21</v>
      </c>
      <c r="L68" s="46">
        <f t="shared" si="16"/>
        <v>-3.5E-4</v>
      </c>
      <c r="M68" s="46">
        <f t="shared" si="17"/>
        <v>-5.8500000000000003E-2</v>
      </c>
      <c r="N68" s="46">
        <f t="shared" si="17"/>
        <v>-4.99E-2</v>
      </c>
      <c r="O68" s="46">
        <f t="shared" si="17"/>
        <v>-5.1299999999999998E-2</v>
      </c>
      <c r="P68" s="46">
        <f t="shared" si="17"/>
        <v>-0.29070000000000001</v>
      </c>
      <c r="Q68" s="46">
        <f t="shared" si="18"/>
        <v>-5.8E-4</v>
      </c>
      <c r="R68" s="45">
        <f t="shared" si="19"/>
        <v>0</v>
      </c>
      <c r="T68" s="47"/>
      <c r="U68" s="47"/>
      <c r="V68" s="47"/>
      <c r="W68" s="47"/>
      <c r="X68" s="47"/>
      <c r="Y68" s="48"/>
    </row>
    <row r="69" spans="1:25" x14ac:dyDescent="0.3">
      <c r="A69" s="41"/>
      <c r="B69" s="49">
        <f t="shared" si="21"/>
        <v>18</v>
      </c>
      <c r="C69" s="69" t="s">
        <v>54</v>
      </c>
      <c r="D69" s="69" t="s">
        <v>16</v>
      </c>
      <c r="E69" s="70">
        <v>5</v>
      </c>
      <c r="F69" s="71">
        <v>2025</v>
      </c>
      <c r="G69" s="72">
        <f t="shared" ref="G69:G70" si="22">ROUND(+F69+E69-1,0)</f>
        <v>2029</v>
      </c>
      <c r="H69" s="73" t="s">
        <v>29</v>
      </c>
      <c r="I69" s="74">
        <v>4106598.1463854099</v>
      </c>
      <c r="J69" s="45">
        <f t="shared" si="15"/>
        <v>0.04</v>
      </c>
      <c r="K69" s="45">
        <f t="shared" si="15"/>
        <v>0.03</v>
      </c>
      <c r="L69" s="46">
        <f t="shared" si="16"/>
        <v>5.0000000000000002E-5</v>
      </c>
      <c r="M69" s="46">
        <f t="shared" si="17"/>
        <v>9.1000000000000004E-3</v>
      </c>
      <c r="N69" s="46">
        <f t="shared" si="17"/>
        <v>7.7999999999999996E-3</v>
      </c>
      <c r="O69" s="46">
        <f t="shared" si="17"/>
        <v>8.0000000000000002E-3</v>
      </c>
      <c r="P69" s="46">
        <f t="shared" si="17"/>
        <v>4.5199999999999997E-2</v>
      </c>
      <c r="Q69" s="46">
        <f t="shared" si="18"/>
        <v>9.0000000000000006E-5</v>
      </c>
      <c r="R69" s="45">
        <f t="shared" si="19"/>
        <v>0</v>
      </c>
      <c r="T69" s="47"/>
      <c r="U69" s="47"/>
      <c r="V69" s="47"/>
      <c r="W69" s="47"/>
      <c r="X69" s="47"/>
      <c r="Y69" s="48"/>
    </row>
    <row r="70" spans="1:25" x14ac:dyDescent="0.3">
      <c r="A70" s="41"/>
      <c r="B70" s="49">
        <f t="shared" si="21"/>
        <v>19</v>
      </c>
      <c r="C70" s="69" t="s">
        <v>55</v>
      </c>
      <c r="D70" s="69" t="s">
        <v>16</v>
      </c>
      <c r="E70" s="70">
        <v>5</v>
      </c>
      <c r="F70" s="71">
        <v>2025</v>
      </c>
      <c r="G70" s="72">
        <f t="shared" si="22"/>
        <v>2029</v>
      </c>
      <c r="H70" s="73" t="s">
        <v>29</v>
      </c>
      <c r="I70" s="74">
        <v>2516214.174209672</v>
      </c>
      <c r="J70" s="45">
        <f t="shared" si="15"/>
        <v>0.03</v>
      </c>
      <c r="K70" s="45">
        <f t="shared" si="15"/>
        <v>0.02</v>
      </c>
      <c r="L70" s="46">
        <f t="shared" si="16"/>
        <v>3.0000000000000001E-5</v>
      </c>
      <c r="M70" s="46">
        <f t="shared" si="17"/>
        <v>5.5999999999999999E-3</v>
      </c>
      <c r="N70" s="46">
        <f t="shared" si="17"/>
        <v>4.7999999999999996E-3</v>
      </c>
      <c r="O70" s="46">
        <f t="shared" si="17"/>
        <v>4.8999999999999998E-3</v>
      </c>
      <c r="P70" s="46">
        <f t="shared" si="17"/>
        <v>2.7699999999999999E-2</v>
      </c>
      <c r="Q70" s="46">
        <f>_xlfn.IFS($H70="Usage",ROUND(Q43/Q$7/$E70,5),$H70="Customers",ROUND(Q43/Q$8/$E70/365*30,2),$H70="Cust.+ Usage",ROUND(Q43/Q$7/$E70,5))</f>
        <v>5.0000000000000002E-5</v>
      </c>
      <c r="R70" s="45">
        <f t="shared" si="19"/>
        <v>0</v>
      </c>
      <c r="T70" s="47"/>
      <c r="U70" s="47"/>
      <c r="V70" s="47"/>
      <c r="W70" s="47"/>
      <c r="X70" s="47"/>
      <c r="Y70" s="48"/>
    </row>
    <row r="71" spans="1:25" x14ac:dyDescent="0.3">
      <c r="A71" s="41"/>
      <c r="B71" s="49">
        <f t="shared" si="21"/>
        <v>20</v>
      </c>
      <c r="C71" s="69" t="s">
        <v>45</v>
      </c>
      <c r="D71" s="69" t="s">
        <v>16</v>
      </c>
      <c r="E71" s="70">
        <v>5</v>
      </c>
      <c r="F71" s="71">
        <v>2025</v>
      </c>
      <c r="G71" s="72">
        <f t="shared" ref="G71" si="23">ROUND(+F71+E71-1,0)</f>
        <v>2029</v>
      </c>
      <c r="H71" s="73" t="s">
        <v>29</v>
      </c>
      <c r="I71" s="74">
        <v>2096565.0339463786</v>
      </c>
      <c r="J71" s="45">
        <f t="shared" si="15"/>
        <v>0.02</v>
      </c>
      <c r="K71" s="45">
        <f t="shared" si="15"/>
        <v>0.02</v>
      </c>
      <c r="L71" s="46">
        <f t="shared" si="16"/>
        <v>3.0000000000000001E-5</v>
      </c>
      <c r="M71" s="46">
        <f t="shared" si="17"/>
        <v>4.5999999999999999E-3</v>
      </c>
      <c r="N71" s="46">
        <f t="shared" si="17"/>
        <v>4.0000000000000001E-3</v>
      </c>
      <c r="O71" s="46">
        <f t="shared" si="17"/>
        <v>4.1000000000000003E-3</v>
      </c>
      <c r="P71" s="46">
        <f t="shared" si="17"/>
        <v>2.3099999999999999E-2</v>
      </c>
      <c r="Q71" s="46">
        <f t="shared" si="18"/>
        <v>5.0000000000000002E-5</v>
      </c>
      <c r="R71" s="45">
        <f t="shared" si="19"/>
        <v>0</v>
      </c>
      <c r="T71" s="47"/>
      <c r="U71" s="47"/>
      <c r="V71" s="47"/>
      <c r="W71" s="47"/>
      <c r="X71" s="47"/>
      <c r="Y71" s="48"/>
    </row>
    <row r="72" spans="1:25" x14ac:dyDescent="0.3">
      <c r="B72" t="s">
        <v>52</v>
      </c>
    </row>
    <row r="75" spans="1:25" x14ac:dyDescent="0.3">
      <c r="J75" s="83"/>
      <c r="K75" s="83"/>
      <c r="L75" s="84"/>
      <c r="M75" s="84"/>
      <c r="N75" s="84"/>
      <c r="O75" s="84"/>
      <c r="P75" s="84"/>
      <c r="Q75" s="84"/>
    </row>
  </sheetData>
  <autoFilter ref="E51:F68" xr:uid="{A48FC4A2-E38D-45B1-A4AE-BA25014C415A}"/>
  <conditionalFormatting sqref="L52:R68">
    <cfRule type="expression" dxfId="7" priority="14">
      <formula>$H52="Customers"</formula>
    </cfRule>
  </conditionalFormatting>
  <conditionalFormatting sqref="J52:K68">
    <cfRule type="expression" dxfId="6" priority="13">
      <formula>$H52="Usage"</formula>
    </cfRule>
  </conditionalFormatting>
  <conditionalFormatting sqref="L69:R69">
    <cfRule type="expression" dxfId="5" priority="8">
      <formula>$H69="Customers"</formula>
    </cfRule>
  </conditionalFormatting>
  <conditionalFormatting sqref="J69:K69">
    <cfRule type="expression" dxfId="4" priority="7">
      <formula>$H69="Usage"</formula>
    </cfRule>
  </conditionalFormatting>
  <conditionalFormatting sqref="L70:R70">
    <cfRule type="expression" dxfId="3" priority="6">
      <formula>$H70="Customers"</formula>
    </cfRule>
  </conditionalFormatting>
  <conditionalFormatting sqref="J70:K70">
    <cfRule type="expression" dxfId="2" priority="5">
      <formula>$H70="Usage"</formula>
    </cfRule>
  </conditionalFormatting>
  <conditionalFormatting sqref="L71:R71">
    <cfRule type="expression" dxfId="1" priority="2">
      <formula>$H71="Customers"</formula>
    </cfRule>
  </conditionalFormatting>
  <conditionalFormatting sqref="J71:K71">
    <cfRule type="expression" dxfId="0" priority="1">
      <formula>$H71="Usage"</formula>
    </cfRule>
  </conditionalFormatting>
  <dataValidations count="4">
    <dataValidation type="list" allowBlank="1" showInputMessage="1" showErrorMessage="1" sqref="F52:F71" xr:uid="{8487816B-0E75-40AF-A9AA-3487172BEAC7}">
      <formula1>"2025,2026,2027,2028,2029,2030,2031,2032,2033,2034"</formula1>
    </dataValidation>
    <dataValidation type="list" allowBlank="1" showInputMessage="1" showErrorMessage="1" sqref="D52:D71" xr:uid="{4FF7C183-9326-4455-BA71-DD6D52EF7847}">
      <formula1>Rate_Riders</formula1>
    </dataValidation>
    <dataValidation type="list" allowBlank="1" showInputMessage="1" showErrorMessage="1" sqref="H52:H71" xr:uid="{D98B2A1D-9AA1-4E7F-A6BA-3E2D117F1F77}">
      <formula1>"Customers, Usage, Cust.+ Usage"</formula1>
    </dataValidation>
    <dataValidation type="list" allowBlank="1" showInputMessage="1" showErrorMessage="1" sqref="D52:D71" xr:uid="{4604DE31-D418-4A39-9A04-A6CA5D6BFBFF}">
      <formula1>$C$15:$C$20</formula1>
    </dataValidation>
  </dataValidations>
  <pageMargins left="0.196850393700787" right="0.17" top="0.39370078740157499" bottom="0.472441" header="0.196850393700787" footer="9.8425200000000004E-2"/>
  <pageSetup scale="47" orientation="landscape" r:id="rId1"/>
  <headerFooter>
    <oddHeader>&amp;R&amp;6&amp;K00-049Date: &amp;D
Time: &amp;T</oddHeader>
    <oddFooter>&amp;L&amp;6&amp;K00-049Path: &amp;Z
File: &amp;F
Tab: &amp;A&amp;R&amp;6&amp;K00-049Page &amp;P of &amp;N</oddFooter>
  </headerFooter>
  <ignoredErrors>
    <ignoredError sqref="I15:I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51659-B95F-46FA-BB95-C04877A686AD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216416-4318-47B0-8090-8BD94DEF13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44E78-00DA-46F3-81AD-582BD58ED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2025_R. Riders_G2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Gulshan Malhotra</dc:creator>
  <cp:lastModifiedBy>cfleury@TorontoHydro.com</cp:lastModifiedBy>
  <cp:lastPrinted>2023-09-12T21:05:27Z</cp:lastPrinted>
  <dcterms:created xsi:type="dcterms:W3CDTF">2023-09-12T17:12:51Z</dcterms:created>
  <dcterms:modified xsi:type="dcterms:W3CDTF">2024-04-22T22:07:01Z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2023-09-12T18:41:05Z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de14e208-9599-48c1-ae0b-849c76cfb00a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  <property fmtid="{D5CDD505-2E9C-101B-9397-08002B2CF9AE}" pid="10" name="To Be Filed">
    <vt:bool>true</vt:bool>
  </property>
  <property fmtid="{D5CDD505-2E9C-101B-9397-08002B2CF9AE}" pid="11" name="Status">
    <vt:lpwstr>Draft1</vt:lpwstr>
  </property>
</Properties>
</file>