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rontohydro.com\YDrive\THC\Finance\Treasury and Risk Mgmt\Rates\RATE FILING\2025\03 Application\22 LRAMVA\"/>
    </mc:Choice>
  </mc:AlternateContent>
  <xr:revisionPtr revIDLastSave="0" documentId="13_ncr:1_{359C7A27-C5AF-43E7-8903-0216AD5DA2C4}" xr6:coauthVersionLast="47" xr6:coauthVersionMax="47" xr10:uidLastSave="{00000000-0000-0000-0000-000000000000}"/>
  <bookViews>
    <workbookView xWindow="-120" yWindow="-120" windowWidth="29040" windowHeight="15840" tabRatio="702" xr2:uid="{F9E12854-0D1F-4FCD-844B-A84D2246B175}"/>
  </bookViews>
  <sheets>
    <sheet name="Retrofit Summary" sheetId="3" r:id="rId1"/>
    <sheet name="June2023-Dec2023" sheetId="2" r:id="rId2"/>
  </sheets>
  <definedNames>
    <definedName name="_xlnm._FilterDatabase" localSheetId="1" hidden="1">'June2023-Dec2023'!$A$1:$E$35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E35" i="2"/>
  <c r="E33" i="2" l="1"/>
  <c r="E32" i="2" l="1"/>
  <c r="E31" i="2"/>
  <c r="E30" i="2" l="1"/>
  <c r="E29" i="2"/>
  <c r="E28" i="2"/>
  <c r="E2" i="3" l="1"/>
  <c r="D2" i="3"/>
  <c r="E18" i="2" l="1"/>
  <c r="E19" i="2"/>
  <c r="E20" i="2"/>
  <c r="E21" i="2"/>
  <c r="E22" i="2"/>
  <c r="E23" i="2"/>
  <c r="E24" i="2"/>
  <c r="E25" i="2"/>
  <c r="E26" i="2"/>
  <c r="E27" i="2"/>
  <c r="E17" i="2" l="1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3" i="3" l="1"/>
  <c r="E4" i="3" s="1"/>
  <c r="E5" i="3" s="1"/>
  <c r="E6" i="3" s="1"/>
  <c r="D3" i="3"/>
  <c r="D4" i="3" s="1"/>
  <c r="D5" i="3" s="1"/>
  <c r="D6" i="3" s="1"/>
  <c r="B6" i="3" l="1"/>
  <c r="F6" i="3" s="1"/>
  <c r="C6" i="3" l="1"/>
  <c r="G6" i="3" s="1"/>
  <c r="B2" i="3"/>
  <c r="F2" i="3" s="1"/>
  <c r="C2" i="3"/>
  <c r="G2" i="3" s="1"/>
  <c r="B5" i="3"/>
  <c r="F5" i="3" s="1"/>
  <c r="C5" i="3"/>
  <c r="G5" i="3" s="1"/>
  <c r="B4" i="3" l="1"/>
  <c r="F4" i="3" s="1"/>
  <c r="C4" i="3"/>
  <c r="G4" i="3" s="1"/>
  <c r="C3" i="3"/>
  <c r="B3" i="3"/>
  <c r="C7" i="3" l="1"/>
  <c r="B7" i="3"/>
  <c r="G3" i="3"/>
  <c r="F3" i="3"/>
  <c r="F7" i="3" l="1"/>
  <c r="G7" i="3"/>
</calcChain>
</file>

<file path=xl/sharedStrings.xml><?xml version="1.0" encoding="utf-8"?>
<sst xmlns="http://schemas.openxmlformats.org/spreadsheetml/2006/main" count="13" uniqueCount="12">
  <si>
    <t>Project #</t>
  </si>
  <si>
    <t>kW</t>
  </si>
  <si>
    <t>kWh</t>
  </si>
  <si>
    <t>End date</t>
  </si>
  <si>
    <t>Year</t>
  </si>
  <si>
    <t>Gross kWh Savings</t>
  </si>
  <si>
    <t>Gross kW Savings</t>
  </si>
  <si>
    <t>NTG Energy</t>
  </si>
  <si>
    <t>NTG Demand</t>
  </si>
  <si>
    <t>Net kWh Savings</t>
  </si>
  <si>
    <t>Net kW Savings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</si>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</sst>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&quot;$&quot;* #,##0.00_);_(&quot;$&quot;* \(#,##0.00\);_(&quot;$&quot;* &quot;-&quot;??_);_(@_)"/>
    <numFmt numFmtId="166" formatCode="[$-10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1" xfId="1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right" vertical="center"/>
    </xf>
    <xf numFmtId="0" fontId="4" fillId="3" borderId="0" xfId="0" applyFont="1" applyFill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10" fontId="0" fillId="0" borderId="0" xfId="3" applyNumberFormat="1" applyFont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 vertical="center"/>
    </xf>
    <xf numFmtId="10" fontId="0" fillId="4" borderId="5" xfId="3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right" vertical="center"/>
    </xf>
    <xf numFmtId="43" fontId="5" fillId="0" borderId="2" xfId="1" applyFont="1" applyFill="1" applyBorder="1" applyAlignment="1" applyProtection="1">
      <alignment horizontal="center"/>
      <protection locked="0" hidden="1"/>
    </xf>
    <xf numFmtId="4" fontId="5" fillId="0" borderId="2" xfId="1" applyNumberFormat="1" applyFont="1" applyFill="1" applyBorder="1" applyProtection="1">
      <protection locked="0" hidden="1"/>
    </xf>
    <xf numFmtId="15" fontId="5" fillId="0" borderId="1" xfId="0" applyNumberFormat="1" applyFont="1" applyBorder="1"/>
    <xf numFmtId="164" fontId="5" fillId="0" borderId="1" xfId="1" applyNumberFormat="1" applyFont="1" applyFill="1" applyBorder="1" applyAlignment="1">
      <alignment horizontal="right" vertical="center"/>
    </xf>
    <xf numFmtId="43" fontId="5" fillId="0" borderId="1" xfId="1" applyFont="1" applyFill="1" applyBorder="1" applyAlignment="1" applyProtection="1">
      <alignment horizontal="center"/>
      <protection locked="0" hidden="1"/>
    </xf>
    <xf numFmtId="4" fontId="5" fillId="0" borderId="1" xfId="1" applyNumberFormat="1" applyFont="1" applyFill="1" applyBorder="1" applyProtection="1">
      <protection locked="0" hidden="1"/>
    </xf>
    <xf numFmtId="166" fontId="5" fillId="0" borderId="2" xfId="0" applyNumberFormat="1" applyFont="1" applyFill="1" applyBorder="1" applyAlignment="1" applyProtection="1">
      <protection locked="0" hidden="1"/>
    </xf>
    <xf numFmtId="166" fontId="5" fillId="0" borderId="1" xfId="0" applyNumberFormat="1" applyFont="1" applyFill="1" applyBorder="1" applyAlignment="1" applyProtection="1">
      <protection locked="0"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7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09AF86-AB7B-49AC-AADB-F7C0ADA09F94}" name="Table1" displayName="Table1" ref="A1:G7" totalsRowShown="0" headerRowDxfId="76" dataDxfId="74" headerRowBorderDxfId="75" tableBorderDxfId="73">
  <tableColumns count="7">
    <tableColumn id="1" xr3:uid="{F71763A9-40E6-4D81-BBE6-EBC673035ACF}" name="Year" dataDxfId="72" totalsRowDxfId="71"/>
    <tableColumn id="2" xr3:uid="{3A41F17C-35AE-47F3-9824-D35E46E108A2}" name="Gross kWh Savings" dataDxfId="70" totalsRowDxfId="69" dataCellStyle="Comma" totalsRowCellStyle="Comma"/>
    <tableColumn id="3" xr3:uid="{381B7BD5-1C08-4406-9CBA-4589A6A5954C}" name="Gross kW Savings" dataDxfId="68" totalsRowDxfId="67" dataCellStyle="Comma" totalsRowCellStyle="Comma"/>
    <tableColumn id="4" xr3:uid="{43E3B94C-CD3F-4370-9FC3-B4904E68ABCA}" name="NTG Energy" dataDxfId="66" totalsRowDxfId="65" dataCellStyle="Percent" totalsRowCellStyle="Percent"/>
    <tableColumn id="5" xr3:uid="{DE455E69-6FBE-4BD7-9170-BEB7DBDB14FD}" name="NTG Demand" dataDxfId="64" totalsRowDxfId="63" dataCellStyle="Percent" totalsRowCellStyle="Percent"/>
    <tableColumn id="6" xr3:uid="{FBD98BB7-EE56-4C34-9C46-C8180AD94E6D}" name="Net kWh Savings" dataDxfId="62" totalsRowDxfId="61"/>
    <tableColumn id="7" xr3:uid="{0A67C9D9-14C5-417B-9454-E0AB87C9C3A7}" name="Net kW Savings" dataDxfId="60" totalsRowDxfId="59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6455-14D9-496D-95DE-5DD16ED713C7}">
  <dimension ref="A1:G7"/>
  <sheetViews>
    <sheetView tabSelected="1" zoomScale="85" zoomScaleNormal="85" workbookViewId="0">
      <selection activeCell="C28" sqref="C28"/>
    </sheetView>
  </sheetViews>
  <sheetFormatPr defaultRowHeight="15" x14ac:dyDescent="0.25"/>
  <cols>
    <col min="2" max="2" width="16.5703125" bestFit="1" customWidth="1"/>
    <col min="3" max="3" width="15.42578125" bestFit="1" customWidth="1"/>
    <col min="4" max="4" width="10.42578125" bestFit="1" customWidth="1"/>
    <col min="5" max="5" width="11.85546875" bestFit="1" customWidth="1"/>
    <col min="6" max="6" width="14.85546875" bestFit="1" customWidth="1"/>
    <col min="7" max="7" width="13.7109375" bestFit="1" customWidth="1"/>
    <col min="9" max="9" width="14.28515625" bestFit="1" customWidth="1"/>
    <col min="10" max="10" width="9.5703125" bestFit="1" customWidth="1"/>
    <col min="11" max="11" width="14.28515625" bestFit="1" customWidth="1"/>
    <col min="12" max="12" width="9.5703125" bestFit="1" customWidth="1"/>
    <col min="14" max="14" width="14.28515625" bestFit="1" customWidth="1"/>
    <col min="15" max="15" width="9.5703125" bestFit="1" customWidth="1"/>
  </cols>
  <sheetData>
    <row r="1" spans="1:7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8</v>
      </c>
      <c r="F1" s="5" t="s">
        <v>9</v>
      </c>
      <c r="G1" s="5" t="s">
        <v>10</v>
      </c>
    </row>
    <row r="2" spans="1:7" x14ac:dyDescent="0.25">
      <c r="A2" s="6">
        <v>2018</v>
      </c>
      <c r="B2" s="7">
        <f>SUMIF('June2023-Dec2023'!E:E,Table1[[#This Row],[Year]],'June2023-Dec2023'!C:C)</f>
        <v>2082427.9500000002</v>
      </c>
      <c r="C2" s="7">
        <f>SUMIF('June2023-Dec2023'!E:E,Table1[[#This Row],[Year]],'June2023-Dec2023'!B:B)</f>
        <v>64.569999999999993</v>
      </c>
      <c r="D2" s="12">
        <f t="shared" ref="D2:D3" si="0">85.6038328400034/100</f>
        <v>0.85603832840003402</v>
      </c>
      <c r="E2" s="12">
        <f t="shared" ref="E2:E3" si="1">87.510884438363/100</f>
        <v>0.8751088443836299</v>
      </c>
      <c r="F2" s="9">
        <f t="shared" ref="F2" si="2">B2*D2</f>
        <v>1782638.1413315097</v>
      </c>
      <c r="G2" s="9">
        <f t="shared" ref="G2" si="3">C2*E2</f>
        <v>56.505778081850977</v>
      </c>
    </row>
    <row r="3" spans="1:7" x14ac:dyDescent="0.25">
      <c r="A3" s="6">
        <v>2019</v>
      </c>
      <c r="B3" s="7">
        <f>SUMIF('June2023-Dec2023'!E:E,Table1[[#This Row],[Year]],'June2023-Dec2023'!C:C)</f>
        <v>889329.8</v>
      </c>
      <c r="C3" s="7">
        <f>SUMIF('June2023-Dec2023'!E:E,Table1[[#This Row],[Year]],'June2023-Dec2023'!B:B)</f>
        <v>109.97999999999999</v>
      </c>
      <c r="D3" s="12">
        <f t="shared" si="0"/>
        <v>0.85603832840003402</v>
      </c>
      <c r="E3" s="12">
        <f t="shared" si="1"/>
        <v>0.8751088443836299</v>
      </c>
      <c r="F3" s="9">
        <f t="shared" ref="F3:G3" si="4">B3*D3</f>
        <v>761300.39538833662</v>
      </c>
      <c r="G3" s="9">
        <f t="shared" si="4"/>
        <v>96.244470705311613</v>
      </c>
    </row>
    <row r="4" spans="1:7" x14ac:dyDescent="0.25">
      <c r="A4" s="6">
        <v>2020</v>
      </c>
      <c r="B4" s="7">
        <f>SUMIF('June2023-Dec2023'!E:E,Table1[[#This Row],[Year]],'June2023-Dec2023'!C:C)</f>
        <v>2102086.0999999996</v>
      </c>
      <c r="C4" s="7">
        <f>SUMIF('June2023-Dec2023'!E:E,Table1[[#This Row],[Year]],'June2023-Dec2023'!B:B)</f>
        <v>105.583</v>
      </c>
      <c r="D4" s="8">
        <f>D3</f>
        <v>0.85603832840003402</v>
      </c>
      <c r="E4" s="8">
        <f>E3</f>
        <v>0.8751088443836299</v>
      </c>
      <c r="F4" s="9">
        <f t="shared" ref="F4" si="5">B4*D4</f>
        <v>1799466.2711969465</v>
      </c>
      <c r="G4" s="9">
        <f t="shared" ref="G4" si="6">C4*E4</f>
        <v>92.396617116556797</v>
      </c>
    </row>
    <row r="5" spans="1:7" x14ac:dyDescent="0.25">
      <c r="A5" s="6">
        <v>2021</v>
      </c>
      <c r="B5" s="7">
        <f>SUMIF('June2023-Dec2023'!E:E,Table1[[#This Row],[Year]],'June2023-Dec2023'!C:C)</f>
        <v>1672670.65</v>
      </c>
      <c r="C5" s="7">
        <f>SUMIF('June2023-Dec2023'!E:E,Table1[[#This Row],[Year]],'June2023-Dec2023'!B:B)</f>
        <v>416.34000000000003</v>
      </c>
      <c r="D5" s="8">
        <f t="shared" ref="D5:D6" si="7">D4</f>
        <v>0.85603832840003402</v>
      </c>
      <c r="E5" s="8">
        <f t="shared" ref="E5:E6" si="8">E4</f>
        <v>0.8751088443836299</v>
      </c>
      <c r="F5" s="9">
        <f t="shared" ref="F5" si="9">B5*D5</f>
        <v>1431870.1871897983</v>
      </c>
      <c r="G5" s="9">
        <f t="shared" ref="G5" si="10">C5*E5</f>
        <v>364.34281627068049</v>
      </c>
    </row>
    <row r="6" spans="1:7" x14ac:dyDescent="0.25">
      <c r="A6" s="6">
        <v>2022</v>
      </c>
      <c r="B6" s="7">
        <f>SUMIF('June2023-Dec2023'!E:E,Table1[[#This Row],[Year]],'June2023-Dec2023'!C:C)</f>
        <v>2644166</v>
      </c>
      <c r="C6" s="7">
        <f>SUMIF('June2023-Dec2023'!E:E,Table1[[#This Row],[Year]],'June2023-Dec2023'!B:B)</f>
        <v>38.200000000000003</v>
      </c>
      <c r="D6" s="8">
        <f t="shared" si="7"/>
        <v>0.85603832840003402</v>
      </c>
      <c r="E6" s="8">
        <f t="shared" si="8"/>
        <v>0.8751088443836299</v>
      </c>
      <c r="F6" s="9">
        <f>B6*D6</f>
        <v>2263507.4426522045</v>
      </c>
      <c r="G6" s="9">
        <f t="shared" ref="G6" si="11">C6*E6</f>
        <v>33.429157855454662</v>
      </c>
    </row>
    <row r="7" spans="1:7" x14ac:dyDescent="0.25">
      <c r="A7" s="10" t="s">
        <v>11</v>
      </c>
      <c r="B7" s="11">
        <f>SUM(B2:B6)</f>
        <v>9390680.5</v>
      </c>
      <c r="C7" s="11">
        <f>SUM(C2:C6)</f>
        <v>734.673</v>
      </c>
      <c r="D7" s="11"/>
      <c r="E7" s="10"/>
      <c r="F7" s="11">
        <f>SUM(F2:F6)</f>
        <v>8038782.4377587959</v>
      </c>
      <c r="G7" s="11">
        <f>SUM(G2:G6)</f>
        <v>642.91884002985444</v>
      </c>
    </row>
  </sheetData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57A8-FBFE-49C6-AC11-CF165E132ED2}">
  <dimension ref="A1:E35"/>
  <sheetViews>
    <sheetView zoomScale="85" zoomScaleNormal="85" workbookViewId="0">
      <pane ySplit="1" topLeftCell="A2" activePane="bottomLeft" state="frozen"/>
      <selection pane="bottomLeft" activeCell="F35" sqref="F35"/>
    </sheetView>
  </sheetViews>
  <sheetFormatPr defaultRowHeight="15" x14ac:dyDescent="0.25"/>
  <cols>
    <col min="1" max="1" width="9.7109375" bestFit="1" customWidth="1"/>
    <col min="2" max="2" width="8.140625" bestFit="1" customWidth="1"/>
    <col min="3" max="3" width="12.140625" bestFit="1" customWidth="1"/>
    <col min="4" max="4" width="10.140625" bestFit="1" customWidth="1"/>
    <col min="5" max="5" width="5.140625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13">
        <v>205948</v>
      </c>
      <c r="B2" s="14">
        <v>1.84</v>
      </c>
      <c r="C2" s="15">
        <v>6855</v>
      </c>
      <c r="D2" s="16">
        <v>43791</v>
      </c>
      <c r="E2">
        <f t="shared" ref="E2:E18" si="0">YEAR(D2)</f>
        <v>2019</v>
      </c>
    </row>
    <row r="3" spans="1:5" x14ac:dyDescent="0.25">
      <c r="A3" s="13">
        <v>199272</v>
      </c>
      <c r="B3" s="14">
        <v>3.75</v>
      </c>
      <c r="C3" s="15">
        <v>18270</v>
      </c>
      <c r="D3" s="16">
        <v>43441</v>
      </c>
      <c r="E3">
        <f t="shared" si="0"/>
        <v>2018</v>
      </c>
    </row>
    <row r="4" spans="1:5" x14ac:dyDescent="0.25">
      <c r="A4" s="13">
        <v>198580</v>
      </c>
      <c r="B4" s="14">
        <v>156.4</v>
      </c>
      <c r="C4" s="15">
        <v>18325.650000000001</v>
      </c>
      <c r="D4" s="16">
        <v>44348</v>
      </c>
      <c r="E4">
        <f t="shared" si="0"/>
        <v>2021</v>
      </c>
    </row>
    <row r="5" spans="1:5" x14ac:dyDescent="0.25">
      <c r="A5" s="13">
        <v>198194</v>
      </c>
      <c r="B5" s="14">
        <v>11.85</v>
      </c>
      <c r="C5" s="15">
        <v>103565</v>
      </c>
      <c r="D5" s="16">
        <v>44801</v>
      </c>
      <c r="E5">
        <f t="shared" si="0"/>
        <v>2022</v>
      </c>
    </row>
    <row r="6" spans="1:5" x14ac:dyDescent="0.25">
      <c r="A6" s="13">
        <v>198193</v>
      </c>
      <c r="B6" s="14">
        <v>7.78</v>
      </c>
      <c r="C6" s="15">
        <v>67975</v>
      </c>
      <c r="D6" s="16">
        <v>44802</v>
      </c>
      <c r="E6">
        <f t="shared" si="0"/>
        <v>2022</v>
      </c>
    </row>
    <row r="7" spans="1:5" x14ac:dyDescent="0.25">
      <c r="A7" s="13">
        <v>198191</v>
      </c>
      <c r="B7" s="14">
        <v>18.57</v>
      </c>
      <c r="C7" s="15">
        <v>162228</v>
      </c>
      <c r="D7" s="16">
        <v>44802</v>
      </c>
      <c r="E7">
        <f t="shared" si="0"/>
        <v>2022</v>
      </c>
    </row>
    <row r="8" spans="1:5" x14ac:dyDescent="0.25">
      <c r="A8" s="13">
        <v>191243</v>
      </c>
      <c r="B8" s="14">
        <v>0</v>
      </c>
      <c r="C8" s="15">
        <v>138021</v>
      </c>
      <c r="D8" s="16">
        <v>43251</v>
      </c>
      <c r="E8">
        <f t="shared" si="0"/>
        <v>2018</v>
      </c>
    </row>
    <row r="9" spans="1:5" x14ac:dyDescent="0.25">
      <c r="A9" s="13">
        <v>172205</v>
      </c>
      <c r="B9" s="14">
        <v>0.1</v>
      </c>
      <c r="C9" s="15">
        <v>13324</v>
      </c>
      <c r="D9" s="16">
        <v>43040</v>
      </c>
      <c r="E9">
        <f t="shared" si="0"/>
        <v>2017</v>
      </c>
    </row>
    <row r="10" spans="1:5" x14ac:dyDescent="0.25">
      <c r="A10" s="17">
        <v>170425</v>
      </c>
      <c r="B10" s="18">
        <v>8.8000000000000007</v>
      </c>
      <c r="C10" s="19">
        <v>20570</v>
      </c>
      <c r="D10" s="16">
        <v>43342</v>
      </c>
      <c r="E10">
        <f t="shared" si="0"/>
        <v>2018</v>
      </c>
    </row>
    <row r="11" spans="1:5" x14ac:dyDescent="0.25">
      <c r="A11" s="17">
        <v>155003</v>
      </c>
      <c r="B11" s="18">
        <v>6.04</v>
      </c>
      <c r="C11" s="19">
        <v>90615.2</v>
      </c>
      <c r="D11" s="16">
        <v>42940</v>
      </c>
      <c r="E11">
        <f t="shared" si="0"/>
        <v>2017</v>
      </c>
    </row>
    <row r="12" spans="1:5" x14ac:dyDescent="0.25">
      <c r="A12" s="13">
        <v>207143</v>
      </c>
      <c r="B12" s="14">
        <v>0</v>
      </c>
      <c r="C12" s="15">
        <v>98827</v>
      </c>
      <c r="D12" s="20">
        <v>44926</v>
      </c>
      <c r="E12">
        <f t="shared" si="0"/>
        <v>2022</v>
      </c>
    </row>
    <row r="13" spans="1:5" x14ac:dyDescent="0.25">
      <c r="A13" s="13">
        <v>199816</v>
      </c>
      <c r="B13" s="14">
        <v>0</v>
      </c>
      <c r="C13" s="15">
        <v>174966</v>
      </c>
      <c r="D13" s="20">
        <v>43462</v>
      </c>
      <c r="E13">
        <f t="shared" si="0"/>
        <v>2018</v>
      </c>
    </row>
    <row r="14" spans="1:5" x14ac:dyDescent="0.25">
      <c r="A14" s="13">
        <v>191638</v>
      </c>
      <c r="B14" s="14">
        <v>50.94</v>
      </c>
      <c r="C14" s="15">
        <v>365951</v>
      </c>
      <c r="D14" s="20">
        <v>43814</v>
      </c>
      <c r="E14">
        <f t="shared" si="0"/>
        <v>2019</v>
      </c>
    </row>
    <row r="15" spans="1:5" x14ac:dyDescent="0.25">
      <c r="A15" s="13">
        <v>186589</v>
      </c>
      <c r="B15" s="14">
        <v>0</v>
      </c>
      <c r="C15" s="15">
        <v>97783.2</v>
      </c>
      <c r="D15" s="20">
        <v>43861</v>
      </c>
      <c r="E15">
        <f t="shared" si="0"/>
        <v>2020</v>
      </c>
    </row>
    <row r="16" spans="1:5" x14ac:dyDescent="0.25">
      <c r="A16" s="13">
        <v>166420</v>
      </c>
      <c r="B16" s="14">
        <v>88.004999999999995</v>
      </c>
      <c r="C16" s="15">
        <v>564226.91099999996</v>
      </c>
      <c r="D16" s="20">
        <v>42734</v>
      </c>
      <c r="E16">
        <f t="shared" si="0"/>
        <v>2016</v>
      </c>
    </row>
    <row r="17" spans="1:5" x14ac:dyDescent="0.25">
      <c r="A17" s="17">
        <v>144358</v>
      </c>
      <c r="B17" s="18">
        <v>239.94</v>
      </c>
      <c r="C17" s="19">
        <v>813603</v>
      </c>
      <c r="D17" s="21">
        <v>44336</v>
      </c>
      <c r="E17">
        <f t="shared" si="0"/>
        <v>2021</v>
      </c>
    </row>
    <row r="18" spans="1:5" x14ac:dyDescent="0.25">
      <c r="A18" s="13">
        <v>201247</v>
      </c>
      <c r="B18" s="14">
        <v>0</v>
      </c>
      <c r="C18" s="15">
        <v>397631.99</v>
      </c>
      <c r="D18" s="16">
        <v>43460</v>
      </c>
      <c r="E18">
        <f t="shared" si="0"/>
        <v>2018</v>
      </c>
    </row>
    <row r="19" spans="1:5" x14ac:dyDescent="0.25">
      <c r="A19" s="13">
        <v>199847</v>
      </c>
      <c r="B19" s="14">
        <v>0</v>
      </c>
      <c r="C19" s="15">
        <v>209071.15</v>
      </c>
      <c r="D19" s="16">
        <v>43465</v>
      </c>
      <c r="E19">
        <f t="shared" ref="E19:E35" si="1">YEAR(D19)</f>
        <v>2018</v>
      </c>
    </row>
    <row r="20" spans="1:5" x14ac:dyDescent="0.25">
      <c r="A20" s="13">
        <v>199086</v>
      </c>
      <c r="B20" s="14">
        <v>29.6</v>
      </c>
      <c r="C20" s="15">
        <v>275074.8</v>
      </c>
      <c r="D20" s="16">
        <v>43489</v>
      </c>
      <c r="E20">
        <f t="shared" si="1"/>
        <v>2019</v>
      </c>
    </row>
    <row r="21" spans="1:5" x14ac:dyDescent="0.25">
      <c r="A21" s="13">
        <v>197807</v>
      </c>
      <c r="B21" s="14">
        <v>27.6</v>
      </c>
      <c r="C21" s="15">
        <v>241449</v>
      </c>
      <c r="D21" s="16">
        <v>43615</v>
      </c>
      <c r="E21">
        <f t="shared" si="1"/>
        <v>2019</v>
      </c>
    </row>
    <row r="22" spans="1:5" x14ac:dyDescent="0.25">
      <c r="A22" s="13">
        <v>195234</v>
      </c>
      <c r="B22" s="14">
        <v>0</v>
      </c>
      <c r="C22" s="15">
        <v>442869</v>
      </c>
      <c r="D22" s="16">
        <v>43833</v>
      </c>
      <c r="E22">
        <f t="shared" si="1"/>
        <v>2020</v>
      </c>
    </row>
    <row r="23" spans="1:5" x14ac:dyDescent="0.25">
      <c r="A23" s="13">
        <v>195027</v>
      </c>
      <c r="B23" s="14">
        <v>0</v>
      </c>
      <c r="C23" s="15">
        <v>155662</v>
      </c>
      <c r="D23" s="16">
        <v>43434</v>
      </c>
      <c r="E23">
        <f t="shared" si="1"/>
        <v>2018</v>
      </c>
    </row>
    <row r="24" spans="1:5" x14ac:dyDescent="0.25">
      <c r="A24" s="13">
        <v>189094</v>
      </c>
      <c r="B24" s="14">
        <v>12.6</v>
      </c>
      <c r="C24" s="15">
        <v>108228</v>
      </c>
      <c r="D24" s="16">
        <v>43251</v>
      </c>
      <c r="E24">
        <f t="shared" si="1"/>
        <v>2018</v>
      </c>
    </row>
    <row r="25" spans="1:5" x14ac:dyDescent="0.25">
      <c r="A25" s="13">
        <v>184897</v>
      </c>
      <c r="B25" s="14">
        <v>0</v>
      </c>
      <c r="C25" s="15">
        <v>125397</v>
      </c>
      <c r="D25" s="16">
        <v>43434</v>
      </c>
      <c r="E25">
        <f t="shared" si="1"/>
        <v>2018</v>
      </c>
    </row>
    <row r="26" spans="1:5" x14ac:dyDescent="0.25">
      <c r="A26" s="13">
        <v>182986</v>
      </c>
      <c r="B26" s="14">
        <v>0</v>
      </c>
      <c r="C26" s="15">
        <v>531786.81000000006</v>
      </c>
      <c r="D26" s="16">
        <v>43374</v>
      </c>
      <c r="E26">
        <f t="shared" si="1"/>
        <v>2018</v>
      </c>
    </row>
    <row r="27" spans="1:5" x14ac:dyDescent="0.25">
      <c r="A27" s="17">
        <v>151787</v>
      </c>
      <c r="B27" s="18">
        <v>0</v>
      </c>
      <c r="C27" s="19">
        <v>596257</v>
      </c>
      <c r="D27" s="16">
        <v>43875</v>
      </c>
      <c r="E27">
        <f t="shared" si="1"/>
        <v>2020</v>
      </c>
    </row>
    <row r="28" spans="1:5" x14ac:dyDescent="0.25">
      <c r="A28" s="17">
        <v>204329</v>
      </c>
      <c r="B28" s="18">
        <v>0</v>
      </c>
      <c r="C28" s="19">
        <v>77219.899999999994</v>
      </c>
      <c r="D28" s="16">
        <v>43922</v>
      </c>
      <c r="E28">
        <f t="shared" si="1"/>
        <v>2020</v>
      </c>
    </row>
    <row r="29" spans="1:5" x14ac:dyDescent="0.25">
      <c r="A29" s="17">
        <v>200935</v>
      </c>
      <c r="B29" s="18">
        <v>20</v>
      </c>
      <c r="C29" s="19">
        <v>188160</v>
      </c>
      <c r="D29" s="16">
        <v>44433</v>
      </c>
      <c r="E29">
        <f t="shared" si="1"/>
        <v>2021</v>
      </c>
    </row>
    <row r="30" spans="1:5" x14ac:dyDescent="0.25">
      <c r="A30" s="17">
        <v>189442</v>
      </c>
      <c r="B30" s="18">
        <v>39.42</v>
      </c>
      <c r="C30" s="19">
        <v>202824</v>
      </c>
      <c r="D30" s="16">
        <v>43184</v>
      </c>
      <c r="E30">
        <f t="shared" si="1"/>
        <v>2018</v>
      </c>
    </row>
    <row r="31" spans="1:5" x14ac:dyDescent="0.25">
      <c r="A31" s="17">
        <v>203555</v>
      </c>
      <c r="B31" s="18">
        <v>0</v>
      </c>
      <c r="C31" s="19">
        <v>461598</v>
      </c>
      <c r="D31" s="16">
        <v>44790</v>
      </c>
      <c r="E31">
        <f t="shared" si="1"/>
        <v>2022</v>
      </c>
    </row>
    <row r="32" spans="1:5" x14ac:dyDescent="0.25">
      <c r="A32" s="17">
        <v>191117</v>
      </c>
      <c r="B32" s="18">
        <v>0</v>
      </c>
      <c r="C32" s="19">
        <v>652582</v>
      </c>
      <c r="D32" s="16">
        <v>44327</v>
      </c>
      <c r="E32">
        <f t="shared" si="1"/>
        <v>2021</v>
      </c>
    </row>
    <row r="33" spans="1:5" x14ac:dyDescent="0.25">
      <c r="A33" s="17">
        <v>170607</v>
      </c>
      <c r="B33" s="18">
        <v>0</v>
      </c>
      <c r="C33" s="19">
        <v>189514</v>
      </c>
      <c r="D33" s="16">
        <v>43081</v>
      </c>
      <c r="E33">
        <f t="shared" si="1"/>
        <v>2017</v>
      </c>
    </row>
    <row r="34" spans="1:5" x14ac:dyDescent="0.25">
      <c r="A34" s="17">
        <v>198927</v>
      </c>
      <c r="B34" s="18">
        <v>0</v>
      </c>
      <c r="C34" s="19">
        <v>1749973</v>
      </c>
      <c r="D34" s="16">
        <v>44926</v>
      </c>
      <c r="E34">
        <f t="shared" si="1"/>
        <v>2022</v>
      </c>
    </row>
    <row r="35" spans="1:5" x14ac:dyDescent="0.25">
      <c r="A35" s="17">
        <v>193068</v>
      </c>
      <c r="B35" s="18">
        <v>105.583</v>
      </c>
      <c r="C35" s="19">
        <v>887957</v>
      </c>
      <c r="D35" s="16">
        <v>44189</v>
      </c>
      <c r="E35">
        <f t="shared" si="1"/>
        <v>2020</v>
      </c>
    </row>
  </sheetData>
  <autoFilter ref="A1:E35" xr:uid="{5BC50A19-4CCA-4715-B362-AE737B04B09E}"/>
  <conditionalFormatting sqref="A2:A11">
    <cfRule type="expression" dxfId="13" priority="15">
      <formula>$B$3996=$B$2:$B$3995</formula>
    </cfRule>
  </conditionalFormatting>
  <conditionalFormatting sqref="A2:A11">
    <cfRule type="duplicateValues" dxfId="12" priority="16"/>
  </conditionalFormatting>
  <conditionalFormatting sqref="A12:A17">
    <cfRule type="expression" dxfId="11" priority="13">
      <formula>$B$3996=$B$2:$B$3995</formula>
    </cfRule>
  </conditionalFormatting>
  <conditionalFormatting sqref="A12:A17">
    <cfRule type="duplicateValues" dxfId="10" priority="14"/>
  </conditionalFormatting>
  <conditionalFormatting sqref="A18:A27">
    <cfRule type="expression" dxfId="9" priority="11">
      <formula>$B$4000=$B$2:$B$3999</formula>
    </cfRule>
  </conditionalFormatting>
  <conditionalFormatting sqref="A18:A27">
    <cfRule type="duplicateValues" dxfId="8" priority="12"/>
  </conditionalFormatting>
  <conditionalFormatting sqref="A28:A30">
    <cfRule type="expression" dxfId="7" priority="9">
      <formula>$B$4000=$B$2:$B$3999</formula>
    </cfRule>
  </conditionalFormatting>
  <conditionalFormatting sqref="A28:A30">
    <cfRule type="duplicateValues" dxfId="6" priority="10"/>
  </conditionalFormatting>
  <conditionalFormatting sqref="A31:A32">
    <cfRule type="expression" dxfId="5" priority="7">
      <formula>$B$4000=$B$2:$B$3999</formula>
    </cfRule>
  </conditionalFormatting>
  <conditionalFormatting sqref="A31:A32">
    <cfRule type="duplicateValues" dxfId="4" priority="8"/>
  </conditionalFormatting>
  <conditionalFormatting sqref="A33">
    <cfRule type="expression" dxfId="3" priority="5">
      <formula>$B$4000=$B$2:$B$3999</formula>
    </cfRule>
  </conditionalFormatting>
  <conditionalFormatting sqref="A33">
    <cfRule type="duplicateValues" dxfId="2" priority="6"/>
  </conditionalFormatting>
  <conditionalFormatting sqref="A34:A35">
    <cfRule type="expression" dxfId="1" priority="1">
      <formula>$B$4000=$B$2:$B$3999</formula>
    </cfRule>
  </conditionalFormatting>
  <conditionalFormatting sqref="A34:A35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E4E75C-27B7-4AA4-A94C-C7C7C987E996}"/>
</file>

<file path=customXml/itemProps2.xml><?xml version="1.0" encoding="utf-8"?>
<ds:datastoreItem xmlns:ds="http://schemas.openxmlformats.org/officeDocument/2006/customXml" ds:itemID="{2711AB51-27C9-431F-9FF6-DE06CC49BD94}"/>
</file>

<file path=customXml/itemProps3.xml><?xml version="1.0" encoding="utf-8"?>
<ds:datastoreItem xmlns:ds="http://schemas.openxmlformats.org/officeDocument/2006/customXml" ds:itemID="{E9102803-F8B5-42B2-8928-132D49FC8E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Retrofit Summary</vt:lpstr>
      <vt:lpstr>June2023-Dec2023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Roy Chung</dc:creator>
  <cp:lastModifiedBy>Jp Musaazi</cp:lastModifiedBy>
  <dcterms:created xsi:type="dcterms:W3CDTF">2020-11-16T19:15:34Z</dcterms:created>
  <dcterms:modified xsi:type="dcterms:W3CDTF">2024-03-21T13:35:22Z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2023-08-03T15:34:11Z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e789392f-ba0f-411f-92b6-1c381762f98e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</Properties>
</file>