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5RateApp/Exhibits/Application/Exhibit9/Tab02-Continuity Schedules/S03-Lost Revenue Adjustment Mechanism (LRAM)/Update_20240402/"/>
    </mc:Choice>
  </mc:AlternateContent>
  <xr:revisionPtr revIDLastSave="0" documentId="13_ncr:1_{A73B6168-7A82-459F-B7EE-4D59B6237733}" xr6:coauthVersionLast="47" xr6:coauthVersionMax="47" xr10:uidLastSave="{00000000-0000-0000-0000-000000000000}"/>
  <bookViews>
    <workbookView xWindow="-120" yWindow="-120" windowWidth="29040" windowHeight="15840" tabRatio="768" firstSheet="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a.  Rate Class Allocations" sheetId="88" r:id="rId8"/>
    <sheet name="3.  Distribution Rates" sheetId="45" r:id="rId9"/>
    <sheet name="4.  2011-2014 LRAM" sheetId="46" r:id="rId10"/>
    <sheet name="5.  2015-2027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Report'!$C$26:$BT$143</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8">'3.  Distribution Rates'!$A$1:$P$188</definedName>
    <definedName name="_xlnm.Print_Area" localSheetId="9">'4.  2011-2014 LRAM'!$A$1:$BA$564</definedName>
    <definedName name="_xlnm.Print_Area" localSheetId="10">'5.  2015-2027 LRAM'!$A:$AT</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Rates'!$B$169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4" i="47" l="1"/>
  <c r="Q88" i="45" l="1"/>
  <c r="Q69" i="45"/>
  <c r="Q49" i="45"/>
  <c r="Q107" i="45"/>
  <c r="P107" i="45"/>
  <c r="O107" i="45"/>
  <c r="N107" i="45"/>
  <c r="M107" i="45"/>
  <c r="L107" i="45"/>
  <c r="K107" i="45"/>
  <c r="R107" i="45"/>
  <c r="R88" i="45"/>
  <c r="P88" i="45"/>
  <c r="O88" i="45"/>
  <c r="N88" i="45"/>
  <c r="M88" i="45"/>
  <c r="L88" i="45"/>
  <c r="K88" i="45"/>
  <c r="R69" i="45"/>
  <c r="P69" i="45"/>
  <c r="O69" i="45"/>
  <c r="N69" i="45"/>
  <c r="M69" i="45"/>
  <c r="L69" i="45"/>
  <c r="K69" i="45"/>
  <c r="P49" i="45"/>
  <c r="O49" i="45"/>
  <c r="N49" i="45"/>
  <c r="M49" i="45"/>
  <c r="L49" i="45"/>
  <c r="K49" i="45"/>
  <c r="R49" i="45"/>
  <c r="R163" i="45" l="1"/>
  <c r="R156" i="45"/>
  <c r="R149" i="45"/>
  <c r="R142" i="45"/>
  <c r="R135" i="45"/>
  <c r="R128" i="45"/>
  <c r="R121" i="45"/>
  <c r="R114" i="45"/>
  <c r="R29" i="45"/>
  <c r="R22" i="45"/>
  <c r="R17" i="45"/>
  <c r="R108" i="45" s="1"/>
  <c r="H187" i="45" s="1"/>
  <c r="R89" i="45" l="1"/>
  <c r="G187" i="45" s="1"/>
  <c r="R50" i="45"/>
  <c r="E187" i="45" s="1"/>
  <c r="R70" i="45"/>
  <c r="F187" i="45" s="1"/>
  <c r="N17" i="45" l="1"/>
  <c r="N108" i="45" l="1"/>
  <c r="N70" i="45"/>
  <c r="N89" i="45"/>
  <c r="N50" i="45"/>
  <c r="Q1488" i="79" l="1"/>
  <c r="Q720" i="79"/>
  <c r="Q717" i="79"/>
  <c r="Q714" i="79"/>
  <c r="Q685" i="79"/>
  <c r="AJ1541" i="79" l="1"/>
  <c r="AI1541" i="79"/>
  <c r="AH1541" i="79"/>
  <c r="AG1541" i="79"/>
  <c r="AF1541" i="79"/>
  <c r="AE1541" i="79"/>
  <c r="AJ1487" i="79"/>
  <c r="AI1487" i="79"/>
  <c r="AH1487" i="79"/>
  <c r="AG1487" i="79"/>
  <c r="AF1487" i="79"/>
  <c r="AE1487" i="79"/>
  <c r="AJ1483" i="79"/>
  <c r="AI1483" i="79"/>
  <c r="AH1483" i="79"/>
  <c r="AG1483" i="79"/>
  <c r="AF1483" i="79"/>
  <c r="AE1483" i="79"/>
  <c r="AJ1480" i="79"/>
  <c r="AI1480" i="79"/>
  <c r="AH1480" i="79"/>
  <c r="AG1480" i="79"/>
  <c r="AF1480" i="79"/>
  <c r="AE1480" i="79"/>
  <c r="AJ1477" i="79"/>
  <c r="AI1477" i="79"/>
  <c r="AH1477" i="79"/>
  <c r="AG1477" i="79"/>
  <c r="AF1477" i="79"/>
  <c r="AE1477" i="79"/>
  <c r="AJ1474" i="79"/>
  <c r="AI1474" i="79"/>
  <c r="AH1474" i="79"/>
  <c r="AG1474" i="79"/>
  <c r="AF1474" i="79"/>
  <c r="AE1474" i="79"/>
  <c r="AJ1471" i="79"/>
  <c r="AI1471" i="79"/>
  <c r="AH1471" i="79"/>
  <c r="AG1471" i="79"/>
  <c r="AF1471" i="79"/>
  <c r="AE1471" i="79"/>
  <c r="AJ1468" i="79"/>
  <c r="AI1468" i="79"/>
  <c r="AH1468" i="79"/>
  <c r="AG1468" i="79"/>
  <c r="AF1468" i="79"/>
  <c r="AE1468" i="79"/>
  <c r="AJ1465" i="79"/>
  <c r="AI1465" i="79"/>
  <c r="AH1465" i="79"/>
  <c r="AG1465" i="79"/>
  <c r="AF1465" i="79"/>
  <c r="AE1465" i="79"/>
  <c r="AJ1462" i="79"/>
  <c r="AI1462" i="79"/>
  <c r="AH1462" i="79"/>
  <c r="AG1462" i="79"/>
  <c r="AF1462" i="79"/>
  <c r="AE1462" i="79"/>
  <c r="AJ1458" i="79"/>
  <c r="AI1458" i="79"/>
  <c r="AH1458" i="79"/>
  <c r="AG1458" i="79"/>
  <c r="AF1458" i="79"/>
  <c r="AE1458" i="79"/>
  <c r="AJ1455" i="79"/>
  <c r="AI1455" i="79"/>
  <c r="AH1455" i="79"/>
  <c r="AG1455" i="79"/>
  <c r="AF1455" i="79"/>
  <c r="AE1455" i="79"/>
  <c r="AJ1452" i="79"/>
  <c r="AI1452" i="79"/>
  <c r="AH1452" i="79"/>
  <c r="AG1452" i="79"/>
  <c r="AF1452" i="79"/>
  <c r="AE1452" i="79"/>
  <c r="AJ1449" i="79"/>
  <c r="AI1449" i="79"/>
  <c r="AH1449" i="79"/>
  <c r="AG1449" i="79"/>
  <c r="AF1449" i="79"/>
  <c r="AE1449" i="79"/>
  <c r="AJ675" i="79"/>
  <c r="AI675" i="79"/>
  <c r="AH675" i="79"/>
  <c r="AG675" i="79"/>
  <c r="AF675" i="79"/>
  <c r="AE675" i="79"/>
  <c r="AJ678" i="79"/>
  <c r="AI678" i="79"/>
  <c r="AH678" i="79"/>
  <c r="AG678" i="79"/>
  <c r="AF678" i="79"/>
  <c r="AE678" i="79"/>
  <c r="AJ681" i="79"/>
  <c r="AI681" i="79"/>
  <c r="AH681" i="79"/>
  <c r="AG681" i="79"/>
  <c r="AF681" i="79"/>
  <c r="AE681" i="79"/>
  <c r="AJ684" i="79"/>
  <c r="AI684" i="79"/>
  <c r="AH684" i="79"/>
  <c r="AG684" i="79"/>
  <c r="AF684" i="79"/>
  <c r="AE684" i="79"/>
  <c r="AJ688" i="79"/>
  <c r="AI688" i="79"/>
  <c r="AH688" i="79"/>
  <c r="AG688" i="79"/>
  <c r="AF688" i="79"/>
  <c r="AE688" i="79"/>
  <c r="AJ691" i="79"/>
  <c r="AI691" i="79"/>
  <c r="AH691" i="79"/>
  <c r="AG691" i="79"/>
  <c r="AF691" i="79"/>
  <c r="AE691" i="79"/>
  <c r="AJ694" i="79"/>
  <c r="AI694" i="79"/>
  <c r="AH694" i="79"/>
  <c r="AG694" i="79"/>
  <c r="AF694" i="79"/>
  <c r="AE694" i="79"/>
  <c r="AJ697" i="79"/>
  <c r="AI697" i="79"/>
  <c r="AH697" i="79"/>
  <c r="AG697" i="79"/>
  <c r="AF697" i="79"/>
  <c r="AE697" i="79"/>
  <c r="AJ700" i="79"/>
  <c r="AI700" i="79"/>
  <c r="AH700" i="79"/>
  <c r="AG700" i="79"/>
  <c r="AF700" i="79"/>
  <c r="AE700" i="79"/>
  <c r="AJ706" i="79"/>
  <c r="AI706" i="79"/>
  <c r="AH706" i="79"/>
  <c r="AG706" i="79"/>
  <c r="AF706" i="79"/>
  <c r="AE706" i="79"/>
  <c r="AJ709" i="79"/>
  <c r="AI709" i="79"/>
  <c r="AH709" i="79"/>
  <c r="AG709" i="79"/>
  <c r="AF709" i="79"/>
  <c r="AE709" i="79"/>
  <c r="AJ713" i="79"/>
  <c r="AI713" i="79"/>
  <c r="AH713" i="79"/>
  <c r="AG713" i="79"/>
  <c r="AF713" i="79"/>
  <c r="AE713" i="79"/>
  <c r="AJ716" i="79"/>
  <c r="AI716" i="79"/>
  <c r="AH716" i="79"/>
  <c r="AG716" i="79"/>
  <c r="AF716" i="79"/>
  <c r="AE716" i="79"/>
  <c r="AJ719" i="79"/>
  <c r="AI719" i="79"/>
  <c r="AH719" i="79"/>
  <c r="AG719" i="79"/>
  <c r="AF719" i="79"/>
  <c r="AE719" i="79"/>
  <c r="AJ723" i="79"/>
  <c r="AI723" i="79"/>
  <c r="AH723" i="79"/>
  <c r="AG723" i="79"/>
  <c r="AF723" i="79"/>
  <c r="AE723" i="79"/>
  <c r="AJ726" i="79"/>
  <c r="AI726" i="79"/>
  <c r="AH726" i="79"/>
  <c r="AG726" i="79"/>
  <c r="AF726" i="79"/>
  <c r="AE726" i="79"/>
  <c r="AJ865" i="79"/>
  <c r="AI865" i="79"/>
  <c r="AH865" i="79"/>
  <c r="AG865" i="79"/>
  <c r="AF865" i="79"/>
  <c r="AE865" i="79"/>
  <c r="AJ729" i="79"/>
  <c r="AI729" i="79"/>
  <c r="AH729" i="79"/>
  <c r="AG729" i="79"/>
  <c r="AF729" i="79"/>
  <c r="AE729" i="79"/>
  <c r="AJ868" i="79"/>
  <c r="AI868" i="79"/>
  <c r="AH868" i="79"/>
  <c r="AG868" i="79"/>
  <c r="AF868" i="79"/>
  <c r="AE868" i="79"/>
  <c r="AJ871" i="79"/>
  <c r="AI871" i="79"/>
  <c r="AH871" i="79"/>
  <c r="AG871" i="79"/>
  <c r="AF871" i="79"/>
  <c r="AE871" i="79"/>
  <c r="AJ874" i="79"/>
  <c r="AI874" i="79"/>
  <c r="AH874" i="79"/>
  <c r="AG874" i="79"/>
  <c r="AF874" i="79"/>
  <c r="AE874" i="79"/>
  <c r="AJ878" i="79"/>
  <c r="AI878" i="79"/>
  <c r="AH878" i="79"/>
  <c r="AG878" i="79"/>
  <c r="AF878" i="79"/>
  <c r="AE878" i="79"/>
  <c r="AJ881" i="79"/>
  <c r="AI881" i="79"/>
  <c r="AH881" i="79"/>
  <c r="AG881" i="79"/>
  <c r="AF881" i="79"/>
  <c r="AE881" i="79"/>
  <c r="AJ884" i="79"/>
  <c r="AI884" i="79"/>
  <c r="AH884" i="79"/>
  <c r="AG884" i="79"/>
  <c r="AF884" i="79"/>
  <c r="AE884" i="79"/>
  <c r="AJ887" i="79"/>
  <c r="AI887" i="79"/>
  <c r="AH887" i="79"/>
  <c r="AG887" i="79"/>
  <c r="AF887" i="79"/>
  <c r="AE887" i="79"/>
  <c r="AJ890" i="79"/>
  <c r="AI890" i="79"/>
  <c r="AH890" i="79"/>
  <c r="AG890" i="79"/>
  <c r="AF890" i="79"/>
  <c r="AE890" i="79"/>
  <c r="AJ896" i="79"/>
  <c r="AI896" i="79"/>
  <c r="AH896" i="79"/>
  <c r="AG896" i="79"/>
  <c r="AF896" i="79"/>
  <c r="AE896" i="79"/>
  <c r="AJ899" i="79"/>
  <c r="AI899" i="79"/>
  <c r="AH899" i="79"/>
  <c r="AG899" i="79"/>
  <c r="AF899" i="79"/>
  <c r="AE899" i="79"/>
  <c r="AJ903" i="79"/>
  <c r="AI903" i="79"/>
  <c r="AH903" i="79"/>
  <c r="AG903" i="79"/>
  <c r="AF903" i="79"/>
  <c r="AE903" i="79"/>
  <c r="AJ906" i="79"/>
  <c r="AI906" i="79"/>
  <c r="AH906" i="79"/>
  <c r="AG906" i="79"/>
  <c r="AF906" i="79"/>
  <c r="AE906" i="79"/>
  <c r="AJ909" i="79"/>
  <c r="AI909" i="79"/>
  <c r="AH909" i="79"/>
  <c r="AG909" i="79"/>
  <c r="AF909" i="79"/>
  <c r="AE909" i="79"/>
  <c r="AJ913" i="79"/>
  <c r="AI913" i="79"/>
  <c r="AH913" i="79"/>
  <c r="AG913" i="79"/>
  <c r="AF913" i="79"/>
  <c r="AE913" i="79"/>
  <c r="AJ916" i="79"/>
  <c r="AI916" i="79"/>
  <c r="AH916" i="79"/>
  <c r="AG916" i="79"/>
  <c r="AF916" i="79"/>
  <c r="AE916" i="79"/>
  <c r="AJ919" i="79"/>
  <c r="AI919" i="79"/>
  <c r="AH919" i="79"/>
  <c r="AG919" i="79"/>
  <c r="AF919" i="79"/>
  <c r="AE919" i="79"/>
  <c r="AJ922" i="79"/>
  <c r="AI922" i="79"/>
  <c r="AH922" i="79"/>
  <c r="AG922" i="79"/>
  <c r="AF922" i="79"/>
  <c r="AE922" i="79"/>
  <c r="AJ925" i="79"/>
  <c r="AI925" i="79"/>
  <c r="AH925" i="79"/>
  <c r="AG925" i="79"/>
  <c r="AF925" i="79"/>
  <c r="AE925" i="79"/>
  <c r="AJ928" i="79"/>
  <c r="AI928" i="79"/>
  <c r="AH928" i="79"/>
  <c r="AG928" i="79"/>
  <c r="AF928" i="79"/>
  <c r="AE928" i="79"/>
  <c r="AJ931" i="79"/>
  <c r="AI931" i="79"/>
  <c r="AH931" i="79"/>
  <c r="AG931" i="79"/>
  <c r="AF931" i="79"/>
  <c r="AE931" i="79"/>
  <c r="AJ1060" i="79"/>
  <c r="AI1060" i="79"/>
  <c r="AH1060" i="79"/>
  <c r="AG1060" i="79"/>
  <c r="AF1060" i="79"/>
  <c r="AE1060" i="79"/>
  <c r="AJ957" i="79"/>
  <c r="AI957" i="79"/>
  <c r="AH957" i="79"/>
  <c r="AG957" i="79"/>
  <c r="AF957" i="79"/>
  <c r="AE957" i="79"/>
  <c r="AJ1063" i="79"/>
  <c r="AI1063" i="79"/>
  <c r="AH1063" i="79"/>
  <c r="AG1063" i="79"/>
  <c r="AF1063" i="79"/>
  <c r="AE1063" i="79"/>
  <c r="AJ1066" i="79"/>
  <c r="AI1066" i="79"/>
  <c r="AH1066" i="79"/>
  <c r="AG1066" i="79"/>
  <c r="AF1066" i="79"/>
  <c r="AE1066" i="79"/>
  <c r="AJ1069" i="79"/>
  <c r="AI1069" i="79"/>
  <c r="AH1069" i="79"/>
  <c r="AG1069" i="79"/>
  <c r="AF1069" i="79"/>
  <c r="AE1069" i="79"/>
  <c r="AJ1073" i="79"/>
  <c r="AI1073" i="79"/>
  <c r="AH1073" i="79"/>
  <c r="AG1073" i="79"/>
  <c r="AF1073" i="79"/>
  <c r="AE1073" i="79"/>
  <c r="AJ1076" i="79"/>
  <c r="AI1076" i="79"/>
  <c r="AH1076" i="79"/>
  <c r="AG1076" i="79"/>
  <c r="AF1076" i="79"/>
  <c r="AE1076" i="79"/>
  <c r="AJ1079" i="79"/>
  <c r="AI1079" i="79"/>
  <c r="AH1079" i="79"/>
  <c r="AG1079" i="79"/>
  <c r="AF1079" i="79"/>
  <c r="AE1079" i="79"/>
  <c r="AJ1082" i="79"/>
  <c r="AI1082" i="79"/>
  <c r="AH1082" i="79"/>
  <c r="AG1082" i="79"/>
  <c r="AF1082" i="79"/>
  <c r="AE1082" i="79"/>
  <c r="AJ1085" i="79"/>
  <c r="AI1085" i="79"/>
  <c r="AH1085" i="79"/>
  <c r="AG1085" i="79"/>
  <c r="AF1085" i="79"/>
  <c r="AE1085" i="79"/>
  <c r="AJ1091" i="79"/>
  <c r="AI1091" i="79"/>
  <c r="AH1091" i="79"/>
  <c r="AG1091" i="79"/>
  <c r="AF1091" i="79"/>
  <c r="AE1091" i="79"/>
  <c r="AJ1094" i="79"/>
  <c r="AI1094" i="79"/>
  <c r="AH1094" i="79"/>
  <c r="AG1094" i="79"/>
  <c r="AF1094" i="79"/>
  <c r="AE1094" i="79"/>
  <c r="AJ1098" i="79"/>
  <c r="AI1098" i="79"/>
  <c r="AH1098" i="79"/>
  <c r="AG1098" i="79"/>
  <c r="AF1098" i="79"/>
  <c r="AE1098" i="79"/>
  <c r="AJ1347" i="79"/>
  <c r="AI1347" i="79"/>
  <c r="AH1347" i="79"/>
  <c r="AG1347" i="79"/>
  <c r="AF1347" i="79"/>
  <c r="AE1347" i="79"/>
  <c r="AJ1152" i="79"/>
  <c r="AI1152" i="79"/>
  <c r="AH1152" i="79"/>
  <c r="AG1152" i="79"/>
  <c r="AF1152" i="79"/>
  <c r="AE1152" i="79"/>
  <c r="AJ1293" i="79"/>
  <c r="AI1293" i="79"/>
  <c r="AH1293" i="79"/>
  <c r="AG1293" i="79"/>
  <c r="AF1293" i="79"/>
  <c r="AE1293" i="79"/>
  <c r="AJ1289" i="79"/>
  <c r="AI1289" i="79"/>
  <c r="AH1289" i="79"/>
  <c r="AG1289" i="79"/>
  <c r="AF1289" i="79"/>
  <c r="AE1289" i="79"/>
  <c r="AJ1286" i="79"/>
  <c r="AI1286" i="79"/>
  <c r="AH1286" i="79"/>
  <c r="AG1286" i="79"/>
  <c r="AF1286" i="79"/>
  <c r="AE1286" i="79"/>
  <c r="AJ1280" i="79"/>
  <c r="AI1280" i="79"/>
  <c r="AH1280" i="79"/>
  <c r="AG1280" i="79"/>
  <c r="AF1280" i="79"/>
  <c r="AE1280" i="79"/>
  <c r="AJ1277" i="79"/>
  <c r="AI1277" i="79"/>
  <c r="AH1277" i="79"/>
  <c r="AG1277" i="79"/>
  <c r="AF1277" i="79"/>
  <c r="AE1277" i="79"/>
  <c r="AJ1274" i="79"/>
  <c r="AI1274" i="79"/>
  <c r="AH1274" i="79"/>
  <c r="AG1274" i="79"/>
  <c r="AF1274" i="79"/>
  <c r="AE1274" i="79"/>
  <c r="AJ1271" i="79"/>
  <c r="AI1271" i="79"/>
  <c r="AH1271" i="79"/>
  <c r="AG1271" i="79"/>
  <c r="AF1271" i="79"/>
  <c r="AE1271" i="79"/>
  <c r="AJ1268" i="79"/>
  <c r="AI1268" i="79"/>
  <c r="AH1268" i="79"/>
  <c r="AG1268" i="79"/>
  <c r="AF1268" i="79"/>
  <c r="AE1268" i="79"/>
  <c r="AJ1264" i="79"/>
  <c r="AI1264" i="79"/>
  <c r="AH1264" i="79"/>
  <c r="AG1264" i="79"/>
  <c r="AF1264" i="79"/>
  <c r="AE1264" i="79"/>
  <c r="AJ1261" i="79"/>
  <c r="AI1261" i="79"/>
  <c r="AH1261" i="79"/>
  <c r="AG1261" i="79"/>
  <c r="AF1261" i="79"/>
  <c r="AE1261" i="79"/>
  <c r="AJ1258" i="79"/>
  <c r="AI1258" i="79"/>
  <c r="AH1258" i="79"/>
  <c r="AG1258" i="79"/>
  <c r="AF1258" i="79"/>
  <c r="AE1258" i="79"/>
  <c r="AJ1255" i="79"/>
  <c r="AI1255" i="79"/>
  <c r="AH1255" i="79"/>
  <c r="AG1255" i="79"/>
  <c r="AF1255" i="79"/>
  <c r="AE1255" i="79"/>
  <c r="AE703" i="79"/>
  <c r="AF703" i="79"/>
  <c r="AG703" i="79"/>
  <c r="AH703" i="79"/>
  <c r="AI703" i="79"/>
  <c r="AJ703" i="79"/>
  <c r="AD730" i="79"/>
  <c r="AC730" i="79"/>
  <c r="AB730" i="79"/>
  <c r="AA730" i="79"/>
  <c r="Z730" i="79"/>
  <c r="Y730" i="79"/>
  <c r="X730" i="79"/>
  <c r="W730" i="79"/>
  <c r="V730" i="79"/>
  <c r="U730" i="79"/>
  <c r="T730" i="79"/>
  <c r="S730" i="79"/>
  <c r="R730" i="79"/>
  <c r="AD729" i="79"/>
  <c r="AC729" i="79"/>
  <c r="AB729" i="79"/>
  <c r="AA729" i="79"/>
  <c r="Z729" i="79"/>
  <c r="Y729" i="79"/>
  <c r="X729" i="79"/>
  <c r="W729" i="79"/>
  <c r="V729" i="79"/>
  <c r="U729" i="79"/>
  <c r="T729" i="79"/>
  <c r="S729" i="79"/>
  <c r="R729" i="79"/>
  <c r="AD727" i="79"/>
  <c r="AC727" i="79"/>
  <c r="AB727" i="79"/>
  <c r="AA727" i="79"/>
  <c r="Z727" i="79"/>
  <c r="Y727" i="79"/>
  <c r="X727" i="79"/>
  <c r="W727" i="79"/>
  <c r="V727" i="79"/>
  <c r="U727" i="79"/>
  <c r="T727" i="79"/>
  <c r="S727" i="79"/>
  <c r="R727" i="79"/>
  <c r="AD726" i="79"/>
  <c r="AC726" i="79"/>
  <c r="AB726" i="79"/>
  <c r="AA726" i="79"/>
  <c r="Z726" i="79"/>
  <c r="Y726" i="79"/>
  <c r="X726" i="79"/>
  <c r="W726" i="79"/>
  <c r="V726" i="79"/>
  <c r="U726" i="79"/>
  <c r="T726" i="79"/>
  <c r="S726" i="79"/>
  <c r="R726" i="79"/>
  <c r="AD724" i="79"/>
  <c r="AC724" i="79"/>
  <c r="AB724" i="79"/>
  <c r="AA724" i="79"/>
  <c r="Z724" i="79"/>
  <c r="Y724" i="79"/>
  <c r="X724" i="79"/>
  <c r="W724" i="79"/>
  <c r="V724" i="79"/>
  <c r="U724" i="79"/>
  <c r="T724" i="79"/>
  <c r="S724" i="79"/>
  <c r="R724" i="79"/>
  <c r="AD723" i="79"/>
  <c r="AC723" i="79"/>
  <c r="AB723" i="79"/>
  <c r="AA723" i="79"/>
  <c r="Z723" i="79"/>
  <c r="Y723" i="79"/>
  <c r="X723" i="79"/>
  <c r="W723" i="79"/>
  <c r="V723" i="79"/>
  <c r="U723" i="79"/>
  <c r="T723" i="79"/>
  <c r="S723" i="79"/>
  <c r="R723" i="79"/>
  <c r="AD720" i="79"/>
  <c r="AC720" i="79"/>
  <c r="AB720" i="79"/>
  <c r="AA720" i="79"/>
  <c r="Z720" i="79"/>
  <c r="Y720" i="79"/>
  <c r="X720" i="79"/>
  <c r="W720" i="79"/>
  <c r="V720" i="79"/>
  <c r="U720" i="79"/>
  <c r="T720" i="79"/>
  <c r="S720" i="79"/>
  <c r="R720" i="79"/>
  <c r="AD719" i="79"/>
  <c r="AC719" i="79"/>
  <c r="AB719" i="79"/>
  <c r="AA719" i="79"/>
  <c r="Z719" i="79"/>
  <c r="Y719" i="79"/>
  <c r="X719" i="79"/>
  <c r="W719" i="79"/>
  <c r="V719" i="79"/>
  <c r="U719" i="79"/>
  <c r="T719" i="79"/>
  <c r="S719" i="79"/>
  <c r="R719" i="79"/>
  <c r="AD717" i="79"/>
  <c r="AC717" i="79"/>
  <c r="AB717" i="79"/>
  <c r="AA717" i="79"/>
  <c r="Z717" i="79"/>
  <c r="Y717" i="79"/>
  <c r="X717" i="79"/>
  <c r="W717" i="79"/>
  <c r="V717" i="79"/>
  <c r="U717" i="79"/>
  <c r="T717" i="79"/>
  <c r="S717" i="79"/>
  <c r="R717" i="79"/>
  <c r="AD716" i="79"/>
  <c r="AC716" i="79"/>
  <c r="AB716" i="79"/>
  <c r="AA716" i="79"/>
  <c r="Z716" i="79"/>
  <c r="Y716" i="79"/>
  <c r="X716" i="79"/>
  <c r="W716" i="79"/>
  <c r="V716" i="79"/>
  <c r="U716" i="79"/>
  <c r="T716" i="79"/>
  <c r="S716" i="79"/>
  <c r="R716" i="79"/>
  <c r="AD714" i="79"/>
  <c r="AC714" i="79"/>
  <c r="AB714" i="79"/>
  <c r="AA714" i="79"/>
  <c r="Z714" i="79"/>
  <c r="Y714" i="79"/>
  <c r="X714" i="79"/>
  <c r="W714" i="79"/>
  <c r="V714" i="79"/>
  <c r="U714" i="79"/>
  <c r="T714" i="79"/>
  <c r="S714" i="79"/>
  <c r="R714" i="79"/>
  <c r="AD713" i="79"/>
  <c r="AC713" i="79"/>
  <c r="AB713" i="79"/>
  <c r="AA713" i="79"/>
  <c r="Z713" i="79"/>
  <c r="Y713" i="79"/>
  <c r="X713" i="79"/>
  <c r="W713" i="79"/>
  <c r="V713" i="79"/>
  <c r="U713" i="79"/>
  <c r="T713" i="79"/>
  <c r="S713" i="79"/>
  <c r="R713" i="79"/>
  <c r="AD710" i="79"/>
  <c r="AC710" i="79"/>
  <c r="AB710" i="79"/>
  <c r="AA710" i="79"/>
  <c r="Z710" i="79"/>
  <c r="Y710" i="79"/>
  <c r="X710" i="79"/>
  <c r="W710" i="79"/>
  <c r="V710" i="79"/>
  <c r="U710" i="79"/>
  <c r="T710" i="79"/>
  <c r="S710" i="79"/>
  <c r="R710" i="79"/>
  <c r="AD709" i="79"/>
  <c r="AC709" i="79"/>
  <c r="AB709" i="79"/>
  <c r="AA709" i="79"/>
  <c r="Z709" i="79"/>
  <c r="Y709" i="79"/>
  <c r="X709" i="79"/>
  <c r="W709" i="79"/>
  <c r="V709" i="79"/>
  <c r="U709" i="79"/>
  <c r="T709" i="79"/>
  <c r="S709" i="79"/>
  <c r="R709" i="79"/>
  <c r="AD706" i="79"/>
  <c r="AC706" i="79"/>
  <c r="AB706" i="79"/>
  <c r="AA706" i="79"/>
  <c r="Z706" i="79"/>
  <c r="Y706" i="79"/>
  <c r="X706" i="79"/>
  <c r="W706" i="79"/>
  <c r="V706" i="79"/>
  <c r="U706" i="79"/>
  <c r="T706" i="79"/>
  <c r="S706" i="79"/>
  <c r="R706" i="79"/>
  <c r="AD703" i="79"/>
  <c r="AC703" i="79"/>
  <c r="AB703" i="79"/>
  <c r="AA703" i="79"/>
  <c r="Z703" i="79"/>
  <c r="Y703" i="79"/>
  <c r="X703" i="79"/>
  <c r="W703" i="79"/>
  <c r="V703" i="79"/>
  <c r="U703" i="79"/>
  <c r="T703" i="79"/>
  <c r="S703" i="79"/>
  <c r="R703" i="79"/>
  <c r="AD701" i="79"/>
  <c r="AC701" i="79"/>
  <c r="AB701" i="79"/>
  <c r="AA701" i="79"/>
  <c r="Z701" i="79"/>
  <c r="Y701" i="79"/>
  <c r="X701" i="79"/>
  <c r="W701" i="79"/>
  <c r="V701" i="79"/>
  <c r="U701" i="79"/>
  <c r="T701" i="79"/>
  <c r="S701" i="79"/>
  <c r="R701" i="79"/>
  <c r="AD700" i="79"/>
  <c r="AC700" i="79"/>
  <c r="AB700" i="79"/>
  <c r="AA700" i="79"/>
  <c r="Z700" i="79"/>
  <c r="Y700" i="79"/>
  <c r="X700" i="79"/>
  <c r="W700" i="79"/>
  <c r="V700" i="79"/>
  <c r="U700" i="79"/>
  <c r="T700" i="79"/>
  <c r="S700" i="79"/>
  <c r="R700" i="79"/>
  <c r="AD697" i="79"/>
  <c r="AC697" i="79"/>
  <c r="AB697" i="79"/>
  <c r="AA697" i="79"/>
  <c r="Z697" i="79"/>
  <c r="Y697" i="79"/>
  <c r="X697" i="79"/>
  <c r="W697" i="79"/>
  <c r="V697" i="79"/>
  <c r="U697" i="79"/>
  <c r="T697" i="79"/>
  <c r="S697" i="79"/>
  <c r="R697" i="79"/>
  <c r="AD695" i="79"/>
  <c r="AC695" i="79"/>
  <c r="AB695" i="79"/>
  <c r="AA695" i="79"/>
  <c r="Z695" i="79"/>
  <c r="Y695" i="79"/>
  <c r="X695" i="79"/>
  <c r="W695" i="79"/>
  <c r="V695" i="79"/>
  <c r="U695" i="79"/>
  <c r="T695" i="79"/>
  <c r="S695" i="79"/>
  <c r="R695" i="79"/>
  <c r="AD694" i="79"/>
  <c r="AC694" i="79"/>
  <c r="AB694" i="79"/>
  <c r="AA694" i="79"/>
  <c r="Z694" i="79"/>
  <c r="Y694" i="79"/>
  <c r="X694" i="79"/>
  <c r="W694" i="79"/>
  <c r="V694" i="79"/>
  <c r="U694" i="79"/>
  <c r="T694" i="79"/>
  <c r="S694" i="79"/>
  <c r="R694" i="79"/>
  <c r="AD691" i="79"/>
  <c r="AC691" i="79"/>
  <c r="AB691" i="79"/>
  <c r="AA691" i="79"/>
  <c r="Z691" i="79"/>
  <c r="Y691" i="79"/>
  <c r="X691" i="79"/>
  <c r="W691" i="79"/>
  <c r="V691" i="79"/>
  <c r="U691" i="79"/>
  <c r="T691" i="79"/>
  <c r="S691" i="79"/>
  <c r="R691" i="79"/>
  <c r="AD689" i="79"/>
  <c r="AC689" i="79"/>
  <c r="AB689" i="79"/>
  <c r="AA689" i="79"/>
  <c r="Z689" i="79"/>
  <c r="Y689" i="79"/>
  <c r="X689" i="79"/>
  <c r="W689" i="79"/>
  <c r="V689" i="79"/>
  <c r="U689" i="79"/>
  <c r="T689" i="79"/>
  <c r="S689" i="79"/>
  <c r="R689" i="79"/>
  <c r="AD688" i="79"/>
  <c r="AC688" i="79"/>
  <c r="AB688" i="79"/>
  <c r="AA688" i="79"/>
  <c r="Z688" i="79"/>
  <c r="Y688" i="79"/>
  <c r="X688" i="79"/>
  <c r="W688" i="79"/>
  <c r="V688" i="79"/>
  <c r="U688" i="79"/>
  <c r="T688" i="79"/>
  <c r="S688" i="79"/>
  <c r="R688" i="79"/>
  <c r="AD685" i="79"/>
  <c r="AC685" i="79"/>
  <c r="AB685" i="79"/>
  <c r="AA685" i="79"/>
  <c r="Z685" i="79"/>
  <c r="Y685" i="79"/>
  <c r="X685" i="79"/>
  <c r="W685" i="79"/>
  <c r="V685" i="79"/>
  <c r="U685" i="79"/>
  <c r="T685" i="79"/>
  <c r="S685" i="79"/>
  <c r="R685" i="79"/>
  <c r="AD684" i="79"/>
  <c r="AC684" i="79"/>
  <c r="AB684" i="79"/>
  <c r="AA684" i="79"/>
  <c r="Z684" i="79"/>
  <c r="Y684" i="79"/>
  <c r="X684" i="79"/>
  <c r="W684" i="79"/>
  <c r="V684" i="79"/>
  <c r="U684" i="79"/>
  <c r="T684" i="79"/>
  <c r="S684" i="79"/>
  <c r="R684" i="79"/>
  <c r="AD682" i="79"/>
  <c r="AC682" i="79"/>
  <c r="AB682" i="79"/>
  <c r="AA682" i="79"/>
  <c r="Z682" i="79"/>
  <c r="Y682" i="79"/>
  <c r="X682" i="79"/>
  <c r="W682" i="79"/>
  <c r="V682" i="79"/>
  <c r="U682" i="79"/>
  <c r="T682" i="79"/>
  <c r="S682" i="79"/>
  <c r="R682" i="79"/>
  <c r="AD681" i="79"/>
  <c r="AC681" i="79"/>
  <c r="AB681" i="79"/>
  <c r="AA681" i="79"/>
  <c r="Z681" i="79"/>
  <c r="Y681" i="79"/>
  <c r="X681" i="79"/>
  <c r="W681" i="79"/>
  <c r="V681" i="79"/>
  <c r="U681" i="79"/>
  <c r="T681" i="79"/>
  <c r="S681" i="79"/>
  <c r="R681" i="79"/>
  <c r="AD679" i="79"/>
  <c r="AC679" i="79"/>
  <c r="AB679" i="79"/>
  <c r="AA679" i="79"/>
  <c r="Z679" i="79"/>
  <c r="Y679" i="79"/>
  <c r="X679" i="79"/>
  <c r="W679" i="79"/>
  <c r="V679" i="79"/>
  <c r="U679" i="79"/>
  <c r="T679" i="79"/>
  <c r="S679" i="79"/>
  <c r="R679" i="79"/>
  <c r="AD678" i="79"/>
  <c r="AC678" i="79"/>
  <c r="AB678" i="79"/>
  <c r="AA678" i="79"/>
  <c r="Z678" i="79"/>
  <c r="Y678" i="79"/>
  <c r="X678" i="79"/>
  <c r="W678" i="79"/>
  <c r="V678" i="79"/>
  <c r="U678" i="79"/>
  <c r="T678" i="79"/>
  <c r="S678" i="79"/>
  <c r="R678" i="79"/>
  <c r="S675" i="79"/>
  <c r="T675" i="79"/>
  <c r="U675" i="79"/>
  <c r="V675" i="79"/>
  <c r="W675" i="79"/>
  <c r="X675" i="79"/>
  <c r="Y675" i="79"/>
  <c r="Z675" i="79"/>
  <c r="AA675" i="79"/>
  <c r="AB675" i="79"/>
  <c r="AC675" i="79"/>
  <c r="AD675" i="79"/>
  <c r="S676" i="79"/>
  <c r="T676" i="79"/>
  <c r="U676" i="79"/>
  <c r="V676" i="79"/>
  <c r="W676" i="79"/>
  <c r="X676" i="79"/>
  <c r="Y676" i="79"/>
  <c r="Z676" i="79"/>
  <c r="AA676" i="79"/>
  <c r="AB676" i="79"/>
  <c r="AC676" i="79"/>
  <c r="AD676" i="79"/>
  <c r="R676" i="79"/>
  <c r="R675" i="79"/>
  <c r="P730" i="79"/>
  <c r="O730" i="79"/>
  <c r="N730" i="79"/>
  <c r="M730" i="79"/>
  <c r="L730" i="79"/>
  <c r="K730" i="79"/>
  <c r="J730" i="79"/>
  <c r="I730" i="79"/>
  <c r="H730" i="79"/>
  <c r="G730" i="79"/>
  <c r="F730" i="79"/>
  <c r="E730" i="79"/>
  <c r="D730" i="79"/>
  <c r="P729" i="79"/>
  <c r="O729" i="79"/>
  <c r="N729" i="79"/>
  <c r="M729" i="79"/>
  <c r="L729" i="79"/>
  <c r="K729" i="79"/>
  <c r="J729" i="79"/>
  <c r="I729" i="79"/>
  <c r="H729" i="79"/>
  <c r="G729" i="79"/>
  <c r="F729" i="79"/>
  <c r="E729" i="79"/>
  <c r="D729" i="79"/>
  <c r="P727" i="79"/>
  <c r="O727" i="79"/>
  <c r="N727" i="79"/>
  <c r="M727" i="79"/>
  <c r="L727" i="79"/>
  <c r="K727" i="79"/>
  <c r="J727" i="79"/>
  <c r="I727" i="79"/>
  <c r="H727" i="79"/>
  <c r="G727" i="79"/>
  <c r="F727" i="79"/>
  <c r="E727" i="79"/>
  <c r="D727" i="79"/>
  <c r="P726" i="79"/>
  <c r="O726" i="79"/>
  <c r="N726" i="79"/>
  <c r="M726" i="79"/>
  <c r="L726" i="79"/>
  <c r="K726" i="79"/>
  <c r="J726" i="79"/>
  <c r="I726" i="79"/>
  <c r="H726" i="79"/>
  <c r="G726" i="79"/>
  <c r="F726" i="79"/>
  <c r="E726" i="79"/>
  <c r="D726" i="79"/>
  <c r="P724" i="79"/>
  <c r="O724" i="79"/>
  <c r="N724" i="79"/>
  <c r="M724" i="79"/>
  <c r="L724" i="79"/>
  <c r="K724" i="79"/>
  <c r="J724" i="79"/>
  <c r="I724" i="79"/>
  <c r="H724" i="79"/>
  <c r="G724" i="79"/>
  <c r="F724" i="79"/>
  <c r="E724" i="79"/>
  <c r="D724" i="79"/>
  <c r="P723" i="79"/>
  <c r="O723" i="79"/>
  <c r="N723" i="79"/>
  <c r="M723" i="79"/>
  <c r="L723" i="79"/>
  <c r="K723" i="79"/>
  <c r="J723" i="79"/>
  <c r="I723" i="79"/>
  <c r="H723" i="79"/>
  <c r="G723" i="79"/>
  <c r="F723" i="79"/>
  <c r="E723" i="79"/>
  <c r="D723" i="79"/>
  <c r="P720" i="79"/>
  <c r="O720" i="79"/>
  <c r="N720" i="79"/>
  <c r="M720" i="79"/>
  <c r="L720" i="79"/>
  <c r="K720" i="79"/>
  <c r="J720" i="79"/>
  <c r="I720" i="79"/>
  <c r="H720" i="79"/>
  <c r="G720" i="79"/>
  <c r="F720" i="79"/>
  <c r="E720" i="79"/>
  <c r="D720" i="79"/>
  <c r="P719" i="79"/>
  <c r="O719" i="79"/>
  <c r="N719" i="79"/>
  <c r="M719" i="79"/>
  <c r="L719" i="79"/>
  <c r="K719" i="79"/>
  <c r="J719" i="79"/>
  <c r="I719" i="79"/>
  <c r="H719" i="79"/>
  <c r="G719" i="79"/>
  <c r="F719" i="79"/>
  <c r="E719" i="79"/>
  <c r="D719" i="79"/>
  <c r="P717" i="79"/>
  <c r="O717" i="79"/>
  <c r="N717" i="79"/>
  <c r="M717" i="79"/>
  <c r="L717" i="79"/>
  <c r="K717" i="79"/>
  <c r="J717" i="79"/>
  <c r="I717" i="79"/>
  <c r="H717" i="79"/>
  <c r="G717" i="79"/>
  <c r="F717" i="79"/>
  <c r="E717" i="79"/>
  <c r="D717" i="79"/>
  <c r="P716" i="79"/>
  <c r="O716" i="79"/>
  <c r="N716" i="79"/>
  <c r="M716" i="79"/>
  <c r="L716" i="79"/>
  <c r="K716" i="79"/>
  <c r="J716" i="79"/>
  <c r="I716" i="79"/>
  <c r="H716" i="79"/>
  <c r="G716" i="79"/>
  <c r="F716" i="79"/>
  <c r="E716" i="79"/>
  <c r="D716" i="79"/>
  <c r="P714" i="79"/>
  <c r="O714" i="79"/>
  <c r="N714" i="79"/>
  <c r="M714" i="79"/>
  <c r="L714" i="79"/>
  <c r="K714" i="79"/>
  <c r="J714" i="79"/>
  <c r="I714" i="79"/>
  <c r="H714" i="79"/>
  <c r="G714" i="79"/>
  <c r="F714" i="79"/>
  <c r="E714" i="79"/>
  <c r="D714" i="79"/>
  <c r="P713" i="79"/>
  <c r="O713" i="79"/>
  <c r="N713" i="79"/>
  <c r="M713" i="79"/>
  <c r="L713" i="79"/>
  <c r="K713" i="79"/>
  <c r="J713" i="79"/>
  <c r="I713" i="79"/>
  <c r="H713" i="79"/>
  <c r="G713" i="79"/>
  <c r="F713" i="79"/>
  <c r="E713" i="79"/>
  <c r="D713" i="79"/>
  <c r="P710" i="79"/>
  <c r="O710" i="79"/>
  <c r="N710" i="79"/>
  <c r="M710" i="79"/>
  <c r="L710" i="79"/>
  <c r="K710" i="79"/>
  <c r="J710" i="79"/>
  <c r="I710" i="79"/>
  <c r="H710" i="79"/>
  <c r="G710" i="79"/>
  <c r="F710" i="79"/>
  <c r="E710" i="79"/>
  <c r="D710" i="79"/>
  <c r="P709" i="79"/>
  <c r="O709" i="79"/>
  <c r="N709" i="79"/>
  <c r="M709" i="79"/>
  <c r="L709" i="79"/>
  <c r="K709" i="79"/>
  <c r="J709" i="79"/>
  <c r="I709" i="79"/>
  <c r="H709" i="79"/>
  <c r="G709" i="79"/>
  <c r="F709" i="79"/>
  <c r="E709" i="79"/>
  <c r="D709" i="79"/>
  <c r="P706" i="79"/>
  <c r="O706" i="79"/>
  <c r="N706" i="79"/>
  <c r="M706" i="79"/>
  <c r="L706" i="79"/>
  <c r="K706" i="79"/>
  <c r="J706" i="79"/>
  <c r="I706" i="79"/>
  <c r="H706" i="79"/>
  <c r="G706" i="79"/>
  <c r="F706" i="79"/>
  <c r="E706" i="79"/>
  <c r="D706" i="79"/>
  <c r="P703" i="79"/>
  <c r="O703" i="79"/>
  <c r="N703" i="79"/>
  <c r="M703" i="79"/>
  <c r="L703" i="79"/>
  <c r="K703" i="79"/>
  <c r="J703" i="79"/>
  <c r="I703" i="79"/>
  <c r="H703" i="79"/>
  <c r="G703" i="79"/>
  <c r="F703" i="79"/>
  <c r="E703" i="79"/>
  <c r="D703" i="79"/>
  <c r="P701" i="79"/>
  <c r="O701" i="79"/>
  <c r="N701" i="79"/>
  <c r="M701" i="79"/>
  <c r="L701" i="79"/>
  <c r="K701" i="79"/>
  <c r="J701" i="79"/>
  <c r="I701" i="79"/>
  <c r="H701" i="79"/>
  <c r="G701" i="79"/>
  <c r="F701" i="79"/>
  <c r="E701" i="79"/>
  <c r="D701" i="79"/>
  <c r="P700" i="79"/>
  <c r="O700" i="79"/>
  <c r="N700" i="79"/>
  <c r="M700" i="79"/>
  <c r="L700" i="79"/>
  <c r="K700" i="79"/>
  <c r="J700" i="79"/>
  <c r="I700" i="79"/>
  <c r="H700" i="79"/>
  <c r="G700" i="79"/>
  <c r="F700" i="79"/>
  <c r="E700" i="79"/>
  <c r="D700" i="79"/>
  <c r="P697" i="79"/>
  <c r="O697" i="79"/>
  <c r="N697" i="79"/>
  <c r="M697" i="79"/>
  <c r="L697" i="79"/>
  <c r="K697" i="79"/>
  <c r="J697" i="79"/>
  <c r="I697" i="79"/>
  <c r="H697" i="79"/>
  <c r="G697" i="79"/>
  <c r="F697" i="79"/>
  <c r="E697" i="79"/>
  <c r="D697" i="79"/>
  <c r="P695" i="79"/>
  <c r="O695" i="79"/>
  <c r="N695" i="79"/>
  <c r="M695" i="79"/>
  <c r="L695" i="79"/>
  <c r="K695" i="79"/>
  <c r="J695" i="79"/>
  <c r="I695" i="79"/>
  <c r="H695" i="79"/>
  <c r="G695" i="79"/>
  <c r="F695" i="79"/>
  <c r="E695" i="79"/>
  <c r="D695" i="79"/>
  <c r="P694" i="79"/>
  <c r="O694" i="79"/>
  <c r="N694" i="79"/>
  <c r="M694" i="79"/>
  <c r="L694" i="79"/>
  <c r="K694" i="79"/>
  <c r="J694" i="79"/>
  <c r="I694" i="79"/>
  <c r="H694" i="79"/>
  <c r="G694" i="79"/>
  <c r="F694" i="79"/>
  <c r="E694" i="79"/>
  <c r="D694" i="79"/>
  <c r="P691" i="79"/>
  <c r="O691" i="79"/>
  <c r="N691" i="79"/>
  <c r="M691" i="79"/>
  <c r="L691" i="79"/>
  <c r="K691" i="79"/>
  <c r="J691" i="79"/>
  <c r="I691" i="79"/>
  <c r="H691" i="79"/>
  <c r="G691" i="79"/>
  <c r="F691" i="79"/>
  <c r="E691" i="79"/>
  <c r="D691" i="79"/>
  <c r="P689" i="79"/>
  <c r="O689" i="79"/>
  <c r="N689" i="79"/>
  <c r="M689" i="79"/>
  <c r="L689" i="79"/>
  <c r="K689" i="79"/>
  <c r="J689" i="79"/>
  <c r="I689" i="79"/>
  <c r="H689" i="79"/>
  <c r="G689" i="79"/>
  <c r="F689" i="79"/>
  <c r="E689" i="79"/>
  <c r="D689" i="79"/>
  <c r="P688" i="79"/>
  <c r="O688" i="79"/>
  <c r="N688" i="79"/>
  <c r="M688" i="79"/>
  <c r="L688" i="79"/>
  <c r="K688" i="79"/>
  <c r="J688" i="79"/>
  <c r="I688" i="79"/>
  <c r="H688" i="79"/>
  <c r="G688" i="79"/>
  <c r="F688" i="79"/>
  <c r="E688" i="79"/>
  <c r="D688" i="79"/>
  <c r="P685" i="79"/>
  <c r="O685" i="79"/>
  <c r="N685" i="79"/>
  <c r="M685" i="79"/>
  <c r="L685" i="79"/>
  <c r="K685" i="79"/>
  <c r="J685" i="79"/>
  <c r="I685" i="79"/>
  <c r="H685" i="79"/>
  <c r="G685" i="79"/>
  <c r="F685" i="79"/>
  <c r="E685" i="79"/>
  <c r="D685" i="79"/>
  <c r="P684" i="79"/>
  <c r="O684" i="79"/>
  <c r="N684" i="79"/>
  <c r="M684" i="79"/>
  <c r="L684" i="79"/>
  <c r="K684" i="79"/>
  <c r="J684" i="79"/>
  <c r="I684" i="79"/>
  <c r="H684" i="79"/>
  <c r="G684" i="79"/>
  <c r="F684" i="79"/>
  <c r="E684" i="79"/>
  <c r="D684" i="79"/>
  <c r="P682" i="79"/>
  <c r="O682" i="79"/>
  <c r="N682" i="79"/>
  <c r="M682" i="79"/>
  <c r="L682" i="79"/>
  <c r="K682" i="79"/>
  <c r="J682" i="79"/>
  <c r="I682" i="79"/>
  <c r="H682" i="79"/>
  <c r="G682" i="79"/>
  <c r="F682" i="79"/>
  <c r="E682" i="79"/>
  <c r="D682" i="79"/>
  <c r="P681" i="79"/>
  <c r="O681" i="79"/>
  <c r="N681" i="79"/>
  <c r="M681" i="79"/>
  <c r="L681" i="79"/>
  <c r="K681" i="79"/>
  <c r="J681" i="79"/>
  <c r="I681" i="79"/>
  <c r="H681" i="79"/>
  <c r="G681" i="79"/>
  <c r="F681" i="79"/>
  <c r="E681" i="79"/>
  <c r="D681" i="79"/>
  <c r="P679" i="79"/>
  <c r="O679" i="79"/>
  <c r="N679" i="79"/>
  <c r="M679" i="79"/>
  <c r="L679" i="79"/>
  <c r="K679" i="79"/>
  <c r="J679" i="79"/>
  <c r="I679" i="79"/>
  <c r="H679" i="79"/>
  <c r="G679" i="79"/>
  <c r="F679" i="79"/>
  <c r="E679" i="79"/>
  <c r="D679" i="79"/>
  <c r="P678" i="79"/>
  <c r="O678" i="79"/>
  <c r="N678" i="79"/>
  <c r="M678" i="79"/>
  <c r="L678" i="79"/>
  <c r="K678" i="79"/>
  <c r="J678" i="79"/>
  <c r="I678" i="79"/>
  <c r="H678" i="79"/>
  <c r="G678" i="79"/>
  <c r="F678" i="79"/>
  <c r="E678" i="79"/>
  <c r="D678" i="79"/>
  <c r="E675" i="79"/>
  <c r="F675" i="79"/>
  <c r="G675" i="79"/>
  <c r="H675" i="79"/>
  <c r="I675" i="79"/>
  <c r="J675" i="79"/>
  <c r="K675" i="79"/>
  <c r="L675" i="79"/>
  <c r="M675" i="79"/>
  <c r="N675" i="79"/>
  <c r="O675" i="79"/>
  <c r="P675" i="79"/>
  <c r="E676" i="79"/>
  <c r="F676" i="79"/>
  <c r="G676" i="79"/>
  <c r="H676" i="79"/>
  <c r="I676" i="79"/>
  <c r="J676" i="79"/>
  <c r="K676" i="79"/>
  <c r="L676" i="79"/>
  <c r="M676" i="79"/>
  <c r="N676" i="79"/>
  <c r="O676" i="79"/>
  <c r="P676" i="79"/>
  <c r="D676" i="79"/>
  <c r="D675" i="79"/>
  <c r="H211" i="47" l="1"/>
  <c r="H210" i="47"/>
  <c r="H212" i="47"/>
  <c r="H206" i="47"/>
  <c r="H205" i="47"/>
  <c r="H203" i="47"/>
  <c r="H202" i="47"/>
  <c r="H201" i="47"/>
  <c r="H200" i="47"/>
  <c r="C69" i="47" l="1"/>
  <c r="H214" i="47"/>
  <c r="H215" i="47"/>
  <c r="H213" i="47"/>
  <c r="AE893" i="79"/>
  <c r="AF893" i="79"/>
  <c r="AG893" i="79"/>
  <c r="AH893" i="79"/>
  <c r="AI893" i="79"/>
  <c r="AJ893" i="79"/>
  <c r="AE1088" i="79"/>
  <c r="AF1088" i="79"/>
  <c r="AG1088" i="79"/>
  <c r="AH1088" i="79"/>
  <c r="AI1088" i="79"/>
  <c r="AJ1088" i="79"/>
  <c r="AE1283" i="79"/>
  <c r="AF1283" i="79"/>
  <c r="AG1283" i="79"/>
  <c r="AH1283" i="79"/>
  <c r="AI1283" i="79"/>
  <c r="AJ1283" i="79"/>
  <c r="C70" i="47" l="1"/>
  <c r="H218" i="47"/>
  <c r="H216" i="47"/>
  <c r="H217" i="47"/>
  <c r="N29" i="45"/>
  <c r="N22" i="45"/>
  <c r="H221" i="47" l="1"/>
  <c r="H220" i="47"/>
  <c r="H219" i="47"/>
  <c r="AD1348" i="79"/>
  <c r="AC1348" i="79"/>
  <c r="AB1348" i="79"/>
  <c r="AA1348" i="79"/>
  <c r="Z1348" i="79"/>
  <c r="Y1348" i="79"/>
  <c r="X1348" i="79"/>
  <c r="W1348" i="79"/>
  <c r="V1348" i="79"/>
  <c r="U1348" i="79"/>
  <c r="T1348" i="79"/>
  <c r="S1348" i="79"/>
  <c r="R1348" i="79"/>
  <c r="AD1347" i="79"/>
  <c r="AC1347" i="79"/>
  <c r="AB1347" i="79"/>
  <c r="AA1347" i="79"/>
  <c r="Z1347" i="79"/>
  <c r="Y1347" i="79"/>
  <c r="X1347" i="79"/>
  <c r="W1347" i="79"/>
  <c r="V1347" i="79"/>
  <c r="U1347" i="79"/>
  <c r="T1347" i="79"/>
  <c r="S1347" i="79"/>
  <c r="R1347" i="79"/>
  <c r="AD1293" i="79"/>
  <c r="AC1293" i="79"/>
  <c r="AB1293" i="79"/>
  <c r="AA1293" i="79"/>
  <c r="Z1293" i="79"/>
  <c r="Y1293" i="79"/>
  <c r="X1293" i="79"/>
  <c r="W1293" i="79"/>
  <c r="V1293" i="79"/>
  <c r="U1293" i="79"/>
  <c r="T1293" i="79"/>
  <c r="S1293" i="79"/>
  <c r="R1293" i="79"/>
  <c r="Q1294" i="79"/>
  <c r="P1293" i="79"/>
  <c r="O1293" i="79"/>
  <c r="N1293" i="79"/>
  <c r="M1293" i="79"/>
  <c r="L1293" i="79"/>
  <c r="K1293" i="79"/>
  <c r="J1293" i="79"/>
  <c r="I1293" i="79"/>
  <c r="H1293" i="79"/>
  <c r="G1293" i="79"/>
  <c r="F1293" i="79"/>
  <c r="E1293" i="79"/>
  <c r="D1293" i="79"/>
  <c r="AD1542" i="79"/>
  <c r="AC1542" i="79"/>
  <c r="AB1542" i="79"/>
  <c r="AA1542" i="79"/>
  <c r="Z1542" i="79"/>
  <c r="Y1542" i="79"/>
  <c r="X1542" i="79"/>
  <c r="W1542" i="79"/>
  <c r="V1542" i="79"/>
  <c r="U1542" i="79"/>
  <c r="T1542" i="79"/>
  <c r="S1542" i="79"/>
  <c r="R1542" i="79"/>
  <c r="AD1541" i="79"/>
  <c r="AC1541" i="79"/>
  <c r="AB1541" i="79"/>
  <c r="AA1541" i="79"/>
  <c r="Z1541" i="79"/>
  <c r="Y1541" i="79"/>
  <c r="X1541" i="79"/>
  <c r="W1541" i="79"/>
  <c r="V1541" i="79"/>
  <c r="U1541" i="79"/>
  <c r="T1541" i="79"/>
  <c r="S1541" i="79"/>
  <c r="R1541" i="79"/>
  <c r="AD1488" i="79"/>
  <c r="AC1488" i="79"/>
  <c r="AB1488" i="79"/>
  <c r="AA1488" i="79"/>
  <c r="Z1488" i="79"/>
  <c r="Y1488" i="79"/>
  <c r="X1488" i="79"/>
  <c r="W1488" i="79"/>
  <c r="V1488" i="79"/>
  <c r="U1488" i="79"/>
  <c r="T1488" i="79"/>
  <c r="S1488" i="79"/>
  <c r="R1488" i="79"/>
  <c r="AD1487" i="79"/>
  <c r="AC1487" i="79"/>
  <c r="AB1487" i="79"/>
  <c r="AA1487" i="79"/>
  <c r="Z1487" i="79"/>
  <c r="Y1487" i="79"/>
  <c r="X1487" i="79"/>
  <c r="W1487" i="79"/>
  <c r="V1487" i="79"/>
  <c r="U1487" i="79"/>
  <c r="T1487" i="79"/>
  <c r="S1487" i="79"/>
  <c r="R1487" i="79"/>
  <c r="AD1484" i="79"/>
  <c r="AC1484" i="79"/>
  <c r="AB1484" i="79"/>
  <c r="AA1484" i="79"/>
  <c r="Z1484" i="79"/>
  <c r="Y1484" i="79"/>
  <c r="X1484" i="79"/>
  <c r="W1484" i="79"/>
  <c r="V1484" i="79"/>
  <c r="U1484" i="79"/>
  <c r="T1484" i="79"/>
  <c r="S1484" i="79"/>
  <c r="R1484" i="79"/>
  <c r="AD1483" i="79"/>
  <c r="AC1483" i="79"/>
  <c r="AB1483" i="79"/>
  <c r="AA1483" i="79"/>
  <c r="Z1483" i="79"/>
  <c r="Y1483" i="79"/>
  <c r="X1483" i="79"/>
  <c r="W1483" i="79"/>
  <c r="V1483" i="79"/>
  <c r="U1483" i="79"/>
  <c r="T1483" i="79"/>
  <c r="S1483" i="79"/>
  <c r="R1483" i="79"/>
  <c r="AD1481" i="79"/>
  <c r="AC1481" i="79"/>
  <c r="AB1481" i="79"/>
  <c r="AA1481" i="79"/>
  <c r="Z1481" i="79"/>
  <c r="Y1481" i="79"/>
  <c r="X1481" i="79"/>
  <c r="W1481" i="79"/>
  <c r="V1481" i="79"/>
  <c r="U1481" i="79"/>
  <c r="T1481" i="79"/>
  <c r="S1481" i="79"/>
  <c r="R1481" i="79"/>
  <c r="AD1480" i="79"/>
  <c r="AC1480" i="79"/>
  <c r="AB1480" i="79"/>
  <c r="AA1480" i="79"/>
  <c r="Z1480" i="79"/>
  <c r="Y1480" i="79"/>
  <c r="X1480" i="79"/>
  <c r="W1480" i="79"/>
  <c r="V1480" i="79"/>
  <c r="U1480" i="79"/>
  <c r="T1480" i="79"/>
  <c r="S1480" i="79"/>
  <c r="R1480" i="79"/>
  <c r="AD1478" i="79"/>
  <c r="AC1478" i="79"/>
  <c r="AB1478" i="79"/>
  <c r="AA1478" i="79"/>
  <c r="Z1478" i="79"/>
  <c r="Y1478" i="79"/>
  <c r="X1478" i="79"/>
  <c r="W1478" i="79"/>
  <c r="V1478" i="79"/>
  <c r="U1478" i="79"/>
  <c r="T1478" i="79"/>
  <c r="S1478" i="79"/>
  <c r="R1478" i="79"/>
  <c r="AD1477" i="79"/>
  <c r="AC1477" i="79"/>
  <c r="AB1477" i="79"/>
  <c r="AA1477" i="79"/>
  <c r="Z1477" i="79"/>
  <c r="Y1477" i="79"/>
  <c r="X1477" i="79"/>
  <c r="W1477" i="79"/>
  <c r="V1477" i="79"/>
  <c r="U1477" i="79"/>
  <c r="T1477" i="79"/>
  <c r="S1477" i="79"/>
  <c r="R1477" i="79"/>
  <c r="AD1475" i="79"/>
  <c r="AC1475" i="79"/>
  <c r="AB1475" i="79"/>
  <c r="AA1475" i="79"/>
  <c r="Z1475" i="79"/>
  <c r="Y1475" i="79"/>
  <c r="X1475" i="79"/>
  <c r="W1475" i="79"/>
  <c r="V1475" i="79"/>
  <c r="U1475" i="79"/>
  <c r="T1475" i="79"/>
  <c r="S1475" i="79"/>
  <c r="R1475" i="79"/>
  <c r="AD1474" i="79"/>
  <c r="AC1474" i="79"/>
  <c r="AB1474" i="79"/>
  <c r="AA1474" i="79"/>
  <c r="Z1474" i="79"/>
  <c r="Y1474" i="79"/>
  <c r="X1474" i="79"/>
  <c r="W1474" i="79"/>
  <c r="V1474" i="79"/>
  <c r="U1474" i="79"/>
  <c r="T1474" i="79"/>
  <c r="S1474" i="79"/>
  <c r="R1474" i="79"/>
  <c r="AD1472" i="79"/>
  <c r="AC1472" i="79"/>
  <c r="AB1472" i="79"/>
  <c r="AA1472" i="79"/>
  <c r="Z1472" i="79"/>
  <c r="Y1472" i="79"/>
  <c r="X1472" i="79"/>
  <c r="W1472" i="79"/>
  <c r="V1472" i="79"/>
  <c r="U1472" i="79"/>
  <c r="T1472" i="79"/>
  <c r="S1472" i="79"/>
  <c r="R1472" i="79"/>
  <c r="AD1471" i="79"/>
  <c r="AC1471" i="79"/>
  <c r="AB1471" i="79"/>
  <c r="AA1471" i="79"/>
  <c r="Z1471" i="79"/>
  <c r="Y1471" i="79"/>
  <c r="X1471" i="79"/>
  <c r="W1471" i="79"/>
  <c r="V1471" i="79"/>
  <c r="U1471" i="79"/>
  <c r="T1471" i="79"/>
  <c r="S1471" i="79"/>
  <c r="R1471" i="79"/>
  <c r="AD1469" i="79"/>
  <c r="AC1469" i="79"/>
  <c r="AB1469" i="79"/>
  <c r="AA1469" i="79"/>
  <c r="Z1469" i="79"/>
  <c r="Y1469" i="79"/>
  <c r="X1469" i="79"/>
  <c r="W1469" i="79"/>
  <c r="V1469" i="79"/>
  <c r="U1469" i="79"/>
  <c r="T1469" i="79"/>
  <c r="S1469" i="79"/>
  <c r="R1469" i="79"/>
  <c r="AD1468" i="79"/>
  <c r="AC1468" i="79"/>
  <c r="AB1468" i="79"/>
  <c r="AA1468" i="79"/>
  <c r="Z1468" i="79"/>
  <c r="Y1468" i="79"/>
  <c r="X1468" i="79"/>
  <c r="W1468" i="79"/>
  <c r="V1468" i="79"/>
  <c r="U1468" i="79"/>
  <c r="T1468" i="79"/>
  <c r="S1468" i="79"/>
  <c r="R1468" i="79"/>
  <c r="AD1465" i="79"/>
  <c r="AC1465" i="79"/>
  <c r="AB1465" i="79"/>
  <c r="AA1465" i="79"/>
  <c r="Z1465" i="79"/>
  <c r="Y1465" i="79"/>
  <c r="X1465" i="79"/>
  <c r="W1465" i="79"/>
  <c r="V1465" i="79"/>
  <c r="U1465" i="79"/>
  <c r="T1465" i="79"/>
  <c r="S1465" i="79"/>
  <c r="R1465" i="79"/>
  <c r="AD1463" i="79"/>
  <c r="AC1463" i="79"/>
  <c r="AB1463" i="79"/>
  <c r="AA1463" i="79"/>
  <c r="Z1463" i="79"/>
  <c r="Y1463" i="79"/>
  <c r="X1463" i="79"/>
  <c r="W1463" i="79"/>
  <c r="V1463" i="79"/>
  <c r="U1463" i="79"/>
  <c r="T1463" i="79"/>
  <c r="S1463" i="79"/>
  <c r="R1463" i="79"/>
  <c r="AD1462" i="79"/>
  <c r="AC1462" i="79"/>
  <c r="AB1462" i="79"/>
  <c r="AA1462" i="79"/>
  <c r="Z1462" i="79"/>
  <c r="Y1462" i="79"/>
  <c r="X1462" i="79"/>
  <c r="W1462" i="79"/>
  <c r="V1462" i="79"/>
  <c r="U1462" i="79"/>
  <c r="T1462" i="79"/>
  <c r="S1462" i="79"/>
  <c r="R1462" i="79"/>
  <c r="AD1459" i="79"/>
  <c r="AC1459" i="79"/>
  <c r="AB1459" i="79"/>
  <c r="AA1459" i="79"/>
  <c r="Z1459" i="79"/>
  <c r="Y1459" i="79"/>
  <c r="X1459" i="79"/>
  <c r="W1459" i="79"/>
  <c r="V1459" i="79"/>
  <c r="U1459" i="79"/>
  <c r="T1459" i="79"/>
  <c r="S1459" i="79"/>
  <c r="R1459" i="79"/>
  <c r="AD1458" i="79"/>
  <c r="AC1458" i="79"/>
  <c r="AB1458" i="79"/>
  <c r="AA1458" i="79"/>
  <c r="Z1458" i="79"/>
  <c r="Y1458" i="79"/>
  <c r="X1458" i="79"/>
  <c r="W1458" i="79"/>
  <c r="V1458" i="79"/>
  <c r="U1458" i="79"/>
  <c r="T1458" i="79"/>
  <c r="S1458" i="79"/>
  <c r="R1458" i="79"/>
  <c r="AD1456" i="79"/>
  <c r="AC1456" i="79"/>
  <c r="AB1456" i="79"/>
  <c r="AA1456" i="79"/>
  <c r="Z1456" i="79"/>
  <c r="Y1456" i="79"/>
  <c r="X1456" i="79"/>
  <c r="W1456" i="79"/>
  <c r="V1456" i="79"/>
  <c r="U1456" i="79"/>
  <c r="T1456" i="79"/>
  <c r="S1456" i="79"/>
  <c r="R1456" i="79"/>
  <c r="AD1455" i="79"/>
  <c r="AC1455" i="79"/>
  <c r="AB1455" i="79"/>
  <c r="AA1455" i="79"/>
  <c r="Z1455" i="79"/>
  <c r="Y1455" i="79"/>
  <c r="X1455" i="79"/>
  <c r="W1455" i="79"/>
  <c r="V1455" i="79"/>
  <c r="U1455" i="79"/>
  <c r="T1455" i="79"/>
  <c r="S1455" i="79"/>
  <c r="R1455" i="79"/>
  <c r="AD1453" i="79"/>
  <c r="AC1453" i="79"/>
  <c r="AB1453" i="79"/>
  <c r="AA1453" i="79"/>
  <c r="Z1453" i="79"/>
  <c r="Y1453" i="79"/>
  <c r="X1453" i="79"/>
  <c r="W1453" i="79"/>
  <c r="V1453" i="79"/>
  <c r="U1453" i="79"/>
  <c r="T1453" i="79"/>
  <c r="S1453" i="79"/>
  <c r="R1453" i="79"/>
  <c r="AD1452" i="79"/>
  <c r="AC1452" i="79"/>
  <c r="AB1452" i="79"/>
  <c r="AA1452" i="79"/>
  <c r="Z1452" i="79"/>
  <c r="Y1452" i="79"/>
  <c r="X1452" i="79"/>
  <c r="W1452" i="79"/>
  <c r="V1452" i="79"/>
  <c r="U1452" i="79"/>
  <c r="T1452" i="79"/>
  <c r="S1452" i="79"/>
  <c r="R1452" i="79"/>
  <c r="S1449" i="79"/>
  <c r="T1449" i="79"/>
  <c r="U1449" i="79"/>
  <c r="V1449" i="79"/>
  <c r="W1449" i="79"/>
  <c r="X1449" i="79"/>
  <c r="Y1449" i="79"/>
  <c r="Z1449" i="79"/>
  <c r="AA1449" i="79"/>
  <c r="AB1449" i="79"/>
  <c r="AC1449" i="79"/>
  <c r="AD1449" i="79"/>
  <c r="S1450" i="79"/>
  <c r="T1450" i="79"/>
  <c r="U1450" i="79"/>
  <c r="V1450" i="79"/>
  <c r="W1450" i="79"/>
  <c r="X1450" i="79"/>
  <c r="Y1450" i="79"/>
  <c r="Z1450" i="79"/>
  <c r="AA1450" i="79"/>
  <c r="AB1450" i="79"/>
  <c r="AC1450" i="79"/>
  <c r="AD1450" i="79"/>
  <c r="Q1459" i="79"/>
  <c r="R1450" i="79"/>
  <c r="R1449" i="79"/>
  <c r="P1542" i="79"/>
  <c r="O1542" i="79"/>
  <c r="N1542" i="79"/>
  <c r="M1542" i="79"/>
  <c r="L1542" i="79"/>
  <c r="K1542" i="79"/>
  <c r="J1542" i="79"/>
  <c r="I1542" i="79"/>
  <c r="H1542" i="79"/>
  <c r="G1542" i="79"/>
  <c r="F1542" i="79"/>
  <c r="E1542" i="79"/>
  <c r="D1542" i="79"/>
  <c r="P1541" i="79"/>
  <c r="O1541" i="79"/>
  <c r="N1541" i="79"/>
  <c r="M1541" i="79"/>
  <c r="L1541" i="79"/>
  <c r="K1541" i="79"/>
  <c r="J1541" i="79"/>
  <c r="I1541" i="79"/>
  <c r="H1541" i="79"/>
  <c r="G1541" i="79"/>
  <c r="F1541" i="79"/>
  <c r="E1541" i="79"/>
  <c r="D1541" i="79"/>
  <c r="P1488" i="79"/>
  <c r="O1488" i="79"/>
  <c r="N1488" i="79"/>
  <c r="M1488" i="79"/>
  <c r="L1488" i="79"/>
  <c r="K1488" i="79"/>
  <c r="J1488" i="79"/>
  <c r="I1488" i="79"/>
  <c r="H1488" i="79"/>
  <c r="G1488" i="79"/>
  <c r="F1488" i="79"/>
  <c r="E1488" i="79"/>
  <c r="D1488" i="79"/>
  <c r="P1487" i="79"/>
  <c r="O1487" i="79"/>
  <c r="N1487" i="79"/>
  <c r="M1487" i="79"/>
  <c r="L1487" i="79"/>
  <c r="K1487" i="79"/>
  <c r="J1487" i="79"/>
  <c r="I1487" i="79"/>
  <c r="H1487" i="79"/>
  <c r="G1487" i="79"/>
  <c r="F1487" i="79"/>
  <c r="E1487" i="79"/>
  <c r="D1487" i="79"/>
  <c r="P1484" i="79"/>
  <c r="O1484" i="79"/>
  <c r="N1484" i="79"/>
  <c r="M1484" i="79"/>
  <c r="L1484" i="79"/>
  <c r="K1484" i="79"/>
  <c r="J1484" i="79"/>
  <c r="I1484" i="79"/>
  <c r="H1484" i="79"/>
  <c r="G1484" i="79"/>
  <c r="F1484" i="79"/>
  <c r="E1484" i="79"/>
  <c r="D1484" i="79"/>
  <c r="P1483" i="79"/>
  <c r="O1483" i="79"/>
  <c r="N1483" i="79"/>
  <c r="M1483" i="79"/>
  <c r="L1483" i="79"/>
  <c r="K1483" i="79"/>
  <c r="J1483" i="79"/>
  <c r="I1483" i="79"/>
  <c r="H1483" i="79"/>
  <c r="G1483" i="79"/>
  <c r="F1483" i="79"/>
  <c r="E1483" i="79"/>
  <c r="D1483" i="79"/>
  <c r="P1481" i="79"/>
  <c r="O1481" i="79"/>
  <c r="N1481" i="79"/>
  <c r="M1481" i="79"/>
  <c r="L1481" i="79"/>
  <c r="K1481" i="79"/>
  <c r="J1481" i="79"/>
  <c r="I1481" i="79"/>
  <c r="H1481" i="79"/>
  <c r="G1481" i="79"/>
  <c r="F1481" i="79"/>
  <c r="E1481" i="79"/>
  <c r="D1481" i="79"/>
  <c r="P1480" i="79"/>
  <c r="O1480" i="79"/>
  <c r="N1480" i="79"/>
  <c r="M1480" i="79"/>
  <c r="L1480" i="79"/>
  <c r="K1480" i="79"/>
  <c r="J1480" i="79"/>
  <c r="I1480" i="79"/>
  <c r="H1480" i="79"/>
  <c r="G1480" i="79"/>
  <c r="F1480" i="79"/>
  <c r="E1480" i="79"/>
  <c r="D1480" i="79"/>
  <c r="P1478" i="79"/>
  <c r="O1478" i="79"/>
  <c r="N1478" i="79"/>
  <c r="M1478" i="79"/>
  <c r="L1478" i="79"/>
  <c r="K1478" i="79"/>
  <c r="J1478" i="79"/>
  <c r="I1478" i="79"/>
  <c r="H1478" i="79"/>
  <c r="G1478" i="79"/>
  <c r="F1478" i="79"/>
  <c r="E1478" i="79"/>
  <c r="D1478" i="79"/>
  <c r="P1477" i="79"/>
  <c r="O1477" i="79"/>
  <c r="N1477" i="79"/>
  <c r="M1477" i="79"/>
  <c r="L1477" i="79"/>
  <c r="K1477" i="79"/>
  <c r="J1477" i="79"/>
  <c r="I1477" i="79"/>
  <c r="H1477" i="79"/>
  <c r="G1477" i="79"/>
  <c r="F1477" i="79"/>
  <c r="E1477" i="79"/>
  <c r="D1477" i="79"/>
  <c r="P1475" i="79"/>
  <c r="O1475" i="79"/>
  <c r="N1475" i="79"/>
  <c r="M1475" i="79"/>
  <c r="L1475" i="79"/>
  <c r="K1475" i="79"/>
  <c r="J1475" i="79"/>
  <c r="I1475" i="79"/>
  <c r="H1475" i="79"/>
  <c r="G1475" i="79"/>
  <c r="F1475" i="79"/>
  <c r="E1475" i="79"/>
  <c r="D1475" i="79"/>
  <c r="P1474" i="79"/>
  <c r="O1474" i="79"/>
  <c r="N1474" i="79"/>
  <c r="M1474" i="79"/>
  <c r="L1474" i="79"/>
  <c r="K1474" i="79"/>
  <c r="J1474" i="79"/>
  <c r="I1474" i="79"/>
  <c r="H1474" i="79"/>
  <c r="G1474" i="79"/>
  <c r="F1474" i="79"/>
  <c r="E1474" i="79"/>
  <c r="D1474" i="79"/>
  <c r="P1472" i="79"/>
  <c r="O1472" i="79"/>
  <c r="N1472" i="79"/>
  <c r="M1472" i="79"/>
  <c r="L1472" i="79"/>
  <c r="K1472" i="79"/>
  <c r="J1472" i="79"/>
  <c r="I1472" i="79"/>
  <c r="H1472" i="79"/>
  <c r="G1472" i="79"/>
  <c r="F1472" i="79"/>
  <c r="E1472" i="79"/>
  <c r="D1472" i="79"/>
  <c r="P1471" i="79"/>
  <c r="O1471" i="79"/>
  <c r="N1471" i="79"/>
  <c r="M1471" i="79"/>
  <c r="L1471" i="79"/>
  <c r="K1471" i="79"/>
  <c r="J1471" i="79"/>
  <c r="I1471" i="79"/>
  <c r="H1471" i="79"/>
  <c r="G1471" i="79"/>
  <c r="F1471" i="79"/>
  <c r="E1471" i="79"/>
  <c r="D1471" i="79"/>
  <c r="P1469" i="79"/>
  <c r="O1469" i="79"/>
  <c r="N1469" i="79"/>
  <c r="M1469" i="79"/>
  <c r="L1469" i="79"/>
  <c r="K1469" i="79"/>
  <c r="J1469" i="79"/>
  <c r="I1469" i="79"/>
  <c r="H1469" i="79"/>
  <c r="G1469" i="79"/>
  <c r="F1469" i="79"/>
  <c r="E1469" i="79"/>
  <c r="D1469" i="79"/>
  <c r="P1468" i="79"/>
  <c r="O1468" i="79"/>
  <c r="N1468" i="79"/>
  <c r="M1468" i="79"/>
  <c r="L1468" i="79"/>
  <c r="K1468" i="79"/>
  <c r="J1468" i="79"/>
  <c r="I1468" i="79"/>
  <c r="H1468" i="79"/>
  <c r="G1468" i="79"/>
  <c r="F1468" i="79"/>
  <c r="E1468" i="79"/>
  <c r="D1468" i="79"/>
  <c r="P1465" i="79"/>
  <c r="O1465" i="79"/>
  <c r="N1465" i="79"/>
  <c r="M1465" i="79"/>
  <c r="L1465" i="79"/>
  <c r="K1465" i="79"/>
  <c r="J1465" i="79"/>
  <c r="I1465" i="79"/>
  <c r="H1465" i="79"/>
  <c r="G1465" i="79"/>
  <c r="F1465" i="79"/>
  <c r="E1465" i="79"/>
  <c r="D1465" i="79"/>
  <c r="P1463" i="79"/>
  <c r="O1463" i="79"/>
  <c r="N1463" i="79"/>
  <c r="M1463" i="79"/>
  <c r="L1463" i="79"/>
  <c r="K1463" i="79"/>
  <c r="J1463" i="79"/>
  <c r="I1463" i="79"/>
  <c r="H1463" i="79"/>
  <c r="G1463" i="79"/>
  <c r="F1463" i="79"/>
  <c r="E1463" i="79"/>
  <c r="D1463" i="79"/>
  <c r="P1462" i="79"/>
  <c r="O1462" i="79"/>
  <c r="N1462" i="79"/>
  <c r="M1462" i="79"/>
  <c r="L1462" i="79"/>
  <c r="K1462" i="79"/>
  <c r="J1462" i="79"/>
  <c r="I1462" i="79"/>
  <c r="H1462" i="79"/>
  <c r="G1462" i="79"/>
  <c r="F1462" i="79"/>
  <c r="E1462" i="79"/>
  <c r="D1462" i="79"/>
  <c r="P1459" i="79"/>
  <c r="O1459" i="79"/>
  <c r="N1459" i="79"/>
  <c r="M1459" i="79"/>
  <c r="L1459" i="79"/>
  <c r="K1459" i="79"/>
  <c r="J1459" i="79"/>
  <c r="I1459" i="79"/>
  <c r="H1459" i="79"/>
  <c r="G1459" i="79"/>
  <c r="F1459" i="79"/>
  <c r="E1459" i="79"/>
  <c r="D1459" i="79"/>
  <c r="P1458" i="79"/>
  <c r="O1458" i="79"/>
  <c r="N1458" i="79"/>
  <c r="M1458" i="79"/>
  <c r="L1458" i="79"/>
  <c r="K1458" i="79"/>
  <c r="J1458" i="79"/>
  <c r="I1458" i="79"/>
  <c r="H1458" i="79"/>
  <c r="G1458" i="79"/>
  <c r="F1458" i="79"/>
  <c r="E1458" i="79"/>
  <c r="D1458" i="79"/>
  <c r="P1456" i="79"/>
  <c r="O1456" i="79"/>
  <c r="N1456" i="79"/>
  <c r="M1456" i="79"/>
  <c r="L1456" i="79"/>
  <c r="K1456" i="79"/>
  <c r="J1456" i="79"/>
  <c r="I1456" i="79"/>
  <c r="H1456" i="79"/>
  <c r="G1456" i="79"/>
  <c r="F1456" i="79"/>
  <c r="E1456" i="79"/>
  <c r="D1456" i="79"/>
  <c r="P1455" i="79"/>
  <c r="O1455" i="79"/>
  <c r="N1455" i="79"/>
  <c r="M1455" i="79"/>
  <c r="L1455" i="79"/>
  <c r="K1455" i="79"/>
  <c r="J1455" i="79"/>
  <c r="I1455" i="79"/>
  <c r="H1455" i="79"/>
  <c r="G1455" i="79"/>
  <c r="F1455" i="79"/>
  <c r="E1455" i="79"/>
  <c r="D1455" i="79"/>
  <c r="P1453" i="79"/>
  <c r="O1453" i="79"/>
  <c r="N1453" i="79"/>
  <c r="M1453" i="79"/>
  <c r="L1453" i="79"/>
  <c r="K1453" i="79"/>
  <c r="J1453" i="79"/>
  <c r="I1453" i="79"/>
  <c r="H1453" i="79"/>
  <c r="G1453" i="79"/>
  <c r="F1453" i="79"/>
  <c r="E1453" i="79"/>
  <c r="D1453" i="79"/>
  <c r="P1452" i="79"/>
  <c r="O1452" i="79"/>
  <c r="N1452" i="79"/>
  <c r="M1452" i="79"/>
  <c r="L1452" i="79"/>
  <c r="K1452" i="79"/>
  <c r="J1452" i="79"/>
  <c r="I1452" i="79"/>
  <c r="H1452" i="79"/>
  <c r="G1452" i="79"/>
  <c r="F1452" i="79"/>
  <c r="E1452" i="79"/>
  <c r="D1452" i="79"/>
  <c r="E1449" i="79"/>
  <c r="F1449" i="79"/>
  <c r="G1449" i="79"/>
  <c r="H1449" i="79"/>
  <c r="I1449" i="79"/>
  <c r="J1449" i="79"/>
  <c r="K1449" i="79"/>
  <c r="L1449" i="79"/>
  <c r="M1449" i="79"/>
  <c r="N1449" i="79"/>
  <c r="O1449" i="79"/>
  <c r="P1449" i="79"/>
  <c r="E1450" i="79"/>
  <c r="F1450" i="79"/>
  <c r="G1450" i="79"/>
  <c r="H1450" i="79"/>
  <c r="I1450" i="79"/>
  <c r="J1450" i="79"/>
  <c r="K1450" i="79"/>
  <c r="L1450" i="79"/>
  <c r="M1450" i="79"/>
  <c r="N1450" i="79"/>
  <c r="O1450" i="79"/>
  <c r="P1450" i="79"/>
  <c r="D1450" i="79"/>
  <c r="D1449" i="79"/>
  <c r="AD1290" i="79"/>
  <c r="AC1290" i="79"/>
  <c r="AB1290" i="79"/>
  <c r="AA1290" i="79"/>
  <c r="Z1290" i="79"/>
  <c r="Y1290" i="79"/>
  <c r="X1290" i="79"/>
  <c r="W1290" i="79"/>
  <c r="V1290" i="79"/>
  <c r="U1290" i="79"/>
  <c r="T1290" i="79"/>
  <c r="S1290" i="79"/>
  <c r="R1290" i="79"/>
  <c r="AD1289" i="79"/>
  <c r="AC1289" i="79"/>
  <c r="AB1289" i="79"/>
  <c r="AA1289" i="79"/>
  <c r="Z1289" i="79"/>
  <c r="Y1289" i="79"/>
  <c r="X1289" i="79"/>
  <c r="W1289" i="79"/>
  <c r="V1289" i="79"/>
  <c r="U1289" i="79"/>
  <c r="T1289" i="79"/>
  <c r="S1289" i="79"/>
  <c r="R1289" i="79"/>
  <c r="AD1287" i="79"/>
  <c r="AC1287" i="79"/>
  <c r="AB1287" i="79"/>
  <c r="AA1287" i="79"/>
  <c r="Z1287" i="79"/>
  <c r="Y1287" i="79"/>
  <c r="X1287" i="79"/>
  <c r="W1287" i="79"/>
  <c r="V1287" i="79"/>
  <c r="U1287" i="79"/>
  <c r="T1287" i="79"/>
  <c r="S1287" i="79"/>
  <c r="R1287" i="79"/>
  <c r="AD1286" i="79"/>
  <c r="AC1286" i="79"/>
  <c r="AB1286" i="79"/>
  <c r="AA1286" i="79"/>
  <c r="Z1286" i="79"/>
  <c r="Y1286" i="79"/>
  <c r="X1286" i="79"/>
  <c r="W1286" i="79"/>
  <c r="V1286" i="79"/>
  <c r="U1286" i="79"/>
  <c r="T1286" i="79"/>
  <c r="S1286" i="79"/>
  <c r="R1286" i="79"/>
  <c r="AD1283" i="79"/>
  <c r="AC1283" i="79"/>
  <c r="AB1283" i="79"/>
  <c r="AA1283" i="79"/>
  <c r="Z1283" i="79"/>
  <c r="Y1283" i="79"/>
  <c r="X1283" i="79"/>
  <c r="W1283" i="79"/>
  <c r="V1283" i="79"/>
  <c r="U1283" i="79"/>
  <c r="T1283" i="79"/>
  <c r="S1283" i="79"/>
  <c r="R1283" i="79"/>
  <c r="AD1281" i="79"/>
  <c r="AC1281" i="79"/>
  <c r="AB1281" i="79"/>
  <c r="AA1281" i="79"/>
  <c r="Z1281" i="79"/>
  <c r="Y1281" i="79"/>
  <c r="X1281" i="79"/>
  <c r="W1281" i="79"/>
  <c r="V1281" i="79"/>
  <c r="U1281" i="79"/>
  <c r="T1281" i="79"/>
  <c r="S1281" i="79"/>
  <c r="R1281" i="79"/>
  <c r="AD1280" i="79"/>
  <c r="AC1280" i="79"/>
  <c r="AB1280" i="79"/>
  <c r="AA1280" i="79"/>
  <c r="Z1280" i="79"/>
  <c r="Y1280" i="79"/>
  <c r="X1280" i="79"/>
  <c r="W1280" i="79"/>
  <c r="V1280" i="79"/>
  <c r="U1280" i="79"/>
  <c r="T1280" i="79"/>
  <c r="S1280" i="79"/>
  <c r="R1280" i="79"/>
  <c r="AD1277" i="79"/>
  <c r="AC1277" i="79"/>
  <c r="AB1277" i="79"/>
  <c r="AA1277" i="79"/>
  <c r="Z1277" i="79"/>
  <c r="Y1277" i="79"/>
  <c r="X1277" i="79"/>
  <c r="W1277" i="79"/>
  <c r="V1277" i="79"/>
  <c r="U1277" i="79"/>
  <c r="T1277" i="79"/>
  <c r="S1277" i="79"/>
  <c r="R1277" i="79"/>
  <c r="AD1275" i="79"/>
  <c r="AC1275" i="79"/>
  <c r="AB1275" i="79"/>
  <c r="AA1275" i="79"/>
  <c r="Z1275" i="79"/>
  <c r="Y1275" i="79"/>
  <c r="X1275" i="79"/>
  <c r="W1275" i="79"/>
  <c r="V1275" i="79"/>
  <c r="U1275" i="79"/>
  <c r="T1275" i="79"/>
  <c r="S1275" i="79"/>
  <c r="R1275" i="79"/>
  <c r="AD1274" i="79"/>
  <c r="AC1274" i="79"/>
  <c r="AB1274" i="79"/>
  <c r="AA1274" i="79"/>
  <c r="Z1274" i="79"/>
  <c r="Y1274" i="79"/>
  <c r="X1274" i="79"/>
  <c r="W1274" i="79"/>
  <c r="V1274" i="79"/>
  <c r="U1274" i="79"/>
  <c r="T1274" i="79"/>
  <c r="S1274" i="79"/>
  <c r="R1274" i="79"/>
  <c r="AD1271" i="79"/>
  <c r="AC1271" i="79"/>
  <c r="AB1271" i="79"/>
  <c r="AA1271" i="79"/>
  <c r="Z1271" i="79"/>
  <c r="Y1271" i="79"/>
  <c r="X1271" i="79"/>
  <c r="W1271" i="79"/>
  <c r="V1271" i="79"/>
  <c r="U1271" i="79"/>
  <c r="T1271" i="79"/>
  <c r="S1271" i="79"/>
  <c r="R1271" i="79"/>
  <c r="AD1269" i="79"/>
  <c r="AC1269" i="79"/>
  <c r="AB1269" i="79"/>
  <c r="AA1269" i="79"/>
  <c r="Z1269" i="79"/>
  <c r="Y1269" i="79"/>
  <c r="X1269" i="79"/>
  <c r="W1269" i="79"/>
  <c r="V1269" i="79"/>
  <c r="U1269" i="79"/>
  <c r="T1269" i="79"/>
  <c r="S1269" i="79"/>
  <c r="R1269" i="79"/>
  <c r="AD1268" i="79"/>
  <c r="AC1268" i="79"/>
  <c r="AB1268" i="79"/>
  <c r="AA1268" i="79"/>
  <c r="Z1268" i="79"/>
  <c r="Y1268" i="79"/>
  <c r="X1268" i="79"/>
  <c r="W1268" i="79"/>
  <c r="V1268" i="79"/>
  <c r="U1268" i="79"/>
  <c r="T1268" i="79"/>
  <c r="S1268" i="79"/>
  <c r="R1268" i="79"/>
  <c r="AD1265" i="79"/>
  <c r="AC1265" i="79"/>
  <c r="AB1265" i="79"/>
  <c r="AA1265" i="79"/>
  <c r="Z1265" i="79"/>
  <c r="Y1265" i="79"/>
  <c r="X1265" i="79"/>
  <c r="W1265" i="79"/>
  <c r="V1265" i="79"/>
  <c r="U1265" i="79"/>
  <c r="T1265" i="79"/>
  <c r="S1265" i="79"/>
  <c r="R1265" i="79"/>
  <c r="AD1264" i="79"/>
  <c r="AC1264" i="79"/>
  <c r="AB1264" i="79"/>
  <c r="AA1264" i="79"/>
  <c r="Z1264" i="79"/>
  <c r="Y1264" i="79"/>
  <c r="X1264" i="79"/>
  <c r="W1264" i="79"/>
  <c r="V1264" i="79"/>
  <c r="U1264" i="79"/>
  <c r="T1264" i="79"/>
  <c r="S1264" i="79"/>
  <c r="R1264" i="79"/>
  <c r="AD1261" i="79"/>
  <c r="AC1261" i="79"/>
  <c r="AB1261" i="79"/>
  <c r="AA1261" i="79"/>
  <c r="Z1261" i="79"/>
  <c r="Y1261" i="79"/>
  <c r="X1261" i="79"/>
  <c r="W1261" i="79"/>
  <c r="V1261" i="79"/>
  <c r="U1261" i="79"/>
  <c r="T1261" i="79"/>
  <c r="S1261" i="79"/>
  <c r="R1261" i="79"/>
  <c r="AD1259" i="79"/>
  <c r="AC1259" i="79"/>
  <c r="AB1259" i="79"/>
  <c r="AA1259" i="79"/>
  <c r="Z1259" i="79"/>
  <c r="Y1259" i="79"/>
  <c r="X1259" i="79"/>
  <c r="W1259" i="79"/>
  <c r="V1259" i="79"/>
  <c r="U1259" i="79"/>
  <c r="T1259" i="79"/>
  <c r="S1259" i="79"/>
  <c r="R1259" i="79"/>
  <c r="AD1258" i="79"/>
  <c r="AC1258" i="79"/>
  <c r="AB1258" i="79"/>
  <c r="AA1258" i="79"/>
  <c r="Z1258" i="79"/>
  <c r="Y1258" i="79"/>
  <c r="X1258" i="79"/>
  <c r="W1258" i="79"/>
  <c r="V1258" i="79"/>
  <c r="U1258" i="79"/>
  <c r="T1258" i="79"/>
  <c r="S1258" i="79"/>
  <c r="R1258" i="79"/>
  <c r="S1255" i="79"/>
  <c r="T1255" i="79"/>
  <c r="U1255" i="79"/>
  <c r="V1255" i="79"/>
  <c r="W1255" i="79"/>
  <c r="X1255" i="79"/>
  <c r="Y1255" i="79"/>
  <c r="Z1255" i="79"/>
  <c r="AA1255" i="79"/>
  <c r="AB1255" i="79"/>
  <c r="AC1255" i="79"/>
  <c r="AD1255" i="79"/>
  <c r="S1256" i="79"/>
  <c r="T1256" i="79"/>
  <c r="U1256" i="79"/>
  <c r="V1256" i="79"/>
  <c r="W1256" i="79"/>
  <c r="X1256" i="79"/>
  <c r="Y1256" i="79"/>
  <c r="Z1256" i="79"/>
  <c r="AA1256" i="79"/>
  <c r="AB1256" i="79"/>
  <c r="AC1256" i="79"/>
  <c r="AD1256" i="79"/>
  <c r="R1256" i="79"/>
  <c r="R1255" i="79"/>
  <c r="P1348" i="79"/>
  <c r="O1348" i="79"/>
  <c r="N1348" i="79"/>
  <c r="M1348" i="79"/>
  <c r="L1348" i="79"/>
  <c r="K1348" i="79"/>
  <c r="J1348" i="79"/>
  <c r="I1348" i="79"/>
  <c r="H1348" i="79"/>
  <c r="G1348" i="79"/>
  <c r="F1348" i="79"/>
  <c r="E1348" i="79"/>
  <c r="D1348" i="79"/>
  <c r="P1347" i="79"/>
  <c r="O1347" i="79"/>
  <c r="N1347" i="79"/>
  <c r="M1347" i="79"/>
  <c r="L1347" i="79"/>
  <c r="K1347" i="79"/>
  <c r="J1347" i="79"/>
  <c r="I1347" i="79"/>
  <c r="H1347" i="79"/>
  <c r="G1347" i="79"/>
  <c r="F1347" i="79"/>
  <c r="E1347" i="79"/>
  <c r="D1347" i="79"/>
  <c r="P1290" i="79"/>
  <c r="O1290" i="79"/>
  <c r="N1290" i="79"/>
  <c r="M1290" i="79"/>
  <c r="L1290" i="79"/>
  <c r="K1290" i="79"/>
  <c r="J1290" i="79"/>
  <c r="I1290" i="79"/>
  <c r="H1290" i="79"/>
  <c r="G1290" i="79"/>
  <c r="F1290" i="79"/>
  <c r="E1290" i="79"/>
  <c r="D1290" i="79"/>
  <c r="P1289" i="79"/>
  <c r="O1289" i="79"/>
  <c r="N1289" i="79"/>
  <c r="M1289" i="79"/>
  <c r="L1289" i="79"/>
  <c r="K1289" i="79"/>
  <c r="J1289" i="79"/>
  <c r="I1289" i="79"/>
  <c r="H1289" i="79"/>
  <c r="G1289" i="79"/>
  <c r="F1289" i="79"/>
  <c r="E1289" i="79"/>
  <c r="D1289" i="79"/>
  <c r="P1287" i="79"/>
  <c r="O1287" i="79"/>
  <c r="N1287" i="79"/>
  <c r="M1287" i="79"/>
  <c r="L1287" i="79"/>
  <c r="K1287" i="79"/>
  <c r="J1287" i="79"/>
  <c r="I1287" i="79"/>
  <c r="H1287" i="79"/>
  <c r="G1287" i="79"/>
  <c r="F1287" i="79"/>
  <c r="E1287" i="79"/>
  <c r="D1287" i="79"/>
  <c r="P1286" i="79"/>
  <c r="O1286" i="79"/>
  <c r="N1286" i="79"/>
  <c r="M1286" i="79"/>
  <c r="L1286" i="79"/>
  <c r="K1286" i="79"/>
  <c r="J1286" i="79"/>
  <c r="I1286" i="79"/>
  <c r="H1286" i="79"/>
  <c r="G1286" i="79"/>
  <c r="F1286" i="79"/>
  <c r="E1286" i="79"/>
  <c r="D1286" i="79"/>
  <c r="P1283" i="79"/>
  <c r="O1283" i="79"/>
  <c r="N1283" i="79"/>
  <c r="M1283" i="79"/>
  <c r="L1283" i="79"/>
  <c r="K1283" i="79"/>
  <c r="J1283" i="79"/>
  <c r="I1283" i="79"/>
  <c r="H1283" i="79"/>
  <c r="G1283" i="79"/>
  <c r="F1283" i="79"/>
  <c r="E1283" i="79"/>
  <c r="D1283" i="79"/>
  <c r="P1281" i="79"/>
  <c r="O1281" i="79"/>
  <c r="N1281" i="79"/>
  <c r="M1281" i="79"/>
  <c r="L1281" i="79"/>
  <c r="K1281" i="79"/>
  <c r="J1281" i="79"/>
  <c r="I1281" i="79"/>
  <c r="H1281" i="79"/>
  <c r="G1281" i="79"/>
  <c r="F1281" i="79"/>
  <c r="E1281" i="79"/>
  <c r="D1281" i="79"/>
  <c r="P1280" i="79"/>
  <c r="O1280" i="79"/>
  <c r="N1280" i="79"/>
  <c r="M1280" i="79"/>
  <c r="L1280" i="79"/>
  <c r="K1280" i="79"/>
  <c r="J1280" i="79"/>
  <c r="I1280" i="79"/>
  <c r="H1280" i="79"/>
  <c r="G1280" i="79"/>
  <c r="F1280" i="79"/>
  <c r="E1280" i="79"/>
  <c r="D1280" i="79"/>
  <c r="P1277" i="79"/>
  <c r="O1277" i="79"/>
  <c r="N1277" i="79"/>
  <c r="M1277" i="79"/>
  <c r="L1277" i="79"/>
  <c r="K1277" i="79"/>
  <c r="J1277" i="79"/>
  <c r="I1277" i="79"/>
  <c r="H1277" i="79"/>
  <c r="G1277" i="79"/>
  <c r="F1277" i="79"/>
  <c r="E1277" i="79"/>
  <c r="D1277" i="79"/>
  <c r="P1275" i="79"/>
  <c r="O1275" i="79"/>
  <c r="N1275" i="79"/>
  <c r="M1275" i="79"/>
  <c r="L1275" i="79"/>
  <c r="K1275" i="79"/>
  <c r="J1275" i="79"/>
  <c r="I1275" i="79"/>
  <c r="H1275" i="79"/>
  <c r="G1275" i="79"/>
  <c r="F1275" i="79"/>
  <c r="E1275" i="79"/>
  <c r="D1275" i="79"/>
  <c r="P1274" i="79"/>
  <c r="O1274" i="79"/>
  <c r="N1274" i="79"/>
  <c r="M1274" i="79"/>
  <c r="L1274" i="79"/>
  <c r="K1274" i="79"/>
  <c r="J1274" i="79"/>
  <c r="I1274" i="79"/>
  <c r="H1274" i="79"/>
  <c r="G1274" i="79"/>
  <c r="F1274" i="79"/>
  <c r="E1274" i="79"/>
  <c r="D1274" i="79"/>
  <c r="P1271" i="79"/>
  <c r="O1271" i="79"/>
  <c r="N1271" i="79"/>
  <c r="M1271" i="79"/>
  <c r="L1271" i="79"/>
  <c r="K1271" i="79"/>
  <c r="J1271" i="79"/>
  <c r="I1271" i="79"/>
  <c r="H1271" i="79"/>
  <c r="G1271" i="79"/>
  <c r="F1271" i="79"/>
  <c r="E1271" i="79"/>
  <c r="D1271" i="79"/>
  <c r="P1269" i="79"/>
  <c r="O1269" i="79"/>
  <c r="N1269" i="79"/>
  <c r="M1269" i="79"/>
  <c r="L1269" i="79"/>
  <c r="K1269" i="79"/>
  <c r="J1269" i="79"/>
  <c r="I1269" i="79"/>
  <c r="H1269" i="79"/>
  <c r="G1269" i="79"/>
  <c r="F1269" i="79"/>
  <c r="E1269" i="79"/>
  <c r="D1269" i="79"/>
  <c r="P1268" i="79"/>
  <c r="O1268" i="79"/>
  <c r="N1268" i="79"/>
  <c r="M1268" i="79"/>
  <c r="L1268" i="79"/>
  <c r="K1268" i="79"/>
  <c r="J1268" i="79"/>
  <c r="I1268" i="79"/>
  <c r="H1268" i="79"/>
  <c r="G1268" i="79"/>
  <c r="F1268" i="79"/>
  <c r="E1268" i="79"/>
  <c r="D1268" i="79"/>
  <c r="P1265" i="79"/>
  <c r="O1265" i="79"/>
  <c r="N1265" i="79"/>
  <c r="M1265" i="79"/>
  <c r="L1265" i="79"/>
  <c r="K1265" i="79"/>
  <c r="J1265" i="79"/>
  <c r="I1265" i="79"/>
  <c r="H1265" i="79"/>
  <c r="G1265" i="79"/>
  <c r="F1265" i="79"/>
  <c r="E1265" i="79"/>
  <c r="D1265" i="79"/>
  <c r="P1264" i="79"/>
  <c r="O1264" i="79"/>
  <c r="N1264" i="79"/>
  <c r="M1264" i="79"/>
  <c r="L1264" i="79"/>
  <c r="K1264" i="79"/>
  <c r="J1264" i="79"/>
  <c r="I1264" i="79"/>
  <c r="H1264" i="79"/>
  <c r="G1264" i="79"/>
  <c r="F1264" i="79"/>
  <c r="E1264" i="79"/>
  <c r="D1264" i="79"/>
  <c r="P1261" i="79"/>
  <c r="O1261" i="79"/>
  <c r="N1261" i="79"/>
  <c r="M1261" i="79"/>
  <c r="L1261" i="79"/>
  <c r="K1261" i="79"/>
  <c r="J1261" i="79"/>
  <c r="I1261" i="79"/>
  <c r="H1261" i="79"/>
  <c r="G1261" i="79"/>
  <c r="F1261" i="79"/>
  <c r="E1261" i="79"/>
  <c r="D1261" i="79"/>
  <c r="P1259" i="79"/>
  <c r="O1259" i="79"/>
  <c r="N1259" i="79"/>
  <c r="M1259" i="79"/>
  <c r="L1259" i="79"/>
  <c r="K1259" i="79"/>
  <c r="J1259" i="79"/>
  <c r="I1259" i="79"/>
  <c r="H1259" i="79"/>
  <c r="G1259" i="79"/>
  <c r="F1259" i="79"/>
  <c r="E1259" i="79"/>
  <c r="D1259" i="79"/>
  <c r="P1258" i="79"/>
  <c r="O1258" i="79"/>
  <c r="N1258" i="79"/>
  <c r="M1258" i="79"/>
  <c r="L1258" i="79"/>
  <c r="K1258" i="79"/>
  <c r="J1258" i="79"/>
  <c r="I1258" i="79"/>
  <c r="H1258" i="79"/>
  <c r="G1258" i="79"/>
  <c r="F1258" i="79"/>
  <c r="E1258" i="79"/>
  <c r="D1258" i="79"/>
  <c r="Q1265" i="79"/>
  <c r="E1255" i="79"/>
  <c r="F1255" i="79"/>
  <c r="G1255" i="79"/>
  <c r="H1255" i="79"/>
  <c r="I1255" i="79"/>
  <c r="J1255" i="79"/>
  <c r="K1255" i="79"/>
  <c r="L1255" i="79"/>
  <c r="M1255" i="79"/>
  <c r="N1255" i="79"/>
  <c r="O1255" i="79"/>
  <c r="P1255" i="79"/>
  <c r="E1256" i="79"/>
  <c r="F1256" i="79"/>
  <c r="G1256" i="79"/>
  <c r="H1256" i="79"/>
  <c r="I1256" i="79"/>
  <c r="J1256" i="79"/>
  <c r="K1256" i="79"/>
  <c r="L1256" i="79"/>
  <c r="M1256" i="79"/>
  <c r="N1256" i="79"/>
  <c r="O1256" i="79"/>
  <c r="P1256" i="79"/>
  <c r="D1256" i="79"/>
  <c r="D1255" i="79"/>
  <c r="AD1153" i="79"/>
  <c r="AC1153" i="79"/>
  <c r="AB1153" i="79"/>
  <c r="AA1153" i="79"/>
  <c r="Z1153" i="79"/>
  <c r="Y1153" i="79"/>
  <c r="X1153" i="79"/>
  <c r="W1153" i="79"/>
  <c r="V1153" i="79"/>
  <c r="U1153" i="79"/>
  <c r="T1153" i="79"/>
  <c r="S1153" i="79"/>
  <c r="R1153" i="79"/>
  <c r="AD1152" i="79"/>
  <c r="AC1152" i="79"/>
  <c r="AB1152" i="79"/>
  <c r="AA1152" i="79"/>
  <c r="Z1152" i="79"/>
  <c r="Y1152" i="79"/>
  <c r="X1152" i="79"/>
  <c r="W1152" i="79"/>
  <c r="V1152" i="79"/>
  <c r="U1152" i="79"/>
  <c r="T1152" i="79"/>
  <c r="S1152" i="79"/>
  <c r="R1152" i="79"/>
  <c r="AD1098" i="79"/>
  <c r="AC1098" i="79"/>
  <c r="AB1098" i="79"/>
  <c r="AA1098" i="79"/>
  <c r="Z1098" i="79"/>
  <c r="Y1098" i="79"/>
  <c r="X1098" i="79"/>
  <c r="W1098" i="79"/>
  <c r="V1098" i="79"/>
  <c r="U1098" i="79"/>
  <c r="T1098" i="79"/>
  <c r="S1098" i="79"/>
  <c r="R1098" i="79"/>
  <c r="AD1095" i="79"/>
  <c r="AC1095" i="79"/>
  <c r="AB1095" i="79"/>
  <c r="AA1095" i="79"/>
  <c r="Z1095" i="79"/>
  <c r="Y1095" i="79"/>
  <c r="X1095" i="79"/>
  <c r="W1095" i="79"/>
  <c r="V1095" i="79"/>
  <c r="U1095" i="79"/>
  <c r="T1095" i="79"/>
  <c r="S1095" i="79"/>
  <c r="R1095" i="79"/>
  <c r="AD1094" i="79"/>
  <c r="AC1094" i="79"/>
  <c r="AB1094" i="79"/>
  <c r="AA1094" i="79"/>
  <c r="Z1094" i="79"/>
  <c r="Y1094" i="79"/>
  <c r="X1094" i="79"/>
  <c r="W1094" i="79"/>
  <c r="V1094" i="79"/>
  <c r="U1094" i="79"/>
  <c r="T1094" i="79"/>
  <c r="S1094" i="79"/>
  <c r="R1094" i="79"/>
  <c r="AD1091" i="79"/>
  <c r="AC1091" i="79"/>
  <c r="AB1091" i="79"/>
  <c r="AA1091" i="79"/>
  <c r="Z1091" i="79"/>
  <c r="Y1091" i="79"/>
  <c r="X1091" i="79"/>
  <c r="W1091" i="79"/>
  <c r="V1091" i="79"/>
  <c r="U1091" i="79"/>
  <c r="T1091" i="79"/>
  <c r="S1091" i="79"/>
  <c r="R1091" i="79"/>
  <c r="AD1088" i="79"/>
  <c r="AC1088" i="79"/>
  <c r="AB1088" i="79"/>
  <c r="AA1088" i="79"/>
  <c r="Z1088" i="79"/>
  <c r="Y1088" i="79"/>
  <c r="X1088" i="79"/>
  <c r="W1088" i="79"/>
  <c r="V1088" i="79"/>
  <c r="U1088" i="79"/>
  <c r="T1088" i="79"/>
  <c r="S1088" i="79"/>
  <c r="R1088" i="79"/>
  <c r="AD1086" i="79"/>
  <c r="AC1086" i="79"/>
  <c r="AB1086" i="79"/>
  <c r="AA1086" i="79"/>
  <c r="Z1086" i="79"/>
  <c r="Y1086" i="79"/>
  <c r="X1086" i="79"/>
  <c r="W1086" i="79"/>
  <c r="V1086" i="79"/>
  <c r="U1086" i="79"/>
  <c r="T1086" i="79"/>
  <c r="S1086" i="79"/>
  <c r="R1086" i="79"/>
  <c r="AD1085" i="79"/>
  <c r="AC1085" i="79"/>
  <c r="AB1085" i="79"/>
  <c r="AA1085" i="79"/>
  <c r="Z1085" i="79"/>
  <c r="Y1085" i="79"/>
  <c r="X1085" i="79"/>
  <c r="W1085" i="79"/>
  <c r="V1085" i="79"/>
  <c r="U1085" i="79"/>
  <c r="T1085" i="79"/>
  <c r="S1085" i="79"/>
  <c r="R1085" i="79"/>
  <c r="AD1082" i="79"/>
  <c r="AC1082" i="79"/>
  <c r="AB1082" i="79"/>
  <c r="AA1082" i="79"/>
  <c r="Z1082" i="79"/>
  <c r="Y1082" i="79"/>
  <c r="X1082" i="79"/>
  <c r="W1082" i="79"/>
  <c r="V1082" i="79"/>
  <c r="U1082" i="79"/>
  <c r="T1082" i="79"/>
  <c r="S1082" i="79"/>
  <c r="R1082" i="79"/>
  <c r="AD1080" i="79"/>
  <c r="AC1080" i="79"/>
  <c r="AB1080" i="79"/>
  <c r="AA1080" i="79"/>
  <c r="Z1080" i="79"/>
  <c r="Y1080" i="79"/>
  <c r="X1080" i="79"/>
  <c r="W1080" i="79"/>
  <c r="V1080" i="79"/>
  <c r="U1080" i="79"/>
  <c r="T1080" i="79"/>
  <c r="S1080" i="79"/>
  <c r="R1080" i="79"/>
  <c r="AD1079" i="79"/>
  <c r="AC1079" i="79"/>
  <c r="AB1079" i="79"/>
  <c r="AA1079" i="79"/>
  <c r="Z1079" i="79"/>
  <c r="Y1079" i="79"/>
  <c r="X1079" i="79"/>
  <c r="W1079" i="79"/>
  <c r="V1079" i="79"/>
  <c r="U1079" i="79"/>
  <c r="T1079" i="79"/>
  <c r="S1079" i="79"/>
  <c r="R1079" i="79"/>
  <c r="AD1076" i="79"/>
  <c r="AC1076" i="79"/>
  <c r="AB1076" i="79"/>
  <c r="AA1076" i="79"/>
  <c r="Z1076" i="79"/>
  <c r="Y1076" i="79"/>
  <c r="X1076" i="79"/>
  <c r="W1076" i="79"/>
  <c r="V1076" i="79"/>
  <c r="U1076" i="79"/>
  <c r="T1076" i="79"/>
  <c r="S1076" i="79"/>
  <c r="R1076" i="79"/>
  <c r="AD1074" i="79"/>
  <c r="AC1074" i="79"/>
  <c r="AB1074" i="79"/>
  <c r="AA1074" i="79"/>
  <c r="Z1074" i="79"/>
  <c r="Y1074" i="79"/>
  <c r="X1074" i="79"/>
  <c r="W1074" i="79"/>
  <c r="V1074" i="79"/>
  <c r="U1074" i="79"/>
  <c r="T1074" i="79"/>
  <c r="S1074" i="79"/>
  <c r="R1074" i="79"/>
  <c r="AD1073" i="79"/>
  <c r="AC1073" i="79"/>
  <c r="AB1073" i="79"/>
  <c r="AA1073" i="79"/>
  <c r="Z1073" i="79"/>
  <c r="Y1073" i="79"/>
  <c r="X1073" i="79"/>
  <c r="W1073" i="79"/>
  <c r="V1073" i="79"/>
  <c r="U1073" i="79"/>
  <c r="T1073" i="79"/>
  <c r="S1073" i="79"/>
  <c r="R1073" i="79"/>
  <c r="AD1070" i="79"/>
  <c r="AC1070" i="79"/>
  <c r="AB1070" i="79"/>
  <c r="AA1070" i="79"/>
  <c r="Z1070" i="79"/>
  <c r="Y1070" i="79"/>
  <c r="X1070" i="79"/>
  <c r="W1070" i="79"/>
  <c r="V1070" i="79"/>
  <c r="U1070" i="79"/>
  <c r="T1070" i="79"/>
  <c r="S1070" i="79"/>
  <c r="R1070" i="79"/>
  <c r="AD1069" i="79"/>
  <c r="AC1069" i="79"/>
  <c r="AB1069" i="79"/>
  <c r="AA1069" i="79"/>
  <c r="Z1069" i="79"/>
  <c r="Y1069" i="79"/>
  <c r="X1069" i="79"/>
  <c r="W1069" i="79"/>
  <c r="V1069" i="79"/>
  <c r="U1069" i="79"/>
  <c r="T1069" i="79"/>
  <c r="S1069" i="79"/>
  <c r="R1069" i="79"/>
  <c r="AD1067" i="79"/>
  <c r="AC1067" i="79"/>
  <c r="AB1067" i="79"/>
  <c r="AA1067" i="79"/>
  <c r="Z1067" i="79"/>
  <c r="Y1067" i="79"/>
  <c r="X1067" i="79"/>
  <c r="W1067" i="79"/>
  <c r="V1067" i="79"/>
  <c r="U1067" i="79"/>
  <c r="T1067" i="79"/>
  <c r="S1067" i="79"/>
  <c r="R1067" i="79"/>
  <c r="AD1066" i="79"/>
  <c r="AC1066" i="79"/>
  <c r="AB1066" i="79"/>
  <c r="AA1066" i="79"/>
  <c r="Z1066" i="79"/>
  <c r="Y1066" i="79"/>
  <c r="X1066" i="79"/>
  <c r="W1066" i="79"/>
  <c r="V1066" i="79"/>
  <c r="U1066" i="79"/>
  <c r="T1066" i="79"/>
  <c r="S1066" i="79"/>
  <c r="R1066" i="79"/>
  <c r="AD1064" i="79"/>
  <c r="AC1064" i="79"/>
  <c r="AB1064" i="79"/>
  <c r="AA1064" i="79"/>
  <c r="Z1064" i="79"/>
  <c r="Y1064" i="79"/>
  <c r="X1064" i="79"/>
  <c r="W1064" i="79"/>
  <c r="V1064" i="79"/>
  <c r="U1064" i="79"/>
  <c r="T1064" i="79"/>
  <c r="S1064" i="79"/>
  <c r="R1064" i="79"/>
  <c r="AD1063" i="79"/>
  <c r="AC1063" i="79"/>
  <c r="AB1063" i="79"/>
  <c r="AA1063" i="79"/>
  <c r="Z1063" i="79"/>
  <c r="Y1063" i="79"/>
  <c r="X1063" i="79"/>
  <c r="W1063" i="79"/>
  <c r="V1063" i="79"/>
  <c r="U1063" i="79"/>
  <c r="T1063" i="79"/>
  <c r="S1063" i="79"/>
  <c r="R1063" i="79"/>
  <c r="S1060" i="79"/>
  <c r="T1060" i="79"/>
  <c r="U1060" i="79"/>
  <c r="V1060" i="79"/>
  <c r="W1060" i="79"/>
  <c r="X1060" i="79"/>
  <c r="Y1060" i="79"/>
  <c r="Z1060" i="79"/>
  <c r="AA1060" i="79"/>
  <c r="AB1060" i="79"/>
  <c r="AC1060" i="79"/>
  <c r="AD1060" i="79"/>
  <c r="S1061" i="79"/>
  <c r="T1061" i="79"/>
  <c r="U1061" i="79"/>
  <c r="V1061" i="79"/>
  <c r="W1061" i="79"/>
  <c r="X1061" i="79"/>
  <c r="Y1061" i="79"/>
  <c r="Z1061" i="79"/>
  <c r="AA1061" i="79"/>
  <c r="AB1061" i="79"/>
  <c r="AC1061" i="79"/>
  <c r="AD1061" i="79"/>
  <c r="R1061" i="79"/>
  <c r="R1060" i="79"/>
  <c r="Q1099" i="79"/>
  <c r="Q1070" i="79"/>
  <c r="P1153" i="79"/>
  <c r="O1153" i="79"/>
  <c r="N1153" i="79"/>
  <c r="M1153" i="79"/>
  <c r="L1153" i="79"/>
  <c r="K1153" i="79"/>
  <c r="J1153" i="79"/>
  <c r="I1153" i="79"/>
  <c r="H1153" i="79"/>
  <c r="G1153" i="79"/>
  <c r="F1153" i="79"/>
  <c r="E1153" i="79"/>
  <c r="D1153" i="79"/>
  <c r="P1152" i="79"/>
  <c r="O1152" i="79"/>
  <c r="N1152" i="79"/>
  <c r="M1152" i="79"/>
  <c r="L1152" i="79"/>
  <c r="K1152" i="79"/>
  <c r="J1152" i="79"/>
  <c r="I1152" i="79"/>
  <c r="H1152" i="79"/>
  <c r="G1152" i="79"/>
  <c r="F1152" i="79"/>
  <c r="E1152" i="79"/>
  <c r="D1152" i="79"/>
  <c r="P1098" i="79"/>
  <c r="O1098" i="79"/>
  <c r="N1098" i="79"/>
  <c r="M1098" i="79"/>
  <c r="L1098" i="79"/>
  <c r="K1098" i="79"/>
  <c r="J1098" i="79"/>
  <c r="I1098" i="79"/>
  <c r="H1098" i="79"/>
  <c r="G1098" i="79"/>
  <c r="F1098" i="79"/>
  <c r="E1098" i="79"/>
  <c r="D1098" i="79"/>
  <c r="P1095" i="79"/>
  <c r="O1095" i="79"/>
  <c r="N1095" i="79"/>
  <c r="M1095" i="79"/>
  <c r="L1095" i="79"/>
  <c r="K1095" i="79"/>
  <c r="J1095" i="79"/>
  <c r="I1095" i="79"/>
  <c r="H1095" i="79"/>
  <c r="G1095" i="79"/>
  <c r="F1095" i="79"/>
  <c r="E1095" i="79"/>
  <c r="D1095" i="79"/>
  <c r="P1094" i="79"/>
  <c r="O1094" i="79"/>
  <c r="N1094" i="79"/>
  <c r="M1094" i="79"/>
  <c r="L1094" i="79"/>
  <c r="K1094" i="79"/>
  <c r="J1094" i="79"/>
  <c r="I1094" i="79"/>
  <c r="H1094" i="79"/>
  <c r="G1094" i="79"/>
  <c r="F1094" i="79"/>
  <c r="E1094" i="79"/>
  <c r="D1094" i="79"/>
  <c r="P1091" i="79"/>
  <c r="O1091" i="79"/>
  <c r="N1091" i="79"/>
  <c r="M1091" i="79"/>
  <c r="L1091" i="79"/>
  <c r="K1091" i="79"/>
  <c r="J1091" i="79"/>
  <c r="I1091" i="79"/>
  <c r="H1091" i="79"/>
  <c r="G1091" i="79"/>
  <c r="F1091" i="79"/>
  <c r="E1091" i="79"/>
  <c r="D1091" i="79"/>
  <c r="P1088" i="79"/>
  <c r="O1088" i="79"/>
  <c r="N1088" i="79"/>
  <c r="M1088" i="79"/>
  <c r="L1088" i="79"/>
  <c r="K1088" i="79"/>
  <c r="J1088" i="79"/>
  <c r="I1088" i="79"/>
  <c r="H1088" i="79"/>
  <c r="G1088" i="79"/>
  <c r="F1088" i="79"/>
  <c r="E1088" i="79"/>
  <c r="D1088" i="79"/>
  <c r="P1086" i="79"/>
  <c r="O1086" i="79"/>
  <c r="N1086" i="79"/>
  <c r="M1086" i="79"/>
  <c r="L1086" i="79"/>
  <c r="K1086" i="79"/>
  <c r="J1086" i="79"/>
  <c r="I1086" i="79"/>
  <c r="H1086" i="79"/>
  <c r="G1086" i="79"/>
  <c r="F1086" i="79"/>
  <c r="E1086" i="79"/>
  <c r="D1086" i="79"/>
  <c r="P1085" i="79"/>
  <c r="O1085" i="79"/>
  <c r="N1085" i="79"/>
  <c r="M1085" i="79"/>
  <c r="L1085" i="79"/>
  <c r="K1085" i="79"/>
  <c r="J1085" i="79"/>
  <c r="I1085" i="79"/>
  <c r="H1085" i="79"/>
  <c r="G1085" i="79"/>
  <c r="F1085" i="79"/>
  <c r="E1085" i="79"/>
  <c r="D1085" i="79"/>
  <c r="P1082" i="79"/>
  <c r="O1082" i="79"/>
  <c r="N1082" i="79"/>
  <c r="M1082" i="79"/>
  <c r="L1082" i="79"/>
  <c r="K1082" i="79"/>
  <c r="J1082" i="79"/>
  <c r="I1082" i="79"/>
  <c r="H1082" i="79"/>
  <c r="G1082" i="79"/>
  <c r="F1082" i="79"/>
  <c r="E1082" i="79"/>
  <c r="D1082" i="79"/>
  <c r="P1080" i="79"/>
  <c r="O1080" i="79"/>
  <c r="N1080" i="79"/>
  <c r="M1080" i="79"/>
  <c r="L1080" i="79"/>
  <c r="K1080" i="79"/>
  <c r="J1080" i="79"/>
  <c r="I1080" i="79"/>
  <c r="H1080" i="79"/>
  <c r="G1080" i="79"/>
  <c r="F1080" i="79"/>
  <c r="E1080" i="79"/>
  <c r="D1080" i="79"/>
  <c r="P1079" i="79"/>
  <c r="O1079" i="79"/>
  <c r="N1079" i="79"/>
  <c r="M1079" i="79"/>
  <c r="L1079" i="79"/>
  <c r="K1079" i="79"/>
  <c r="J1079" i="79"/>
  <c r="I1079" i="79"/>
  <c r="H1079" i="79"/>
  <c r="G1079" i="79"/>
  <c r="F1079" i="79"/>
  <c r="E1079" i="79"/>
  <c r="D1079" i="79"/>
  <c r="P1076" i="79"/>
  <c r="O1076" i="79"/>
  <c r="N1076" i="79"/>
  <c r="M1076" i="79"/>
  <c r="L1076" i="79"/>
  <c r="K1076" i="79"/>
  <c r="J1076" i="79"/>
  <c r="I1076" i="79"/>
  <c r="H1076" i="79"/>
  <c r="G1076" i="79"/>
  <c r="F1076" i="79"/>
  <c r="E1076" i="79"/>
  <c r="D1076" i="79"/>
  <c r="P1074" i="79"/>
  <c r="O1074" i="79"/>
  <c r="N1074" i="79"/>
  <c r="M1074" i="79"/>
  <c r="L1074" i="79"/>
  <c r="K1074" i="79"/>
  <c r="J1074" i="79"/>
  <c r="I1074" i="79"/>
  <c r="H1074" i="79"/>
  <c r="G1074" i="79"/>
  <c r="F1074" i="79"/>
  <c r="E1074" i="79"/>
  <c r="D1074" i="79"/>
  <c r="P1073" i="79"/>
  <c r="O1073" i="79"/>
  <c r="N1073" i="79"/>
  <c r="M1073" i="79"/>
  <c r="L1073" i="79"/>
  <c r="K1073" i="79"/>
  <c r="J1073" i="79"/>
  <c r="I1073" i="79"/>
  <c r="H1073" i="79"/>
  <c r="G1073" i="79"/>
  <c r="F1073" i="79"/>
  <c r="E1073" i="79"/>
  <c r="D1073" i="79"/>
  <c r="D1069" i="79"/>
  <c r="R1294" i="79"/>
  <c r="S1294" i="79"/>
  <c r="T1294" i="79"/>
  <c r="U1294" i="79"/>
  <c r="V1294" i="79"/>
  <c r="W1294" i="79"/>
  <c r="X1294" i="79"/>
  <c r="Y1294" i="79"/>
  <c r="Z1294" i="79"/>
  <c r="AA1294" i="79"/>
  <c r="AB1294" i="79"/>
  <c r="AC1294" i="79"/>
  <c r="AD1294" i="79"/>
  <c r="D1294" i="79"/>
  <c r="E1294" i="79"/>
  <c r="F1294" i="79"/>
  <c r="G1294" i="79"/>
  <c r="H1294" i="79"/>
  <c r="I1294" i="79"/>
  <c r="J1294" i="79"/>
  <c r="K1294" i="79"/>
  <c r="L1294" i="79"/>
  <c r="M1294" i="79"/>
  <c r="N1294" i="79"/>
  <c r="O1294" i="79"/>
  <c r="P1294" i="79"/>
  <c r="P1070" i="79"/>
  <c r="O1070" i="79"/>
  <c r="N1070" i="79"/>
  <c r="M1070" i="79"/>
  <c r="L1070" i="79"/>
  <c r="K1070" i="79"/>
  <c r="J1070" i="79"/>
  <c r="I1070" i="79"/>
  <c r="H1070" i="79"/>
  <c r="G1070" i="79"/>
  <c r="F1070" i="79"/>
  <c r="E1070" i="79"/>
  <c r="D1070" i="79"/>
  <c r="P1069" i="79"/>
  <c r="O1069" i="79"/>
  <c r="N1069" i="79"/>
  <c r="M1069" i="79"/>
  <c r="L1069" i="79"/>
  <c r="K1069" i="79"/>
  <c r="J1069" i="79"/>
  <c r="I1069" i="79"/>
  <c r="H1069" i="79"/>
  <c r="G1069" i="79"/>
  <c r="F1069" i="79"/>
  <c r="E1069" i="79"/>
  <c r="P1067" i="79"/>
  <c r="O1067" i="79"/>
  <c r="N1067" i="79"/>
  <c r="M1067" i="79"/>
  <c r="L1067" i="79"/>
  <c r="K1067" i="79"/>
  <c r="J1067" i="79"/>
  <c r="I1067" i="79"/>
  <c r="H1067" i="79"/>
  <c r="G1067" i="79"/>
  <c r="F1067" i="79"/>
  <c r="E1067" i="79"/>
  <c r="D1067" i="79"/>
  <c r="P1066" i="79"/>
  <c r="O1066" i="79"/>
  <c r="N1066" i="79"/>
  <c r="M1066" i="79"/>
  <c r="L1066" i="79"/>
  <c r="K1066" i="79"/>
  <c r="J1066" i="79"/>
  <c r="I1066" i="79"/>
  <c r="H1066" i="79"/>
  <c r="G1066" i="79"/>
  <c r="F1066" i="79"/>
  <c r="E1066" i="79"/>
  <c r="D1066" i="79"/>
  <c r="P1064" i="79"/>
  <c r="O1064" i="79"/>
  <c r="N1064" i="79"/>
  <c r="M1064" i="79"/>
  <c r="L1064" i="79"/>
  <c r="K1064" i="79"/>
  <c r="J1064" i="79"/>
  <c r="I1064" i="79"/>
  <c r="H1064" i="79"/>
  <c r="G1064" i="79"/>
  <c r="F1064" i="79"/>
  <c r="E1064" i="79"/>
  <c r="D1064" i="79"/>
  <c r="P1063" i="79"/>
  <c r="O1063" i="79"/>
  <c r="N1063" i="79"/>
  <c r="M1063" i="79"/>
  <c r="L1063" i="79"/>
  <c r="K1063" i="79"/>
  <c r="J1063" i="79"/>
  <c r="I1063" i="79"/>
  <c r="H1063" i="79"/>
  <c r="G1063" i="79"/>
  <c r="F1063" i="79"/>
  <c r="E1063" i="79"/>
  <c r="D1063" i="79"/>
  <c r="E1060" i="79"/>
  <c r="F1060" i="79"/>
  <c r="G1060" i="79"/>
  <c r="H1060" i="79"/>
  <c r="I1060" i="79"/>
  <c r="J1060" i="79"/>
  <c r="K1060" i="79"/>
  <c r="L1060" i="79"/>
  <c r="M1060" i="79"/>
  <c r="N1060" i="79"/>
  <c r="O1060" i="79"/>
  <c r="P1060" i="79"/>
  <c r="E1061" i="79"/>
  <c r="F1061" i="79"/>
  <c r="G1061" i="79"/>
  <c r="H1061" i="79"/>
  <c r="I1061" i="79"/>
  <c r="J1061" i="79"/>
  <c r="K1061" i="79"/>
  <c r="L1061" i="79"/>
  <c r="M1061" i="79"/>
  <c r="N1061" i="79"/>
  <c r="O1061" i="79"/>
  <c r="P1061" i="79"/>
  <c r="D1061" i="79"/>
  <c r="D1060" i="79"/>
  <c r="M29" i="45" l="1"/>
  <c r="N30" i="45" s="1"/>
  <c r="D183" i="45" s="1"/>
  <c r="M22" i="45"/>
  <c r="N23" i="45" s="1"/>
  <c r="C183" i="45" s="1"/>
  <c r="R871" i="79" l="1"/>
  <c r="AD958" i="79"/>
  <c r="AC958" i="79"/>
  <c r="AB958" i="79"/>
  <c r="AA958" i="79"/>
  <c r="Z958" i="79"/>
  <c r="Y958" i="79"/>
  <c r="X958" i="79"/>
  <c r="W958" i="79"/>
  <c r="V958" i="79"/>
  <c r="U958" i="79"/>
  <c r="T958" i="79"/>
  <c r="S958" i="79"/>
  <c r="R958" i="79"/>
  <c r="AD957" i="79"/>
  <c r="AC957" i="79"/>
  <c r="AB957" i="79"/>
  <c r="AA957" i="79"/>
  <c r="Z957" i="79"/>
  <c r="Y957" i="79"/>
  <c r="X957" i="79"/>
  <c r="W957" i="79"/>
  <c r="V957" i="79"/>
  <c r="U957" i="79"/>
  <c r="T957" i="79"/>
  <c r="S957" i="79"/>
  <c r="R957" i="79"/>
  <c r="AD932" i="79"/>
  <c r="AC932" i="79"/>
  <c r="AB932" i="79"/>
  <c r="AA932" i="79"/>
  <c r="Z932" i="79"/>
  <c r="Y932" i="79"/>
  <c r="X932" i="79"/>
  <c r="W932" i="79"/>
  <c r="V932" i="79"/>
  <c r="U932" i="79"/>
  <c r="T932" i="79"/>
  <c r="S932" i="79"/>
  <c r="R932" i="79"/>
  <c r="AD931" i="79"/>
  <c r="AC931" i="79"/>
  <c r="AB931" i="79"/>
  <c r="AA931" i="79"/>
  <c r="Z931" i="79"/>
  <c r="Y931" i="79"/>
  <c r="X931" i="79"/>
  <c r="W931" i="79"/>
  <c r="V931" i="79"/>
  <c r="U931" i="79"/>
  <c r="T931" i="79"/>
  <c r="S931" i="79"/>
  <c r="R931" i="79"/>
  <c r="AD929" i="79"/>
  <c r="AC929" i="79"/>
  <c r="AB929" i="79"/>
  <c r="AA929" i="79"/>
  <c r="Z929" i="79"/>
  <c r="Y929" i="79"/>
  <c r="X929" i="79"/>
  <c r="W929" i="79"/>
  <c r="V929" i="79"/>
  <c r="U929" i="79"/>
  <c r="T929" i="79"/>
  <c r="S929" i="79"/>
  <c r="R929" i="79"/>
  <c r="AD928" i="79"/>
  <c r="AC928" i="79"/>
  <c r="AB928" i="79"/>
  <c r="AA928" i="79"/>
  <c r="Z928" i="79"/>
  <c r="Y928" i="79"/>
  <c r="X928" i="79"/>
  <c r="W928" i="79"/>
  <c r="V928" i="79"/>
  <c r="U928" i="79"/>
  <c r="T928" i="79"/>
  <c r="S928" i="79"/>
  <c r="R928" i="79"/>
  <c r="AD926" i="79"/>
  <c r="AC926" i="79"/>
  <c r="AB926" i="79"/>
  <c r="AA926" i="79"/>
  <c r="Z926" i="79"/>
  <c r="Y926" i="79"/>
  <c r="X926" i="79"/>
  <c r="W926" i="79"/>
  <c r="V926" i="79"/>
  <c r="U926" i="79"/>
  <c r="T926" i="79"/>
  <c r="S926" i="79"/>
  <c r="R926" i="79"/>
  <c r="AD925" i="79"/>
  <c r="AC925" i="79"/>
  <c r="AB925" i="79"/>
  <c r="AA925" i="79"/>
  <c r="Z925" i="79"/>
  <c r="Y925" i="79"/>
  <c r="X925" i="79"/>
  <c r="W925" i="79"/>
  <c r="V925" i="79"/>
  <c r="U925" i="79"/>
  <c r="T925" i="79"/>
  <c r="S925" i="79"/>
  <c r="R925" i="79"/>
  <c r="AD923" i="79"/>
  <c r="AC923" i="79"/>
  <c r="AB923" i="79"/>
  <c r="AA923" i="79"/>
  <c r="Z923" i="79"/>
  <c r="Y923" i="79"/>
  <c r="X923" i="79"/>
  <c r="W923" i="79"/>
  <c r="V923" i="79"/>
  <c r="U923" i="79"/>
  <c r="T923" i="79"/>
  <c r="S923" i="79"/>
  <c r="R923" i="79"/>
  <c r="AD922" i="79"/>
  <c r="AC922" i="79"/>
  <c r="AB922" i="79"/>
  <c r="AA922" i="79"/>
  <c r="Z922" i="79"/>
  <c r="Y922" i="79"/>
  <c r="X922" i="79"/>
  <c r="W922" i="79"/>
  <c r="V922" i="79"/>
  <c r="U922" i="79"/>
  <c r="T922" i="79"/>
  <c r="S922" i="79"/>
  <c r="R922" i="79"/>
  <c r="AD919" i="79"/>
  <c r="AC919" i="79"/>
  <c r="AB919" i="79"/>
  <c r="AA919" i="79"/>
  <c r="Z919" i="79"/>
  <c r="Y919" i="79"/>
  <c r="X919" i="79"/>
  <c r="W919" i="79"/>
  <c r="V919" i="79"/>
  <c r="U919" i="79"/>
  <c r="T919" i="79"/>
  <c r="S919" i="79"/>
  <c r="R919" i="79"/>
  <c r="AD917" i="79"/>
  <c r="AC917" i="79"/>
  <c r="AB917" i="79"/>
  <c r="AA917" i="79"/>
  <c r="Z917" i="79"/>
  <c r="Y917" i="79"/>
  <c r="X917" i="79"/>
  <c r="W917" i="79"/>
  <c r="V917" i="79"/>
  <c r="U917" i="79"/>
  <c r="T917" i="79"/>
  <c r="S917" i="79"/>
  <c r="R917" i="79"/>
  <c r="AD916" i="79"/>
  <c r="AC916" i="79"/>
  <c r="AB916" i="79"/>
  <c r="AA916" i="79"/>
  <c r="Z916" i="79"/>
  <c r="Y916" i="79"/>
  <c r="X916" i="79"/>
  <c r="W916" i="79"/>
  <c r="V916" i="79"/>
  <c r="U916" i="79"/>
  <c r="T916" i="79"/>
  <c r="S916" i="79"/>
  <c r="R916" i="79"/>
  <c r="AD914" i="79"/>
  <c r="AC914" i="79"/>
  <c r="AB914" i="79"/>
  <c r="AA914" i="79"/>
  <c r="Z914" i="79"/>
  <c r="Y914" i="79"/>
  <c r="X914" i="79"/>
  <c r="W914" i="79"/>
  <c r="V914" i="79"/>
  <c r="U914" i="79"/>
  <c r="T914" i="79"/>
  <c r="S914" i="79"/>
  <c r="R914" i="79"/>
  <c r="AD913" i="79"/>
  <c r="AC913" i="79"/>
  <c r="AB913" i="79"/>
  <c r="AA913" i="79"/>
  <c r="Z913" i="79"/>
  <c r="Y913" i="79"/>
  <c r="X913" i="79"/>
  <c r="W913" i="79"/>
  <c r="V913" i="79"/>
  <c r="U913" i="79"/>
  <c r="T913" i="79"/>
  <c r="S913" i="79"/>
  <c r="R913" i="79"/>
  <c r="AD910" i="79"/>
  <c r="AC910" i="79"/>
  <c r="AB910" i="79"/>
  <c r="AA910" i="79"/>
  <c r="Z910" i="79"/>
  <c r="Y910" i="79"/>
  <c r="X910" i="79"/>
  <c r="W910" i="79"/>
  <c r="V910" i="79"/>
  <c r="U910" i="79"/>
  <c r="T910" i="79"/>
  <c r="S910" i="79"/>
  <c r="R910" i="79"/>
  <c r="AD909" i="79"/>
  <c r="AC909" i="79"/>
  <c r="AB909" i="79"/>
  <c r="AA909" i="79"/>
  <c r="Z909" i="79"/>
  <c r="Y909" i="79"/>
  <c r="X909" i="79"/>
  <c r="W909" i="79"/>
  <c r="V909" i="79"/>
  <c r="U909" i="79"/>
  <c r="T909" i="79"/>
  <c r="S909" i="79"/>
  <c r="R909" i="79"/>
  <c r="AD907" i="79"/>
  <c r="AC907" i="79"/>
  <c r="AB907" i="79"/>
  <c r="AA907" i="79"/>
  <c r="Z907" i="79"/>
  <c r="Y907" i="79"/>
  <c r="X907" i="79"/>
  <c r="W907" i="79"/>
  <c r="V907" i="79"/>
  <c r="U907" i="79"/>
  <c r="T907" i="79"/>
  <c r="S907" i="79"/>
  <c r="R907" i="79"/>
  <c r="AD906" i="79"/>
  <c r="AC906" i="79"/>
  <c r="AB906" i="79"/>
  <c r="AA906" i="79"/>
  <c r="Z906" i="79"/>
  <c r="Y906" i="79"/>
  <c r="X906" i="79"/>
  <c r="W906" i="79"/>
  <c r="V906" i="79"/>
  <c r="U906" i="79"/>
  <c r="T906" i="79"/>
  <c r="S906" i="79"/>
  <c r="R906" i="79"/>
  <c r="AD904" i="79"/>
  <c r="AC904" i="79"/>
  <c r="AB904" i="79"/>
  <c r="AA904" i="79"/>
  <c r="Z904" i="79"/>
  <c r="Y904" i="79"/>
  <c r="X904" i="79"/>
  <c r="W904" i="79"/>
  <c r="V904" i="79"/>
  <c r="U904" i="79"/>
  <c r="T904" i="79"/>
  <c r="S904" i="79"/>
  <c r="R904" i="79"/>
  <c r="AD903" i="79"/>
  <c r="AC903" i="79"/>
  <c r="AB903" i="79"/>
  <c r="AA903" i="79"/>
  <c r="Z903" i="79"/>
  <c r="Y903" i="79"/>
  <c r="X903" i="79"/>
  <c r="W903" i="79"/>
  <c r="V903" i="79"/>
  <c r="U903" i="79"/>
  <c r="T903" i="79"/>
  <c r="S903" i="79"/>
  <c r="R903" i="79"/>
  <c r="AD900" i="79"/>
  <c r="AC900" i="79"/>
  <c r="AB900" i="79"/>
  <c r="AA900" i="79"/>
  <c r="Z900" i="79"/>
  <c r="Y900" i="79"/>
  <c r="X900" i="79"/>
  <c r="W900" i="79"/>
  <c r="V900" i="79"/>
  <c r="U900" i="79"/>
  <c r="T900" i="79"/>
  <c r="S900" i="79"/>
  <c r="R900" i="79"/>
  <c r="AD899" i="79"/>
  <c r="AC899" i="79"/>
  <c r="AB899" i="79"/>
  <c r="AA899" i="79"/>
  <c r="Z899" i="79"/>
  <c r="Y899" i="79"/>
  <c r="X899" i="79"/>
  <c r="W899" i="79"/>
  <c r="V899" i="79"/>
  <c r="U899" i="79"/>
  <c r="T899" i="79"/>
  <c r="S899" i="79"/>
  <c r="R899" i="79"/>
  <c r="AD896" i="79"/>
  <c r="AC896" i="79"/>
  <c r="AB896" i="79"/>
  <c r="AA896" i="79"/>
  <c r="Z896" i="79"/>
  <c r="Y896" i="79"/>
  <c r="X896" i="79"/>
  <c r="W896" i="79"/>
  <c r="V896" i="79"/>
  <c r="U896" i="79"/>
  <c r="T896" i="79"/>
  <c r="S896" i="79"/>
  <c r="R896" i="79"/>
  <c r="AD893" i="79"/>
  <c r="AC893" i="79"/>
  <c r="AB893" i="79"/>
  <c r="AA893" i="79"/>
  <c r="Z893" i="79"/>
  <c r="Y893" i="79"/>
  <c r="X893" i="79"/>
  <c r="W893" i="79"/>
  <c r="V893" i="79"/>
  <c r="U893" i="79"/>
  <c r="T893" i="79"/>
  <c r="S893" i="79"/>
  <c r="R893" i="79"/>
  <c r="AD890" i="79"/>
  <c r="AC890" i="79"/>
  <c r="AB890" i="79"/>
  <c r="AA890" i="79"/>
  <c r="Z890" i="79"/>
  <c r="Y890" i="79"/>
  <c r="X890" i="79"/>
  <c r="W890" i="79"/>
  <c r="V890" i="79"/>
  <c r="U890" i="79"/>
  <c r="T890" i="79"/>
  <c r="S890" i="79"/>
  <c r="R890" i="79"/>
  <c r="AD887" i="79"/>
  <c r="AC887" i="79"/>
  <c r="AB887" i="79"/>
  <c r="AA887" i="79"/>
  <c r="Z887" i="79"/>
  <c r="Y887" i="79"/>
  <c r="X887" i="79"/>
  <c r="W887" i="79"/>
  <c r="V887" i="79"/>
  <c r="U887" i="79"/>
  <c r="T887" i="79"/>
  <c r="S887" i="79"/>
  <c r="R887" i="79"/>
  <c r="AD885" i="79"/>
  <c r="AC885" i="79"/>
  <c r="AB885" i="79"/>
  <c r="AA885" i="79"/>
  <c r="Z885" i="79"/>
  <c r="Y885" i="79"/>
  <c r="X885" i="79"/>
  <c r="W885" i="79"/>
  <c r="V885" i="79"/>
  <c r="U885" i="79"/>
  <c r="T885" i="79"/>
  <c r="S885" i="79"/>
  <c r="R885" i="79"/>
  <c r="AD884" i="79"/>
  <c r="AC884" i="79"/>
  <c r="AB884" i="79"/>
  <c r="AA884" i="79"/>
  <c r="Z884" i="79"/>
  <c r="Y884" i="79"/>
  <c r="X884" i="79"/>
  <c r="W884" i="79"/>
  <c r="V884" i="79"/>
  <c r="U884" i="79"/>
  <c r="T884" i="79"/>
  <c r="S884" i="79"/>
  <c r="R884" i="79"/>
  <c r="AD881" i="79"/>
  <c r="AC881" i="79"/>
  <c r="AB881" i="79"/>
  <c r="AA881" i="79"/>
  <c r="Z881" i="79"/>
  <c r="Y881" i="79"/>
  <c r="X881" i="79"/>
  <c r="W881" i="79"/>
  <c r="V881" i="79"/>
  <c r="U881" i="79"/>
  <c r="T881" i="79"/>
  <c r="S881" i="79"/>
  <c r="R881" i="79"/>
  <c r="AD879" i="79"/>
  <c r="AC879" i="79"/>
  <c r="AB879" i="79"/>
  <c r="AA879" i="79"/>
  <c r="Z879" i="79"/>
  <c r="Y879" i="79"/>
  <c r="X879" i="79"/>
  <c r="W879" i="79"/>
  <c r="V879" i="79"/>
  <c r="U879" i="79"/>
  <c r="T879" i="79"/>
  <c r="S879" i="79"/>
  <c r="R879" i="79"/>
  <c r="AD878" i="79"/>
  <c r="AC878" i="79"/>
  <c r="AB878" i="79"/>
  <c r="AA878" i="79"/>
  <c r="Z878" i="79"/>
  <c r="Y878" i="79"/>
  <c r="X878" i="79"/>
  <c r="W878" i="79"/>
  <c r="V878" i="79"/>
  <c r="U878" i="79"/>
  <c r="T878" i="79"/>
  <c r="S878" i="79"/>
  <c r="R878" i="79"/>
  <c r="AD875" i="79"/>
  <c r="AC875" i="79"/>
  <c r="AB875" i="79"/>
  <c r="AA875" i="79"/>
  <c r="Z875" i="79"/>
  <c r="Y875" i="79"/>
  <c r="X875" i="79"/>
  <c r="W875" i="79"/>
  <c r="V875" i="79"/>
  <c r="U875" i="79"/>
  <c r="T875" i="79"/>
  <c r="S875" i="79"/>
  <c r="R875" i="79"/>
  <c r="AD874" i="79"/>
  <c r="AC874" i="79"/>
  <c r="AB874" i="79"/>
  <c r="AA874" i="79"/>
  <c r="Z874" i="79"/>
  <c r="Y874" i="79"/>
  <c r="X874" i="79"/>
  <c r="W874" i="79"/>
  <c r="V874" i="79"/>
  <c r="U874" i="79"/>
  <c r="T874" i="79"/>
  <c r="S874" i="79"/>
  <c r="R874" i="79"/>
  <c r="AD871" i="79"/>
  <c r="AC871" i="79"/>
  <c r="AB871" i="79"/>
  <c r="AA871" i="79"/>
  <c r="Z871" i="79"/>
  <c r="Y871" i="79"/>
  <c r="X871" i="79"/>
  <c r="W871" i="79"/>
  <c r="V871" i="79"/>
  <c r="U871" i="79"/>
  <c r="T871" i="79"/>
  <c r="S871" i="79"/>
  <c r="AD869" i="79"/>
  <c r="AC869" i="79"/>
  <c r="AB869" i="79"/>
  <c r="AA869" i="79"/>
  <c r="Z869" i="79"/>
  <c r="Y869" i="79"/>
  <c r="X869" i="79"/>
  <c r="W869" i="79"/>
  <c r="V869" i="79"/>
  <c r="U869" i="79"/>
  <c r="T869" i="79"/>
  <c r="S869" i="79"/>
  <c r="R869" i="79"/>
  <c r="AD868" i="79"/>
  <c r="AC868" i="79"/>
  <c r="AB868" i="79"/>
  <c r="AA868" i="79"/>
  <c r="Z868" i="79"/>
  <c r="Y868" i="79"/>
  <c r="X868" i="79"/>
  <c r="W868" i="79"/>
  <c r="V868" i="79"/>
  <c r="U868" i="79"/>
  <c r="T868" i="79"/>
  <c r="S868" i="79"/>
  <c r="R868" i="79"/>
  <c r="S865" i="79"/>
  <c r="T865" i="79"/>
  <c r="U865" i="79"/>
  <c r="V865" i="79"/>
  <c r="W865" i="79"/>
  <c r="X865" i="79"/>
  <c r="Y865" i="79"/>
  <c r="Z865" i="79"/>
  <c r="AA865" i="79"/>
  <c r="AB865" i="79"/>
  <c r="AC865" i="79"/>
  <c r="AD865" i="79"/>
  <c r="S866" i="79"/>
  <c r="T866" i="79"/>
  <c r="U866" i="79"/>
  <c r="V866" i="79"/>
  <c r="W866" i="79"/>
  <c r="X866" i="79"/>
  <c r="Y866" i="79"/>
  <c r="Z866" i="79"/>
  <c r="AA866" i="79"/>
  <c r="AB866" i="79"/>
  <c r="AC866" i="79"/>
  <c r="AD866" i="79"/>
  <c r="R866" i="79"/>
  <c r="R865" i="79"/>
  <c r="Q904" i="79"/>
  <c r="Q875" i="79"/>
  <c r="P935" i="79"/>
  <c r="O935" i="79"/>
  <c r="N935" i="79"/>
  <c r="M935" i="79"/>
  <c r="L935" i="79"/>
  <c r="K935" i="79"/>
  <c r="J935" i="79"/>
  <c r="I935" i="79"/>
  <c r="H935" i="79"/>
  <c r="G935" i="79"/>
  <c r="F935" i="79"/>
  <c r="E935" i="79"/>
  <c r="D935" i="79"/>
  <c r="P934" i="79"/>
  <c r="O934" i="79"/>
  <c r="N934" i="79"/>
  <c r="M934" i="79"/>
  <c r="L934" i="79"/>
  <c r="K934" i="79"/>
  <c r="J934" i="79"/>
  <c r="I934" i="79"/>
  <c r="H934" i="79"/>
  <c r="G934" i="79"/>
  <c r="F934" i="79"/>
  <c r="E934" i="79"/>
  <c r="D934" i="79"/>
  <c r="P958" i="79"/>
  <c r="O958" i="79"/>
  <c r="N958" i="79"/>
  <c r="M958" i="79"/>
  <c r="L958" i="79"/>
  <c r="K958" i="79"/>
  <c r="J958" i="79"/>
  <c r="I958" i="79"/>
  <c r="H958" i="79"/>
  <c r="G958" i="79"/>
  <c r="F958" i="79"/>
  <c r="E958" i="79"/>
  <c r="D958" i="79"/>
  <c r="P957" i="79"/>
  <c r="O957" i="79"/>
  <c r="N957" i="79"/>
  <c r="M957" i="79"/>
  <c r="L957" i="79"/>
  <c r="K957" i="79"/>
  <c r="J957" i="79"/>
  <c r="I957" i="79"/>
  <c r="H957" i="79"/>
  <c r="G957" i="79"/>
  <c r="F957" i="79"/>
  <c r="E957" i="79"/>
  <c r="D957" i="79"/>
  <c r="P932" i="79"/>
  <c r="O932" i="79"/>
  <c r="N932" i="79"/>
  <c r="M932" i="79"/>
  <c r="L932" i="79"/>
  <c r="K932" i="79"/>
  <c r="J932" i="79"/>
  <c r="I932" i="79"/>
  <c r="H932" i="79"/>
  <c r="G932" i="79"/>
  <c r="F932" i="79"/>
  <c r="E932" i="79"/>
  <c r="D932" i="79"/>
  <c r="P931" i="79"/>
  <c r="O931" i="79"/>
  <c r="N931" i="79"/>
  <c r="M931" i="79"/>
  <c r="L931" i="79"/>
  <c r="K931" i="79"/>
  <c r="J931" i="79"/>
  <c r="I931" i="79"/>
  <c r="H931" i="79"/>
  <c r="G931" i="79"/>
  <c r="F931" i="79"/>
  <c r="E931" i="79"/>
  <c r="D931" i="79"/>
  <c r="P929" i="79"/>
  <c r="O929" i="79"/>
  <c r="N929" i="79"/>
  <c r="M929" i="79"/>
  <c r="L929" i="79"/>
  <c r="K929" i="79"/>
  <c r="J929" i="79"/>
  <c r="I929" i="79"/>
  <c r="H929" i="79"/>
  <c r="G929" i="79"/>
  <c r="F929" i="79"/>
  <c r="E929" i="79"/>
  <c r="D929" i="79"/>
  <c r="P928" i="79"/>
  <c r="O928" i="79"/>
  <c r="N928" i="79"/>
  <c r="M928" i="79"/>
  <c r="L928" i="79"/>
  <c r="K928" i="79"/>
  <c r="J928" i="79"/>
  <c r="I928" i="79"/>
  <c r="H928" i="79"/>
  <c r="G928" i="79"/>
  <c r="F928" i="79"/>
  <c r="E928" i="79"/>
  <c r="D928" i="79"/>
  <c r="P926" i="79"/>
  <c r="O926" i="79"/>
  <c r="N926" i="79"/>
  <c r="M926" i="79"/>
  <c r="L926" i="79"/>
  <c r="K926" i="79"/>
  <c r="J926" i="79"/>
  <c r="I926" i="79"/>
  <c r="H926" i="79"/>
  <c r="G926" i="79"/>
  <c r="F926" i="79"/>
  <c r="E926" i="79"/>
  <c r="D926" i="79"/>
  <c r="P925" i="79"/>
  <c r="O925" i="79"/>
  <c r="N925" i="79"/>
  <c r="M925" i="79"/>
  <c r="L925" i="79"/>
  <c r="K925" i="79"/>
  <c r="J925" i="79"/>
  <c r="I925" i="79"/>
  <c r="H925" i="79"/>
  <c r="G925" i="79"/>
  <c r="F925" i="79"/>
  <c r="E925" i="79"/>
  <c r="D925" i="79"/>
  <c r="P923" i="79"/>
  <c r="O923" i="79"/>
  <c r="N923" i="79"/>
  <c r="M923" i="79"/>
  <c r="L923" i="79"/>
  <c r="K923" i="79"/>
  <c r="J923" i="79"/>
  <c r="I923" i="79"/>
  <c r="H923" i="79"/>
  <c r="G923" i="79"/>
  <c r="F923" i="79"/>
  <c r="E923" i="79"/>
  <c r="D923" i="79"/>
  <c r="P922" i="79"/>
  <c r="O922" i="79"/>
  <c r="N922" i="79"/>
  <c r="M922" i="79"/>
  <c r="L922" i="79"/>
  <c r="K922" i="79"/>
  <c r="J922" i="79"/>
  <c r="I922" i="79"/>
  <c r="H922" i="79"/>
  <c r="G922" i="79"/>
  <c r="F922" i="79"/>
  <c r="E922" i="79"/>
  <c r="D922" i="79"/>
  <c r="P919" i="79"/>
  <c r="O919" i="79"/>
  <c r="N919" i="79"/>
  <c r="M919" i="79"/>
  <c r="L919" i="79"/>
  <c r="K919" i="79"/>
  <c r="J919" i="79"/>
  <c r="I919" i="79"/>
  <c r="H919" i="79"/>
  <c r="G919" i="79"/>
  <c r="F919" i="79"/>
  <c r="E919" i="79"/>
  <c r="D919" i="79"/>
  <c r="P917" i="79"/>
  <c r="O917" i="79"/>
  <c r="N917" i="79"/>
  <c r="M917" i="79"/>
  <c r="L917" i="79"/>
  <c r="K917" i="79"/>
  <c r="J917" i="79"/>
  <c r="I917" i="79"/>
  <c r="H917" i="79"/>
  <c r="G917" i="79"/>
  <c r="F917" i="79"/>
  <c r="E917" i="79"/>
  <c r="D917" i="79"/>
  <c r="P916" i="79"/>
  <c r="O916" i="79"/>
  <c r="N916" i="79"/>
  <c r="M916" i="79"/>
  <c r="L916" i="79"/>
  <c r="K916" i="79"/>
  <c r="J916" i="79"/>
  <c r="I916" i="79"/>
  <c r="H916" i="79"/>
  <c r="G916" i="79"/>
  <c r="F916" i="79"/>
  <c r="E916" i="79"/>
  <c r="D916" i="79"/>
  <c r="P914" i="79"/>
  <c r="O914" i="79"/>
  <c r="N914" i="79"/>
  <c r="M914" i="79"/>
  <c r="L914" i="79"/>
  <c r="K914" i="79"/>
  <c r="J914" i="79"/>
  <c r="I914" i="79"/>
  <c r="H914" i="79"/>
  <c r="G914" i="79"/>
  <c r="F914" i="79"/>
  <c r="E914" i="79"/>
  <c r="D914" i="79"/>
  <c r="P913" i="79"/>
  <c r="O913" i="79"/>
  <c r="N913" i="79"/>
  <c r="M913" i="79"/>
  <c r="L913" i="79"/>
  <c r="K913" i="79"/>
  <c r="J913" i="79"/>
  <c r="I913" i="79"/>
  <c r="H913" i="79"/>
  <c r="G913" i="79"/>
  <c r="F913" i="79"/>
  <c r="E913" i="79"/>
  <c r="D913" i="79"/>
  <c r="P910" i="79"/>
  <c r="O910" i="79"/>
  <c r="N910" i="79"/>
  <c r="M910" i="79"/>
  <c r="L910" i="79"/>
  <c r="K910" i="79"/>
  <c r="J910" i="79"/>
  <c r="I910" i="79"/>
  <c r="H910" i="79"/>
  <c r="G910" i="79"/>
  <c r="F910" i="79"/>
  <c r="E910" i="79"/>
  <c r="D910" i="79"/>
  <c r="P909" i="79"/>
  <c r="O909" i="79"/>
  <c r="N909" i="79"/>
  <c r="M909" i="79"/>
  <c r="L909" i="79"/>
  <c r="K909" i="79"/>
  <c r="J909" i="79"/>
  <c r="I909" i="79"/>
  <c r="H909" i="79"/>
  <c r="G909" i="79"/>
  <c r="F909" i="79"/>
  <c r="E909" i="79"/>
  <c r="D909" i="79"/>
  <c r="P907" i="79"/>
  <c r="O907" i="79"/>
  <c r="N907" i="79"/>
  <c r="M907" i="79"/>
  <c r="L907" i="79"/>
  <c r="K907" i="79"/>
  <c r="J907" i="79"/>
  <c r="I907" i="79"/>
  <c r="H907" i="79"/>
  <c r="G907" i="79"/>
  <c r="F907" i="79"/>
  <c r="E907" i="79"/>
  <c r="D907" i="79"/>
  <c r="P906" i="79"/>
  <c r="O906" i="79"/>
  <c r="N906" i="79"/>
  <c r="M906" i="79"/>
  <c r="L906" i="79"/>
  <c r="K906" i="79"/>
  <c r="J906" i="79"/>
  <c r="I906" i="79"/>
  <c r="H906" i="79"/>
  <c r="G906" i="79"/>
  <c r="F906" i="79"/>
  <c r="E906" i="79"/>
  <c r="D906" i="79"/>
  <c r="P904" i="79"/>
  <c r="O904" i="79"/>
  <c r="N904" i="79"/>
  <c r="M904" i="79"/>
  <c r="L904" i="79"/>
  <c r="K904" i="79"/>
  <c r="J904" i="79"/>
  <c r="I904" i="79"/>
  <c r="H904" i="79"/>
  <c r="G904" i="79"/>
  <c r="F904" i="79"/>
  <c r="E904" i="79"/>
  <c r="D904" i="79"/>
  <c r="P903" i="79"/>
  <c r="O903" i="79"/>
  <c r="N903" i="79"/>
  <c r="M903" i="79"/>
  <c r="L903" i="79"/>
  <c r="K903" i="79"/>
  <c r="J903" i="79"/>
  <c r="I903" i="79"/>
  <c r="H903" i="79"/>
  <c r="G903" i="79"/>
  <c r="F903" i="79"/>
  <c r="E903" i="79"/>
  <c r="D903" i="79"/>
  <c r="P900" i="79"/>
  <c r="O900" i="79"/>
  <c r="N900" i="79"/>
  <c r="M900" i="79"/>
  <c r="L900" i="79"/>
  <c r="K900" i="79"/>
  <c r="J900" i="79"/>
  <c r="I900" i="79"/>
  <c r="H900" i="79"/>
  <c r="G900" i="79"/>
  <c r="F900" i="79"/>
  <c r="E900" i="79"/>
  <c r="D900" i="79"/>
  <c r="P899" i="79"/>
  <c r="O899" i="79"/>
  <c r="N899" i="79"/>
  <c r="M899" i="79"/>
  <c r="L899" i="79"/>
  <c r="K899" i="79"/>
  <c r="J899" i="79"/>
  <c r="I899" i="79"/>
  <c r="H899" i="79"/>
  <c r="G899" i="79"/>
  <c r="F899" i="79"/>
  <c r="E899" i="79"/>
  <c r="D899" i="79"/>
  <c r="P896" i="79"/>
  <c r="O896" i="79"/>
  <c r="N896" i="79"/>
  <c r="M896" i="79"/>
  <c r="L896" i="79"/>
  <c r="K896" i="79"/>
  <c r="J896" i="79"/>
  <c r="I896" i="79"/>
  <c r="H896" i="79"/>
  <c r="G896" i="79"/>
  <c r="F896" i="79"/>
  <c r="E896" i="79"/>
  <c r="D896" i="79"/>
  <c r="P893" i="79"/>
  <c r="O893" i="79"/>
  <c r="N893" i="79"/>
  <c r="M893" i="79"/>
  <c r="L893" i="79"/>
  <c r="K893" i="79"/>
  <c r="J893" i="79"/>
  <c r="I893" i="79"/>
  <c r="H893" i="79"/>
  <c r="G893" i="79"/>
  <c r="F893" i="79"/>
  <c r="E893" i="79"/>
  <c r="D893" i="79"/>
  <c r="P890" i="79"/>
  <c r="O890" i="79"/>
  <c r="N890" i="79"/>
  <c r="M890" i="79"/>
  <c r="L890" i="79"/>
  <c r="K890" i="79"/>
  <c r="J890" i="79"/>
  <c r="I890" i="79"/>
  <c r="H890" i="79"/>
  <c r="G890" i="79"/>
  <c r="F890" i="79"/>
  <c r="E890" i="79"/>
  <c r="D890" i="79"/>
  <c r="P887" i="79"/>
  <c r="O887" i="79"/>
  <c r="N887" i="79"/>
  <c r="M887" i="79"/>
  <c r="L887" i="79"/>
  <c r="K887" i="79"/>
  <c r="J887" i="79"/>
  <c r="I887" i="79"/>
  <c r="H887" i="79"/>
  <c r="G887" i="79"/>
  <c r="F887" i="79"/>
  <c r="E887" i="79"/>
  <c r="D887" i="79"/>
  <c r="P885" i="79"/>
  <c r="O885" i="79"/>
  <c r="N885" i="79"/>
  <c r="M885" i="79"/>
  <c r="L885" i="79"/>
  <c r="K885" i="79"/>
  <c r="J885" i="79"/>
  <c r="I885" i="79"/>
  <c r="H885" i="79"/>
  <c r="G885" i="79"/>
  <c r="F885" i="79"/>
  <c r="E885" i="79"/>
  <c r="D885" i="79"/>
  <c r="P884" i="79"/>
  <c r="O884" i="79"/>
  <c r="N884" i="79"/>
  <c r="M884" i="79"/>
  <c r="L884" i="79"/>
  <c r="K884" i="79"/>
  <c r="J884" i="79"/>
  <c r="I884" i="79"/>
  <c r="H884" i="79"/>
  <c r="G884" i="79"/>
  <c r="F884" i="79"/>
  <c r="E884" i="79"/>
  <c r="D884" i="79"/>
  <c r="P881" i="79"/>
  <c r="O881" i="79"/>
  <c r="N881" i="79"/>
  <c r="M881" i="79"/>
  <c r="L881" i="79"/>
  <c r="K881" i="79"/>
  <c r="J881" i="79"/>
  <c r="I881" i="79"/>
  <c r="H881" i="79"/>
  <c r="G881" i="79"/>
  <c r="F881" i="79"/>
  <c r="E881" i="79"/>
  <c r="D881" i="79"/>
  <c r="P879" i="79"/>
  <c r="O879" i="79"/>
  <c r="N879" i="79"/>
  <c r="M879" i="79"/>
  <c r="L879" i="79"/>
  <c r="K879" i="79"/>
  <c r="J879" i="79"/>
  <c r="I879" i="79"/>
  <c r="H879" i="79"/>
  <c r="G879" i="79"/>
  <c r="F879" i="79"/>
  <c r="E879" i="79"/>
  <c r="D879" i="79"/>
  <c r="P878" i="79"/>
  <c r="O878" i="79"/>
  <c r="N878" i="79"/>
  <c r="M878" i="79"/>
  <c r="L878" i="79"/>
  <c r="K878" i="79"/>
  <c r="J878" i="79"/>
  <c r="I878" i="79"/>
  <c r="H878" i="79"/>
  <c r="G878" i="79"/>
  <c r="F878" i="79"/>
  <c r="E878" i="79"/>
  <c r="D878" i="79"/>
  <c r="P875" i="79"/>
  <c r="O875" i="79"/>
  <c r="N875" i="79"/>
  <c r="M875" i="79"/>
  <c r="L875" i="79"/>
  <c r="K875" i="79"/>
  <c r="J875" i="79"/>
  <c r="I875" i="79"/>
  <c r="H875" i="79"/>
  <c r="G875" i="79"/>
  <c r="F875" i="79"/>
  <c r="E875" i="79"/>
  <c r="D875" i="79"/>
  <c r="P874" i="79"/>
  <c r="O874" i="79"/>
  <c r="N874" i="79"/>
  <c r="M874" i="79"/>
  <c r="L874" i="79"/>
  <c r="K874" i="79"/>
  <c r="J874" i="79"/>
  <c r="I874" i="79"/>
  <c r="H874" i="79"/>
  <c r="G874" i="79"/>
  <c r="F874" i="79"/>
  <c r="E874" i="79"/>
  <c r="D874" i="79"/>
  <c r="P871" i="79"/>
  <c r="O871" i="79"/>
  <c r="N871" i="79"/>
  <c r="M871" i="79"/>
  <c r="L871" i="79"/>
  <c r="K871" i="79"/>
  <c r="J871" i="79"/>
  <c r="I871" i="79"/>
  <c r="H871" i="79"/>
  <c r="G871" i="79"/>
  <c r="F871" i="79"/>
  <c r="E871" i="79"/>
  <c r="D871" i="79"/>
  <c r="P869" i="79"/>
  <c r="O869" i="79"/>
  <c r="N869" i="79"/>
  <c r="M869" i="79"/>
  <c r="L869" i="79"/>
  <c r="K869" i="79"/>
  <c r="J869" i="79"/>
  <c r="I869" i="79"/>
  <c r="H869" i="79"/>
  <c r="G869" i="79"/>
  <c r="F869" i="79"/>
  <c r="E869" i="79"/>
  <c r="D869" i="79"/>
  <c r="P868" i="79"/>
  <c r="O868" i="79"/>
  <c r="N868" i="79"/>
  <c r="M868" i="79"/>
  <c r="L868" i="79"/>
  <c r="K868" i="79"/>
  <c r="J868" i="79"/>
  <c r="I868" i="79"/>
  <c r="H868" i="79"/>
  <c r="G868" i="79"/>
  <c r="F868" i="79"/>
  <c r="E868" i="79"/>
  <c r="D868" i="79"/>
  <c r="E865" i="79"/>
  <c r="F865" i="79"/>
  <c r="G865" i="79"/>
  <c r="H865" i="79"/>
  <c r="I865" i="79"/>
  <c r="J865" i="79"/>
  <c r="K865" i="79"/>
  <c r="L865" i="79"/>
  <c r="M865" i="79"/>
  <c r="N865" i="79"/>
  <c r="O865" i="79"/>
  <c r="P865" i="79"/>
  <c r="E866" i="79"/>
  <c r="F866" i="79"/>
  <c r="G866" i="79"/>
  <c r="H866" i="79"/>
  <c r="I866" i="79"/>
  <c r="J866" i="79"/>
  <c r="K866" i="79"/>
  <c r="L866" i="79"/>
  <c r="M866" i="79"/>
  <c r="N866" i="79"/>
  <c r="O866" i="79"/>
  <c r="P866" i="79"/>
  <c r="D866" i="79"/>
  <c r="D865" i="79"/>
  <c r="E53" i="43"/>
  <c r="D53" i="43"/>
  <c r="H199" i="47" l="1"/>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73" i="45"/>
  <c r="Q172" i="45"/>
  <c r="Q163" i="45"/>
  <c r="R164" i="45" s="1"/>
  <c r="Q156" i="45"/>
  <c r="R157" i="45" s="1"/>
  <c r="Q149" i="45"/>
  <c r="R150" i="45" s="1"/>
  <c r="Q142" i="45"/>
  <c r="R143" i="45" s="1"/>
  <c r="Q135" i="45"/>
  <c r="R136" i="45" s="1"/>
  <c r="Q128" i="45"/>
  <c r="R129" i="45" s="1"/>
  <c r="Q121" i="45"/>
  <c r="R122" i="45" s="1"/>
  <c r="Q114" i="45"/>
  <c r="R115" i="45" s="1"/>
  <c r="Q29" i="45"/>
  <c r="R30" i="45" s="1"/>
  <c r="D187" i="45" s="1"/>
  <c r="Q22" i="45"/>
  <c r="R23" i="45" s="1"/>
  <c r="C187" i="45" s="1"/>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50" i="45" l="1"/>
  <c r="E186" i="45" s="1"/>
  <c r="Q108" i="45"/>
  <c r="H186" i="45" s="1"/>
  <c r="Q70" i="45"/>
  <c r="F186" i="45" s="1"/>
  <c r="Q89" i="45"/>
  <c r="G186" i="45" s="1"/>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29" i="45"/>
  <c r="F29" i="45"/>
  <c r="G29" i="45"/>
  <c r="H29" i="45"/>
  <c r="I29" i="45"/>
  <c r="J29" i="45"/>
  <c r="K29" i="45"/>
  <c r="L29" i="45"/>
  <c r="O29" i="45"/>
  <c r="P29" i="45"/>
  <c r="Q30" i="45" s="1"/>
  <c r="D186" i="45" s="1"/>
  <c r="D29" i="45"/>
  <c r="E22" i="45"/>
  <c r="F22" i="45"/>
  <c r="G22" i="45"/>
  <c r="H22" i="45"/>
  <c r="I22" i="45"/>
  <c r="J22" i="45"/>
  <c r="K22" i="45"/>
  <c r="L22" i="45"/>
  <c r="O22" i="45"/>
  <c r="P22" i="45"/>
  <c r="Q23" i="45" s="1"/>
  <c r="C186" i="45" s="1"/>
  <c r="D22" i="45"/>
  <c r="I60" i="44"/>
  <c r="H59" i="44"/>
  <c r="AM72" i="46"/>
  <c r="AM23" i="46"/>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3" i="79" l="1"/>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114" i="45"/>
  <c r="P114" i="45"/>
  <c r="Q115" i="45" s="1"/>
  <c r="O121" i="45"/>
  <c r="P121" i="45"/>
  <c r="Q122" i="45" s="1"/>
  <c r="O128" i="45"/>
  <c r="P128" i="45"/>
  <c r="Q129" i="45" s="1"/>
  <c r="O135" i="45"/>
  <c r="P135" i="45"/>
  <c r="Q136" i="45" s="1"/>
  <c r="O142" i="45"/>
  <c r="P142" i="45"/>
  <c r="Q143" i="45" s="1"/>
  <c r="O149" i="45"/>
  <c r="P149" i="45"/>
  <c r="Q150" i="45" s="1"/>
  <c r="O156" i="45"/>
  <c r="P156" i="45"/>
  <c r="Q157" i="45" s="1"/>
  <c r="O163" i="45"/>
  <c r="P163" i="45"/>
  <c r="Q164" i="45" s="1"/>
  <c r="P17" i="45"/>
  <c r="P70" i="45" l="1"/>
  <c r="F185" i="45" s="1"/>
  <c r="P50" i="45"/>
  <c r="E185" i="45" s="1"/>
  <c r="P89" i="45"/>
  <c r="G185" i="45" s="1"/>
  <c r="P108" i="45"/>
  <c r="H185" i="45" s="1"/>
  <c r="P23" i="45"/>
  <c r="C185" i="45" s="1"/>
  <c r="P164" i="45"/>
  <c r="P30" i="45"/>
  <c r="D185" i="45" s="1"/>
  <c r="P136" i="45"/>
  <c r="Q186" i="45"/>
  <c r="P143" i="45"/>
  <c r="P115" i="45"/>
  <c r="P157" i="45"/>
  <c r="P129" i="45"/>
  <c r="P150" i="45"/>
  <c r="P122" i="45"/>
  <c r="Q185" i="45" l="1"/>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E44" i="44" l="1"/>
  <c r="AS139" i="79" l="1"/>
  <c r="Q46" i="44"/>
  <c r="P46" i="44"/>
  <c r="O46" i="44"/>
  <c r="N46" i="44"/>
  <c r="M46" i="44"/>
  <c r="L46" i="44"/>
  <c r="K46" i="44"/>
  <c r="J46" i="44"/>
  <c r="I46" i="44"/>
  <c r="H46" i="44"/>
  <c r="R575" i="79" l="1"/>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6" i="79"/>
  <c r="Q920" i="79"/>
  <c r="Q917" i="79"/>
  <c r="Q914" i="79"/>
  <c r="Q910" i="79"/>
  <c r="Q907"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2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M424" i="46" l="1"/>
  <c r="AM425" i="46"/>
  <c r="AN424" i="46"/>
  <c r="AN425" i="46"/>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49"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63" i="45"/>
  <c r="E163" i="45"/>
  <c r="B159" i="45"/>
  <c r="N163" i="45"/>
  <c r="M163" i="45"/>
  <c r="L163" i="45"/>
  <c r="K163" i="45"/>
  <c r="J163" i="45"/>
  <c r="I163" i="45"/>
  <c r="H163" i="45"/>
  <c r="F163" i="45"/>
  <c r="D163" i="45"/>
  <c r="F156" i="45"/>
  <c r="E156" i="45"/>
  <c r="B152" i="45"/>
  <c r="N156" i="45"/>
  <c r="M156" i="45"/>
  <c r="L156" i="45"/>
  <c r="K156" i="45"/>
  <c r="J156" i="45"/>
  <c r="I156" i="45"/>
  <c r="H156" i="45"/>
  <c r="G156" i="45"/>
  <c r="D156" i="45"/>
  <c r="E149" i="45"/>
  <c r="B145" i="45"/>
  <c r="N149" i="45"/>
  <c r="M149" i="45"/>
  <c r="L149" i="45"/>
  <c r="K149" i="45"/>
  <c r="J149" i="45"/>
  <c r="I149" i="45"/>
  <c r="H149" i="45"/>
  <c r="G149" i="45"/>
  <c r="F149" i="45"/>
  <c r="D149" i="45"/>
  <c r="E142" i="45"/>
  <c r="B138" i="45"/>
  <c r="N142" i="45"/>
  <c r="M142" i="45"/>
  <c r="L142" i="45"/>
  <c r="K142" i="45"/>
  <c r="J142" i="45"/>
  <c r="I142" i="45"/>
  <c r="H142" i="45"/>
  <c r="G142" i="45"/>
  <c r="F142" i="45"/>
  <c r="D142" i="45"/>
  <c r="H143" i="47"/>
  <c r="H139" i="47"/>
  <c r="B131" i="45"/>
  <c r="N135" i="45"/>
  <c r="M135" i="45"/>
  <c r="L135" i="45"/>
  <c r="K135" i="45"/>
  <c r="J135" i="45"/>
  <c r="I135" i="45"/>
  <c r="H135" i="45"/>
  <c r="G135" i="45"/>
  <c r="F135" i="45"/>
  <c r="E135" i="45"/>
  <c r="D135" i="45"/>
  <c r="E128" i="45"/>
  <c r="F121" i="45"/>
  <c r="D128" i="45"/>
  <c r="B124" i="45"/>
  <c r="B117" i="45"/>
  <c r="N128" i="45"/>
  <c r="M128" i="45"/>
  <c r="L128" i="45"/>
  <c r="K128" i="45"/>
  <c r="J128" i="45"/>
  <c r="I128" i="45"/>
  <c r="H128" i="45"/>
  <c r="G128" i="45"/>
  <c r="F128" i="45"/>
  <c r="N121" i="45"/>
  <c r="M121" i="45"/>
  <c r="L121" i="45"/>
  <c r="K121" i="45"/>
  <c r="J121" i="45"/>
  <c r="I121" i="45"/>
  <c r="H121" i="45"/>
  <c r="G121" i="45"/>
  <c r="E121" i="45"/>
  <c r="D121" i="45"/>
  <c r="C28" i="44"/>
  <c r="C13" i="44"/>
  <c r="Q54" i="43"/>
  <c r="P54" i="43"/>
  <c r="O54" i="43"/>
  <c r="N54" i="43"/>
  <c r="M54" i="43"/>
  <c r="L54" i="43"/>
  <c r="K54" i="43"/>
  <c r="Q13" i="44"/>
  <c r="P42" i="44"/>
  <c r="O42" i="44"/>
  <c r="N42" i="44"/>
  <c r="L172" i="45"/>
  <c r="L28" i="44"/>
  <c r="K42" i="44"/>
  <c r="AO1774" i="79" l="1"/>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226" i="79"/>
  <c r="AL36" i="79"/>
  <c r="AL606" i="79"/>
  <c r="AL416" i="79"/>
  <c r="AL1186" i="79"/>
  <c r="AL796" i="79"/>
  <c r="AM1186" i="79"/>
  <c r="AM606" i="79"/>
  <c r="AM226" i="79"/>
  <c r="AM36" i="79"/>
  <c r="AM416" i="79"/>
  <c r="AM796" i="79"/>
  <c r="AM1380" i="79"/>
  <c r="AQ1186" i="79"/>
  <c r="AQ606" i="79"/>
  <c r="AQ226" i="79"/>
  <c r="AQ1380" i="79"/>
  <c r="AQ36" i="79"/>
  <c r="AQ416" i="79"/>
  <c r="AQ796" i="79"/>
  <c r="AO1380" i="79"/>
  <c r="AO796" i="79"/>
  <c r="AO416" i="79"/>
  <c r="AO36" i="79"/>
  <c r="AO606" i="79"/>
  <c r="AO1186" i="79"/>
  <c r="AO226" i="79"/>
  <c r="AP1186" i="79"/>
  <c r="AP796" i="79"/>
  <c r="AP1380" i="79"/>
  <c r="AP226" i="79"/>
  <c r="AP36" i="79"/>
  <c r="AP606" i="79"/>
  <c r="AP416" i="79"/>
  <c r="AN416" i="79"/>
  <c r="AN226" i="79"/>
  <c r="AN796" i="79"/>
  <c r="AN606" i="79"/>
  <c r="AN1380" i="79"/>
  <c r="AN1186" i="79"/>
  <c r="AN36" i="79"/>
  <c r="AR36" i="79"/>
  <c r="AR416" i="79"/>
  <c r="AR226" i="79"/>
  <c r="AR796" i="79"/>
  <c r="AR606" i="79"/>
  <c r="AR1380" i="79"/>
  <c r="AR1186" i="79"/>
  <c r="AL991" i="79"/>
  <c r="AP991" i="79"/>
  <c r="AM991" i="79"/>
  <c r="AQ991" i="79"/>
  <c r="AO991" i="79"/>
  <c r="AN991" i="79"/>
  <c r="AR991" i="79"/>
  <c r="L29" i="44"/>
  <c r="L33" i="44" s="1"/>
  <c r="M14" i="44"/>
  <c r="M18" i="44" s="1"/>
  <c r="N43" i="44"/>
  <c r="K29" i="44"/>
  <c r="K33" i="44" s="1"/>
  <c r="N173" i="45"/>
  <c r="O173" i="45"/>
  <c r="P173" i="45"/>
  <c r="AW21" i="46"/>
  <c r="M17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72" i="45"/>
  <c r="AX20" i="46"/>
  <c r="AU158" i="46"/>
  <c r="AY430" i="46"/>
  <c r="L13" i="44"/>
  <c r="P13" i="44"/>
  <c r="S14" i="47"/>
  <c r="AT158" i="46"/>
  <c r="AY294" i="46"/>
  <c r="AU430" i="46"/>
  <c r="N28" i="44"/>
  <c r="Q14" i="47"/>
  <c r="AW20" i="46"/>
  <c r="AY158" i="46"/>
  <c r="AW294" i="46"/>
  <c r="O172" i="45"/>
  <c r="U14" i="47"/>
  <c r="AU20" i="46"/>
  <c r="AY20" i="46"/>
  <c r="AX158" i="46"/>
  <c r="AU294" i="46"/>
  <c r="V14" i="47"/>
  <c r="AZ430" i="46"/>
  <c r="AV430" i="46"/>
  <c r="N13" i="44"/>
  <c r="M172" i="45"/>
  <c r="M28" i="44"/>
  <c r="Q42" i="44"/>
  <c r="R14" i="47"/>
  <c r="AV20" i="46"/>
  <c r="AZ294" i="46"/>
  <c r="AV294" i="46"/>
  <c r="Q28" i="44"/>
  <c r="M42" i="44"/>
  <c r="AW158" i="46"/>
  <c r="AX430" i="46"/>
  <c r="AT430" i="46"/>
  <c r="T14" i="47"/>
  <c r="P14" i="47"/>
  <c r="AT20" i="46"/>
  <c r="AZ20" i="46"/>
  <c r="AZ158" i="46"/>
  <c r="AV158" i="46"/>
  <c r="AX294" i="46"/>
  <c r="AT294" i="46"/>
  <c r="AW430" i="46"/>
  <c r="K13" i="44"/>
  <c r="L173" i="45"/>
  <c r="N172" i="45"/>
  <c r="J172" i="45"/>
  <c r="M29" i="44"/>
  <c r="M33" i="44" s="1"/>
  <c r="O13" i="44"/>
  <c r="P28" i="44"/>
  <c r="N14" i="44"/>
  <c r="N18" i="44" s="1"/>
  <c r="M13" i="44"/>
  <c r="J173" i="45"/>
  <c r="P172" i="45"/>
  <c r="K28" i="44"/>
  <c r="L14" i="44"/>
  <c r="L18" i="44" s="1"/>
  <c r="P14" i="44"/>
  <c r="P18" i="44" s="1"/>
  <c r="P29" i="44"/>
  <c r="P33" i="44" s="1"/>
  <c r="P43" i="44"/>
  <c r="L43" i="44"/>
  <c r="L42" i="44"/>
  <c r="K173" i="45"/>
  <c r="O28" i="44"/>
  <c r="H130" i="47"/>
  <c r="H131" i="47"/>
  <c r="H129" i="47"/>
  <c r="C138" i="45" l="1"/>
  <c r="N54" i="44"/>
  <c r="N57" i="44"/>
  <c r="L57" i="44"/>
  <c r="L54" i="44"/>
  <c r="M57" i="44"/>
  <c r="M54" i="44"/>
  <c r="Q54" i="44"/>
  <c r="Q57" i="44"/>
  <c r="P54" i="44"/>
  <c r="P57" i="44"/>
  <c r="O54" i="44"/>
  <c r="O57" i="44"/>
  <c r="K54" i="44"/>
  <c r="K57" i="44"/>
  <c r="AZ552" i="46"/>
  <c r="AZ550" i="46"/>
  <c r="AZ553" i="46"/>
  <c r="AZ555" i="46"/>
  <c r="AZ551" i="46"/>
  <c r="AZ554" i="46"/>
  <c r="AT551" i="46"/>
  <c r="AT554" i="46"/>
  <c r="AT552" i="46"/>
  <c r="AT555" i="46"/>
  <c r="AT550" i="46"/>
  <c r="AT553" i="46"/>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O598" i="79"/>
  <c r="AO596" i="79"/>
  <c r="AO597" i="79"/>
  <c r="AO599" i="79"/>
  <c r="AO593" i="79"/>
  <c r="AO595" i="79"/>
  <c r="AO590" i="79"/>
  <c r="AO594" i="79"/>
  <c r="AO592" i="79"/>
  <c r="AO591" i="79"/>
  <c r="AM1738" i="79"/>
  <c r="AV138" i="46"/>
  <c r="AV148" i="46"/>
  <c r="AV139" i="46"/>
  <c r="AV145" i="46"/>
  <c r="AV144" i="46"/>
  <c r="AV142" i="46"/>
  <c r="AV137" i="46"/>
  <c r="AV149" i="46"/>
  <c r="AV141" i="46"/>
  <c r="AV135" i="46"/>
  <c r="AV140" i="46"/>
  <c r="AV147" i="46"/>
  <c r="AV136" i="46"/>
  <c r="AV150" i="46"/>
  <c r="AV146" i="46"/>
  <c r="AV143" i="46"/>
  <c r="AO403" i="79"/>
  <c r="AO402" i="79"/>
  <c r="AO405" i="79"/>
  <c r="AO407" i="79"/>
  <c r="AO406" i="79"/>
  <c r="AO404" i="79"/>
  <c r="AO408" i="79"/>
  <c r="AO409" i="79"/>
  <c r="C152" i="45"/>
  <c r="P55" i="44"/>
  <c r="P56" i="44"/>
  <c r="K53" i="44"/>
  <c r="K56" i="44"/>
  <c r="K55" i="44"/>
  <c r="AR402" i="79"/>
  <c r="AR404" i="79"/>
  <c r="AR406" i="79"/>
  <c r="AR408" i="79"/>
  <c r="AR403" i="79"/>
  <c r="AR409" i="79"/>
  <c r="AR407" i="79"/>
  <c r="AR405" i="79"/>
  <c r="C145" i="45"/>
  <c r="O56" i="44"/>
  <c r="O55" i="44"/>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T135" i="46"/>
  <c r="AT139" i="46"/>
  <c r="AT143" i="46"/>
  <c r="AT147" i="46"/>
  <c r="AT137" i="46"/>
  <c r="AT138" i="46"/>
  <c r="AT150" i="46"/>
  <c r="AT136" i="46"/>
  <c r="AT140" i="46"/>
  <c r="AT144" i="46"/>
  <c r="AT148" i="46"/>
  <c r="AT141" i="46"/>
  <c r="AT145" i="46"/>
  <c r="AT149" i="46"/>
  <c r="AT142" i="46"/>
  <c r="AT146" i="46"/>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59" i="45"/>
  <c r="Q56" i="44"/>
  <c r="Q55" i="44"/>
  <c r="AP404" i="79"/>
  <c r="AP407" i="79"/>
  <c r="AP408" i="79"/>
  <c r="AP405" i="79"/>
  <c r="AP409" i="79"/>
  <c r="AP402" i="79"/>
  <c r="AP403" i="79"/>
  <c r="AP406"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117" i="45"/>
  <c r="K44" i="44"/>
  <c r="K45" i="44"/>
  <c r="O45" i="44"/>
  <c r="O44" i="44"/>
  <c r="C124" i="45"/>
  <c r="L44" i="44"/>
  <c r="L45" i="44"/>
  <c r="C131" i="45"/>
  <c r="M44" i="44"/>
  <c r="M45" i="44"/>
  <c r="N44" i="44"/>
  <c r="Q44" i="44"/>
  <c r="Q45" i="44"/>
  <c r="P45" i="44"/>
  <c r="P44" i="44"/>
  <c r="AQ575" i="79"/>
  <c r="AQ19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114" i="45"/>
  <c r="F114" i="45"/>
  <c r="G114" i="45"/>
  <c r="H114" i="45"/>
  <c r="I114" i="45"/>
  <c r="J114" i="45"/>
  <c r="K114" i="45"/>
  <c r="L114" i="45"/>
  <c r="M114" i="45"/>
  <c r="N114" i="45"/>
  <c r="E107" i="45"/>
  <c r="F107" i="45"/>
  <c r="G107" i="45"/>
  <c r="H107" i="45"/>
  <c r="I107" i="45"/>
  <c r="J107" i="45"/>
  <c r="E88" i="45"/>
  <c r="F88" i="45"/>
  <c r="G88" i="45"/>
  <c r="H88" i="45"/>
  <c r="I88" i="45"/>
  <c r="J88" i="45"/>
  <c r="E69" i="45"/>
  <c r="F69" i="45"/>
  <c r="G69" i="45"/>
  <c r="H69" i="45"/>
  <c r="I69" i="45"/>
  <c r="J69" i="45"/>
  <c r="F49" i="45"/>
  <c r="G49" i="45"/>
  <c r="H49" i="45"/>
  <c r="I49" i="45"/>
  <c r="J49" i="45"/>
  <c r="D114" i="45"/>
  <c r="D107" i="45"/>
  <c r="D88" i="45"/>
  <c r="D69" i="45"/>
  <c r="D49" i="45"/>
  <c r="D575" i="79"/>
  <c r="D385" i="79"/>
  <c r="AR385" i="79" l="1"/>
  <c r="AR575" i="79"/>
  <c r="AP575" i="79"/>
  <c r="AL575" i="79"/>
  <c r="AN575" i="79"/>
  <c r="AM575" i="79"/>
  <c r="AO575" i="79"/>
  <c r="AO385" i="79"/>
  <c r="AN385" i="79"/>
  <c r="AP385" i="79"/>
  <c r="AL385" i="79"/>
  <c r="AM385" i="79"/>
  <c r="AE39" i="79" l="1"/>
  <c r="B110" i="45"/>
  <c r="B91" i="45"/>
  <c r="B72" i="45"/>
  <c r="B52"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4" i="79" l="1"/>
  <c r="AG1574" i="79"/>
  <c r="AG1855" i="79"/>
  <c r="AG1801" i="79"/>
  <c r="AG1828" i="79"/>
  <c r="AI1774" i="79"/>
  <c r="AI1574" i="79"/>
  <c r="AI1801" i="79"/>
  <c r="AI1828" i="79"/>
  <c r="AI1855" i="79"/>
  <c r="AH1574" i="79"/>
  <c r="AH1774" i="79"/>
  <c r="AH1801" i="79"/>
  <c r="AH1855" i="79"/>
  <c r="AH1828" i="79"/>
  <c r="AJ1774" i="79"/>
  <c r="AJ1574" i="79"/>
  <c r="AJ1828" i="79"/>
  <c r="AJ1801" i="79"/>
  <c r="AJ1855" i="79"/>
  <c r="AK1574" i="79"/>
  <c r="AK1828" i="79"/>
  <c r="AK1855" i="79"/>
  <c r="AK1774" i="79"/>
  <c r="AK1801" i="79"/>
  <c r="AE1574" i="79"/>
  <c r="AE1738" i="79" s="1"/>
  <c r="AE1774" i="79"/>
  <c r="AE1801" i="79"/>
  <c r="AE1828" i="79"/>
  <c r="AE1855" i="79"/>
  <c r="AF1574" i="79"/>
  <c r="AF1738" i="79" s="1"/>
  <c r="AF1774" i="79"/>
  <c r="AF1801" i="79"/>
  <c r="AF1828" i="79"/>
  <c r="AF1855" i="79"/>
  <c r="AJ796" i="79"/>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186" i="79"/>
  <c r="AF796" i="79"/>
  <c r="AF606" i="79"/>
  <c r="AF416" i="79"/>
  <c r="AF575" i="79" s="1"/>
  <c r="AF226" i="79"/>
  <c r="AF385" i="79" s="1"/>
  <c r="AF36" i="79"/>
  <c r="AF214" i="79" s="1"/>
  <c r="AE1380" i="79"/>
  <c r="AE1186" i="79"/>
  <c r="AE796" i="79"/>
  <c r="AE606" i="79"/>
  <c r="AE416" i="79"/>
  <c r="AE575" i="79" s="1"/>
  <c r="AE226" i="79"/>
  <c r="AE385" i="79" s="1"/>
  <c r="AE36" i="79"/>
  <c r="AE214" i="79" s="1"/>
  <c r="AH1186" i="79"/>
  <c r="AH226" i="79"/>
  <c r="AH1380" i="79"/>
  <c r="AH416" i="79"/>
  <c r="AH796" i="79"/>
  <c r="AH36" i="79"/>
  <c r="AH606" i="79"/>
  <c r="AG1186" i="79"/>
  <c r="AG606" i="79"/>
  <c r="AG226" i="79"/>
  <c r="AG399" i="79" s="1"/>
  <c r="AG1380" i="79"/>
  <c r="AG796" i="79"/>
  <c r="AG416" i="79"/>
  <c r="AG36" i="79"/>
  <c r="AG991" i="79"/>
  <c r="AF991" i="79"/>
  <c r="AJ991" i="79"/>
  <c r="AK991" i="79"/>
  <c r="AH991" i="79"/>
  <c r="AE991" i="79"/>
  <c r="AI991"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73" i="45"/>
  <c r="E14" i="44"/>
  <c r="E18" i="44" s="1"/>
  <c r="AS430" i="46"/>
  <c r="J13" i="44"/>
  <c r="J43" i="44"/>
  <c r="J14" i="44"/>
  <c r="J18" i="44" s="1"/>
  <c r="AM294" i="46"/>
  <c r="D13" i="44"/>
  <c r="AQ158" i="46"/>
  <c r="H13" i="44"/>
  <c r="AM431" i="46"/>
  <c r="AM537" i="46" s="1"/>
  <c r="D14" i="44"/>
  <c r="D18" i="44" s="1"/>
  <c r="AQ295" i="46"/>
  <c r="AQ424" i="46" s="1"/>
  <c r="H14" i="44"/>
  <c r="H18" i="44" s="1"/>
  <c r="H54" i="44" s="1"/>
  <c r="AR158" i="46"/>
  <c r="I13" i="44"/>
  <c r="H173" i="45"/>
  <c r="I14" i="44"/>
  <c r="I18" i="44" s="1"/>
  <c r="AO430" i="46"/>
  <c r="F13" i="44"/>
  <c r="F43" i="44"/>
  <c r="F14" i="44"/>
  <c r="F18" i="44" s="1"/>
  <c r="AP430" i="46"/>
  <c r="G13" i="44"/>
  <c r="AP431" i="46"/>
  <c r="G14" i="44"/>
  <c r="G18" i="44" s="1"/>
  <c r="AP21" i="46"/>
  <c r="AM295" i="46"/>
  <c r="AS159" i="46"/>
  <c r="AP158" i="46"/>
  <c r="G173" i="45"/>
  <c r="AO159" i="46"/>
  <c r="AS431" i="46"/>
  <c r="I43" i="44"/>
  <c r="E43" i="44"/>
  <c r="AN430" i="46"/>
  <c r="AS158" i="46"/>
  <c r="AO158" i="46"/>
  <c r="H43" i="44"/>
  <c r="C173" i="45"/>
  <c r="F173" i="45"/>
  <c r="AS21" i="46"/>
  <c r="AR159" i="46"/>
  <c r="AN159" i="46"/>
  <c r="AS295" i="46"/>
  <c r="AS424" i="46" s="1"/>
  <c r="AO295" i="46"/>
  <c r="AO424" i="46" s="1"/>
  <c r="AQ294" i="46"/>
  <c r="AR431" i="46"/>
  <c r="AN431" i="46"/>
  <c r="AN537" i="46" s="1"/>
  <c r="AQ430" i="46"/>
  <c r="AR294" i="46"/>
  <c r="AR430" i="46"/>
  <c r="AN158" i="46"/>
  <c r="D43" i="44"/>
  <c r="G43" i="44"/>
  <c r="I173" i="45"/>
  <c r="E173" i="45"/>
  <c r="AR21" i="46"/>
  <c r="AN21" i="46"/>
  <c r="AQ159" i="46"/>
  <c r="AR295" i="46"/>
  <c r="AR424" i="46" s="1"/>
  <c r="AN295" i="46"/>
  <c r="AP294" i="46"/>
  <c r="AM430" i="46"/>
  <c r="AQ431" i="46"/>
  <c r="AM158" i="46"/>
  <c r="AQ21" i="46"/>
  <c r="AM159" i="46"/>
  <c r="AP159" i="46"/>
  <c r="AS294" i="46"/>
  <c r="AO294" i="46"/>
  <c r="I57" i="44" l="1"/>
  <c r="H57" i="44"/>
  <c r="I54" i="44"/>
  <c r="J54" i="44"/>
  <c r="J57" i="44"/>
  <c r="AF1761" i="79"/>
  <c r="AE1761" i="79"/>
  <c r="AK598" i="79"/>
  <c r="AK596" i="79"/>
  <c r="AK597" i="79"/>
  <c r="AK599" i="79"/>
  <c r="AK594" i="79"/>
  <c r="AK590" i="79"/>
  <c r="AK592" i="79"/>
  <c r="AK591" i="79"/>
  <c r="AK593" i="79"/>
  <c r="AK595" i="79"/>
  <c r="AG590" i="79"/>
  <c r="AG598" i="79"/>
  <c r="AG596" i="79"/>
  <c r="AG599" i="79"/>
  <c r="AG597" i="79"/>
  <c r="AG591"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G1738" i="79"/>
  <c r="AI597" i="79"/>
  <c r="AI599" i="79"/>
  <c r="AI598" i="79"/>
  <c r="AI596" i="79"/>
  <c r="AI591" i="79"/>
  <c r="AI592" i="79"/>
  <c r="AI595" i="79"/>
  <c r="AI590" i="79"/>
  <c r="AI593" i="79"/>
  <c r="AI594" i="79"/>
  <c r="AI1738" i="79"/>
  <c r="J53" i="44"/>
  <c r="J56" i="44"/>
  <c r="J55" i="44"/>
  <c r="AK403" i="79"/>
  <c r="AK404" i="79"/>
  <c r="AK407" i="79"/>
  <c r="AK408" i="79"/>
  <c r="AK405" i="79"/>
  <c r="AK402" i="79"/>
  <c r="AK409" i="79"/>
  <c r="AK406" i="79"/>
  <c r="AI405" i="79"/>
  <c r="AI406" i="79"/>
  <c r="AI409" i="79"/>
  <c r="AI403" i="79"/>
  <c r="AI404" i="79"/>
  <c r="AI407" i="79"/>
  <c r="AI408" i="79"/>
  <c r="AI402" i="79"/>
  <c r="H53" i="44"/>
  <c r="H55" i="44"/>
  <c r="H56" i="44"/>
  <c r="AJ402" i="79"/>
  <c r="AJ403" i="79"/>
  <c r="AJ406" i="79"/>
  <c r="AJ407" i="79"/>
  <c r="AJ404" i="79"/>
  <c r="AJ409" i="79"/>
  <c r="AJ408" i="79"/>
  <c r="AJ405" i="79"/>
  <c r="AS135" i="46"/>
  <c r="AS139" i="46"/>
  <c r="AS143" i="46"/>
  <c r="AS147" i="46"/>
  <c r="AS141" i="46"/>
  <c r="AS145" i="46"/>
  <c r="AS142" i="46"/>
  <c r="AS149" i="46"/>
  <c r="AS136" i="46"/>
  <c r="AS140" i="46"/>
  <c r="AS144" i="46"/>
  <c r="AS148" i="46"/>
  <c r="AS137" i="46"/>
  <c r="AS150" i="46"/>
  <c r="AS138" i="46"/>
  <c r="AS146" i="46"/>
  <c r="I53" i="44"/>
  <c r="I56" i="44"/>
  <c r="I55" i="44"/>
  <c r="AH404" i="79"/>
  <c r="AH405" i="79"/>
  <c r="AH408" i="79"/>
  <c r="AH406" i="79"/>
  <c r="AH403" i="79"/>
  <c r="AH402" i="79"/>
  <c r="AH409" i="79"/>
  <c r="AH407" i="79"/>
  <c r="AG404" i="79"/>
  <c r="AG409" i="79"/>
  <c r="AG403" i="79"/>
  <c r="AG408" i="79"/>
  <c r="AG407" i="79"/>
  <c r="AG406" i="79"/>
  <c r="AG405" i="79"/>
  <c r="AG402" i="79"/>
  <c r="E59" i="44"/>
  <c r="E57" i="44"/>
  <c r="E56" i="44"/>
  <c r="E60" i="44"/>
  <c r="E55" i="44"/>
  <c r="E58" i="44"/>
  <c r="E54" i="44"/>
  <c r="E53" i="44"/>
  <c r="D56" i="44"/>
  <c r="D51" i="44"/>
  <c r="D58" i="44"/>
  <c r="D59" i="44"/>
  <c r="D55" i="44"/>
  <c r="D57" i="44"/>
  <c r="D54" i="44"/>
  <c r="D60" i="44"/>
  <c r="D53" i="44"/>
  <c r="D52" i="44"/>
  <c r="E50" i="44"/>
  <c r="E46" i="44"/>
  <c r="D50" i="44"/>
  <c r="D46" i="44"/>
  <c r="G53" i="44"/>
  <c r="G58" i="44"/>
  <c r="G59" i="44"/>
  <c r="G57" i="44"/>
  <c r="G55" i="44"/>
  <c r="G56" i="44"/>
  <c r="G54" i="44"/>
  <c r="G60" i="44"/>
  <c r="G50" i="44"/>
  <c r="G46" i="44"/>
  <c r="F53" i="44"/>
  <c r="F54" i="44"/>
  <c r="F56" i="44"/>
  <c r="F57" i="44"/>
  <c r="F60" i="44"/>
  <c r="F55" i="44"/>
  <c r="F58" i="44"/>
  <c r="F59" i="44"/>
  <c r="F50" i="44"/>
  <c r="F46" i="44"/>
  <c r="AG595" i="79"/>
  <c r="AG593" i="79"/>
  <c r="AG592" i="79"/>
  <c r="AG594" i="79"/>
  <c r="AQ265" i="46"/>
  <c r="AQ283" i="46"/>
  <c r="AQ287" i="46"/>
  <c r="AQ285" i="46"/>
  <c r="AQ289" i="46"/>
  <c r="AQ284" i="46"/>
  <c r="AQ288" i="46"/>
  <c r="AQ286" i="46"/>
  <c r="AQ282" i="46"/>
  <c r="AO421" i="46"/>
  <c r="AO417" i="46"/>
  <c r="AO423" i="46"/>
  <c r="AO419" i="46"/>
  <c r="AO422" i="46"/>
  <c r="AO418" i="46"/>
  <c r="AO425" i="46"/>
  <c r="AO420" i="46"/>
  <c r="AQ412" i="46"/>
  <c r="AQ419" i="46"/>
  <c r="AQ423" i="46"/>
  <c r="AQ421" i="46"/>
  <c r="AQ420" i="46"/>
  <c r="AQ425" i="46"/>
  <c r="AQ422" i="46"/>
  <c r="AQ418" i="46"/>
  <c r="AO265" i="46"/>
  <c r="AO289" i="46"/>
  <c r="AO285" i="46"/>
  <c r="AO281" i="46"/>
  <c r="AO287" i="46"/>
  <c r="AO283" i="46"/>
  <c r="AO286" i="46"/>
  <c r="AO282" i="46"/>
  <c r="AO288" i="46"/>
  <c r="AO284" i="46"/>
  <c r="AO275" i="46"/>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K401" i="79"/>
  <c r="AK400" i="79"/>
  <c r="AK399" i="79"/>
  <c r="AJ210" i="79"/>
  <c r="AJ214" i="79"/>
  <c r="AJ218" i="79"/>
  <c r="AJ209" i="79"/>
  <c r="AJ213" i="79"/>
  <c r="AJ217" i="79"/>
  <c r="AJ215" i="79"/>
  <c r="AJ208" i="79"/>
  <c r="AJ216" i="79"/>
  <c r="AJ211" i="79"/>
  <c r="AJ219" i="79"/>
  <c r="AJ212"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J575" i="79"/>
  <c r="AI385" i="79"/>
  <c r="AH575" i="79"/>
  <c r="AG575" i="79"/>
  <c r="AJ385" i="79"/>
  <c r="AI575" i="79"/>
  <c r="AK385" i="79"/>
  <c r="AK575" i="79"/>
  <c r="AG385" i="79"/>
  <c r="AG401" i="79"/>
  <c r="AG400" i="79"/>
  <c r="AH195" i="79"/>
  <c r="AG195" i="79"/>
  <c r="AJ195" i="79"/>
  <c r="AI195" i="79"/>
  <c r="AK19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1" i="79" l="1"/>
  <c r="AH1761" i="79"/>
  <c r="AK1761" i="79"/>
  <c r="AG1761" i="79"/>
  <c r="AJ1761" i="79"/>
  <c r="D172" i="45"/>
  <c r="E172" i="45"/>
  <c r="F172" i="45"/>
  <c r="G172" i="45"/>
  <c r="H172" i="45"/>
  <c r="I172" i="45"/>
  <c r="C172" i="45"/>
  <c r="AE1158" i="79" l="1"/>
  <c r="AJ1778" i="79"/>
  <c r="AF1778" i="79"/>
  <c r="AI1778" i="79"/>
  <c r="AH1778" i="79"/>
  <c r="AE1778" i="79"/>
  <c r="AG1778" i="79"/>
  <c r="AN1859" i="79"/>
  <c r="AR1832" i="79"/>
  <c r="AP1778" i="79"/>
  <c r="AN1741" i="79"/>
  <c r="AR1741" i="79"/>
  <c r="AQ1832" i="79"/>
  <c r="AL1805" i="79"/>
  <c r="AO1778" i="79"/>
  <c r="AL1859" i="79"/>
  <c r="AG1741" i="79"/>
  <c r="AG1754" i="79" s="1"/>
  <c r="AK1741" i="79"/>
  <c r="AR1778" i="79"/>
  <c r="AF1741" i="79"/>
  <c r="AE1741" i="79"/>
  <c r="AP1832" i="79"/>
  <c r="AK1805" i="79"/>
  <c r="AN1778" i="79"/>
  <c r="AO1832" i="79"/>
  <c r="AK1859" i="79"/>
  <c r="AN1832" i="79"/>
  <c r="AO1741" i="79"/>
  <c r="AM1741" i="79"/>
  <c r="AO1805" i="79"/>
  <c r="AI1741" i="79"/>
  <c r="AI1754" i="79" s="1"/>
  <c r="AP1859" i="79"/>
  <c r="AJ1741" i="79"/>
  <c r="AJ1754" i="79" s="1"/>
  <c r="AM1778" i="79"/>
  <c r="AK1778" i="79"/>
  <c r="AM1832" i="79"/>
  <c r="AH1741" i="79"/>
  <c r="AH1754" i="79" s="1"/>
  <c r="AL1741" i="79"/>
  <c r="AL1832" i="79"/>
  <c r="AK1832" i="79"/>
  <c r="AQ1741" i="79"/>
  <c r="AR1805" i="79"/>
  <c r="AQ1805" i="79"/>
  <c r="AR1859" i="79"/>
  <c r="AP1805" i="79"/>
  <c r="AP1741" i="79"/>
  <c r="AL1778" i="79"/>
  <c r="AQ1859" i="79"/>
  <c r="AN1805" i="79"/>
  <c r="AO1859" i="79"/>
  <c r="AM1805" i="79"/>
  <c r="AQ1778" i="79"/>
  <c r="AM1859" i="79"/>
  <c r="AF1547" i="79"/>
  <c r="AE1547" i="79"/>
  <c r="AN1547" i="79"/>
  <c r="AR1547" i="79"/>
  <c r="AP1547" i="79"/>
  <c r="AM1547" i="79"/>
  <c r="AQ1547" i="79"/>
  <c r="AO1547" i="79"/>
  <c r="AL1547" i="79"/>
  <c r="AG1547" i="79"/>
  <c r="AK1547" i="79"/>
  <c r="AH1547" i="79"/>
  <c r="AJ1547" i="79"/>
  <c r="AI1547" i="79"/>
  <c r="O17" i="45"/>
  <c r="E183" i="45"/>
  <c r="M17" i="45"/>
  <c r="L17" i="45"/>
  <c r="U60" i="46"/>
  <c r="U57" i="46"/>
  <c r="M70" i="45" l="1"/>
  <c r="M89" i="45"/>
  <c r="M50" i="45"/>
  <c r="M108" i="45"/>
  <c r="O70" i="45"/>
  <c r="F184" i="45" s="1"/>
  <c r="O89" i="45"/>
  <c r="G184" i="45" s="1"/>
  <c r="O108" i="45"/>
  <c r="H184" i="45" s="1"/>
  <c r="O50" i="45"/>
  <c r="E184" i="45" s="1"/>
  <c r="AQ147" i="46"/>
  <c r="AQ140" i="46"/>
  <c r="AR136" i="46"/>
  <c r="AR149" i="46"/>
  <c r="AQ136" i="46"/>
  <c r="AQ141" i="46"/>
  <c r="AR147" i="46"/>
  <c r="AJ1779" i="79" s="1"/>
  <c r="AR140" i="46"/>
  <c r="AR138" i="46"/>
  <c r="AR145" i="46"/>
  <c r="AQ144" i="46"/>
  <c r="AQ149" i="46"/>
  <c r="AR141" i="46"/>
  <c r="AR150" i="46"/>
  <c r="AQ146" i="46"/>
  <c r="AI1742" i="79" s="1"/>
  <c r="AQ148" i="46"/>
  <c r="AI1806" i="79" s="1"/>
  <c r="AQ142" i="46"/>
  <c r="AR146" i="46"/>
  <c r="AR137" i="46"/>
  <c r="AR127" i="46"/>
  <c r="AQ143" i="46"/>
  <c r="AQ137" i="46"/>
  <c r="AQ150" i="46"/>
  <c r="AI1860" i="79" s="1"/>
  <c r="AR135" i="46"/>
  <c r="AR143" i="46"/>
  <c r="AR148" i="46"/>
  <c r="AR144" i="46"/>
  <c r="AQ135" i="46"/>
  <c r="AQ145" i="46"/>
  <c r="AQ139" i="46"/>
  <c r="AQ138" i="46"/>
  <c r="AR139" i="46"/>
  <c r="AR142" i="46"/>
  <c r="M23" i="45"/>
  <c r="L50" i="45"/>
  <c r="L23" i="45"/>
  <c r="L30" i="45"/>
  <c r="M30" i="45"/>
  <c r="AO1744" i="79"/>
  <c r="AO1747" i="79"/>
  <c r="AO1742" i="79"/>
  <c r="AO1748" i="79"/>
  <c r="AO1746" i="79"/>
  <c r="AO1743" i="79"/>
  <c r="AO1745" i="79"/>
  <c r="AP1743" i="79"/>
  <c r="AP1744" i="79"/>
  <c r="AP1746" i="79"/>
  <c r="AP1747" i="79"/>
  <c r="AP1742" i="79"/>
  <c r="AP1748" i="79"/>
  <c r="AP1745" i="79"/>
  <c r="AQ1746" i="79"/>
  <c r="AQ1743" i="79"/>
  <c r="AQ1744" i="79"/>
  <c r="AQ1747" i="79"/>
  <c r="AQ1742" i="79"/>
  <c r="AQ1748" i="79"/>
  <c r="AQ1745" i="79"/>
  <c r="AI1744" i="79"/>
  <c r="AI1747" i="79"/>
  <c r="AI1748" i="79"/>
  <c r="AI1743" i="79"/>
  <c r="AI1745" i="79"/>
  <c r="AI1746" i="79"/>
  <c r="AL1747" i="79"/>
  <c r="AL1742" i="79"/>
  <c r="AL1748" i="79"/>
  <c r="AL1743" i="79"/>
  <c r="AL1746" i="79"/>
  <c r="AL1744" i="79"/>
  <c r="AL1745" i="79"/>
  <c r="AM1742" i="79"/>
  <c r="AM1748" i="79"/>
  <c r="AM1743" i="79"/>
  <c r="AM1746" i="79"/>
  <c r="AM1744" i="79"/>
  <c r="AM1747" i="79"/>
  <c r="AM1745" i="79"/>
  <c r="AE1742" i="79"/>
  <c r="AE1746" i="79"/>
  <c r="AE1747" i="79"/>
  <c r="AE1745" i="79"/>
  <c r="AE1744" i="79"/>
  <c r="AE1748" i="79"/>
  <c r="AE1743" i="79"/>
  <c r="AE1754" i="79"/>
  <c r="AH1743" i="79"/>
  <c r="AH1746" i="79"/>
  <c r="AH1747" i="79"/>
  <c r="AH1745" i="79"/>
  <c r="AH1744" i="79"/>
  <c r="AH1748" i="79"/>
  <c r="AJ1747" i="79"/>
  <c r="AJ1746" i="79"/>
  <c r="AJ1744" i="79"/>
  <c r="AJ1748" i="79"/>
  <c r="AJ1742" i="79"/>
  <c r="AJ1743" i="79"/>
  <c r="AJ1745" i="79"/>
  <c r="AK1748" i="79"/>
  <c r="AK1743" i="79"/>
  <c r="AK1746" i="79"/>
  <c r="AK1744" i="79"/>
  <c r="AK1742" i="79"/>
  <c r="AK1747" i="79"/>
  <c r="AK1745" i="79"/>
  <c r="AR1743" i="79"/>
  <c r="AR1748" i="79"/>
  <c r="AR1746" i="79"/>
  <c r="AR1744" i="79"/>
  <c r="AR1747" i="79"/>
  <c r="AR1742" i="79"/>
  <c r="AR1745" i="79"/>
  <c r="AF1747" i="79"/>
  <c r="AF1742" i="79"/>
  <c r="AF1745" i="79"/>
  <c r="AF1748" i="79"/>
  <c r="AF1743" i="79"/>
  <c r="AF1744" i="79"/>
  <c r="AF1746" i="79"/>
  <c r="AG1748" i="79"/>
  <c r="AG1743" i="79"/>
  <c r="AG1747" i="79"/>
  <c r="AG1745" i="79"/>
  <c r="AG1746" i="79"/>
  <c r="AG1744" i="79"/>
  <c r="AN1747" i="79"/>
  <c r="AN1744" i="79"/>
  <c r="AN1742" i="79"/>
  <c r="AN1748" i="79"/>
  <c r="AN1743" i="79"/>
  <c r="AN1746" i="79"/>
  <c r="AN1745" i="79"/>
  <c r="AF1754" i="79"/>
  <c r="AI1811" i="79"/>
  <c r="AI1807" i="79"/>
  <c r="AI1808" i="79"/>
  <c r="AI1809" i="79"/>
  <c r="AI1812" i="79"/>
  <c r="AI1810" i="79"/>
  <c r="AJ1863" i="79"/>
  <c r="AJ1861" i="79"/>
  <c r="AJ1864" i="79"/>
  <c r="AJ1862" i="79"/>
  <c r="AJ1865" i="79"/>
  <c r="AJ1860" i="79"/>
  <c r="AJ1866" i="79"/>
  <c r="AO1806" i="79"/>
  <c r="AO1807" i="79"/>
  <c r="AO1812" i="79"/>
  <c r="AO1808" i="79"/>
  <c r="AO1810" i="79"/>
  <c r="AO1811" i="79"/>
  <c r="AO1809" i="79"/>
  <c r="AR1834" i="79"/>
  <c r="AR1838" i="79"/>
  <c r="AR1833" i="79"/>
  <c r="AR1837" i="79"/>
  <c r="AR1839" i="79"/>
  <c r="AR1835" i="79"/>
  <c r="AR1836" i="79"/>
  <c r="AH1807" i="79"/>
  <c r="AH1809" i="79"/>
  <c r="AH1808" i="79"/>
  <c r="AH1810" i="79"/>
  <c r="AH1811" i="79"/>
  <c r="AH1812" i="79"/>
  <c r="AF963" i="79"/>
  <c r="AP1754" i="79"/>
  <c r="AQ1781" i="79"/>
  <c r="AQ1784" i="79"/>
  <c r="AQ1785" i="79"/>
  <c r="AQ1779" i="79"/>
  <c r="AQ1783" i="79"/>
  <c r="AQ1780" i="79"/>
  <c r="AQ1782" i="79"/>
  <c r="AN1835" i="79"/>
  <c r="AN1838" i="79"/>
  <c r="AN1839" i="79"/>
  <c r="AN1834" i="79"/>
  <c r="AN1833" i="79"/>
  <c r="AN1837" i="79"/>
  <c r="AN1836" i="79"/>
  <c r="AE1860" i="79"/>
  <c r="AE1862" i="79"/>
  <c r="AE1861" i="79"/>
  <c r="AE1863" i="79"/>
  <c r="AE1865" i="79"/>
  <c r="AE1866" i="79"/>
  <c r="AE1864" i="79"/>
  <c r="AI1837" i="79"/>
  <c r="AI1833" i="79"/>
  <c r="AI1834" i="79"/>
  <c r="AI1838" i="79"/>
  <c r="AI1839" i="79"/>
  <c r="AI1836" i="79"/>
  <c r="AI1835" i="79"/>
  <c r="AP1812" i="79"/>
  <c r="AP1806" i="79"/>
  <c r="AP1808" i="79"/>
  <c r="AP1810" i="79"/>
  <c r="AP1807" i="79"/>
  <c r="AP1811" i="79"/>
  <c r="AP1809" i="79"/>
  <c r="AE1809" i="79"/>
  <c r="AE1807" i="79"/>
  <c r="AE1806" i="79"/>
  <c r="AE1808" i="79"/>
  <c r="AE1811" i="79"/>
  <c r="AE1812" i="79"/>
  <c r="AE1810" i="79"/>
  <c r="AF768" i="79"/>
  <c r="AF772" i="79" s="1"/>
  <c r="AM1754" i="79"/>
  <c r="AQ1833" i="79"/>
  <c r="AQ1837" i="79"/>
  <c r="AQ1839" i="79"/>
  <c r="AQ1835" i="79"/>
  <c r="AQ1838" i="79"/>
  <c r="AQ1834" i="79"/>
  <c r="AQ1836" i="79"/>
  <c r="AN1784" i="79"/>
  <c r="AN1783" i="79"/>
  <c r="AN1780" i="79"/>
  <c r="AN1781" i="79"/>
  <c r="AN1779" i="79"/>
  <c r="AN1785" i="79"/>
  <c r="AN1782" i="79"/>
  <c r="AH1835" i="79"/>
  <c r="AH1834" i="79"/>
  <c r="AH1839" i="79"/>
  <c r="AH1837" i="79"/>
  <c r="AH1836" i="79"/>
  <c r="AH1838" i="79"/>
  <c r="AM1812" i="79"/>
  <c r="AM1807" i="79"/>
  <c r="AM1810" i="79"/>
  <c r="AM1811" i="79"/>
  <c r="AM1808" i="79"/>
  <c r="AM1806" i="79"/>
  <c r="AM1809" i="79"/>
  <c r="AJ1807" i="79"/>
  <c r="AJ1808" i="79"/>
  <c r="AJ1809" i="79"/>
  <c r="AJ1806" i="79"/>
  <c r="AJ1811" i="79"/>
  <c r="AJ1812" i="79"/>
  <c r="AJ1810" i="79"/>
  <c r="AG1861" i="79"/>
  <c r="AG1866" i="79"/>
  <c r="AG1865" i="79"/>
  <c r="AG1864" i="79"/>
  <c r="AG1863" i="79"/>
  <c r="AG1862" i="79"/>
  <c r="AM1779" i="79"/>
  <c r="AM1780" i="79"/>
  <c r="AM1783" i="79"/>
  <c r="AM1785" i="79"/>
  <c r="AM1784" i="79"/>
  <c r="AM1781" i="79"/>
  <c r="AM1782" i="79"/>
  <c r="AF1808" i="79"/>
  <c r="AF1806" i="79"/>
  <c r="AF1809" i="79"/>
  <c r="AF1807" i="79"/>
  <c r="AF1812" i="79"/>
  <c r="AF1810" i="79"/>
  <c r="AF1811" i="79"/>
  <c r="AK1865" i="79"/>
  <c r="AK1860" i="79"/>
  <c r="AK1866" i="79"/>
  <c r="AK1863" i="79"/>
  <c r="AK1862" i="79"/>
  <c r="AK1864" i="79"/>
  <c r="AK1861" i="79"/>
  <c r="AL1784" i="79"/>
  <c r="AL1780" i="79"/>
  <c r="AL1785" i="79"/>
  <c r="AL1781" i="79"/>
  <c r="AL1779" i="79"/>
  <c r="AL1783" i="79"/>
  <c r="AL1782" i="79"/>
  <c r="AE1779" i="79"/>
  <c r="AE1780" i="79"/>
  <c r="AE1782" i="79"/>
  <c r="AE1781" i="79"/>
  <c r="AE1785" i="79"/>
  <c r="AE1784" i="79"/>
  <c r="AE1783" i="79"/>
  <c r="AJ1781" i="79"/>
  <c r="AJ1782" i="79"/>
  <c r="AJ1784" i="79"/>
  <c r="AJ1785" i="79"/>
  <c r="AJ1783" i="79"/>
  <c r="AJ1780" i="79"/>
  <c r="AP1781" i="79"/>
  <c r="AP1780" i="79"/>
  <c r="AP1783" i="79"/>
  <c r="AP1779" i="79"/>
  <c r="AP1784" i="79"/>
  <c r="AP1785" i="79"/>
  <c r="AP1782" i="79"/>
  <c r="AR1807" i="79"/>
  <c r="AR1811" i="79"/>
  <c r="AR1812" i="79"/>
  <c r="AR1808" i="79"/>
  <c r="AR1806" i="79"/>
  <c r="AR1810" i="79"/>
  <c r="AR1809" i="79"/>
  <c r="AF1158" i="79"/>
  <c r="AF1161" i="79" s="1"/>
  <c r="AL1754" i="79"/>
  <c r="AK1810" i="79"/>
  <c r="AK1809" i="79"/>
  <c r="AK1808" i="79"/>
  <c r="AK1811" i="79"/>
  <c r="AK1807" i="79"/>
  <c r="AK1812" i="79"/>
  <c r="AK1806" i="79"/>
  <c r="AO1781" i="79"/>
  <c r="AO1779" i="79"/>
  <c r="AO1784" i="79"/>
  <c r="AO1783" i="79"/>
  <c r="AO1785" i="79"/>
  <c r="AO1780" i="79"/>
  <c r="AO1782" i="79"/>
  <c r="AK1784" i="79"/>
  <c r="AK1781" i="79"/>
  <c r="AK1783" i="79"/>
  <c r="AK1782" i="79"/>
  <c r="AK1780" i="79"/>
  <c r="AK1785" i="79"/>
  <c r="AK1779" i="79"/>
  <c r="AG1838" i="79"/>
  <c r="AG1836" i="79"/>
  <c r="AG1837" i="79"/>
  <c r="AG1839" i="79"/>
  <c r="AG1834" i="79"/>
  <c r="AG1835" i="79"/>
  <c r="AL1864" i="79"/>
  <c r="AL1865" i="79"/>
  <c r="AL1866" i="79"/>
  <c r="AL1862" i="79"/>
  <c r="AL1861" i="79"/>
  <c r="AL1860" i="79"/>
  <c r="AL1863" i="79"/>
  <c r="AN1862" i="79"/>
  <c r="AN1866" i="79"/>
  <c r="AN1865" i="79"/>
  <c r="AN1860" i="79"/>
  <c r="AN1864" i="79"/>
  <c r="AN1861" i="79"/>
  <c r="AN1863" i="79"/>
  <c r="AG1808" i="79"/>
  <c r="AG1811" i="79"/>
  <c r="AG1810" i="79"/>
  <c r="AG1807" i="79"/>
  <c r="AG1812" i="79"/>
  <c r="AG1809" i="79"/>
  <c r="AO1838" i="79"/>
  <c r="AO1835" i="79"/>
  <c r="AO1833" i="79"/>
  <c r="AO1837" i="79"/>
  <c r="AO1839" i="79"/>
  <c r="AO1834" i="79"/>
  <c r="AO1836" i="79"/>
  <c r="O30" i="45"/>
  <c r="D184" i="45" s="1"/>
  <c r="O23" i="45"/>
  <c r="C184" i="45" s="1"/>
  <c r="AQ1754" i="79"/>
  <c r="AK1754" i="79"/>
  <c r="AF1781" i="79"/>
  <c r="AF1780" i="79"/>
  <c r="AF1779" i="79"/>
  <c r="AF1782" i="79"/>
  <c r="AF1785" i="79"/>
  <c r="AF1783" i="79"/>
  <c r="AF1784" i="79"/>
  <c r="AM1861" i="79"/>
  <c r="AM1860" i="79"/>
  <c r="AM1865" i="79"/>
  <c r="AM1864" i="79"/>
  <c r="AM1866" i="79"/>
  <c r="AM1862" i="79"/>
  <c r="AM1863" i="79"/>
  <c r="AJ1834" i="79"/>
  <c r="AJ1835" i="79"/>
  <c r="AJ1837" i="79"/>
  <c r="AJ1833" i="79"/>
  <c r="AJ1839" i="79"/>
  <c r="AJ1836" i="79"/>
  <c r="AJ1838" i="79"/>
  <c r="AQ1807" i="79"/>
  <c r="AQ1811" i="79"/>
  <c r="AQ1808" i="79"/>
  <c r="AQ1810" i="79"/>
  <c r="AQ1812" i="79"/>
  <c r="AQ1806" i="79"/>
  <c r="AQ1809" i="79"/>
  <c r="AF1861" i="79"/>
  <c r="AF1860" i="79"/>
  <c r="AF1862" i="79"/>
  <c r="AF1863" i="79"/>
  <c r="AF1866" i="79"/>
  <c r="AF1864" i="79"/>
  <c r="AF1865" i="79"/>
  <c r="AH1782" i="79"/>
  <c r="AH1784" i="79"/>
  <c r="AH1780" i="79"/>
  <c r="AH1785" i="79"/>
  <c r="AH1783" i="79"/>
  <c r="AH1781" i="79"/>
  <c r="AN1754" i="79"/>
  <c r="AO1754" i="79"/>
  <c r="AP1835" i="79"/>
  <c r="AP1834" i="79"/>
  <c r="AP1839" i="79"/>
  <c r="AP1837" i="79"/>
  <c r="AP1838" i="79"/>
  <c r="AP1833" i="79"/>
  <c r="AP1836" i="79"/>
  <c r="AM1837" i="79"/>
  <c r="AM1838" i="79"/>
  <c r="AM1834" i="79"/>
  <c r="AM1833" i="79"/>
  <c r="AM1839" i="79"/>
  <c r="AM1835" i="79"/>
  <c r="AM1836" i="79"/>
  <c r="AH1863" i="79"/>
  <c r="AH1864" i="79"/>
  <c r="AH1861" i="79"/>
  <c r="AH1862" i="79"/>
  <c r="AH1865" i="79"/>
  <c r="AH1866" i="79"/>
  <c r="AK1835" i="79"/>
  <c r="AK1838" i="79"/>
  <c r="AK1837" i="79"/>
  <c r="AK1833" i="79"/>
  <c r="AK1839" i="79"/>
  <c r="AK1834" i="79"/>
  <c r="AK1836" i="79"/>
  <c r="AR1865" i="79"/>
  <c r="AR1862" i="79"/>
  <c r="AR1866" i="79"/>
  <c r="AR1864" i="79"/>
  <c r="AR1861" i="79"/>
  <c r="AR1860" i="79"/>
  <c r="AR1863" i="79"/>
  <c r="AL1810" i="79"/>
  <c r="AL1811" i="79"/>
  <c r="AL1806" i="79"/>
  <c r="AL1812" i="79"/>
  <c r="AL1807" i="79"/>
  <c r="AL1808" i="79"/>
  <c r="AL1809" i="79"/>
  <c r="AQ1864" i="79"/>
  <c r="AQ1860" i="79"/>
  <c r="AQ1861" i="79"/>
  <c r="AQ1865" i="79"/>
  <c r="AQ1862" i="79"/>
  <c r="AQ1866" i="79"/>
  <c r="AQ1863" i="79"/>
  <c r="AI1862" i="79"/>
  <c r="AI1864" i="79"/>
  <c r="AI1861" i="79"/>
  <c r="AI1863" i="79"/>
  <c r="AI1866" i="79"/>
  <c r="AI1865" i="79"/>
  <c r="AR1754" i="79"/>
  <c r="AO1861" i="79"/>
  <c r="AO1862" i="79"/>
  <c r="AO1860" i="79"/>
  <c r="AO1865" i="79"/>
  <c r="AO1866" i="79"/>
  <c r="AO1864" i="79"/>
  <c r="AO1863" i="79"/>
  <c r="AI1779" i="79"/>
  <c r="AI1782" i="79"/>
  <c r="AI1783" i="79"/>
  <c r="AI1784" i="79"/>
  <c r="AI1780" i="79"/>
  <c r="AI1781" i="79"/>
  <c r="AI1785" i="79"/>
  <c r="AP1862" i="79"/>
  <c r="AP1861" i="79"/>
  <c r="AP1864" i="79"/>
  <c r="AP1865" i="79"/>
  <c r="AP1860" i="79"/>
  <c r="AP1866" i="79"/>
  <c r="AP1863" i="79"/>
  <c r="AL1834" i="79"/>
  <c r="AL1838" i="79"/>
  <c r="AL1837" i="79"/>
  <c r="AL1835" i="79"/>
  <c r="AL1839" i="79"/>
  <c r="AL1833" i="79"/>
  <c r="AL1836" i="79"/>
  <c r="AR1785" i="79"/>
  <c r="AR1780" i="79"/>
  <c r="AR1779" i="79"/>
  <c r="AR1781" i="79"/>
  <c r="AR1784" i="79"/>
  <c r="AR1783" i="79"/>
  <c r="AR1782" i="79"/>
  <c r="AE1835" i="79"/>
  <c r="AE1834" i="79"/>
  <c r="AE1836" i="79"/>
  <c r="AE1833" i="79"/>
  <c r="AE1839" i="79"/>
  <c r="AE1838" i="79"/>
  <c r="AE1837" i="79"/>
  <c r="AF1836" i="79"/>
  <c r="AF1835" i="79"/>
  <c r="AF1834" i="79"/>
  <c r="AF1833" i="79"/>
  <c r="AF1839" i="79"/>
  <c r="AF1837" i="79"/>
  <c r="AF1838" i="79"/>
  <c r="AN1812" i="79"/>
  <c r="AN1810" i="79"/>
  <c r="AN1806" i="79"/>
  <c r="AN1807" i="79"/>
  <c r="AN1811" i="79"/>
  <c r="AN1808" i="79"/>
  <c r="AN1809" i="79"/>
  <c r="AG1783" i="79"/>
  <c r="AG1781" i="79"/>
  <c r="AG1785" i="79"/>
  <c r="AG1780" i="79"/>
  <c r="AG1782" i="79"/>
  <c r="AG1784" i="79"/>
  <c r="AE1552" i="79"/>
  <c r="AP147" i="46"/>
  <c r="AH1779" i="79" s="1"/>
  <c r="AP148" i="46"/>
  <c r="AH1806" i="79" s="1"/>
  <c r="AP141" i="46"/>
  <c r="AP150" i="46"/>
  <c r="AH1860" i="79" s="1"/>
  <c r="AO147" i="46"/>
  <c r="AG1779" i="79" s="1"/>
  <c r="AO140" i="46"/>
  <c r="AO141" i="46"/>
  <c r="AO146" i="46"/>
  <c r="AG1742" i="79" s="1"/>
  <c r="AP137" i="46"/>
  <c r="AO136" i="46"/>
  <c r="AO142" i="46"/>
  <c r="AP135" i="46"/>
  <c r="AP136" i="46"/>
  <c r="AP138" i="46"/>
  <c r="AP145" i="46"/>
  <c r="AH1548" i="79" s="1"/>
  <c r="AO135" i="46"/>
  <c r="AO138" i="46"/>
  <c r="AO144" i="46"/>
  <c r="AO145" i="46"/>
  <c r="AG1548" i="79" s="1"/>
  <c r="AP143" i="46"/>
  <c r="AP142" i="46"/>
  <c r="AO137" i="46"/>
  <c r="AP139" i="46"/>
  <c r="AP140" i="46"/>
  <c r="AP146" i="46"/>
  <c r="AH1742" i="79" s="1"/>
  <c r="AP149" i="46"/>
  <c r="AH1833" i="79" s="1"/>
  <c r="AO139" i="46"/>
  <c r="AO149" i="46"/>
  <c r="AG1833" i="79" s="1"/>
  <c r="AO148" i="46"/>
  <c r="AG1806" i="79" s="1"/>
  <c r="AO150" i="46"/>
  <c r="AG1860" i="79" s="1"/>
  <c r="AO127" i="46"/>
  <c r="AP144" i="46"/>
  <c r="AO143" i="46"/>
  <c r="AQ1551" i="79"/>
  <c r="AQ1548" i="79"/>
  <c r="AQ1549" i="79"/>
  <c r="AQ1554" i="79"/>
  <c r="AQ1550" i="79"/>
  <c r="AQ1552" i="79"/>
  <c r="AJ1550" i="79"/>
  <c r="AJ1554" i="79"/>
  <c r="AJ1551" i="79"/>
  <c r="AJ1548" i="79"/>
  <c r="AJ1552" i="79"/>
  <c r="AJ1549" i="79"/>
  <c r="AG1549" i="79"/>
  <c r="AG1550" i="79"/>
  <c r="AG1551" i="79"/>
  <c r="AG1554" i="79"/>
  <c r="AG1552" i="79"/>
  <c r="AM1551" i="79"/>
  <c r="AM1548" i="79"/>
  <c r="AM1549" i="79"/>
  <c r="AM1552" i="79"/>
  <c r="AM1550" i="79"/>
  <c r="AM1554" i="79"/>
  <c r="AR1550" i="79"/>
  <c r="AR1554" i="79"/>
  <c r="AR1551" i="79"/>
  <c r="AR1548" i="79"/>
  <c r="AR1552" i="79"/>
  <c r="AR1549" i="79"/>
  <c r="AN1550" i="79"/>
  <c r="AN1554" i="79"/>
  <c r="AN1551" i="79"/>
  <c r="AN1548" i="79"/>
  <c r="AN1552" i="79"/>
  <c r="AN1549" i="79"/>
  <c r="AL1548" i="79"/>
  <c r="AL1552" i="79"/>
  <c r="AL1549" i="79"/>
  <c r="AL1550" i="79"/>
  <c r="AL1554" i="79"/>
  <c r="AL1551" i="79"/>
  <c r="AF1550" i="79"/>
  <c r="AF1554" i="79"/>
  <c r="AF1551" i="79"/>
  <c r="AF1548" i="79"/>
  <c r="AF1552" i="79"/>
  <c r="AF1549" i="79"/>
  <c r="AF1553" i="79"/>
  <c r="AK1549" i="79"/>
  <c r="AK1550" i="79"/>
  <c r="AK1551" i="79"/>
  <c r="AK1548" i="79"/>
  <c r="AK1554" i="79"/>
  <c r="AK1552" i="79"/>
  <c r="AH1552" i="79"/>
  <c r="AH1549" i="79"/>
  <c r="AH1550" i="79"/>
  <c r="AH1554" i="79"/>
  <c r="AH1551" i="79"/>
  <c r="AI1551" i="79"/>
  <c r="AI1548" i="79"/>
  <c r="AI1552" i="79"/>
  <c r="AI1549" i="79"/>
  <c r="AI1550" i="79"/>
  <c r="AI1554" i="79"/>
  <c r="AO1549" i="79"/>
  <c r="AO1550" i="79"/>
  <c r="AO1551" i="79"/>
  <c r="AO1554" i="79"/>
  <c r="AO1552" i="79"/>
  <c r="AO1548" i="79"/>
  <c r="AP1548" i="79"/>
  <c r="AP1552" i="79"/>
  <c r="AP1549" i="79"/>
  <c r="AP1550" i="79"/>
  <c r="AP1554" i="79"/>
  <c r="AP1551" i="79"/>
  <c r="AE1548" i="79"/>
  <c r="AE1550" i="79"/>
  <c r="AE1549" i="79"/>
  <c r="AE1551" i="79"/>
  <c r="AE1553" i="79"/>
  <c r="AE1554" i="79"/>
  <c r="N157" i="45"/>
  <c r="N164" i="45"/>
  <c r="N143" i="45"/>
  <c r="N150" i="45"/>
  <c r="N129" i="45"/>
  <c r="F183" i="45"/>
  <c r="G183" i="45"/>
  <c r="H183" i="45"/>
  <c r="N115" i="45"/>
  <c r="O122" i="45"/>
  <c r="O129" i="45"/>
  <c r="O157" i="45"/>
  <c r="O136" i="45"/>
  <c r="O143" i="45"/>
  <c r="O164" i="45"/>
  <c r="O150" i="45"/>
  <c r="O115" i="45"/>
  <c r="AZ127" i="46"/>
  <c r="AX127" i="46"/>
  <c r="AS127" i="46"/>
  <c r="AU127" i="46"/>
  <c r="AT127" i="46"/>
  <c r="AQ127" i="46"/>
  <c r="AP127" i="46"/>
  <c r="AV127" i="46"/>
  <c r="AW127" i="46"/>
  <c r="AY127" i="46"/>
  <c r="M143" i="45"/>
  <c r="M164" i="45"/>
  <c r="M157" i="45"/>
  <c r="M136" i="45"/>
  <c r="M150" i="45"/>
  <c r="M129" i="45"/>
  <c r="M122" i="45"/>
  <c r="L143" i="45"/>
  <c r="L157" i="45"/>
  <c r="L136" i="45"/>
  <c r="L164" i="45"/>
  <c r="L150" i="45"/>
  <c r="L129" i="45"/>
  <c r="L122" i="45"/>
  <c r="N136" i="45"/>
  <c r="N122" i="45"/>
  <c r="L115" i="45"/>
  <c r="L89" i="45"/>
  <c r="L108" i="45"/>
  <c r="L70" i="45"/>
  <c r="M115" i="45"/>
  <c r="AF771" i="79" l="1"/>
  <c r="AF775" i="79"/>
  <c r="AF774" i="79"/>
  <c r="AF770" i="79"/>
  <c r="AF773" i="79"/>
  <c r="AF769" i="79"/>
  <c r="AF970" i="79"/>
  <c r="AF1353" i="79"/>
  <c r="AF966" i="79"/>
  <c r="AF1159" i="79"/>
  <c r="AF969" i="79"/>
  <c r="AF965" i="79"/>
  <c r="AF968" i="79"/>
  <c r="AF967" i="79"/>
  <c r="AF964" i="79"/>
  <c r="AH1353" i="79"/>
  <c r="AI768" i="79"/>
  <c r="AL1353" i="79"/>
  <c r="AN768" i="79"/>
  <c r="AH963" i="79"/>
  <c r="AH1158" i="79"/>
  <c r="AS1742" i="79"/>
  <c r="AS1744" i="79"/>
  <c r="AS1754" i="79"/>
  <c r="AS1745" i="79"/>
  <c r="AS1748" i="79"/>
  <c r="AS1743" i="79"/>
  <c r="AS1746" i="79"/>
  <c r="AS1747" i="79"/>
  <c r="AF1162" i="79"/>
  <c r="AF1160" i="79"/>
  <c r="AF1165" i="79"/>
  <c r="AF1164" i="79"/>
  <c r="AF1163" i="79"/>
  <c r="AS1837" i="79"/>
  <c r="AS1839" i="79"/>
  <c r="AS1835" i="79"/>
  <c r="AS1866" i="79"/>
  <c r="AS1861" i="79"/>
  <c r="AS1865" i="79"/>
  <c r="AS1862" i="79"/>
  <c r="AS1808" i="79"/>
  <c r="AS1860" i="79"/>
  <c r="Q184" i="45"/>
  <c r="AE1353" i="79"/>
  <c r="AE1357" i="79" s="1"/>
  <c r="AS1783" i="79"/>
  <c r="AS1781" i="79"/>
  <c r="AS1810" i="79"/>
  <c r="AS1806" i="79"/>
  <c r="AS1784" i="79"/>
  <c r="AS1782" i="79"/>
  <c r="AS1812" i="79"/>
  <c r="AS1833" i="79"/>
  <c r="AS1780" i="79"/>
  <c r="AS1811" i="79"/>
  <c r="AS1807" i="79"/>
  <c r="AS1838" i="79"/>
  <c r="AS1836" i="79"/>
  <c r="Q183" i="45"/>
  <c r="AE1162" i="79"/>
  <c r="AS1779" i="79"/>
  <c r="Q181" i="45"/>
  <c r="AE768" i="79"/>
  <c r="AE775" i="79" s="1"/>
  <c r="AS1809" i="79"/>
  <c r="AS1834" i="79"/>
  <c r="AS1785" i="79"/>
  <c r="AS1864" i="79"/>
  <c r="AS1863" i="79"/>
  <c r="Q182" i="45"/>
  <c r="AE963" i="79"/>
  <c r="AE970" i="79" s="1"/>
  <c r="AS1554" i="79"/>
  <c r="AS1550" i="79"/>
  <c r="AI1353" i="79"/>
  <c r="AG1353" i="79"/>
  <c r="AJ1353" i="79"/>
  <c r="AN963" i="79"/>
  <c r="AR963" i="79"/>
  <c r="AL963" i="79"/>
  <c r="AO963" i="79"/>
  <c r="AQ963" i="79"/>
  <c r="AP963" i="79"/>
  <c r="AM963" i="79"/>
  <c r="AK963" i="79"/>
  <c r="AG963" i="79"/>
  <c r="AJ963" i="79"/>
  <c r="AI963" i="79"/>
  <c r="AH768" i="79"/>
  <c r="AJ768" i="79"/>
  <c r="AG768" i="79"/>
  <c r="AR1158" i="79"/>
  <c r="AO1158" i="79"/>
  <c r="AN1158" i="79"/>
  <c r="AQ1158" i="79"/>
  <c r="AL1158" i="79"/>
  <c r="AP1158" i="79"/>
  <c r="AM1158" i="79"/>
  <c r="AI1158" i="79"/>
  <c r="AG1158" i="79"/>
  <c r="AJ1158" i="79"/>
  <c r="AK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358" i="79" l="1"/>
  <c r="AF1359" i="79"/>
  <c r="AF1354" i="79"/>
  <c r="AF1360" i="79"/>
  <c r="AF1357" i="79"/>
  <c r="AF1356" i="79"/>
  <c r="AF1355" i="79"/>
  <c r="AR768" i="79"/>
  <c r="AR772" i="79" s="1"/>
  <c r="AP768" i="79"/>
  <c r="AK768" i="79"/>
  <c r="AK772" i="79" s="1"/>
  <c r="AE1165" i="79"/>
  <c r="AQ1353" i="79"/>
  <c r="AQ1354" i="79" s="1"/>
  <c r="AE1164" i="79"/>
  <c r="AO768" i="79"/>
  <c r="AO774" i="79" s="1"/>
  <c r="AE774" i="79"/>
  <c r="AQ768" i="79"/>
  <c r="AQ769" i="79" s="1"/>
  <c r="AE1163" i="79"/>
  <c r="AM768" i="79"/>
  <c r="AM772" i="79" s="1"/>
  <c r="AL768" i="79"/>
  <c r="AL773" i="79" s="1"/>
  <c r="AK1353" i="79"/>
  <c r="AK1355" i="79" s="1"/>
  <c r="AN1353" i="79"/>
  <c r="AN1357" i="79" s="1"/>
  <c r="AM1353" i="79"/>
  <c r="AM1357" i="79" s="1"/>
  <c r="AP1353" i="79"/>
  <c r="AR1353" i="79"/>
  <c r="AR1360" i="79" s="1"/>
  <c r="AO1353" i="79"/>
  <c r="AO1358" i="79" s="1"/>
  <c r="AE1161" i="79"/>
  <c r="AE1160" i="79"/>
  <c r="AE1159" i="79"/>
  <c r="AE1356" i="79"/>
  <c r="AE969" i="79"/>
  <c r="AE1354" i="79"/>
  <c r="AE968" i="79"/>
  <c r="AE1359" i="79"/>
  <c r="AE1360" i="79"/>
  <c r="AE773" i="79"/>
  <c r="AE1355" i="79"/>
  <c r="AE1358" i="79"/>
  <c r="AH1159" i="79"/>
  <c r="AH1163" i="79"/>
  <c r="AH1160" i="79"/>
  <c r="AH1161" i="79"/>
  <c r="AH1165" i="79"/>
  <c r="AH1162" i="79"/>
  <c r="AQ1162" i="79"/>
  <c r="AQ1159" i="79"/>
  <c r="AQ1163" i="79"/>
  <c r="AQ1160" i="79"/>
  <c r="AQ1161" i="79"/>
  <c r="AQ1165" i="79"/>
  <c r="AN772" i="79"/>
  <c r="AN769" i="79"/>
  <c r="AN773" i="79"/>
  <c r="AN770" i="79"/>
  <c r="AN774" i="79"/>
  <c r="AN775" i="79"/>
  <c r="AN771" i="79"/>
  <c r="AO967" i="79"/>
  <c r="AO964" i="79"/>
  <c r="AO968" i="79"/>
  <c r="AO965" i="79"/>
  <c r="AO969" i="79"/>
  <c r="AO966" i="79"/>
  <c r="AO970" i="79"/>
  <c r="AI1354" i="79"/>
  <c r="AI1356" i="79"/>
  <c r="AI1360" i="79"/>
  <c r="AI1355" i="79"/>
  <c r="AI1357" i="79"/>
  <c r="AI1358" i="79"/>
  <c r="AK1160" i="79"/>
  <c r="AK1161" i="79"/>
  <c r="AK1165" i="79"/>
  <c r="AK1162" i="79"/>
  <c r="AK1159" i="79"/>
  <c r="AK1163" i="79"/>
  <c r="AM1162" i="79"/>
  <c r="AM1159" i="79"/>
  <c r="AM1163" i="79"/>
  <c r="AM1160" i="79"/>
  <c r="AM1161" i="79"/>
  <c r="AM1165" i="79"/>
  <c r="AN1161" i="79"/>
  <c r="AN1165" i="79"/>
  <c r="AN1162" i="79"/>
  <c r="AN1159" i="79"/>
  <c r="AN1163" i="79"/>
  <c r="AN1160" i="79"/>
  <c r="AK771" i="79"/>
  <c r="AK775" i="79"/>
  <c r="AK774" i="79"/>
  <c r="AP770" i="79"/>
  <c r="AP774" i="79"/>
  <c r="AP771" i="79"/>
  <c r="AP772" i="79"/>
  <c r="AP769" i="79"/>
  <c r="AP775" i="79"/>
  <c r="AP773" i="79"/>
  <c r="AJ964" i="79"/>
  <c r="AJ968" i="79"/>
  <c r="AJ965" i="79"/>
  <c r="AJ969" i="79"/>
  <c r="AJ966" i="79"/>
  <c r="AJ970" i="79"/>
  <c r="AJ967" i="79"/>
  <c r="AM965" i="79"/>
  <c r="AM969" i="79"/>
  <c r="AM966" i="79"/>
  <c r="AM970" i="79"/>
  <c r="AM967" i="79"/>
  <c r="AM968" i="79"/>
  <c r="AM964" i="79"/>
  <c r="AL966" i="79"/>
  <c r="AL970" i="79"/>
  <c r="AL967" i="79"/>
  <c r="AL964" i="79"/>
  <c r="AL968" i="79"/>
  <c r="AL965" i="79"/>
  <c r="AL969" i="79"/>
  <c r="AH1355" i="79"/>
  <c r="AH1357" i="79"/>
  <c r="AH1358" i="79"/>
  <c r="AH1354" i="79"/>
  <c r="AH1360" i="79"/>
  <c r="AH1356" i="79"/>
  <c r="AL1355" i="79"/>
  <c r="AL1354" i="79"/>
  <c r="AL1357" i="79"/>
  <c r="AL1358" i="79"/>
  <c r="AL1360" i="79"/>
  <c r="AL1356" i="79"/>
  <c r="AG771" i="79"/>
  <c r="AG775" i="79"/>
  <c r="AG772" i="79"/>
  <c r="AG769" i="79"/>
  <c r="AG773" i="79"/>
  <c r="AG770" i="79"/>
  <c r="AG774" i="79"/>
  <c r="AK967" i="79"/>
  <c r="AK964" i="79"/>
  <c r="AK968" i="79"/>
  <c r="AK965" i="79"/>
  <c r="AK969" i="79"/>
  <c r="AK966" i="79"/>
  <c r="AK970" i="79"/>
  <c r="AJ1161" i="79"/>
  <c r="AJ1165" i="79"/>
  <c r="AJ1162" i="79"/>
  <c r="AJ1159" i="79"/>
  <c r="AJ1163" i="79"/>
  <c r="AJ1160" i="79"/>
  <c r="AO1160" i="79"/>
  <c r="AO1161" i="79"/>
  <c r="AO1165" i="79"/>
  <c r="AO1162" i="79"/>
  <c r="AO1159" i="79"/>
  <c r="AO1163" i="79"/>
  <c r="AG967" i="79"/>
  <c r="AG964" i="79"/>
  <c r="AG968" i="79"/>
  <c r="AG965" i="79"/>
  <c r="AG969" i="79"/>
  <c r="AG966" i="79"/>
  <c r="AG970" i="79"/>
  <c r="AP966" i="79"/>
  <c r="AP970" i="79"/>
  <c r="AP967" i="79"/>
  <c r="AP964" i="79"/>
  <c r="AP968" i="79"/>
  <c r="AP969" i="79"/>
  <c r="AP965" i="79"/>
  <c r="AR964" i="79"/>
  <c r="AR968" i="79"/>
  <c r="AR965" i="79"/>
  <c r="AR969" i="79"/>
  <c r="AR966" i="79"/>
  <c r="AR970" i="79"/>
  <c r="AR967" i="79"/>
  <c r="AG1354" i="79"/>
  <c r="AG1355" i="79"/>
  <c r="AG1358" i="79"/>
  <c r="AG1356" i="79"/>
  <c r="AG1360" i="79"/>
  <c r="AG1357" i="79"/>
  <c r="AP1358" i="79"/>
  <c r="AI1162" i="79"/>
  <c r="AI1159" i="79"/>
  <c r="AI1163" i="79"/>
  <c r="AI1160" i="79"/>
  <c r="AI1165" i="79"/>
  <c r="AI1161" i="79"/>
  <c r="AH770" i="79"/>
  <c r="AH774" i="79"/>
  <c r="AH771" i="79"/>
  <c r="AH772" i="79"/>
  <c r="AH773" i="79"/>
  <c r="AH775" i="79"/>
  <c r="AH769" i="79"/>
  <c r="AI965" i="79"/>
  <c r="AI969" i="79"/>
  <c r="AI966" i="79"/>
  <c r="AI970" i="79"/>
  <c r="AI967" i="79"/>
  <c r="AI964" i="79"/>
  <c r="AI968" i="79"/>
  <c r="AJ1355" i="79"/>
  <c r="AJ1356" i="79"/>
  <c r="AJ1360" i="79"/>
  <c r="AJ1357" i="79"/>
  <c r="AJ1358" i="79"/>
  <c r="AJ1354" i="79"/>
  <c r="AP1159" i="79"/>
  <c r="AP1163" i="79"/>
  <c r="AP1160" i="79"/>
  <c r="AP1161" i="79"/>
  <c r="AP1165" i="79"/>
  <c r="AP1162" i="79"/>
  <c r="AI769" i="79"/>
  <c r="AI773" i="79"/>
  <c r="AI770" i="79"/>
  <c r="AI774" i="79"/>
  <c r="AI771" i="79"/>
  <c r="AI775" i="79"/>
  <c r="AI772" i="79"/>
  <c r="AG1160" i="79"/>
  <c r="AG1161" i="79"/>
  <c r="AG1165" i="79"/>
  <c r="AG1162" i="79"/>
  <c r="AG1159" i="79"/>
  <c r="AG1163" i="79"/>
  <c r="AL1159" i="79"/>
  <c r="AL1163" i="79"/>
  <c r="AL1160" i="79"/>
  <c r="AL1161" i="79"/>
  <c r="AL1165" i="79"/>
  <c r="AL1162" i="79"/>
  <c r="AR1161" i="79"/>
  <c r="AR1165" i="79"/>
  <c r="AR1162" i="79"/>
  <c r="AR1159" i="79"/>
  <c r="AR1163" i="79"/>
  <c r="AR1160" i="79"/>
  <c r="AJ772" i="79"/>
  <c r="AJ769" i="79"/>
  <c r="AJ773" i="79"/>
  <c r="AJ770" i="79"/>
  <c r="AJ774" i="79"/>
  <c r="AJ771" i="79"/>
  <c r="AJ775" i="79"/>
  <c r="AM771" i="79"/>
  <c r="AH966" i="79"/>
  <c r="AH970" i="79"/>
  <c r="AH967" i="79"/>
  <c r="AH964" i="79"/>
  <c r="AH968" i="79"/>
  <c r="AH965" i="79"/>
  <c r="AH969" i="79"/>
  <c r="AQ965" i="79"/>
  <c r="AQ969" i="79"/>
  <c r="AQ966" i="79"/>
  <c r="AQ970" i="79"/>
  <c r="AQ967" i="79"/>
  <c r="AQ964" i="79"/>
  <c r="AQ968" i="79"/>
  <c r="AN964" i="79"/>
  <c r="AN968" i="79"/>
  <c r="AN965" i="79"/>
  <c r="AN969" i="79"/>
  <c r="AN966" i="79"/>
  <c r="AN970" i="79"/>
  <c r="AN967" i="79"/>
  <c r="AO1354" i="79"/>
  <c r="AO1356" i="79"/>
  <c r="AO1360"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Q772" i="79" l="1"/>
  <c r="AR771" i="79"/>
  <c r="AQ774" i="79"/>
  <c r="AR775" i="79"/>
  <c r="AR774" i="79"/>
  <c r="AQ771" i="79"/>
  <c r="AR770" i="79"/>
  <c r="AR773" i="79"/>
  <c r="AR769" i="79"/>
  <c r="AK770" i="79"/>
  <c r="AK773" i="79"/>
  <c r="AK769" i="79"/>
  <c r="AL772" i="79"/>
  <c r="AO770" i="79"/>
  <c r="AL769" i="79"/>
  <c r="AM774" i="79"/>
  <c r="AM775" i="79"/>
  <c r="AQ1358" i="79"/>
  <c r="AO773" i="79"/>
  <c r="AM770" i="79"/>
  <c r="AL774" i="79"/>
  <c r="AM773" i="79"/>
  <c r="AO1355" i="79"/>
  <c r="AL770" i="79"/>
  <c r="AM769" i="79"/>
  <c r="AQ1360" i="79"/>
  <c r="AL771" i="79"/>
  <c r="AL775" i="79"/>
  <c r="AQ1355" i="79"/>
  <c r="AQ1356" i="79"/>
  <c r="AQ1357" i="79"/>
  <c r="AO1357" i="79"/>
  <c r="AO775" i="79"/>
  <c r="AN1360" i="79"/>
  <c r="AN1356" i="79"/>
  <c r="AM1356" i="79"/>
  <c r="AN1354" i="79"/>
  <c r="AM1355" i="79"/>
  <c r="AM1354" i="79"/>
  <c r="AN1358" i="79"/>
  <c r="AN1355" i="79"/>
  <c r="AM1358" i="79"/>
  <c r="AM1360" i="79"/>
  <c r="AR1356" i="79"/>
  <c r="AK1357" i="79"/>
  <c r="AK1358" i="79"/>
  <c r="AP1360" i="79"/>
  <c r="AP1357" i="79"/>
  <c r="AR1358" i="79"/>
  <c r="AO769" i="79"/>
  <c r="AK1354" i="79"/>
  <c r="AP1356" i="79"/>
  <c r="AQ775" i="79"/>
  <c r="AR1354" i="79"/>
  <c r="AR1355" i="79"/>
  <c r="AO772" i="79"/>
  <c r="AK1360" i="79"/>
  <c r="AP1355" i="79"/>
  <c r="AQ770" i="79"/>
  <c r="AO771" i="79"/>
  <c r="AK1356" i="79"/>
  <c r="AP1354" i="79"/>
  <c r="AQ773" i="79"/>
  <c r="AR1357" i="79"/>
  <c r="AS1165" i="79"/>
  <c r="AS1163" i="79"/>
  <c r="AS1548" i="79"/>
  <c r="AS1552" i="79"/>
  <c r="AS1551" i="79"/>
  <c r="AS1549" i="79"/>
  <c r="H115" i="47"/>
  <c r="H116" i="47"/>
  <c r="H114" i="47"/>
  <c r="H112" i="47"/>
  <c r="H113" i="47"/>
  <c r="H111" i="47"/>
  <c r="H109" i="47"/>
  <c r="H110" i="47"/>
  <c r="H108" i="47"/>
  <c r="H106" i="47"/>
  <c r="H107" i="47"/>
  <c r="H105" i="47"/>
  <c r="H97" i="47"/>
  <c r="H98" i="47"/>
  <c r="H96" i="47"/>
  <c r="H94" i="47"/>
  <c r="H95" i="47"/>
  <c r="H93" i="47"/>
  <c r="H91" i="47"/>
  <c r="H92" i="47"/>
  <c r="H90" i="47"/>
  <c r="AS1356" i="79" l="1"/>
  <c r="AS1355" i="79"/>
  <c r="AS1358" i="79"/>
  <c r="AS1360" i="79"/>
  <c r="AS1357" i="79"/>
  <c r="AS1354" i="79"/>
  <c r="H31" i="47"/>
  <c r="H32" i="47"/>
  <c r="H30" i="47"/>
  <c r="H16" i="47"/>
  <c r="H17" i="47"/>
  <c r="H15" i="47"/>
  <c r="K17" i="45" l="1"/>
  <c r="J17" i="45"/>
  <c r="I17" i="45"/>
  <c r="H17" i="45"/>
  <c r="G17" i="45"/>
  <c r="F17" i="45"/>
  <c r="E17" i="45"/>
  <c r="E30" i="45" l="1"/>
  <c r="E23" i="45"/>
  <c r="Q174" i="45" s="1"/>
  <c r="K23" i="45"/>
  <c r="K30" i="45"/>
  <c r="J23" i="45"/>
  <c r="J30" i="45"/>
  <c r="I30" i="45"/>
  <c r="I23" i="45"/>
  <c r="H23" i="45"/>
  <c r="Q177" i="45" s="1"/>
  <c r="H30" i="45"/>
  <c r="G23" i="45"/>
  <c r="Q176" i="45" s="1"/>
  <c r="G30" i="45"/>
  <c r="F23" i="45"/>
  <c r="Q175" i="45" s="1"/>
  <c r="F30" i="45"/>
  <c r="I115" i="45"/>
  <c r="E136" i="45"/>
  <c r="E150" i="45"/>
  <c r="E122" i="45"/>
  <c r="E157" i="45"/>
  <c r="E164" i="45"/>
  <c r="E129" i="45"/>
  <c r="E143" i="45"/>
  <c r="E115" i="45"/>
  <c r="G115" i="45"/>
  <c r="G150" i="45"/>
  <c r="G136" i="45"/>
  <c r="G164" i="45"/>
  <c r="G157" i="45"/>
  <c r="G129" i="45"/>
  <c r="G143" i="45"/>
  <c r="G122" i="45"/>
  <c r="H143" i="45"/>
  <c r="H129" i="45"/>
  <c r="H136" i="45"/>
  <c r="H157" i="45"/>
  <c r="H164" i="45"/>
  <c r="H150" i="45"/>
  <c r="H122" i="45"/>
  <c r="I143" i="45"/>
  <c r="I136" i="45"/>
  <c r="I122" i="45"/>
  <c r="I150" i="45"/>
  <c r="I164" i="45"/>
  <c r="I157" i="45"/>
  <c r="I129" i="45"/>
  <c r="F108" i="45"/>
  <c r="F157" i="45"/>
  <c r="F136" i="45"/>
  <c r="F150" i="45"/>
  <c r="F122" i="45"/>
  <c r="F143" i="45"/>
  <c r="F164" i="45"/>
  <c r="F129" i="45"/>
  <c r="J136" i="45"/>
  <c r="J164" i="45"/>
  <c r="J143" i="45"/>
  <c r="J150" i="45"/>
  <c r="J122" i="45"/>
  <c r="J157" i="45"/>
  <c r="J129" i="45"/>
  <c r="K150" i="45"/>
  <c r="K164" i="45"/>
  <c r="K122" i="45"/>
  <c r="K143" i="45"/>
  <c r="K136" i="45"/>
  <c r="K129" i="45"/>
  <c r="K157" i="45"/>
  <c r="J115" i="45"/>
  <c r="K115" i="45"/>
  <c r="E108" i="45"/>
  <c r="F115" i="45"/>
  <c r="H50" i="45"/>
  <c r="H115" i="45"/>
  <c r="G108" i="45"/>
  <c r="G89" i="45"/>
  <c r="G70" i="45"/>
  <c r="G50" i="45"/>
  <c r="K108" i="45"/>
  <c r="K89" i="45"/>
  <c r="K70" i="45"/>
  <c r="K50" i="45"/>
  <c r="H108" i="45"/>
  <c r="H70" i="45"/>
  <c r="H89" i="45"/>
  <c r="E89" i="45"/>
  <c r="E50" i="45"/>
  <c r="E70" i="45"/>
  <c r="I108" i="45"/>
  <c r="I70" i="45"/>
  <c r="I50" i="45"/>
  <c r="I89" i="45"/>
  <c r="F89" i="45"/>
  <c r="F70" i="45"/>
  <c r="F50" i="45"/>
  <c r="J108" i="45"/>
  <c r="J70" i="45"/>
  <c r="J50" i="45"/>
  <c r="J89" i="45"/>
  <c r="AM20" i="46"/>
  <c r="W14" i="47"/>
  <c r="J14" i="47"/>
  <c r="K14" i="47"/>
  <c r="L14" i="47"/>
  <c r="M14" i="47"/>
  <c r="N14" i="47"/>
  <c r="O14" i="47"/>
  <c r="I14" i="47"/>
  <c r="AS20" i="46"/>
  <c r="AO20" i="46"/>
  <c r="AP20" i="46"/>
  <c r="AQ20" i="46"/>
  <c r="AR20" i="46"/>
  <c r="AN20" i="46"/>
  <c r="C110" i="45"/>
  <c r="C91" i="45"/>
  <c r="C72" i="45"/>
  <c r="C52" i="45"/>
  <c r="C25" i="45"/>
  <c r="C32" i="45"/>
  <c r="C18" i="45"/>
  <c r="E42" i="44"/>
  <c r="F42" i="44"/>
  <c r="G42" i="44"/>
  <c r="H42" i="44"/>
  <c r="I42" i="44"/>
  <c r="J42" i="44"/>
  <c r="D42" i="44"/>
  <c r="AU130" i="46" l="1"/>
  <c r="AU131" i="46" s="1"/>
  <c r="L55" i="43" s="1"/>
  <c r="AO198" i="79"/>
  <c r="AR268" i="46"/>
  <c r="AN578" i="79"/>
  <c r="AP540" i="46"/>
  <c r="AR540" i="46"/>
  <c r="AR404" i="46"/>
  <c r="AI388" i="79"/>
  <c r="AH198" i="79"/>
  <c r="AT540" i="46"/>
  <c r="AE388" i="79"/>
  <c r="AE394" i="79" s="1"/>
  <c r="Q179" i="45"/>
  <c r="AG1803" i="79"/>
  <c r="AG1819" i="79" s="1"/>
  <c r="F109" i="43" s="1"/>
  <c r="AQ1830" i="79"/>
  <c r="AQ1846" i="79" s="1"/>
  <c r="P113" i="43" s="1"/>
  <c r="AK1830" i="79"/>
  <c r="AK1846" i="79" s="1"/>
  <c r="J113" i="43" s="1"/>
  <c r="AM1830" i="79"/>
  <c r="AM1846" i="79" s="1"/>
  <c r="L113" i="43" s="1"/>
  <c r="AK1803" i="79"/>
  <c r="AK1819" i="79" s="1"/>
  <c r="J109" i="43" s="1"/>
  <c r="AF1857" i="79"/>
  <c r="AF1873" i="79" s="1"/>
  <c r="E117" i="43" s="1"/>
  <c r="AJ1776" i="79"/>
  <c r="AN1739" i="79"/>
  <c r="AP1776" i="79"/>
  <c r="AP1792" i="79" s="1"/>
  <c r="O105" i="43" s="1"/>
  <c r="AE1803" i="79"/>
  <c r="AE1819" i="79" s="1"/>
  <c r="AI1776" i="79"/>
  <c r="AF1803" i="79"/>
  <c r="AF1819" i="79" s="1"/>
  <c r="E109" i="43" s="1"/>
  <c r="AM1803" i="79"/>
  <c r="AM1819" i="79" s="1"/>
  <c r="AN1857" i="79"/>
  <c r="AN1873" i="79" s="1"/>
  <c r="M117" i="43" s="1"/>
  <c r="AQ1776" i="79"/>
  <c r="AQ1792" i="79" s="1"/>
  <c r="P105" i="43" s="1"/>
  <c r="AI1857" i="79"/>
  <c r="AI1873" i="79" s="1"/>
  <c r="H117" i="43" s="1"/>
  <c r="AF1776" i="79"/>
  <c r="AF1792" i="79" s="1"/>
  <c r="E105" i="43" s="1"/>
  <c r="AO1857" i="79"/>
  <c r="AO1873" i="79" s="1"/>
  <c r="N117" i="43" s="1"/>
  <c r="AL1857" i="79"/>
  <c r="AL1873" i="79" s="1"/>
  <c r="K117" i="43" s="1"/>
  <c r="AH1830" i="79"/>
  <c r="AH1846" i="79" s="1"/>
  <c r="G113" i="43" s="1"/>
  <c r="AJ1830" i="79"/>
  <c r="AJ1846" i="79" s="1"/>
  <c r="I113" i="43" s="1"/>
  <c r="AF1739" i="79"/>
  <c r="AI1830" i="79"/>
  <c r="AI1846" i="79" s="1"/>
  <c r="H113" i="43" s="1"/>
  <c r="AR1739" i="79"/>
  <c r="AR1776" i="79"/>
  <c r="AR1792" i="79" s="1"/>
  <c r="Q105" i="43" s="1"/>
  <c r="AQ1739" i="79"/>
  <c r="AF1830" i="79"/>
  <c r="AF1846" i="79" s="1"/>
  <c r="E113" i="43" s="1"/>
  <c r="AE1857" i="79"/>
  <c r="AE1873" i="79" s="1"/>
  <c r="AG1776" i="79"/>
  <c r="AG1792" i="79" s="1"/>
  <c r="F105" i="43" s="1"/>
  <c r="AQ1857" i="79"/>
  <c r="AQ1873" i="79" s="1"/>
  <c r="P117" i="43" s="1"/>
  <c r="AG1857" i="79"/>
  <c r="AG1873" i="79" s="1"/>
  <c r="F117" i="43" s="1"/>
  <c r="AK1776" i="79"/>
  <c r="AK1792" i="79" s="1"/>
  <c r="J105" i="43" s="1"/>
  <c r="AO1830" i="79"/>
  <c r="AO1846" i="79" s="1"/>
  <c r="N113" i="43" s="1"/>
  <c r="AL1739" i="79"/>
  <c r="AM1776" i="79"/>
  <c r="AM1792" i="79" s="1"/>
  <c r="L105" i="43" s="1"/>
  <c r="AP1830" i="79"/>
  <c r="AP1846" i="79" s="1"/>
  <c r="O113" i="43" s="1"/>
  <c r="AJ1803" i="79"/>
  <c r="AJ1819" i="79" s="1"/>
  <c r="I109" i="43" s="1"/>
  <c r="AH1776" i="79"/>
  <c r="AL1803" i="79"/>
  <c r="AL1819" i="79" s="1"/>
  <c r="K109" i="43" s="1"/>
  <c r="AG1739" i="79"/>
  <c r="AH1803" i="79"/>
  <c r="AH1819" i="79" s="1"/>
  <c r="G109" i="43" s="1"/>
  <c r="AP1739" i="79"/>
  <c r="AL1830" i="79"/>
  <c r="AL1846" i="79" s="1"/>
  <c r="K113" i="43" s="1"/>
  <c r="AN1776" i="79"/>
  <c r="AN1792" i="79" s="1"/>
  <c r="M105" i="43" s="1"/>
  <c r="AI1739" i="79"/>
  <c r="AI1756" i="79" s="1"/>
  <c r="AP1857" i="79"/>
  <c r="AP1873" i="79" s="1"/>
  <c r="O117" i="43" s="1"/>
  <c r="AE1739" i="79"/>
  <c r="AH1739" i="79"/>
  <c r="AH1756" i="79" s="1"/>
  <c r="AN1803" i="79"/>
  <c r="AN1819" i="79" s="1"/>
  <c r="M109" i="43" s="1"/>
  <c r="AK1857" i="79"/>
  <c r="AK1873" i="79" s="1"/>
  <c r="J117" i="43" s="1"/>
  <c r="AO1803" i="79"/>
  <c r="AO1819" i="79" s="1"/>
  <c r="N109" i="43" s="1"/>
  <c r="AJ1857" i="79"/>
  <c r="AJ1873" i="79" s="1"/>
  <c r="I117" i="43" s="1"/>
  <c r="AM1857" i="79"/>
  <c r="AM1873" i="79" s="1"/>
  <c r="L117" i="43" s="1"/>
  <c r="AH1857" i="79"/>
  <c r="AH1873" i="79" s="1"/>
  <c r="G117" i="43" s="1"/>
  <c r="AR1857" i="79"/>
  <c r="AR1873" i="79" s="1"/>
  <c r="Q117" i="43" s="1"/>
  <c r="AM1739" i="79"/>
  <c r="AO1739" i="79"/>
  <c r="AI1803" i="79"/>
  <c r="AI1819" i="79" s="1"/>
  <c r="H109" i="43" s="1"/>
  <c r="AR1803" i="79"/>
  <c r="AR1819" i="79" s="1"/>
  <c r="Q109" i="43" s="1"/>
  <c r="AE1830" i="79"/>
  <c r="AE1846" i="79" s="1"/>
  <c r="AG1830" i="79"/>
  <c r="AG1846" i="79" s="1"/>
  <c r="F113" i="43" s="1"/>
  <c r="AQ1803" i="79"/>
  <c r="AQ1819" i="79" s="1"/>
  <c r="P109" i="43" s="1"/>
  <c r="AE1776" i="79"/>
  <c r="AE1792" i="79" s="1"/>
  <c r="AO1776" i="79"/>
  <c r="AO1792" i="79" s="1"/>
  <c r="N105" i="43" s="1"/>
  <c r="AJ1739" i="79"/>
  <c r="AJ1756" i="79" s="1"/>
  <c r="AP1803" i="79"/>
  <c r="AP1819" i="79" s="1"/>
  <c r="O109" i="43" s="1"/>
  <c r="AK1739" i="79"/>
  <c r="AN1830" i="79"/>
  <c r="AN1846" i="79" s="1"/>
  <c r="M113" i="43" s="1"/>
  <c r="AL1776" i="79"/>
  <c r="AL1792" i="79" s="1"/>
  <c r="K105" i="43" s="1"/>
  <c r="AR1830" i="79"/>
  <c r="AR1846" i="79" s="1"/>
  <c r="Q113" i="43" s="1"/>
  <c r="AE578" i="79"/>
  <c r="AE584" i="79" s="1"/>
  <c r="Q180" i="45"/>
  <c r="AE198" i="79"/>
  <c r="AE199" i="79" s="1"/>
  <c r="Q178" i="45"/>
  <c r="AF388" i="79"/>
  <c r="AF394" i="79" s="1"/>
  <c r="AF578" i="79"/>
  <c r="AF582" i="79" s="1"/>
  <c r="AF198" i="79"/>
  <c r="AF200" i="79" s="1"/>
  <c r="AN130" i="46"/>
  <c r="AN404" i="46"/>
  <c r="AN540" i="46"/>
  <c r="AN268" i="46"/>
  <c r="AN269" i="46" s="1"/>
  <c r="AJ1545" i="79"/>
  <c r="AN1351" i="79"/>
  <c r="AN1366" i="79" s="1"/>
  <c r="M86" i="43" s="1"/>
  <c r="L109" i="43"/>
  <c r="AN1545" i="79"/>
  <c r="AN1561" i="79" s="1"/>
  <c r="M89" i="43" s="1"/>
  <c r="AO1351" i="79"/>
  <c r="AO1366" i="79" s="1"/>
  <c r="N86" i="43" s="1"/>
  <c r="AR1545" i="79"/>
  <c r="AR1561" i="79" s="1"/>
  <c r="Q89" i="43" s="1"/>
  <c r="AJ1351" i="79"/>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L1545" i="79"/>
  <c r="AL1561" i="79" s="1"/>
  <c r="K89" i="43" s="1"/>
  <c r="AM1545" i="79"/>
  <c r="AM1561" i="79" s="1"/>
  <c r="L89" i="43" s="1"/>
  <c r="AP1351" i="79"/>
  <c r="AP1366" i="79" s="1"/>
  <c r="O86" i="43" s="1"/>
  <c r="AI1545" i="79"/>
  <c r="AH1351" i="79"/>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AE1351" i="79"/>
  <c r="AE1366" i="79" s="1"/>
  <c r="AH1545" i="79"/>
  <c r="AH1561" i="79" s="1"/>
  <c r="AM130" i="46"/>
  <c r="AM404" i="46"/>
  <c r="AM540" i="46"/>
  <c r="AM268" i="46"/>
  <c r="AM269" i="46" s="1"/>
  <c r="AE576" i="79"/>
  <c r="AF576" i="79"/>
  <c r="AF386" i="79"/>
  <c r="AF196" i="79"/>
  <c r="AF1156" i="79"/>
  <c r="AE766" i="79"/>
  <c r="AE196" i="79"/>
  <c r="AF961" i="79"/>
  <c r="AE961" i="79"/>
  <c r="AE1156" i="79"/>
  <c r="AE386" i="79"/>
  <c r="AF766" i="79"/>
  <c r="AG198" i="79"/>
  <c r="AI198" i="79"/>
  <c r="AJ198" i="79"/>
  <c r="AM388" i="79"/>
  <c r="AL388" i="79"/>
  <c r="AO388" i="79"/>
  <c r="AQ388" i="79"/>
  <c r="AN388" i="79"/>
  <c r="AR388" i="79"/>
  <c r="AP388" i="79"/>
  <c r="AH388" i="79"/>
  <c r="AG388" i="79"/>
  <c r="AJ388" i="79"/>
  <c r="AK388" i="79"/>
  <c r="AI578" i="79"/>
  <c r="AH578" i="79"/>
  <c r="AG578" i="79"/>
  <c r="AJ578" i="79"/>
  <c r="AM266" i="46"/>
  <c r="AU268" i="46"/>
  <c r="AU404" i="46"/>
  <c r="AT268" i="46"/>
  <c r="AU540" i="46"/>
  <c r="AV268" i="46"/>
  <c r="AW404" i="46"/>
  <c r="AT404" i="46"/>
  <c r="AX404" i="46"/>
  <c r="AW268" i="46"/>
  <c r="AX268" i="46"/>
  <c r="AM128" i="46"/>
  <c r="AZ404" i="46"/>
  <c r="AZ268" i="46"/>
  <c r="AY268" i="46"/>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I1170" i="79" s="1"/>
  <c r="AK386" i="79"/>
  <c r="AR538" i="46"/>
  <c r="AG576" i="79"/>
  <c r="AJ1156" i="79"/>
  <c r="AJ1170" i="79" s="1"/>
  <c r="AK961" i="79"/>
  <c r="AH386" i="79"/>
  <c r="AH1156" i="79"/>
  <c r="AH1170" i="79" s="1"/>
  <c r="AG766" i="79"/>
  <c r="AJ576" i="79"/>
  <c r="AK576" i="79"/>
  <c r="AN538" i="46"/>
  <c r="AI961" i="79"/>
  <c r="AH576" i="79"/>
  <c r="AG196" i="79"/>
  <c r="AJ961" i="79"/>
  <c r="AI196" i="79"/>
  <c r="AK196" i="79"/>
  <c r="AJ766" i="79"/>
  <c r="AG386" i="79"/>
  <c r="AG961" i="79"/>
  <c r="AH196" i="79"/>
  <c r="AI766" i="79"/>
  <c r="AR130" i="46"/>
  <c r="AR131" i="46" s="1"/>
  <c r="AQ130" i="46"/>
  <c r="AQ540" i="46"/>
  <c r="AQ404" i="46"/>
  <c r="AQ268" i="46"/>
  <c r="AP404" i="46"/>
  <c r="AP268" i="46"/>
  <c r="AP130" i="46"/>
  <c r="AS404" i="46"/>
  <c r="AS268" i="46"/>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I1792" i="79" l="1"/>
  <c r="H105" i="43" s="1"/>
  <c r="AJ1792" i="79"/>
  <c r="I105" i="43" s="1"/>
  <c r="AH1792" i="79"/>
  <c r="G105" i="43" s="1"/>
  <c r="AJ1561" i="79"/>
  <c r="I89" i="43" s="1"/>
  <c r="AH1366" i="79"/>
  <c r="G86" i="43" s="1"/>
  <c r="AI1561" i="79"/>
  <c r="AJ1366" i="79"/>
  <c r="AI1366" i="79"/>
  <c r="H86" i="43" s="1"/>
  <c r="G89" i="43"/>
  <c r="AT130" i="46"/>
  <c r="AT131" i="46" s="1"/>
  <c r="K55" i="43" s="1"/>
  <c r="AY130" i="46"/>
  <c r="AY131" i="46" s="1"/>
  <c r="P55" i="43" s="1"/>
  <c r="AZ130" i="46"/>
  <c r="AZ131" i="46" s="1"/>
  <c r="Q55" i="43" s="1"/>
  <c r="AX130" i="46"/>
  <c r="AX131" i="46" s="1"/>
  <c r="O55" i="43" s="1"/>
  <c r="AW130" i="46"/>
  <c r="AW131" i="46" s="1"/>
  <c r="N55" i="43" s="1"/>
  <c r="AV130" i="46"/>
  <c r="AV131" i="46" s="1"/>
  <c r="M55" i="43" s="1"/>
  <c r="AS130" i="46"/>
  <c r="AS131" i="46" s="1"/>
  <c r="AE393" i="79"/>
  <c r="AP198" i="79"/>
  <c r="AP203" i="79" s="1"/>
  <c r="AY540" i="46"/>
  <c r="AY541" i="46" s="1"/>
  <c r="AS540" i="46"/>
  <c r="AV540" i="46"/>
  <c r="AV544" i="46" s="1"/>
  <c r="AX540" i="46"/>
  <c r="AX542" i="46" s="1"/>
  <c r="AM578" i="79"/>
  <c r="AM585" i="79" s="1"/>
  <c r="AW540" i="46"/>
  <c r="AW543" i="46" s="1"/>
  <c r="AQ578" i="79"/>
  <c r="AQ582" i="79" s="1"/>
  <c r="AZ540" i="46"/>
  <c r="AZ544" i="46" s="1"/>
  <c r="AQ198" i="79"/>
  <c r="AQ200" i="79" s="1"/>
  <c r="AE203" i="79"/>
  <c r="AO578" i="79"/>
  <c r="AO581" i="79" s="1"/>
  <c r="AM198" i="79"/>
  <c r="AM202" i="79" s="1"/>
  <c r="AK578" i="79"/>
  <c r="AK582" i="79" s="1"/>
  <c r="AP578" i="79"/>
  <c r="AP585" i="79" s="1"/>
  <c r="AK198" i="79"/>
  <c r="AK200" i="79" s="1"/>
  <c r="AR198" i="79"/>
  <c r="AR199" i="79" s="1"/>
  <c r="AL578" i="79"/>
  <c r="AL585" i="79" s="1"/>
  <c r="AL198" i="79"/>
  <c r="AN198" i="79"/>
  <c r="AN202" i="79" s="1"/>
  <c r="AR578" i="79"/>
  <c r="AR584" i="79" s="1"/>
  <c r="AF1756" i="79"/>
  <c r="E92" i="43" s="1"/>
  <c r="AF1762" i="79"/>
  <c r="AK1756" i="79"/>
  <c r="J92" i="43" s="1"/>
  <c r="AK1762" i="79"/>
  <c r="AP1756" i="79"/>
  <c r="O92" i="43" s="1"/>
  <c r="AP1762" i="79"/>
  <c r="AL1756" i="79"/>
  <c r="K92" i="43" s="1"/>
  <c r="AL1762" i="79"/>
  <c r="AQ1756" i="79"/>
  <c r="P92" i="43" s="1"/>
  <c r="AQ1762" i="79"/>
  <c r="I92" i="43"/>
  <c r="AJ1762" i="79"/>
  <c r="AO1756" i="79"/>
  <c r="N92" i="43" s="1"/>
  <c r="AO1762" i="79"/>
  <c r="AM1756" i="79"/>
  <c r="L92" i="43" s="1"/>
  <c r="AM1762" i="79"/>
  <c r="G92" i="43"/>
  <c r="AH1762" i="79"/>
  <c r="AG1756" i="79"/>
  <c r="F92" i="43" s="1"/>
  <c r="AG1762" i="79"/>
  <c r="AR1756" i="79"/>
  <c r="Q92" i="43" s="1"/>
  <c r="AR1762" i="79"/>
  <c r="AN1756" i="79"/>
  <c r="M92" i="43" s="1"/>
  <c r="AN1762" i="79"/>
  <c r="H92" i="43"/>
  <c r="AI1762" i="79"/>
  <c r="AE1756" i="79"/>
  <c r="D92" i="43" s="1"/>
  <c r="AE1762" i="79"/>
  <c r="AE583" i="79"/>
  <c r="AE585" i="79"/>
  <c r="AE391" i="79"/>
  <c r="AS1792" i="79"/>
  <c r="AS1819" i="79"/>
  <c r="AS1846" i="79"/>
  <c r="AS1873" i="79"/>
  <c r="AF392" i="79"/>
  <c r="AF203" i="79"/>
  <c r="AF391" i="79"/>
  <c r="AF389" i="79"/>
  <c r="AF581" i="79"/>
  <c r="AF202" i="79"/>
  <c r="AF585" i="79"/>
  <c r="AF584" i="79"/>
  <c r="AF199" i="79"/>
  <c r="AF393" i="79"/>
  <c r="AF390" i="79"/>
  <c r="AF580" i="79"/>
  <c r="AF201" i="79"/>
  <c r="AF583" i="79"/>
  <c r="AF579" i="79"/>
  <c r="AS543" i="46"/>
  <c r="AS544" i="46"/>
  <c r="AS541" i="46"/>
  <c r="AS542"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G390" i="79"/>
  <c r="AG394" i="79"/>
  <c r="AG391" i="79"/>
  <c r="AG392" i="79"/>
  <c r="AG389" i="79"/>
  <c r="AG393" i="79"/>
  <c r="AN391" i="79"/>
  <c r="AN394" i="79"/>
  <c r="AN392" i="79"/>
  <c r="AN390" i="79"/>
  <c r="AN389" i="79"/>
  <c r="AN393" i="79"/>
  <c r="AM392" i="79"/>
  <c r="AM389" i="79"/>
  <c r="AM393" i="79"/>
  <c r="AM391" i="79"/>
  <c r="AM390" i="79"/>
  <c r="AM394" i="79"/>
  <c r="AO202" i="79"/>
  <c r="AO201" i="79"/>
  <c r="AO199" i="79"/>
  <c r="AO203" i="79"/>
  <c r="AO200"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J582" i="79"/>
  <c r="AJ580" i="79"/>
  <c r="AJ584" i="79"/>
  <c r="AJ581" i="79"/>
  <c r="AJ583" i="79"/>
  <c r="AJ585" i="79"/>
  <c r="AJ579" i="79"/>
  <c r="AI579" i="79"/>
  <c r="AI583" i="79"/>
  <c r="AI581" i="79"/>
  <c r="AI585" i="79"/>
  <c r="AI580" i="79"/>
  <c r="AI582" i="79"/>
  <c r="AI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L201" i="79"/>
  <c r="AL202" i="79"/>
  <c r="AL199" i="79"/>
  <c r="AL203" i="79"/>
  <c r="AL200" i="79"/>
  <c r="AN405" i="46"/>
  <c r="AN406" i="46"/>
  <c r="AN407" i="46"/>
  <c r="AO543" i="46"/>
  <c r="AO542" i="46"/>
  <c r="AO544" i="46"/>
  <c r="AO541" i="46"/>
  <c r="AQ405" i="46"/>
  <c r="AQ406" i="46"/>
  <c r="AQ407" i="46"/>
  <c r="AV269" i="46"/>
  <c r="AV270" i="46"/>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405" i="46"/>
  <c r="AZ407" i="46"/>
  <c r="AZ406" i="46"/>
  <c r="AX406" i="46"/>
  <c r="AX405" i="46"/>
  <c r="AX407" i="46"/>
  <c r="AU541" i="46"/>
  <c r="AU542" i="46"/>
  <c r="AU544" i="46"/>
  <c r="AU543" i="46"/>
  <c r="AU269" i="46"/>
  <c r="AU270" i="46"/>
  <c r="AG581" i="79"/>
  <c r="AG585" i="79"/>
  <c r="AG579" i="79"/>
  <c r="AG583" i="79"/>
  <c r="AG580" i="79"/>
  <c r="AG582" i="79"/>
  <c r="AG584" i="79"/>
  <c r="AR580"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3" i="79"/>
  <c r="D86" i="43"/>
  <c r="D105" i="43"/>
  <c r="D89" i="43"/>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69" i="79"/>
  <c r="AE1170" i="79"/>
  <c r="AM546" i="46"/>
  <c r="D65" i="43" s="1"/>
  <c r="AR546" i="46"/>
  <c r="I65" i="43" s="1"/>
  <c r="AM542" i="46"/>
  <c r="AM541" i="46"/>
  <c r="AM543" i="46"/>
  <c r="AM544" i="46"/>
  <c r="AO546" i="46"/>
  <c r="F65"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K1170" i="79"/>
  <c r="AR778" i="79"/>
  <c r="AK778" i="79"/>
  <c r="AL778" i="79"/>
  <c r="AF778" i="79"/>
  <c r="AI778" i="79"/>
  <c r="AP778" i="79"/>
  <c r="AN778" i="79"/>
  <c r="AG778" i="79"/>
  <c r="AH778" i="79"/>
  <c r="AE396" i="79"/>
  <c r="AN396" i="79"/>
  <c r="M71" i="43" s="1"/>
  <c r="AU272" i="46"/>
  <c r="L59"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272" i="46"/>
  <c r="N59" i="43" s="1"/>
  <c r="AX272" i="46"/>
  <c r="O59" i="43" s="1"/>
  <c r="AM405" i="46"/>
  <c r="AM406" i="46"/>
  <c r="AZ132" i="46"/>
  <c r="Q56" i="43" s="1"/>
  <c r="AY272" i="46"/>
  <c r="P59" i="43" s="1"/>
  <c r="AZ272" i="46"/>
  <c r="Q59"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M579" i="79" l="1"/>
  <c r="AY132" i="46"/>
  <c r="P56" i="43" s="1"/>
  <c r="AQ203" i="79"/>
  <c r="AY546" i="46"/>
  <c r="P65" i="43" s="1"/>
  <c r="AP202" i="79"/>
  <c r="AP199" i="79"/>
  <c r="AP201" i="79"/>
  <c r="AY544" i="46"/>
  <c r="AT132" i="46"/>
  <c r="K56" i="43" s="1"/>
  <c r="P22" i="47" s="1"/>
  <c r="AY543" i="46"/>
  <c r="AY542" i="46"/>
  <c r="AP200" i="79"/>
  <c r="AS1366" i="79"/>
  <c r="AS1561" i="79"/>
  <c r="I86" i="43"/>
  <c r="R86" i="43" s="1"/>
  <c r="H89" i="43"/>
  <c r="R89" i="43" s="1"/>
  <c r="AK579" i="79"/>
  <c r="AK584" i="79"/>
  <c r="AM581" i="79"/>
  <c r="AX132" i="46"/>
  <c r="O56" i="43" s="1"/>
  <c r="T24" i="47" s="1"/>
  <c r="AN200" i="79"/>
  <c r="AS132" i="46"/>
  <c r="J56" i="43" s="1"/>
  <c r="AV132" i="46"/>
  <c r="M56" i="43" s="1"/>
  <c r="R20" i="47" s="1"/>
  <c r="AM201" i="79"/>
  <c r="AR582" i="79"/>
  <c r="AM199" i="79"/>
  <c r="AM200" i="79"/>
  <c r="AR585" i="79"/>
  <c r="AX544" i="46"/>
  <c r="AW132" i="46"/>
  <c r="N56" i="43" s="1"/>
  <c r="S15" i="47" s="1"/>
  <c r="AR579" i="79"/>
  <c r="AX541" i="46"/>
  <c r="AX546" i="46"/>
  <c r="O65" i="43" s="1"/>
  <c r="AR583" i="79"/>
  <c r="AX543" i="46"/>
  <c r="AR581" i="79"/>
  <c r="AN203" i="79"/>
  <c r="AO584" i="79"/>
  <c r="AN199" i="79"/>
  <c r="AO582" i="79"/>
  <c r="AV542" i="46"/>
  <c r="AO580" i="79"/>
  <c r="AV541" i="46"/>
  <c r="AN205" i="79"/>
  <c r="M68" i="43" s="1"/>
  <c r="AO583" i="79"/>
  <c r="AV543" i="46"/>
  <c r="AV546" i="46"/>
  <c r="M65" i="43" s="1"/>
  <c r="AO579" i="79"/>
  <c r="AN201" i="79"/>
  <c r="AO585" i="79"/>
  <c r="AO587" i="79"/>
  <c r="N74" i="43" s="1"/>
  <c r="AK203" i="79"/>
  <c r="AK205" i="79"/>
  <c r="J68" i="43" s="1"/>
  <c r="AK583" i="79"/>
  <c r="AK199" i="79"/>
  <c r="AM583" i="79"/>
  <c r="AK585" i="79"/>
  <c r="AK581" i="79"/>
  <c r="AM580" i="79"/>
  <c r="AQ584" i="79"/>
  <c r="AM584" i="79"/>
  <c r="AQ580" i="79"/>
  <c r="AK580" i="79"/>
  <c r="AM582" i="79"/>
  <c r="AW542" i="46"/>
  <c r="AP583" i="79"/>
  <c r="AP582" i="79"/>
  <c r="AP584" i="79"/>
  <c r="AQ581" i="79"/>
  <c r="AW541" i="46"/>
  <c r="AP580" i="79"/>
  <c r="AW546" i="46"/>
  <c r="N65" i="43" s="1"/>
  <c r="AQ583" i="79"/>
  <c r="AW544" i="46"/>
  <c r="AZ543" i="46"/>
  <c r="AQ585" i="79"/>
  <c r="AZ546" i="46"/>
  <c r="Q65" i="43" s="1"/>
  <c r="AQ579" i="79"/>
  <c r="AZ542" i="46"/>
  <c r="AP581" i="79"/>
  <c r="AK202" i="79"/>
  <c r="AQ587" i="79"/>
  <c r="P74" i="43" s="1"/>
  <c r="AZ541" i="46"/>
  <c r="AP579" i="79"/>
  <c r="AK201" i="79"/>
  <c r="AQ199" i="79"/>
  <c r="AQ202" i="79"/>
  <c r="AQ201" i="79"/>
  <c r="AL583" i="79"/>
  <c r="AR202" i="79"/>
  <c r="AR201" i="79"/>
  <c r="AR200" i="79"/>
  <c r="AR203" i="79"/>
  <c r="AL581" i="79"/>
  <c r="AL579" i="79"/>
  <c r="AL582" i="79"/>
  <c r="AL584" i="79"/>
  <c r="AL580" i="79"/>
  <c r="AS1756" i="79"/>
  <c r="R117" i="43"/>
  <c r="R105" i="43"/>
  <c r="R109" i="43"/>
  <c r="R113" i="43"/>
  <c r="AQ271" i="46"/>
  <c r="H58" i="43" s="1"/>
  <c r="M36"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AS1359" i="79"/>
  <c r="AS1553" i="79"/>
  <c r="AS1164" i="79"/>
  <c r="AE965" i="79"/>
  <c r="AE964" i="79"/>
  <c r="AE967" i="79"/>
  <c r="K77" i="43"/>
  <c r="H83" i="43"/>
  <c r="G77" i="43"/>
  <c r="F77" i="43"/>
  <c r="M83" i="43"/>
  <c r="M77" i="43"/>
  <c r="J77" i="43"/>
  <c r="P83" i="43"/>
  <c r="O77" i="43"/>
  <c r="Q77" i="43"/>
  <c r="H77" i="43"/>
  <c r="I83" i="43"/>
  <c r="Q83" i="43"/>
  <c r="G83" i="43"/>
  <c r="E77" i="43"/>
  <c r="J83" i="43"/>
  <c r="O83" i="43"/>
  <c r="Q15" i="47"/>
  <c r="U17" i="47"/>
  <c r="R26" i="47"/>
  <c r="AJ587" i="79"/>
  <c r="I74" i="43" s="1"/>
  <c r="AP587" i="79"/>
  <c r="O74" i="43" s="1"/>
  <c r="AE581" i="79"/>
  <c r="AM545" i="46"/>
  <c r="V21" i="47"/>
  <c r="BA269" i="46"/>
  <c r="AF1170" i="79"/>
  <c r="D71" i="43"/>
  <c r="BA131" i="46"/>
  <c r="C128" i="43" s="1"/>
  <c r="C138" i="43" s="1"/>
  <c r="BA272" i="46"/>
  <c r="D139" i="43" s="1"/>
  <c r="D77" i="43"/>
  <c r="BA270" i="46"/>
  <c r="D68" i="43"/>
  <c r="AK396" i="79"/>
  <c r="J71" i="43" s="1"/>
  <c r="AI205" i="79"/>
  <c r="H68" i="43" s="1"/>
  <c r="AR587" i="79"/>
  <c r="Q74" i="43" s="1"/>
  <c r="AH205" i="79"/>
  <c r="G68" i="43" s="1"/>
  <c r="AJ396" i="79"/>
  <c r="I71" i="43" s="1"/>
  <c r="AG205" i="79"/>
  <c r="F68" i="43" s="1"/>
  <c r="AH396" i="79"/>
  <c r="G71" i="43" s="1"/>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AO205" i="79"/>
  <c r="N68" i="43" s="1"/>
  <c r="AT408" i="46"/>
  <c r="K61" i="43" s="1"/>
  <c r="AT545" i="46"/>
  <c r="K64" i="43" s="1"/>
  <c r="AV271" i="46"/>
  <c r="M58" i="43" s="1"/>
  <c r="AG395" i="79"/>
  <c r="F70" i="43" s="1"/>
  <c r="AU408" i="46"/>
  <c r="L61" i="43" s="1"/>
  <c r="D83" i="43"/>
  <c r="Q22" i="47"/>
  <c r="Q25" i="47"/>
  <c r="Q23" i="47"/>
  <c r="Q18" i="47"/>
  <c r="Q16" i="47"/>
  <c r="Q20" i="47"/>
  <c r="AP205" i="79"/>
  <c r="O68" i="43" s="1"/>
  <c r="AW408" i="46"/>
  <c r="N61" i="43" s="1"/>
  <c r="AX408" i="46"/>
  <c r="O61" i="43" s="1"/>
  <c r="V18" i="47"/>
  <c r="AE204" i="79"/>
  <c r="V16" i="47"/>
  <c r="V20" i="47"/>
  <c r="V23" i="47"/>
  <c r="V25" i="47"/>
  <c r="V15" i="47"/>
  <c r="V26" i="47"/>
  <c r="V24" i="47"/>
  <c r="V19" i="47"/>
  <c r="V17" i="47"/>
  <c r="V22" i="47"/>
  <c r="D128" i="43"/>
  <c r="AM271" i="46"/>
  <c r="D58" i="43" s="1"/>
  <c r="D129" i="43"/>
  <c r="D59" i="43"/>
  <c r="R59" i="43" s="1"/>
  <c r="U20" i="47"/>
  <c r="U22" i="47"/>
  <c r="U23" i="47"/>
  <c r="U16" i="47"/>
  <c r="U15" i="47"/>
  <c r="U24" i="47"/>
  <c r="U25" i="47"/>
  <c r="U18" i="47"/>
  <c r="U26" i="47"/>
  <c r="U19" i="47"/>
  <c r="U21" i="47"/>
  <c r="AZ271" i="46"/>
  <c r="Q58" i="43" s="1"/>
  <c r="AY271" i="46"/>
  <c r="P58" i="43" s="1"/>
  <c r="AZ408" i="46"/>
  <c r="Q61" i="43" s="1"/>
  <c r="AO408" i="46"/>
  <c r="F61" i="43" s="1"/>
  <c r="K45" i="47"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N408" i="46"/>
  <c r="E61" i="43" s="1"/>
  <c r="AN271" i="46"/>
  <c r="AM408" i="46"/>
  <c r="J55" i="43"/>
  <c r="D55" i="43"/>
  <c r="D56" i="43"/>
  <c r="E55" i="43"/>
  <c r="AY545" i="46" l="1"/>
  <c r="P64" i="43" s="1"/>
  <c r="R15" i="47"/>
  <c r="R25" i="47"/>
  <c r="R17" i="47"/>
  <c r="S19" i="47"/>
  <c r="P26" i="47"/>
  <c r="P19" i="47"/>
  <c r="P23" i="47"/>
  <c r="P24" i="47"/>
  <c r="P20" i="47"/>
  <c r="P25" i="47"/>
  <c r="P21" i="47"/>
  <c r="P16" i="47"/>
  <c r="P18" i="47"/>
  <c r="P17" i="47"/>
  <c r="P15" i="47"/>
  <c r="T18" i="47"/>
  <c r="T15" i="47"/>
  <c r="T21" i="47"/>
  <c r="T22" i="47"/>
  <c r="T25" i="47"/>
  <c r="T16" i="47"/>
  <c r="T23" i="47"/>
  <c r="T19" i="47"/>
  <c r="T20" i="47"/>
  <c r="T17" i="47"/>
  <c r="T26" i="47"/>
  <c r="S18" i="47"/>
  <c r="S21" i="47"/>
  <c r="S24" i="47"/>
  <c r="S23" i="47"/>
  <c r="S17" i="47"/>
  <c r="S41" i="47"/>
  <c r="S22" i="47"/>
  <c r="S26" i="47"/>
  <c r="S16" i="47"/>
  <c r="S20" i="47"/>
  <c r="S25" i="47"/>
  <c r="R23" i="47"/>
  <c r="R18" i="47"/>
  <c r="R24" i="47"/>
  <c r="R22" i="47"/>
  <c r="R19" i="47"/>
  <c r="BA132" i="46"/>
  <c r="C139" i="43" s="1"/>
  <c r="R16" i="47"/>
  <c r="R21" i="47"/>
  <c r="AV545" i="46"/>
  <c r="M64" i="43" s="1"/>
  <c r="AX545" i="46"/>
  <c r="O64" i="43" s="1"/>
  <c r="T63" i="47" s="1"/>
  <c r="M39" i="47"/>
  <c r="F129" i="43"/>
  <c r="BA541" i="46"/>
  <c r="BA543" i="46"/>
  <c r="BA542" i="46"/>
  <c r="BA544" i="46"/>
  <c r="AZ545" i="46"/>
  <c r="Q64" i="43" s="1"/>
  <c r="V67" i="47" s="1"/>
  <c r="F128" i="43"/>
  <c r="AK204" i="79"/>
  <c r="J67" i="43" s="1"/>
  <c r="O84" i="47" s="1"/>
  <c r="R65" i="43"/>
  <c r="BA546" i="46"/>
  <c r="F139" i="43" s="1"/>
  <c r="AQ586" i="79"/>
  <c r="P73" i="43" s="1"/>
  <c r="M33" i="47"/>
  <c r="M31" i="47"/>
  <c r="M40" i="47"/>
  <c r="AW545" i="46"/>
  <c r="N64" i="43" s="1"/>
  <c r="S67" i="47" s="1"/>
  <c r="M32" i="47"/>
  <c r="M34" i="47"/>
  <c r="S38" i="47"/>
  <c r="S36" i="47"/>
  <c r="R92" i="43"/>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AS1170" i="79"/>
  <c r="L139" i="43" s="1"/>
  <c r="AS587"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E586" i="79"/>
  <c r="D73" i="43" s="1"/>
  <c r="AS389" i="79"/>
  <c r="AS391" i="79"/>
  <c r="AS205" i="79"/>
  <c r="G139" i="43" s="1"/>
  <c r="AJ586" i="79"/>
  <c r="I73" i="43" s="1"/>
  <c r="AP586" i="79"/>
  <c r="O73" i="43"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D138" i="43"/>
  <c r="AH204" i="79"/>
  <c r="G67" i="43" s="1"/>
  <c r="AR586" i="79"/>
  <c r="Q73" i="43" s="1"/>
  <c r="E130" i="43"/>
  <c r="AF395" i="79"/>
  <c r="E70" i="43" s="1"/>
  <c r="AG204" i="79"/>
  <c r="F67" i="43" s="1"/>
  <c r="AM586" i="79"/>
  <c r="L73" i="43" s="1"/>
  <c r="AH395" i="79"/>
  <c r="G70" i="43" s="1"/>
  <c r="AG586" i="79"/>
  <c r="F73" i="43"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H129" i="43"/>
  <c r="H131" i="43"/>
  <c r="AO204" i="79"/>
  <c r="N67" i="43" s="1"/>
  <c r="AK586" i="79"/>
  <c r="J73" i="43" s="1"/>
  <c r="P51" i="47"/>
  <c r="K129" i="43"/>
  <c r="AN586" i="79"/>
  <c r="M73" i="43" s="1"/>
  <c r="AI395" i="79"/>
  <c r="H70" i="43" s="1"/>
  <c r="I134" i="43"/>
  <c r="H128" i="43"/>
  <c r="H133" i="43"/>
  <c r="P55" i="47"/>
  <c r="J134" i="43"/>
  <c r="I130" i="43"/>
  <c r="P50" i="47"/>
  <c r="J133" i="43"/>
  <c r="R71" i="43"/>
  <c r="AI204" i="79"/>
  <c r="H67" i="43" s="1"/>
  <c r="AI586" i="79"/>
  <c r="H73" i="43" s="1"/>
  <c r="K132" i="43"/>
  <c r="J132" i="43"/>
  <c r="P47" i="47"/>
  <c r="P35" i="47"/>
  <c r="P38" i="47"/>
  <c r="AJ395" i="79"/>
  <c r="I70" i="43" s="1"/>
  <c r="I128" i="43"/>
  <c r="P53" i="47"/>
  <c r="P36" i="47"/>
  <c r="P31" i="47"/>
  <c r="H130" i="43"/>
  <c r="AO395" i="79"/>
  <c r="N70" i="43" s="1"/>
  <c r="I133" i="43"/>
  <c r="L129" i="43"/>
  <c r="R62" i="43"/>
  <c r="P46" i="47"/>
  <c r="P52" i="47"/>
  <c r="P41" i="47"/>
  <c r="J131" i="43"/>
  <c r="L130" i="43"/>
  <c r="K128" i="43"/>
  <c r="P45" i="47"/>
  <c r="P49" i="47"/>
  <c r="I129" i="43"/>
  <c r="AK395" i="79"/>
  <c r="J70" i="43" s="1"/>
  <c r="AF586" i="79"/>
  <c r="E73" i="43" s="1"/>
  <c r="K134" i="43"/>
  <c r="J128" i="43"/>
  <c r="L128" i="43"/>
  <c r="G132" i="43"/>
  <c r="J129" i="43"/>
  <c r="L132" i="43"/>
  <c r="J130" i="43"/>
  <c r="I131" i="43"/>
  <c r="I132" i="43"/>
  <c r="K131" i="43"/>
  <c r="L134" i="43"/>
  <c r="K133" i="43"/>
  <c r="L131" i="43"/>
  <c r="AV408" i="46"/>
  <c r="M61" i="43" s="1"/>
  <c r="Q61" i="47"/>
  <c r="P62" i="47"/>
  <c r="P66" i="47"/>
  <c r="P69" i="47"/>
  <c r="P67" i="47"/>
  <c r="P61" i="47"/>
  <c r="R31" i="47"/>
  <c r="P71" i="47"/>
  <c r="P70" i="47"/>
  <c r="R34" i="47"/>
  <c r="P68" i="47"/>
  <c r="P64" i="47"/>
  <c r="R38" i="47"/>
  <c r="T47" i="47"/>
  <c r="R37" i="47"/>
  <c r="P60" i="47"/>
  <c r="P63" i="47"/>
  <c r="R39" i="47"/>
  <c r="P65" i="47"/>
  <c r="AP204" i="79"/>
  <c r="O67" i="43" s="1"/>
  <c r="Q27" i="47"/>
  <c r="Q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55" i="47"/>
  <c r="S50" i="47"/>
  <c r="S46" i="47"/>
  <c r="S45" i="47"/>
  <c r="S52" i="47"/>
  <c r="S51" i="47"/>
  <c r="S54" i="47"/>
  <c r="S47" i="47"/>
  <c r="S53" i="47"/>
  <c r="T54" i="47"/>
  <c r="T52" i="47"/>
  <c r="T56" i="47"/>
  <c r="T48" i="47"/>
  <c r="T53" i="47"/>
  <c r="T45" i="47"/>
  <c r="T55" i="47"/>
  <c r="T46" i="47"/>
  <c r="T51" i="47"/>
  <c r="T49" i="47"/>
  <c r="T50" i="47"/>
  <c r="V27" i="47"/>
  <c r="V29" i="47" s="1"/>
  <c r="F131" i="43"/>
  <c r="F130" i="43"/>
  <c r="D64" i="43"/>
  <c r="U27" i="47"/>
  <c r="U29" i="47" s="1"/>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T65" i="47" l="1"/>
  <c r="T62" i="47"/>
  <c r="T66" i="47"/>
  <c r="T61" i="47"/>
  <c r="T71" i="47"/>
  <c r="T68" i="47"/>
  <c r="T64" i="47"/>
  <c r="S64" i="47"/>
  <c r="T70" i="47"/>
  <c r="T67" i="47"/>
  <c r="T69" i="47"/>
  <c r="T60" i="47"/>
  <c r="P27" i="47"/>
  <c r="P29" i="47" s="1"/>
  <c r="T27" i="47"/>
  <c r="T29" i="47" s="1"/>
  <c r="T42" i="47" s="1"/>
  <c r="T44" i="47" s="1"/>
  <c r="T57" i="47" s="1"/>
  <c r="T59" i="47" s="1"/>
  <c r="V60" i="47"/>
  <c r="V71" i="47"/>
  <c r="O85" i="47"/>
  <c r="O75" i="47"/>
  <c r="S27" i="47"/>
  <c r="S29" i="47" s="1"/>
  <c r="S42" i="47" s="1"/>
  <c r="S44" i="47" s="1"/>
  <c r="S57" i="47" s="1"/>
  <c r="S59" i="47" s="1"/>
  <c r="R27" i="47"/>
  <c r="R29" i="47" s="1"/>
  <c r="R42" i="47" s="1"/>
  <c r="R44" i="47" s="1"/>
  <c r="O86" i="47"/>
  <c r="O76" i="47"/>
  <c r="O82" i="47"/>
  <c r="O83" i="47"/>
  <c r="O81" i="47"/>
  <c r="O80" i="47"/>
  <c r="O78" i="47"/>
  <c r="O77" i="47"/>
  <c r="O79" i="47"/>
  <c r="BA545" i="46"/>
  <c r="BA547" i="46" s="1"/>
  <c r="V63" i="47"/>
  <c r="V70" i="47"/>
  <c r="V61" i="47"/>
  <c r="V62" i="47"/>
  <c r="V69" i="47"/>
  <c r="V66" i="47"/>
  <c r="V68" i="47"/>
  <c r="V65" i="47"/>
  <c r="V64" i="47"/>
  <c r="S65" i="47"/>
  <c r="S71" i="47"/>
  <c r="S68" i="47"/>
  <c r="S70" i="47"/>
  <c r="S69" i="47"/>
  <c r="S63" i="47"/>
  <c r="S61" i="47"/>
  <c r="S66" i="47"/>
  <c r="S60" i="47"/>
  <c r="S62" i="47"/>
  <c r="I83" i="47"/>
  <c r="R64" i="43"/>
  <c r="Q42" i="47"/>
  <c r="Q44" i="47" s="1"/>
  <c r="Q57" i="47" s="1"/>
  <c r="Q59" i="47" s="1"/>
  <c r="Q72" i="47" s="1"/>
  <c r="Q74" i="47" s="1"/>
  <c r="AS586" i="79"/>
  <c r="AS588" i="79" s="1"/>
  <c r="R83" i="43"/>
  <c r="R77" i="43"/>
  <c r="R58" i="43"/>
  <c r="T75" i="47"/>
  <c r="U47" i="47"/>
  <c r="L81" i="47"/>
  <c r="R68" i="47"/>
  <c r="O98" i="47"/>
  <c r="U83" i="47"/>
  <c r="AS204" i="79"/>
  <c r="AS206" i="79" s="1"/>
  <c r="J139" i="43"/>
  <c r="I139"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L83" i="47"/>
  <c r="L78" i="47"/>
  <c r="L76" i="47"/>
  <c r="M132" i="43"/>
  <c r="L80" i="47"/>
  <c r="E138"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76" i="47"/>
  <c r="L115" i="47"/>
  <c r="L114" i="47"/>
  <c r="L107" i="47"/>
  <c r="Q110" i="47"/>
  <c r="L112"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U75" i="47"/>
  <c r="Q79" i="47"/>
  <c r="P109" i="47"/>
  <c r="Q105" i="47"/>
  <c r="Q114" i="47"/>
  <c r="Q113" i="47"/>
  <c r="Q93" i="47"/>
  <c r="M92" i="47"/>
  <c r="U94" i="47"/>
  <c r="U82" i="47"/>
  <c r="Q98" i="47"/>
  <c r="Q90" i="47"/>
  <c r="Q75" i="47"/>
  <c r="Q78" i="47"/>
  <c r="Q91" i="47"/>
  <c r="Q115" i="47"/>
  <c r="U108" i="47"/>
  <c r="P114" i="47"/>
  <c r="P76"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11" i="47"/>
  <c r="P98" i="47"/>
  <c r="P81" i="47"/>
  <c r="P78" i="47"/>
  <c r="P82" i="47"/>
  <c r="S77" i="47"/>
  <c r="O116" i="47"/>
  <c r="O97" i="47"/>
  <c r="S98" i="47"/>
  <c r="S84" i="47"/>
  <c r="S92" i="47"/>
  <c r="M116" i="47"/>
  <c r="O113" i="47"/>
  <c r="O107" i="47"/>
  <c r="O91" i="47"/>
  <c r="O93" i="47"/>
  <c r="O108" i="47"/>
  <c r="M111" i="47"/>
  <c r="U114" i="47"/>
  <c r="U85" i="47"/>
  <c r="U80" i="47"/>
  <c r="U93" i="47"/>
  <c r="U86" i="47"/>
  <c r="U92" i="47"/>
  <c r="S76" i="47"/>
  <c r="S107" i="47"/>
  <c r="S93" i="47"/>
  <c r="S75" i="47"/>
  <c r="R70" i="47"/>
  <c r="S82" i="47"/>
  <c r="O111" i="47"/>
  <c r="O110" i="47"/>
  <c r="S83" i="47"/>
  <c r="S114" i="47"/>
  <c r="U96" i="47"/>
  <c r="U110" i="47"/>
  <c r="U113" i="47"/>
  <c r="U107" i="47"/>
  <c r="U98" i="47"/>
  <c r="S100" i="47"/>
  <c r="S78" i="47"/>
  <c r="S101" i="47"/>
  <c r="O100" i="47"/>
  <c r="O109" i="47"/>
  <c r="O112" i="47"/>
  <c r="O96" i="47"/>
  <c r="U77" i="47"/>
  <c r="U81" i="47"/>
  <c r="U79" i="47"/>
  <c r="S109" i="47"/>
  <c r="S108" i="47"/>
  <c r="S116" i="47"/>
  <c r="S79" i="47"/>
  <c r="O105" i="47"/>
  <c r="O115" i="47"/>
  <c r="O106" i="47"/>
  <c r="S85" i="47"/>
  <c r="S86" i="47"/>
  <c r="O95" i="47"/>
  <c r="O90" i="47"/>
  <c r="U76" i="47"/>
  <c r="U116" i="47"/>
  <c r="S113" i="47"/>
  <c r="S80" i="47"/>
  <c r="S81" i="47"/>
  <c r="M86" i="47"/>
  <c r="M93" i="47"/>
  <c r="M112" i="47"/>
  <c r="M78" i="47"/>
  <c r="N116" i="47"/>
  <c r="M75" i="47"/>
  <c r="M80" i="47"/>
  <c r="M113" i="47"/>
  <c r="M100" i="47"/>
  <c r="P42" i="47"/>
  <c r="P44" i="47" s="1"/>
  <c r="P57" i="47" s="1"/>
  <c r="P59" i="47" s="1"/>
  <c r="P72" i="47" s="1"/>
  <c r="P74" i="47" s="1"/>
  <c r="M95" i="47"/>
  <c r="M110" i="47"/>
  <c r="M107" i="47"/>
  <c r="M96" i="47"/>
  <c r="M114" i="47"/>
  <c r="M76" i="47"/>
  <c r="M97" i="47"/>
  <c r="M85" i="47"/>
  <c r="M79" i="47"/>
  <c r="M84" i="47"/>
  <c r="M94" i="47"/>
  <c r="M90" i="47"/>
  <c r="N110" i="47"/>
  <c r="M108" i="47"/>
  <c r="N114" i="47"/>
  <c r="M105" i="47"/>
  <c r="M91" i="47"/>
  <c r="M109" i="47"/>
  <c r="M99" i="47"/>
  <c r="M81" i="47"/>
  <c r="M83" i="47"/>
  <c r="M115" i="47"/>
  <c r="M101" i="47"/>
  <c r="M77" i="47"/>
  <c r="M106" i="47"/>
  <c r="J107" i="47"/>
  <c r="N91" i="47"/>
  <c r="N99" i="47"/>
  <c r="N106" i="47"/>
  <c r="S111" i="47"/>
  <c r="S94" i="47"/>
  <c r="S97" i="47"/>
  <c r="N98" i="47"/>
  <c r="N100" i="47"/>
  <c r="N109" i="47"/>
  <c r="N112" i="47"/>
  <c r="S91" i="47"/>
  <c r="S96" i="47"/>
  <c r="N115" i="47"/>
  <c r="N105" i="47"/>
  <c r="N94" i="47"/>
  <c r="N96" i="47"/>
  <c r="S110" i="47"/>
  <c r="S106" i="47"/>
  <c r="S99" i="47"/>
  <c r="S112" i="47"/>
  <c r="N108" i="47"/>
  <c r="S115" i="47"/>
  <c r="S90" i="47"/>
  <c r="S105" i="47"/>
  <c r="R64" i="47"/>
  <c r="R53" i="47"/>
  <c r="R52" i="47"/>
  <c r="R51" i="47"/>
  <c r="R62" i="47"/>
  <c r="R71" i="47"/>
  <c r="R67" i="47"/>
  <c r="R48" i="47"/>
  <c r="R61" i="47"/>
  <c r="R60" i="47"/>
  <c r="R45" i="47"/>
  <c r="R54" i="47"/>
  <c r="R46" i="47"/>
  <c r="R66" i="47"/>
  <c r="R56" i="47"/>
  <c r="R47" i="47"/>
  <c r="R50" i="47"/>
  <c r="R65" i="47"/>
  <c r="R63" i="47"/>
  <c r="R69" i="47"/>
  <c r="T95" i="47"/>
  <c r="V97" i="47"/>
  <c r="V96" i="47"/>
  <c r="V106" i="47"/>
  <c r="T110" i="47"/>
  <c r="T106" i="47"/>
  <c r="T92" i="47"/>
  <c r="V84" i="47"/>
  <c r="T96" i="47"/>
  <c r="T80" i="47"/>
  <c r="T82" i="47"/>
  <c r="V92" i="47"/>
  <c r="V75" i="47"/>
  <c r="V78" i="47"/>
  <c r="T115" i="47"/>
  <c r="T86" i="47"/>
  <c r="T112" i="47"/>
  <c r="T105" i="47"/>
  <c r="V108" i="47"/>
  <c r="V93" i="47"/>
  <c r="T109" i="47"/>
  <c r="T116" i="47"/>
  <c r="T101" i="47"/>
  <c r="V94" i="47"/>
  <c r="T114" i="47"/>
  <c r="R84" i="47"/>
  <c r="V82" i="47"/>
  <c r="V116" i="47"/>
  <c r="V99" i="47"/>
  <c r="V101" i="47"/>
  <c r="V85" i="47"/>
  <c r="T90" i="47"/>
  <c r="T77" i="47"/>
  <c r="V98" i="47"/>
  <c r="V105" i="47"/>
  <c r="V90" i="47"/>
  <c r="V111" i="47"/>
  <c r="V76" i="47"/>
  <c r="V100" i="47"/>
  <c r="T94" i="47"/>
  <c r="T108" i="47"/>
  <c r="T99" i="47"/>
  <c r="T76" i="47"/>
  <c r="T79" i="47"/>
  <c r="T81" i="47"/>
  <c r="V109" i="47"/>
  <c r="V81" i="47"/>
  <c r="V110" i="47"/>
  <c r="V77" i="47"/>
  <c r="V95" i="47"/>
  <c r="V112" i="47"/>
  <c r="T98" i="47"/>
  <c r="T91" i="47"/>
  <c r="T107" i="47"/>
  <c r="T113" i="47"/>
  <c r="T111" i="47"/>
  <c r="T78" i="47"/>
  <c r="T100" i="47"/>
  <c r="T83" i="47"/>
  <c r="V113" i="47"/>
  <c r="V107" i="47"/>
  <c r="V79" i="47"/>
  <c r="V80" i="47"/>
  <c r="V86" i="47"/>
  <c r="V115" i="47"/>
  <c r="V83" i="47"/>
  <c r="V91" i="47"/>
  <c r="V114" i="47"/>
  <c r="T93" i="47"/>
  <c r="T97" i="47"/>
  <c r="T85" i="47"/>
  <c r="T84" i="47"/>
  <c r="R81" i="47"/>
  <c r="R112" i="47"/>
  <c r="R78" i="47"/>
  <c r="R109" i="47"/>
  <c r="R94" i="47"/>
  <c r="R106" i="47"/>
  <c r="R99" i="47"/>
  <c r="R75" i="47"/>
  <c r="R107" i="47"/>
  <c r="R80" i="47"/>
  <c r="R86" i="47"/>
  <c r="R113" i="47"/>
  <c r="R83" i="47"/>
  <c r="R110" i="47"/>
  <c r="R95" i="47"/>
  <c r="R111" i="47"/>
  <c r="R100" i="47"/>
  <c r="R115" i="47"/>
  <c r="R90" i="47"/>
  <c r="R108" i="47"/>
  <c r="R93" i="47"/>
  <c r="R101" i="47"/>
  <c r="R82" i="47"/>
  <c r="R91" i="47"/>
  <c r="R85" i="47"/>
  <c r="R97" i="47"/>
  <c r="R92" i="47"/>
  <c r="R98" i="47"/>
  <c r="R116" i="47"/>
  <c r="R96" i="47"/>
  <c r="R79" i="47"/>
  <c r="R105" i="47"/>
  <c r="R76" i="47"/>
  <c r="R114" i="47"/>
  <c r="R77" i="47"/>
  <c r="W17" i="47"/>
  <c r="W25" i="47"/>
  <c r="V42" i="47"/>
  <c r="V44" i="47" s="1"/>
  <c r="V57" i="47" s="1"/>
  <c r="V59" i="47" s="1"/>
  <c r="U42" i="47"/>
  <c r="U44" i="47" s="1"/>
  <c r="W20" i="47"/>
  <c r="W22" i="47"/>
  <c r="W24" i="47"/>
  <c r="W19" i="47"/>
  <c r="W21" i="47"/>
  <c r="W16" i="47"/>
  <c r="W23" i="47"/>
  <c r="K92" i="47"/>
  <c r="K63" i="47"/>
  <c r="K112" i="47"/>
  <c r="K116" i="47"/>
  <c r="K95" i="47"/>
  <c r="K105" i="47"/>
  <c r="K115" i="47"/>
  <c r="K101" i="47"/>
  <c r="K96" i="47"/>
  <c r="K94" i="47"/>
  <c r="K65" i="47"/>
  <c r="K81" i="47"/>
  <c r="K76" i="47"/>
  <c r="K85" i="47"/>
  <c r="K77" i="47"/>
  <c r="K114" i="47"/>
  <c r="K64" i="47"/>
  <c r="K109" i="47"/>
  <c r="K100" i="47"/>
  <c r="K84" i="47"/>
  <c r="K107" i="47"/>
  <c r="K111" i="47"/>
  <c r="K69" i="47"/>
  <c r="K78" i="47"/>
  <c r="K86" i="47"/>
  <c r="K83" i="47"/>
  <c r="K68" i="47"/>
  <c r="K79" i="47"/>
  <c r="K93" i="47"/>
  <c r="K99" i="47"/>
  <c r="K106" i="47"/>
  <c r="K90" i="47"/>
  <c r="K113" i="47"/>
  <c r="K97" i="47"/>
  <c r="K62" i="47"/>
  <c r="K98" i="47"/>
  <c r="K91" i="47"/>
  <c r="K60" i="47"/>
  <c r="K108" i="47"/>
  <c r="K110" i="47"/>
  <c r="K80" i="47"/>
  <c r="K71" i="47"/>
  <c r="K75" i="47"/>
  <c r="K70" i="47"/>
  <c r="K67" i="47"/>
  <c r="K61" i="47"/>
  <c r="K82" i="47"/>
  <c r="K66" i="47"/>
  <c r="I71" i="47"/>
  <c r="I68" i="47"/>
  <c r="I60" i="47"/>
  <c r="I70" i="47"/>
  <c r="I109" i="47"/>
  <c r="I75" i="47"/>
  <c r="I66" i="47"/>
  <c r="I54" i="47"/>
  <c r="I63" i="47"/>
  <c r="I95" i="47"/>
  <c r="I115" i="47"/>
  <c r="I61" i="47"/>
  <c r="I47" i="47"/>
  <c r="I107" i="47"/>
  <c r="I105" i="47"/>
  <c r="I85" i="47"/>
  <c r="I82" i="47"/>
  <c r="I77" i="47"/>
  <c r="I65" i="47"/>
  <c r="I80" i="47"/>
  <c r="I48" i="47"/>
  <c r="I79" i="47"/>
  <c r="I62" i="47"/>
  <c r="I94" i="47"/>
  <c r="I99" i="47"/>
  <c r="I97" i="47"/>
  <c r="I112" i="47"/>
  <c r="I76" i="47"/>
  <c r="I56" i="47"/>
  <c r="I69" i="47"/>
  <c r="I53" i="47"/>
  <c r="I55" i="47"/>
  <c r="I46" i="47"/>
  <c r="I51" i="47"/>
  <c r="I90" i="47"/>
  <c r="I106" i="47"/>
  <c r="I96" i="47"/>
  <c r="I86" i="47"/>
  <c r="I113" i="47"/>
  <c r="I91" i="47"/>
  <c r="I98" i="47"/>
  <c r="I93" i="47"/>
  <c r="I92" i="47"/>
  <c r="I108" i="47"/>
  <c r="I84" i="47"/>
  <c r="I49" i="47"/>
  <c r="I67" i="47"/>
  <c r="I50" i="47"/>
  <c r="I81" i="47"/>
  <c r="I64" i="47"/>
  <c r="I52" i="47"/>
  <c r="I45" i="47"/>
  <c r="I78" i="47"/>
  <c r="I114" i="47"/>
  <c r="I101" i="47"/>
  <c r="I111" i="47"/>
  <c r="I100" i="47"/>
  <c r="I110" i="47"/>
  <c r="I116" i="47"/>
  <c r="J93" i="47"/>
  <c r="J97" i="47"/>
  <c r="J110" i="47"/>
  <c r="J92" i="47"/>
  <c r="J95" i="47"/>
  <c r="J99" i="47"/>
  <c r="J113" i="47"/>
  <c r="J96" i="47"/>
  <c r="J112" i="47"/>
  <c r="J116" i="47"/>
  <c r="J111" i="47"/>
  <c r="J114" i="47"/>
  <c r="J76" i="47"/>
  <c r="J115" i="47"/>
  <c r="J94" i="47"/>
  <c r="J106" i="47"/>
  <c r="J108" i="47"/>
  <c r="J109" i="47"/>
  <c r="J91" i="47"/>
  <c r="J90" i="47"/>
  <c r="J100" i="47"/>
  <c r="J105"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T72" i="47" l="1"/>
  <c r="T74" i="47" s="1"/>
  <c r="H20" i="43"/>
  <c r="V72" i="47"/>
  <c r="V74" i="47" s="1"/>
  <c r="V87" i="47" s="1"/>
  <c r="V89" i="47" s="1"/>
  <c r="V102" i="47" s="1"/>
  <c r="S72" i="47"/>
  <c r="S74" i="47" s="1"/>
  <c r="S87" i="47" s="1"/>
  <c r="S89" i="47" s="1"/>
  <c r="S102" i="47" s="1"/>
  <c r="L133" i="43"/>
  <c r="M139" i="43"/>
  <c r="U57" i="47"/>
  <c r="U59" i="47" s="1"/>
  <c r="U72" i="47" s="1"/>
  <c r="U74" i="47" s="1"/>
  <c r="U87" i="47" s="1"/>
  <c r="U89" i="47" s="1"/>
  <c r="U102" i="47" s="1"/>
  <c r="W27" i="47"/>
  <c r="C140" i="43" s="1"/>
  <c r="C141" i="43" s="1"/>
  <c r="Q87" i="47"/>
  <c r="Q89" i="47" s="1"/>
  <c r="Q102" i="47" s="1"/>
  <c r="P87" i="47"/>
  <c r="P89" i="47" s="1"/>
  <c r="P102" i="47" s="1"/>
  <c r="R57" i="47"/>
  <c r="R59" i="47" s="1"/>
  <c r="R72" i="47" s="1"/>
  <c r="R74" i="47" s="1"/>
  <c r="R87" i="47" s="1"/>
  <c r="R89" i="47" s="1"/>
  <c r="R102" i="47" s="1"/>
  <c r="T87" i="47"/>
  <c r="T89" i="47" s="1"/>
  <c r="T102" i="47" s="1"/>
  <c r="W64" i="47"/>
  <c r="W55" i="47"/>
  <c r="W46" i="47"/>
  <c r="W48" i="47"/>
  <c r="W66" i="47"/>
  <c r="W94" i="47"/>
  <c r="W110" i="47"/>
  <c r="W91" i="47"/>
  <c r="W82" i="47"/>
  <c r="W115" i="47"/>
  <c r="W107" i="47"/>
  <c r="W92" i="47"/>
  <c r="W56" i="47"/>
  <c r="W61" i="47"/>
  <c r="W114" i="47"/>
  <c r="W108" i="47"/>
  <c r="W76" i="47"/>
  <c r="W85" i="47"/>
  <c r="W83" i="47"/>
  <c r="W111" i="47"/>
  <c r="W45" i="47"/>
  <c r="W50" i="47"/>
  <c r="W93" i="47"/>
  <c r="W98" i="47"/>
  <c r="W51" i="47"/>
  <c r="W69" i="47"/>
  <c r="W112" i="47"/>
  <c r="W99" i="47"/>
  <c r="W79" i="47"/>
  <c r="W77" i="47"/>
  <c r="W47" i="47"/>
  <c r="W54" i="47"/>
  <c r="W68" i="47"/>
  <c r="W71" i="47"/>
  <c r="W101" i="47"/>
  <c r="W52" i="47"/>
  <c r="W67" i="47"/>
  <c r="W109" i="47"/>
  <c r="W100" i="47"/>
  <c r="W49" i="47"/>
  <c r="W113" i="47"/>
  <c r="W96" i="47"/>
  <c r="W80" i="47"/>
  <c r="W105" i="47"/>
  <c r="W95" i="47"/>
  <c r="W70" i="47"/>
  <c r="W116" i="47"/>
  <c r="W78" i="47"/>
  <c r="W81" i="47"/>
  <c r="W84" i="47"/>
  <c r="W86" i="47"/>
  <c r="W10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M133" i="43" l="1"/>
  <c r="V104" i="47"/>
  <c r="V117" i="47" s="1"/>
  <c r="V119" i="47" s="1"/>
  <c r="P104" i="47"/>
  <c r="P117" i="47" s="1"/>
  <c r="P119" i="47" s="1"/>
  <c r="R104" i="47"/>
  <c r="R117" i="47" s="1"/>
  <c r="R119" i="47" s="1"/>
  <c r="Q104" i="47"/>
  <c r="Q117" i="47" s="1"/>
  <c r="Q119" i="47" s="1"/>
  <c r="S104" i="47"/>
  <c r="S117" i="47" s="1"/>
  <c r="S119" i="47" s="1"/>
  <c r="T104" i="47"/>
  <c r="T117" i="47" s="1"/>
  <c r="T119" i="47" s="1"/>
  <c r="U104" i="47"/>
  <c r="U117" i="47" s="1"/>
  <c r="U11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J104" i="47"/>
  <c r="J117" i="47" s="1"/>
  <c r="J119" i="47" s="1"/>
  <c r="M104" i="47"/>
  <c r="M117" i="47" s="1"/>
  <c r="M119" i="47" s="1"/>
  <c r="N104" i="47"/>
  <c r="N117" i="47" s="1"/>
  <c r="N119" i="47" s="1"/>
  <c r="L72" i="47"/>
  <c r="L74" i="47" s="1"/>
  <c r="L87" i="47" s="1"/>
  <c r="L89" i="47" s="1"/>
  <c r="L102" i="47" s="1"/>
  <c r="L104" i="47" l="1"/>
  <c r="L117" i="47" s="1"/>
  <c r="L119" i="47" s="1"/>
  <c r="I104" i="47"/>
  <c r="I117" i="47" s="1"/>
  <c r="I119" i="47" s="1"/>
  <c r="W42" i="47" l="1"/>
  <c r="D140" i="43" s="1"/>
  <c r="K42" i="47"/>
  <c r="D141" i="43" l="1"/>
  <c r="K44" i="47"/>
  <c r="K57" i="47" s="1"/>
  <c r="K59" i="47" s="1"/>
  <c r="W44" i="47"/>
  <c r="W57" i="47" s="1"/>
  <c r="W59" i="47" l="1"/>
  <c r="W72" i="47" s="1"/>
  <c r="E140" i="43"/>
  <c r="K72" i="47"/>
  <c r="K74" i="47" s="1"/>
  <c r="K87" i="47" s="1"/>
  <c r="K89" i="47" s="1"/>
  <c r="K102" i="47" s="1"/>
  <c r="K104" i="47" l="1"/>
  <c r="K117" i="47" s="1"/>
  <c r="K119" i="47" s="1"/>
  <c r="W74" i="47"/>
  <c r="W87" i="47" s="1"/>
  <c r="F140" i="43"/>
  <c r="F141" i="43" s="1"/>
  <c r="E141" i="43"/>
  <c r="W89" i="47" l="1"/>
  <c r="W102" i="47" s="1"/>
  <c r="G140" i="43"/>
  <c r="G141" i="43" l="1"/>
  <c r="W104" i="47"/>
  <c r="W117" i="47" s="1"/>
  <c r="H140" i="43"/>
  <c r="H141" i="43" s="1"/>
  <c r="W119" i="47" l="1"/>
  <c r="I140" i="43"/>
  <c r="I141" i="43" s="1"/>
  <c r="D692" i="79" l="1"/>
  <c r="R692" i="79"/>
  <c r="S692" i="79" l="1"/>
  <c r="E692" i="79"/>
  <c r="F692" i="79" l="1"/>
  <c r="T692" i="79"/>
  <c r="D1466" i="79" l="1"/>
  <c r="R1466" i="79"/>
  <c r="U692" i="79"/>
  <c r="G692" i="79"/>
  <c r="R1272" i="79" l="1"/>
  <c r="H692" i="79"/>
  <c r="S1466" i="79"/>
  <c r="AH1544" i="79"/>
  <c r="AH1559" i="79" s="1"/>
  <c r="R1544" i="79"/>
  <c r="AJ1544" i="79"/>
  <c r="AJ1559" i="79" s="1"/>
  <c r="AI1544" i="79"/>
  <c r="AI1559" i="79" s="1"/>
  <c r="E1466" i="79"/>
  <c r="AQ1544" i="79"/>
  <c r="AQ1559" i="79" s="1"/>
  <c r="AG1544" i="79"/>
  <c r="AG1559" i="79" s="1"/>
  <c r="AL1544" i="79"/>
  <c r="AL1559" i="79" s="1"/>
  <c r="AP1544" i="79"/>
  <c r="AP1559" i="79" s="1"/>
  <c r="AK1544" i="79"/>
  <c r="AK1559" i="79" s="1"/>
  <c r="AO1544" i="79"/>
  <c r="AO1559" i="79" s="1"/>
  <c r="AM1544" i="79"/>
  <c r="AM1559" i="79" s="1"/>
  <c r="AN1544" i="79"/>
  <c r="AN1559" i="79" s="1"/>
  <c r="AR1544" i="79"/>
  <c r="AR1559" i="79" s="1"/>
  <c r="AE1544" i="79"/>
  <c r="AE1559" i="79" s="1"/>
  <c r="D1544" i="79"/>
  <c r="AF1544" i="79"/>
  <c r="AF1559" i="79" s="1"/>
  <c r="D1272" i="79"/>
  <c r="V692" i="79"/>
  <c r="I692" i="79" l="1"/>
  <c r="AS1559" i="79"/>
  <c r="R1077" i="79"/>
  <c r="F1466" i="79"/>
  <c r="D1077" i="79"/>
  <c r="AF1564" i="79"/>
  <c r="AF1753" i="79" s="1"/>
  <c r="AE1564" i="79"/>
  <c r="AE1753" i="79" s="1"/>
  <c r="AN1564" i="79"/>
  <c r="AN1753" i="79" s="1"/>
  <c r="AM1564" i="79"/>
  <c r="AM1753" i="79" s="1"/>
  <c r="AO1564" i="79"/>
  <c r="AO1753" i="79" s="1"/>
  <c r="AQ1564" i="79"/>
  <c r="AQ1753" i="79" s="1"/>
  <c r="AK1564" i="79"/>
  <c r="AK1753" i="79" s="1"/>
  <c r="AG1564" i="79"/>
  <c r="AG1753" i="79" s="1"/>
  <c r="AR1564" i="79"/>
  <c r="AR1753" i="79" s="1"/>
  <c r="AP1564" i="79"/>
  <c r="AP1753" i="79" s="1"/>
  <c r="AL1564" i="79"/>
  <c r="AL1753" i="79" s="1"/>
  <c r="T1466" i="79"/>
  <c r="S1272" i="79"/>
  <c r="E1272" i="79"/>
  <c r="W692" i="79"/>
  <c r="AJ1564" i="79"/>
  <c r="AJ1753" i="79" s="1"/>
  <c r="AH1564" i="79"/>
  <c r="AH1753" i="79" s="1"/>
  <c r="AI1564" i="79"/>
  <c r="AI1753" i="79" s="1"/>
  <c r="D882" i="79" l="1"/>
  <c r="E1077" i="79"/>
  <c r="R882" i="79"/>
  <c r="AI1565" i="79"/>
  <c r="AI1790" i="79" s="1"/>
  <c r="AJ1565" i="79"/>
  <c r="AJ1790" i="79" s="1"/>
  <c r="AH1565" i="79"/>
  <c r="AH1790" i="79" s="1"/>
  <c r="G1466" i="79"/>
  <c r="T1272" i="79"/>
  <c r="AN1565" i="79"/>
  <c r="AN1790" i="79" s="1"/>
  <c r="AE1565" i="79"/>
  <c r="AE1790" i="79" s="1"/>
  <c r="AR1565" i="79"/>
  <c r="AR1790" i="79" s="1"/>
  <c r="AK1565" i="79"/>
  <c r="AK1790" i="79" s="1"/>
  <c r="AO1565" i="79"/>
  <c r="AO1790" i="79" s="1"/>
  <c r="AL1565" i="79"/>
  <c r="AL1790" i="79" s="1"/>
  <c r="AQ1565" i="79"/>
  <c r="AQ1790" i="79" s="1"/>
  <c r="AF1565" i="79"/>
  <c r="AF1790" i="79" s="1"/>
  <c r="AG1565" i="79"/>
  <c r="AG1790" i="79" s="1"/>
  <c r="AM1565" i="79"/>
  <c r="AM1790" i="79" s="1"/>
  <c r="AP1565" i="79"/>
  <c r="AP1790" i="79" s="1"/>
  <c r="AS1753" i="79"/>
  <c r="U1466" i="79"/>
  <c r="X692" i="79"/>
  <c r="F1272" i="79"/>
  <c r="S1077" i="79"/>
  <c r="J692" i="79"/>
  <c r="K692" i="79" l="1"/>
  <c r="F1077" i="79"/>
  <c r="V1466" i="79"/>
  <c r="AI1566" i="79"/>
  <c r="AI1817" i="79" s="1"/>
  <c r="AH1566" i="79"/>
  <c r="AH1817" i="79" s="1"/>
  <c r="AJ1566" i="79"/>
  <c r="AJ1817" i="79" s="1"/>
  <c r="U1272" i="79"/>
  <c r="Y692" i="79"/>
  <c r="T1077" i="79"/>
  <c r="H1466" i="79"/>
  <c r="S882" i="79"/>
  <c r="E882" i="79"/>
  <c r="AS1790" i="79"/>
  <c r="G1272" i="79"/>
  <c r="AL1566" i="79"/>
  <c r="AL1817" i="79" s="1"/>
  <c r="AF1566" i="79"/>
  <c r="AF1817" i="79" s="1"/>
  <c r="AG1566" i="79"/>
  <c r="AG1817" i="79" s="1"/>
  <c r="AR1566" i="79"/>
  <c r="AR1817" i="79" s="1"/>
  <c r="AK1566" i="79"/>
  <c r="AK1817" i="79" s="1"/>
  <c r="AN1566" i="79"/>
  <c r="AN1817" i="79" s="1"/>
  <c r="AP1566" i="79"/>
  <c r="AP1817" i="79" s="1"/>
  <c r="AM1566" i="79"/>
  <c r="AM1817" i="79" s="1"/>
  <c r="AO1566" i="79"/>
  <c r="AO1817" i="79" s="1"/>
  <c r="AE1566" i="79"/>
  <c r="AE1817" i="79" s="1"/>
  <c r="AQ1566" i="79"/>
  <c r="AQ1817" i="79" s="1"/>
  <c r="AS1817" i="79" l="1"/>
  <c r="AH1567" i="79"/>
  <c r="AH1844" i="79" s="1"/>
  <c r="AI1567" i="79"/>
  <c r="AI1844" i="79" s="1"/>
  <c r="AJ1567" i="79"/>
  <c r="AJ1844" i="79" s="1"/>
  <c r="H1272" i="79"/>
  <c r="F882" i="79"/>
  <c r="V1272" i="79"/>
  <c r="L692" i="79"/>
  <c r="T882" i="79"/>
  <c r="Z692" i="79"/>
  <c r="W1466" i="79"/>
  <c r="I1466" i="79"/>
  <c r="U1077" i="79"/>
  <c r="G1077" i="79"/>
  <c r="AP1567" i="79"/>
  <c r="AP1844" i="79" s="1"/>
  <c r="AE1567" i="79"/>
  <c r="AE1844" i="79" s="1"/>
  <c r="AF1567" i="79"/>
  <c r="AF1844" i="79" s="1"/>
  <c r="AR1567" i="79"/>
  <c r="AR1844" i="79" s="1"/>
  <c r="AQ1567" i="79"/>
  <c r="AQ1844" i="79" s="1"/>
  <c r="AN1567" i="79"/>
  <c r="AN1844" i="79" s="1"/>
  <c r="AM1567" i="79"/>
  <c r="AM1844" i="79" s="1"/>
  <c r="AL1567" i="79"/>
  <c r="AL1844" i="79" s="1"/>
  <c r="AG1567" i="79"/>
  <c r="AG1844" i="79" s="1"/>
  <c r="AO1567" i="79"/>
  <c r="AO1844" i="79" s="1"/>
  <c r="AK1567" i="79"/>
  <c r="AK1844" i="79" s="1"/>
  <c r="H1077" i="79" l="1"/>
  <c r="M692" i="79"/>
  <c r="V1077" i="79"/>
  <c r="W1272" i="79"/>
  <c r="J1466" i="79"/>
  <c r="X1466" i="79"/>
  <c r="G882" i="79"/>
  <c r="AM1568" i="79"/>
  <c r="AM1871" i="79" s="1"/>
  <c r="AP1568" i="79"/>
  <c r="AP1871" i="79" s="1"/>
  <c r="AO1568" i="79"/>
  <c r="AO1871" i="79" s="1"/>
  <c r="AF1568" i="79"/>
  <c r="AF1871" i="79" s="1"/>
  <c r="AE1568" i="79"/>
  <c r="AE1871" i="79" s="1"/>
  <c r="AG1568" i="79"/>
  <c r="AG1871" i="79" s="1"/>
  <c r="AN1568" i="79"/>
  <c r="AN1871" i="79" s="1"/>
  <c r="AR1568" i="79"/>
  <c r="AR1871" i="79" s="1"/>
  <c r="AK1568" i="79"/>
  <c r="AK1871" i="79" s="1"/>
  <c r="AQ1568" i="79"/>
  <c r="AQ1871" i="79" s="1"/>
  <c r="AL1568" i="79"/>
  <c r="AL1871" i="79" s="1"/>
  <c r="AH1568" i="79"/>
  <c r="AH1871" i="79" s="1"/>
  <c r="AI1568" i="79"/>
  <c r="AI1871" i="79" s="1"/>
  <c r="AJ1568" i="79"/>
  <c r="AJ1871" i="79" s="1"/>
  <c r="AS1844" i="79"/>
  <c r="AA692" i="79"/>
  <c r="U882" i="79"/>
  <c r="I1272" i="79"/>
  <c r="J1272" i="79" l="1"/>
  <c r="X1272" i="79"/>
  <c r="Y1466" i="79"/>
  <c r="I1077" i="79"/>
  <c r="W1077" i="79"/>
  <c r="V882" i="79"/>
  <c r="N692" i="79"/>
  <c r="H882" i="79"/>
  <c r="K1466" i="79"/>
  <c r="AB692" i="79"/>
  <c r="AS1871" i="79"/>
  <c r="R897" i="79" l="1"/>
  <c r="R1278" i="79"/>
  <c r="D897" i="79"/>
  <c r="D707" i="79"/>
  <c r="D1284" i="79"/>
  <c r="R707" i="79"/>
  <c r="R1284" i="79"/>
  <c r="D1262" i="79"/>
  <c r="D1278" i="79"/>
  <c r="R1262" i="79"/>
  <c r="D1092" i="79"/>
  <c r="R1092" i="79"/>
  <c r="O692" i="79"/>
  <c r="L1466" i="79"/>
  <c r="Z1466" i="79"/>
  <c r="X1077" i="79"/>
  <c r="J1077" i="79"/>
  <c r="Y1272" i="79"/>
  <c r="I882" i="79"/>
  <c r="K1272" i="79"/>
  <c r="AC692" i="79"/>
  <c r="W882" i="79"/>
  <c r="AF1350" i="79" l="1"/>
  <c r="AF1364" i="79" s="1"/>
  <c r="AO1350" i="79"/>
  <c r="AO1364" i="79" s="1"/>
  <c r="AK1350" i="79"/>
  <c r="AK1364" i="79" s="1"/>
  <c r="AN1350" i="79"/>
  <c r="AN1364" i="79" s="1"/>
  <c r="AG1350" i="79"/>
  <c r="AG1364" i="79" s="1"/>
  <c r="D1350" i="79"/>
  <c r="AR1350" i="79"/>
  <c r="AR1364" i="79" s="1"/>
  <c r="AP1350" i="79"/>
  <c r="AP1364" i="79" s="1"/>
  <c r="AQ1350" i="79"/>
  <c r="AQ1364" i="79" s="1"/>
  <c r="AE1350" i="79"/>
  <c r="AE1364" i="79" s="1"/>
  <c r="AM1350" i="79"/>
  <c r="AM1364" i="79" s="1"/>
  <c r="AL1350" i="79"/>
  <c r="AL1364" i="79" s="1"/>
  <c r="E1092" i="79"/>
  <c r="S1284" i="79"/>
  <c r="E897" i="79"/>
  <c r="E707" i="79"/>
  <c r="S1262" i="79"/>
  <c r="S707" i="79"/>
  <c r="S1278" i="79"/>
  <c r="E1262" i="79"/>
  <c r="R1350" i="79"/>
  <c r="AJ1350" i="79"/>
  <c r="AJ1364" i="79" s="1"/>
  <c r="AI1350" i="79"/>
  <c r="AI1364" i="79" s="1"/>
  <c r="AH1350" i="79"/>
  <c r="AH1364" i="79" s="1"/>
  <c r="S1092" i="79"/>
  <c r="E1278" i="79"/>
  <c r="E1284" i="79"/>
  <c r="S897" i="79"/>
  <c r="Y1077" i="79"/>
  <c r="M1466" i="79"/>
  <c r="X882" i="79"/>
  <c r="K1077" i="79"/>
  <c r="AD692" i="79"/>
  <c r="L1272" i="79"/>
  <c r="Z1272" i="79"/>
  <c r="P692" i="79"/>
  <c r="J882" i="79"/>
  <c r="AA1466" i="79"/>
  <c r="R1089" i="79" l="1"/>
  <c r="R704" i="79"/>
  <c r="R891" i="79"/>
  <c r="R872" i="79"/>
  <c r="T897" i="79"/>
  <c r="T707" i="79"/>
  <c r="T1284" i="79"/>
  <c r="R1099" i="79"/>
  <c r="R888" i="79"/>
  <c r="F1284" i="79"/>
  <c r="T1262" i="79"/>
  <c r="F1092" i="79"/>
  <c r="D872" i="79"/>
  <c r="D1099" i="79"/>
  <c r="D888" i="79"/>
  <c r="AH1369" i="79"/>
  <c r="AH1558" i="79" s="1"/>
  <c r="AJ1369" i="79"/>
  <c r="AJ1558" i="79" s="1"/>
  <c r="AI1369" i="79"/>
  <c r="AI1558" i="79" s="1"/>
  <c r="D1089" i="79"/>
  <c r="D704" i="79"/>
  <c r="R894" i="79"/>
  <c r="F1278" i="79"/>
  <c r="F1262" i="79"/>
  <c r="F707" i="79"/>
  <c r="D894" i="79"/>
  <c r="AN1369" i="79"/>
  <c r="AN1558" i="79" s="1"/>
  <c r="AF1369" i="79"/>
  <c r="AF1558" i="79" s="1"/>
  <c r="AP1369" i="79"/>
  <c r="AP1558" i="79" s="1"/>
  <c r="AL1369" i="79"/>
  <c r="AL1558" i="79" s="1"/>
  <c r="AR1369" i="79"/>
  <c r="AR1558" i="79" s="1"/>
  <c r="AO1369" i="79"/>
  <c r="AO1558" i="79" s="1"/>
  <c r="AQ1369" i="79"/>
  <c r="AQ1558" i="79" s="1"/>
  <c r="AK1369" i="79"/>
  <c r="AK1558" i="79" s="1"/>
  <c r="AG1369" i="79"/>
  <c r="AG1558" i="79" s="1"/>
  <c r="AM1369" i="79"/>
  <c r="AM1558" i="79" s="1"/>
  <c r="AE1369" i="79"/>
  <c r="AE1558" i="79" s="1"/>
  <c r="R1083" i="79"/>
  <c r="R698" i="79"/>
  <c r="R920" i="79"/>
  <c r="T1092" i="79"/>
  <c r="T1278" i="79"/>
  <c r="F897" i="79"/>
  <c r="AS1364" i="79"/>
  <c r="D891" i="79"/>
  <c r="D1083" i="79"/>
  <c r="D698" i="79"/>
  <c r="D920" i="79"/>
  <c r="Z1077" i="79"/>
  <c r="AA1272" i="79"/>
  <c r="Y882" i="79"/>
  <c r="AB1466" i="79"/>
  <c r="L1077" i="79"/>
  <c r="K882" i="79"/>
  <c r="M1272" i="79"/>
  <c r="N1466" i="79"/>
  <c r="E894" i="79" l="1"/>
  <c r="S894" i="79"/>
  <c r="S698" i="79"/>
  <c r="U1262" i="79"/>
  <c r="S920" i="79"/>
  <c r="G1092" i="79"/>
  <c r="S1099" i="79"/>
  <c r="S872" i="79"/>
  <c r="U1284" i="79"/>
  <c r="E698" i="79"/>
  <c r="R765" i="79"/>
  <c r="AH765" i="79"/>
  <c r="AH776" i="79" s="1"/>
  <c r="AH777" i="79" s="1"/>
  <c r="G76" i="43" s="1"/>
  <c r="AI765" i="79"/>
  <c r="AI776" i="79" s="1"/>
  <c r="AI777" i="79" s="1"/>
  <c r="H76" i="43" s="1"/>
  <c r="AJ765" i="79"/>
  <c r="AJ776" i="79" s="1"/>
  <c r="AJ777" i="79" s="1"/>
  <c r="I76" i="43" s="1"/>
  <c r="G707" i="79"/>
  <c r="E704" i="79"/>
  <c r="AI1370" i="79"/>
  <c r="AI1752" i="79" s="1"/>
  <c r="AJ1370" i="79"/>
  <c r="AJ1752" i="79" s="1"/>
  <c r="AH1370" i="79"/>
  <c r="AH1752" i="79" s="1"/>
  <c r="E920" i="79"/>
  <c r="E888" i="79"/>
  <c r="S891" i="79"/>
  <c r="AR765" i="79"/>
  <c r="AR776" i="79" s="1"/>
  <c r="AR777" i="79" s="1"/>
  <c r="Q76" i="43" s="1"/>
  <c r="AL765" i="79"/>
  <c r="AL776" i="79" s="1"/>
  <c r="AL777" i="79" s="1"/>
  <c r="K76" i="43" s="1"/>
  <c r="AO765" i="79"/>
  <c r="AO776" i="79" s="1"/>
  <c r="AO777" i="79" s="1"/>
  <c r="N76" i="43" s="1"/>
  <c r="AQ765" i="79"/>
  <c r="AQ776" i="79" s="1"/>
  <c r="AQ777" i="79" s="1"/>
  <c r="P76" i="43" s="1"/>
  <c r="AN765" i="79"/>
  <c r="AN776" i="79" s="1"/>
  <c r="AN777" i="79" s="1"/>
  <c r="M76" i="43" s="1"/>
  <c r="AE765" i="79"/>
  <c r="AE776" i="79" s="1"/>
  <c r="AF765" i="79"/>
  <c r="AF776" i="79" s="1"/>
  <c r="AF777" i="79" s="1"/>
  <c r="E76" i="43" s="1"/>
  <c r="AM765" i="79"/>
  <c r="AM776" i="79" s="1"/>
  <c r="AM777" i="79" s="1"/>
  <c r="L76" i="43" s="1"/>
  <c r="AG765" i="79"/>
  <c r="AG776" i="79" s="1"/>
  <c r="AG777" i="79" s="1"/>
  <c r="F76" i="43" s="1"/>
  <c r="D765" i="79"/>
  <c r="AP765" i="79"/>
  <c r="AP776" i="79" s="1"/>
  <c r="AP777" i="79" s="1"/>
  <c r="O76" i="43" s="1"/>
  <c r="AK765" i="79"/>
  <c r="AK776" i="79" s="1"/>
  <c r="AK777" i="79" s="1"/>
  <c r="J76" i="43" s="1"/>
  <c r="U1278" i="79"/>
  <c r="S1083" i="79"/>
  <c r="E1099" i="79"/>
  <c r="G1284" i="79"/>
  <c r="U707" i="79"/>
  <c r="S704" i="79"/>
  <c r="E1083" i="79"/>
  <c r="AI1155" i="79"/>
  <c r="AI1168" i="79" s="1"/>
  <c r="AJ1155" i="79"/>
  <c r="AJ1168" i="79" s="1"/>
  <c r="R1155" i="79"/>
  <c r="AH1155" i="79"/>
  <c r="AH1168" i="79" s="1"/>
  <c r="G1262" i="79"/>
  <c r="E1089" i="79"/>
  <c r="AH960" i="79"/>
  <c r="AH972" i="79" s="1"/>
  <c r="AI960" i="79"/>
  <c r="AI972" i="79" s="1"/>
  <c r="AJ960" i="79"/>
  <c r="AJ972" i="79" s="1"/>
  <c r="R960" i="79"/>
  <c r="AP1155" i="79"/>
  <c r="AP1168" i="79" s="1"/>
  <c r="AN1155" i="79"/>
  <c r="AN1168" i="79" s="1"/>
  <c r="AM1155" i="79"/>
  <c r="AM1168" i="79" s="1"/>
  <c r="AG1155" i="79"/>
  <c r="AG1168" i="79" s="1"/>
  <c r="AR1155" i="79"/>
  <c r="AR1168" i="79" s="1"/>
  <c r="AQ1155" i="79"/>
  <c r="AQ1168" i="79" s="1"/>
  <c r="AE1155" i="79"/>
  <c r="AE1168" i="79" s="1"/>
  <c r="AK1155" i="79"/>
  <c r="AK1168" i="79" s="1"/>
  <c r="AO1155" i="79"/>
  <c r="AO1168" i="79" s="1"/>
  <c r="AL1155" i="79"/>
  <c r="AL1168" i="79" s="1"/>
  <c r="D1155" i="79"/>
  <c r="U1092" i="79"/>
  <c r="AS1558" i="79"/>
  <c r="AL1370" i="79"/>
  <c r="AL1752" i="79" s="1"/>
  <c r="AE1370" i="79"/>
  <c r="AE1752" i="79" s="1"/>
  <c r="AP1370" i="79"/>
  <c r="AP1752" i="79" s="1"/>
  <c r="AO1370" i="79"/>
  <c r="AO1752" i="79" s="1"/>
  <c r="AK1370" i="79"/>
  <c r="AK1752" i="79" s="1"/>
  <c r="AN1370" i="79"/>
  <c r="AN1752" i="79" s="1"/>
  <c r="AM1370" i="79"/>
  <c r="AM1752" i="79" s="1"/>
  <c r="AQ1370" i="79"/>
  <c r="AQ1752" i="79" s="1"/>
  <c r="AG1370" i="79"/>
  <c r="AG1752" i="79" s="1"/>
  <c r="AR1370" i="79"/>
  <c r="AR1752" i="79" s="1"/>
  <c r="AF1370" i="79"/>
  <c r="AF1752" i="79" s="1"/>
  <c r="E872" i="79"/>
  <c r="S888" i="79"/>
  <c r="U897" i="79"/>
  <c r="S1089" i="79"/>
  <c r="G897" i="79"/>
  <c r="E891" i="79"/>
  <c r="G1278" i="79"/>
  <c r="AN960" i="79"/>
  <c r="AN972" i="79" s="1"/>
  <c r="AQ960" i="79"/>
  <c r="AQ972" i="79" s="1"/>
  <c r="AK960" i="79"/>
  <c r="AK972" i="79" s="1"/>
  <c r="AO960" i="79"/>
  <c r="AO972" i="79" s="1"/>
  <c r="AL960" i="79"/>
  <c r="AL972" i="79" s="1"/>
  <c r="AF960" i="79"/>
  <c r="AF972" i="79" s="1"/>
  <c r="AE960" i="79"/>
  <c r="AE972" i="79" s="1"/>
  <c r="AM960" i="79"/>
  <c r="AM972" i="79" s="1"/>
  <c r="AP960" i="79"/>
  <c r="AP972" i="79" s="1"/>
  <c r="AR960" i="79"/>
  <c r="AR972" i="79" s="1"/>
  <c r="D960" i="79"/>
  <c r="AG960" i="79"/>
  <c r="AG972" i="79" s="1"/>
  <c r="AC1466" i="79"/>
  <c r="AA1077" i="79"/>
  <c r="O1466" i="79"/>
  <c r="N1272" i="79"/>
  <c r="M1077" i="79"/>
  <c r="AB1272" i="79"/>
  <c r="L882" i="79"/>
  <c r="Z882" i="79"/>
  <c r="F1089" i="79" l="1"/>
  <c r="P125" i="47"/>
  <c r="P123" i="47"/>
  <c r="P129" i="47"/>
  <c r="P130" i="47"/>
  <c r="P127" i="47"/>
  <c r="P126" i="47"/>
  <c r="P121" i="47"/>
  <c r="P128" i="47"/>
  <c r="P124" i="47"/>
  <c r="P120" i="47"/>
  <c r="P131" i="47"/>
  <c r="P122" i="47"/>
  <c r="F891" i="79"/>
  <c r="T888" i="79"/>
  <c r="V1092" i="79"/>
  <c r="T127" i="47"/>
  <c r="T126" i="47"/>
  <c r="T129" i="47"/>
  <c r="T131" i="47"/>
  <c r="T121" i="47"/>
  <c r="T123" i="47"/>
  <c r="T128" i="47"/>
  <c r="T124" i="47"/>
  <c r="T122" i="47"/>
  <c r="T125" i="47"/>
  <c r="T130" i="47"/>
  <c r="T120" i="47"/>
  <c r="S128" i="47"/>
  <c r="S127" i="47"/>
  <c r="S125" i="47"/>
  <c r="S124" i="47"/>
  <c r="S130" i="47"/>
  <c r="S122" i="47"/>
  <c r="S126" i="47"/>
  <c r="S123" i="47"/>
  <c r="S129" i="47"/>
  <c r="S120" i="47"/>
  <c r="S131" i="47"/>
  <c r="S121" i="47"/>
  <c r="N129" i="47"/>
  <c r="N130" i="47"/>
  <c r="N121" i="47"/>
  <c r="N131" i="47"/>
  <c r="N123" i="47"/>
  <c r="N122" i="47"/>
  <c r="N128" i="47"/>
  <c r="N124" i="47"/>
  <c r="N120" i="47"/>
  <c r="N127" i="47"/>
  <c r="N125" i="47"/>
  <c r="N126" i="47"/>
  <c r="T872" i="79"/>
  <c r="V1262" i="79"/>
  <c r="M124" i="47"/>
  <c r="M126" i="47"/>
  <c r="M121" i="47"/>
  <c r="M131" i="47"/>
  <c r="M123" i="47"/>
  <c r="M125" i="47"/>
  <c r="M128" i="47"/>
  <c r="M129" i="47"/>
  <c r="M120" i="47"/>
  <c r="M130" i="47"/>
  <c r="M127" i="47"/>
  <c r="M122" i="47"/>
  <c r="H897" i="79"/>
  <c r="F872" i="79"/>
  <c r="AQ1173" i="79"/>
  <c r="AQ1363" i="79" s="1"/>
  <c r="AF1173" i="79"/>
  <c r="AF1363" i="79" s="1"/>
  <c r="AF1155" i="79"/>
  <c r="AF1168" i="79" s="1"/>
  <c r="AS1168" i="79" s="1"/>
  <c r="AG1173" i="79"/>
  <c r="AG1363" i="79" s="1"/>
  <c r="AE1173" i="79"/>
  <c r="AE1363" i="79" s="1"/>
  <c r="AR1173" i="79"/>
  <c r="AR1363" i="79" s="1"/>
  <c r="AL1173" i="79"/>
  <c r="AL1363" i="79" s="1"/>
  <c r="AM1173" i="79"/>
  <c r="AM1363" i="79" s="1"/>
  <c r="AK1173" i="79"/>
  <c r="AK1363" i="79" s="1"/>
  <c r="AO1173" i="79"/>
  <c r="AO1363" i="79" s="1"/>
  <c r="AP1173" i="79"/>
  <c r="AP1363" i="79" s="1"/>
  <c r="AN1173" i="79"/>
  <c r="AN1363" i="79" s="1"/>
  <c r="K123" i="47"/>
  <c r="K128" i="47"/>
  <c r="K130" i="47"/>
  <c r="K127" i="47"/>
  <c r="K121" i="47"/>
  <c r="K129" i="47"/>
  <c r="K126" i="47"/>
  <c r="K125" i="47"/>
  <c r="K131" i="47"/>
  <c r="K124" i="47"/>
  <c r="K122" i="47"/>
  <c r="K120" i="47"/>
  <c r="V122" i="47"/>
  <c r="V127" i="47"/>
  <c r="V123" i="47"/>
  <c r="V121" i="47"/>
  <c r="V120" i="47"/>
  <c r="V124" i="47"/>
  <c r="V126" i="47"/>
  <c r="V130" i="47"/>
  <c r="V125" i="47"/>
  <c r="V131" i="47"/>
  <c r="V129" i="47"/>
  <c r="V128" i="47"/>
  <c r="L130" i="47"/>
  <c r="L129" i="47"/>
  <c r="L122" i="47"/>
  <c r="L126" i="47"/>
  <c r="L120" i="47"/>
  <c r="L123" i="47"/>
  <c r="L127" i="47"/>
  <c r="L125" i="47"/>
  <c r="L124" i="47"/>
  <c r="L128" i="47"/>
  <c r="L131" i="47"/>
  <c r="L121" i="47"/>
  <c r="T1099" i="79"/>
  <c r="T698" i="79"/>
  <c r="H1262" i="79"/>
  <c r="T704" i="79"/>
  <c r="T1083" i="79"/>
  <c r="Q120" i="47"/>
  <c r="Q122" i="47"/>
  <c r="Q124" i="47"/>
  <c r="Q129" i="47"/>
  <c r="Q121" i="47"/>
  <c r="Q125" i="47"/>
  <c r="Q131" i="47"/>
  <c r="Q123" i="47"/>
  <c r="Q130" i="47"/>
  <c r="Q128" i="47"/>
  <c r="Q127" i="47"/>
  <c r="Q126" i="47"/>
  <c r="T891" i="79"/>
  <c r="AJ781" i="79"/>
  <c r="AJ971" i="79" s="1"/>
  <c r="AJ973" i="79" s="1"/>
  <c r="I79" i="43" s="1"/>
  <c r="AI781" i="79"/>
  <c r="AI971" i="79" s="1"/>
  <c r="AI973" i="79" s="1"/>
  <c r="H79" i="43" s="1"/>
  <c r="AH781" i="79"/>
  <c r="AH971" i="79" s="1"/>
  <c r="AH973" i="79" s="1"/>
  <c r="G79" i="43" s="1"/>
  <c r="L142" i="47" s="1"/>
  <c r="F1083" i="79"/>
  <c r="AJ1371" i="79"/>
  <c r="AJ1789" i="79" s="1"/>
  <c r="AI1371" i="79"/>
  <c r="AI1789" i="79" s="1"/>
  <c r="AH1371" i="79"/>
  <c r="AH1789" i="79" s="1"/>
  <c r="AQ977" i="79"/>
  <c r="AQ1167" i="79" s="1"/>
  <c r="AO977" i="79"/>
  <c r="AO1167" i="79" s="1"/>
  <c r="AR977" i="79"/>
  <c r="AR1167" i="79" s="1"/>
  <c r="AG977" i="79"/>
  <c r="AG1167" i="79" s="1"/>
  <c r="AE977" i="79"/>
  <c r="AE1167" i="79" s="1"/>
  <c r="AM977" i="79"/>
  <c r="AM1167" i="79" s="1"/>
  <c r="AK977" i="79"/>
  <c r="AK1167" i="79" s="1"/>
  <c r="AP977" i="79"/>
  <c r="AP1167" i="79" s="1"/>
  <c r="AL977" i="79"/>
  <c r="AL1167" i="79" s="1"/>
  <c r="AF977" i="79"/>
  <c r="AF1167" i="79" s="1"/>
  <c r="AN977" i="79"/>
  <c r="AN1167" i="79" s="1"/>
  <c r="T1089" i="79"/>
  <c r="AQ1371" i="79"/>
  <c r="AQ1789" i="79" s="1"/>
  <c r="AN1371" i="79"/>
  <c r="AN1789" i="79" s="1"/>
  <c r="AO1371" i="79"/>
  <c r="AO1789" i="79" s="1"/>
  <c r="AM1371" i="79"/>
  <c r="AM1789" i="79" s="1"/>
  <c r="AL1371" i="79"/>
  <c r="AL1789" i="79" s="1"/>
  <c r="AP1371" i="79"/>
  <c r="AP1789" i="79" s="1"/>
  <c r="AE1371" i="79"/>
  <c r="AE1789" i="79" s="1"/>
  <c r="AF1371" i="79"/>
  <c r="AF1789" i="79" s="1"/>
  <c r="AG1371" i="79"/>
  <c r="AG1789" i="79" s="1"/>
  <c r="AR1371" i="79"/>
  <c r="AR1789" i="79" s="1"/>
  <c r="AK1371" i="79"/>
  <c r="AK1789" i="79" s="1"/>
  <c r="AI1173" i="79"/>
  <c r="AI1363" i="79" s="1"/>
  <c r="AJ1173" i="79"/>
  <c r="AJ1363" i="79" s="1"/>
  <c r="AH1173" i="79"/>
  <c r="AH1363" i="79" s="1"/>
  <c r="J121" i="47"/>
  <c r="J127" i="47"/>
  <c r="J125" i="47"/>
  <c r="J123" i="47"/>
  <c r="J120" i="47"/>
  <c r="J124" i="47"/>
  <c r="J129" i="47"/>
  <c r="J131" i="47"/>
  <c r="J126" i="47"/>
  <c r="J128" i="47"/>
  <c r="J122" i="47"/>
  <c r="J130" i="47"/>
  <c r="F704" i="79"/>
  <c r="F698" i="79"/>
  <c r="H1092" i="79"/>
  <c r="T894" i="79"/>
  <c r="AJ977" i="79"/>
  <c r="AJ1167" i="79" s="1"/>
  <c r="AI977" i="79"/>
  <c r="AI1167" i="79" s="1"/>
  <c r="AH977" i="79"/>
  <c r="AH1167" i="79" s="1"/>
  <c r="AS1752" i="79"/>
  <c r="V707" i="79"/>
  <c r="V1278" i="79"/>
  <c r="J135" i="43"/>
  <c r="AE777" i="79"/>
  <c r="D76" i="43" s="1"/>
  <c r="AS776" i="79"/>
  <c r="AS777" i="79" s="1"/>
  <c r="AS779" i="79" s="1"/>
  <c r="F888" i="79"/>
  <c r="AN781" i="79"/>
  <c r="AN971" i="79" s="1"/>
  <c r="AN973" i="79" s="1"/>
  <c r="M79" i="43" s="1"/>
  <c r="AP781" i="79"/>
  <c r="AP971" i="79" s="1"/>
  <c r="AP973" i="79" s="1"/>
  <c r="O79" i="43" s="1"/>
  <c r="AL781" i="79"/>
  <c r="AL971" i="79" s="1"/>
  <c r="AL973" i="79" s="1"/>
  <c r="K79" i="43" s="1"/>
  <c r="P145" i="47" s="1"/>
  <c r="AK781" i="79"/>
  <c r="AK971" i="79" s="1"/>
  <c r="AK973" i="79" s="1"/>
  <c r="J79" i="43" s="1"/>
  <c r="AM781" i="79"/>
  <c r="AM971" i="79" s="1"/>
  <c r="AM973" i="79" s="1"/>
  <c r="L79" i="43" s="1"/>
  <c r="AE781" i="79"/>
  <c r="AE971" i="79" s="1"/>
  <c r="AO781" i="79"/>
  <c r="AO971" i="79" s="1"/>
  <c r="AO973" i="79" s="1"/>
  <c r="N79" i="43" s="1"/>
  <c r="AG781" i="79"/>
  <c r="AG971" i="79" s="1"/>
  <c r="AG973" i="79" s="1"/>
  <c r="F79" i="43" s="1"/>
  <c r="AF781" i="79"/>
  <c r="AF971" i="79" s="1"/>
  <c r="AF973" i="79" s="1"/>
  <c r="E79" i="43" s="1"/>
  <c r="J137" i="47" s="1"/>
  <c r="AR781" i="79"/>
  <c r="AR971" i="79" s="1"/>
  <c r="AR973" i="79" s="1"/>
  <c r="Q79" i="43" s="1"/>
  <c r="AQ781" i="79"/>
  <c r="AQ971" i="79" s="1"/>
  <c r="AQ973" i="79" s="1"/>
  <c r="P79" i="43" s="1"/>
  <c r="U145" i="47" s="1"/>
  <c r="H1278" i="79"/>
  <c r="V897" i="79"/>
  <c r="R121" i="47"/>
  <c r="R126" i="47"/>
  <c r="R131" i="47"/>
  <c r="R120" i="47"/>
  <c r="R128" i="47"/>
  <c r="R123" i="47"/>
  <c r="R129" i="47"/>
  <c r="R124" i="47"/>
  <c r="R125" i="47"/>
  <c r="R127" i="47"/>
  <c r="R130" i="47"/>
  <c r="R122" i="47"/>
  <c r="H707" i="79"/>
  <c r="V1284" i="79"/>
  <c r="T920" i="79"/>
  <c r="F894" i="79"/>
  <c r="F1099" i="79"/>
  <c r="K136" i="43"/>
  <c r="AS972" i="79"/>
  <c r="H1284" i="79"/>
  <c r="O125" i="47"/>
  <c r="O120" i="47"/>
  <c r="O123" i="47"/>
  <c r="O128" i="47"/>
  <c r="O131" i="47"/>
  <c r="O121" i="47"/>
  <c r="O124" i="47"/>
  <c r="O127" i="47"/>
  <c r="O130" i="47"/>
  <c r="O122" i="47"/>
  <c r="O126" i="47"/>
  <c r="O129" i="47"/>
  <c r="U128" i="47"/>
  <c r="U127" i="47"/>
  <c r="U124" i="47"/>
  <c r="U131" i="47"/>
  <c r="U129" i="47"/>
  <c r="U126" i="47"/>
  <c r="U125" i="47"/>
  <c r="U123" i="47"/>
  <c r="U121" i="47"/>
  <c r="U120" i="47"/>
  <c r="U130" i="47"/>
  <c r="U122" i="47"/>
  <c r="F920" i="79"/>
  <c r="N1077" i="79"/>
  <c r="AB1077" i="79"/>
  <c r="M882" i="79"/>
  <c r="O1272" i="79"/>
  <c r="AD1466" i="79"/>
  <c r="AC1272" i="79"/>
  <c r="AA882" i="79"/>
  <c r="P1466" i="79"/>
  <c r="U135" i="47" l="1"/>
  <c r="U146" i="47"/>
  <c r="U140" i="47"/>
  <c r="U143" i="47"/>
  <c r="U139" i="47"/>
  <c r="U137" i="47"/>
  <c r="R138" i="47"/>
  <c r="R146" i="47"/>
  <c r="R143" i="47"/>
  <c r="R141" i="47"/>
  <c r="R145" i="47"/>
  <c r="R140" i="47"/>
  <c r="R144" i="47"/>
  <c r="R135" i="47"/>
  <c r="R139" i="47"/>
  <c r="R137" i="47"/>
  <c r="R142" i="47"/>
  <c r="R136" i="47"/>
  <c r="J138" i="47"/>
  <c r="U141" i="47"/>
  <c r="N132" i="47"/>
  <c r="N134" i="47" s="1"/>
  <c r="U142" i="47"/>
  <c r="U138" i="47"/>
  <c r="U136" i="47"/>
  <c r="AS1789" i="79"/>
  <c r="O132" i="47"/>
  <c r="O134" i="47" s="1"/>
  <c r="J140" i="47"/>
  <c r="L137" i="43"/>
  <c r="M137" i="43" s="1"/>
  <c r="T132" i="47"/>
  <c r="T134" i="47" s="1"/>
  <c r="S139" i="47"/>
  <c r="S137" i="47"/>
  <c r="S145" i="47"/>
  <c r="S135" i="47"/>
  <c r="S143" i="47"/>
  <c r="S146" i="47"/>
  <c r="S144" i="47"/>
  <c r="S140" i="47"/>
  <c r="S141" i="47"/>
  <c r="S138" i="47"/>
  <c r="S136" i="47"/>
  <c r="S142" i="47"/>
  <c r="O136" i="47"/>
  <c r="O139" i="47"/>
  <c r="O140" i="47"/>
  <c r="O142" i="47"/>
  <c r="O145" i="47"/>
  <c r="O138" i="47"/>
  <c r="O146" i="47"/>
  <c r="O135" i="47"/>
  <c r="O137" i="47"/>
  <c r="O143" i="47"/>
  <c r="O144" i="47"/>
  <c r="O141" i="47"/>
  <c r="T143" i="47"/>
  <c r="T142" i="47"/>
  <c r="T145" i="47"/>
  <c r="T136" i="47"/>
  <c r="T144" i="47"/>
  <c r="T135" i="47"/>
  <c r="T140" i="47"/>
  <c r="T141" i="47"/>
  <c r="T146" i="47"/>
  <c r="T138" i="47"/>
  <c r="T139" i="47"/>
  <c r="T137" i="47"/>
  <c r="K137" i="47"/>
  <c r="K138" i="47"/>
  <c r="K139" i="47"/>
  <c r="K140" i="47"/>
  <c r="K145" i="47"/>
  <c r="K146" i="47"/>
  <c r="K135" i="47"/>
  <c r="K142" i="47"/>
  <c r="K144" i="47"/>
  <c r="K143" i="47"/>
  <c r="G888" i="79"/>
  <c r="Q146" i="47"/>
  <c r="Q144" i="47"/>
  <c r="Q141" i="47"/>
  <c r="Q142" i="47"/>
  <c r="Q145" i="47"/>
  <c r="Q136" i="47"/>
  <c r="Q138" i="47"/>
  <c r="Q140" i="47"/>
  <c r="Q135" i="47"/>
  <c r="Q139" i="47"/>
  <c r="U144" i="47"/>
  <c r="U132" i="47"/>
  <c r="U134" i="47" s="1"/>
  <c r="G1099" i="79"/>
  <c r="I707" i="79"/>
  <c r="R132" i="47"/>
  <c r="R134" i="47" s="1"/>
  <c r="I1278" i="79"/>
  <c r="W707" i="79"/>
  <c r="U894" i="79"/>
  <c r="J139" i="47"/>
  <c r="U1089" i="79"/>
  <c r="Q137" i="47"/>
  <c r="K136" i="47"/>
  <c r="V139" i="47"/>
  <c r="V145" i="47"/>
  <c r="V146" i="47"/>
  <c r="V136" i="47"/>
  <c r="V137" i="47"/>
  <c r="V135" i="47"/>
  <c r="V144" i="47"/>
  <c r="V142" i="47"/>
  <c r="V138" i="47"/>
  <c r="V140" i="47"/>
  <c r="V143" i="47"/>
  <c r="V141" i="47"/>
  <c r="AP1174" i="79"/>
  <c r="AP1557" i="79" s="1"/>
  <c r="AN1174" i="79"/>
  <c r="AN1557" i="79" s="1"/>
  <c r="AM1174" i="79"/>
  <c r="AM1557" i="79" s="1"/>
  <c r="AK1174" i="79"/>
  <c r="AK1557" i="79" s="1"/>
  <c r="AQ1174" i="79"/>
  <c r="AQ1557" i="79" s="1"/>
  <c r="AE1174" i="79"/>
  <c r="AE1557" i="79" s="1"/>
  <c r="AG1174" i="79"/>
  <c r="AG1557" i="79" s="1"/>
  <c r="AO1174" i="79"/>
  <c r="AO1557" i="79" s="1"/>
  <c r="AL1174" i="79"/>
  <c r="AL1557" i="79" s="1"/>
  <c r="AR1174" i="79"/>
  <c r="AR1557" i="79" s="1"/>
  <c r="AF1174" i="79"/>
  <c r="AF1557" i="79" s="1"/>
  <c r="G894" i="79"/>
  <c r="I1284" i="79"/>
  <c r="AS971" i="79"/>
  <c r="AS973" i="79" s="1"/>
  <c r="AS975" i="79" s="1"/>
  <c r="K135" i="43"/>
  <c r="K138" i="43" s="1"/>
  <c r="AE973" i="79"/>
  <c r="D79" i="43" s="1"/>
  <c r="I141" i="47" s="1"/>
  <c r="J141" i="47"/>
  <c r="J136" i="47"/>
  <c r="L136" i="47"/>
  <c r="L137" i="47"/>
  <c r="L143" i="47"/>
  <c r="L138" i="47"/>
  <c r="L145" i="47"/>
  <c r="L146" i="47"/>
  <c r="L141" i="47"/>
  <c r="L135" i="47"/>
  <c r="L144" i="47"/>
  <c r="L140" i="47"/>
  <c r="L139" i="47"/>
  <c r="U920" i="79"/>
  <c r="N141" i="47"/>
  <c r="N136" i="47"/>
  <c r="N145" i="47"/>
  <c r="N137" i="47"/>
  <c r="N139" i="47"/>
  <c r="N144" i="47"/>
  <c r="N135" i="47"/>
  <c r="N138" i="47"/>
  <c r="N143" i="47"/>
  <c r="N140" i="47"/>
  <c r="I127" i="47"/>
  <c r="W127" i="47" s="1"/>
  <c r="I124" i="47"/>
  <c r="W124" i="47" s="1"/>
  <c r="I125" i="47"/>
  <c r="W125" i="47" s="1"/>
  <c r="R76" i="43"/>
  <c r="I128" i="47"/>
  <c r="W128" i="47" s="1"/>
  <c r="I129" i="47"/>
  <c r="W129" i="47" s="1"/>
  <c r="I126" i="47"/>
  <c r="W126" i="47" s="1"/>
  <c r="I123" i="47"/>
  <c r="W123" i="47" s="1"/>
  <c r="I121" i="47"/>
  <c r="W121" i="47" s="1"/>
  <c r="I122" i="47"/>
  <c r="W122" i="47" s="1"/>
  <c r="I131" i="47"/>
  <c r="W131" i="47" s="1"/>
  <c r="I120" i="47"/>
  <c r="I130" i="47"/>
  <c r="W130" i="47" s="1"/>
  <c r="G698" i="79"/>
  <c r="J135" i="47"/>
  <c r="J145" i="47"/>
  <c r="M135" i="47"/>
  <c r="M145" i="47"/>
  <c r="M138" i="47"/>
  <c r="M143" i="47"/>
  <c r="M136" i="47"/>
  <c r="M146" i="47"/>
  <c r="M137" i="47"/>
  <c r="M144" i="47"/>
  <c r="M139" i="47"/>
  <c r="M140" i="47"/>
  <c r="M142" i="47"/>
  <c r="P138" i="47"/>
  <c r="P139" i="47"/>
  <c r="P137" i="47"/>
  <c r="P142" i="47"/>
  <c r="P141" i="47"/>
  <c r="P144" i="47"/>
  <c r="P143" i="47"/>
  <c r="P146" i="47"/>
  <c r="P135" i="47"/>
  <c r="P140" i="47"/>
  <c r="P136" i="47"/>
  <c r="J138" i="43"/>
  <c r="AP782" i="79"/>
  <c r="AP1166" i="79" s="1"/>
  <c r="AP1169" i="79" s="1"/>
  <c r="O82" i="43" s="1"/>
  <c r="AF782" i="79"/>
  <c r="AF1166" i="79" s="1"/>
  <c r="AF1169" i="79" s="1"/>
  <c r="E82" i="43" s="1"/>
  <c r="AL782" i="79"/>
  <c r="AL1166" i="79" s="1"/>
  <c r="AL1169" i="79" s="1"/>
  <c r="K82" i="43" s="1"/>
  <c r="AO782" i="79"/>
  <c r="AO1166" i="79" s="1"/>
  <c r="AO1169" i="79" s="1"/>
  <c r="N82" i="43" s="1"/>
  <c r="AQ782" i="79"/>
  <c r="AQ1166" i="79" s="1"/>
  <c r="AQ1169" i="79" s="1"/>
  <c r="P82" i="43" s="1"/>
  <c r="AN782" i="79"/>
  <c r="AN1166" i="79" s="1"/>
  <c r="AN1169" i="79" s="1"/>
  <c r="M82" i="43" s="1"/>
  <c r="AG782" i="79"/>
  <c r="AG1166" i="79" s="1"/>
  <c r="AG1169" i="79" s="1"/>
  <c r="F82" i="43" s="1"/>
  <c r="AM782" i="79"/>
  <c r="AM1166" i="79" s="1"/>
  <c r="AM1169" i="79" s="1"/>
  <c r="L82" i="43" s="1"/>
  <c r="Q154" i="47" s="1"/>
  <c r="AE782" i="79"/>
  <c r="AE1166" i="79" s="1"/>
  <c r="AR782" i="79"/>
  <c r="AR1166" i="79" s="1"/>
  <c r="AR1169" i="79" s="1"/>
  <c r="Q82" i="43" s="1"/>
  <c r="V160" i="47" s="1"/>
  <c r="AK782" i="79"/>
  <c r="AK1166" i="79" s="1"/>
  <c r="AK1169" i="79" s="1"/>
  <c r="J82" i="43" s="1"/>
  <c r="J142" i="47"/>
  <c r="J146" i="47"/>
  <c r="J132" i="47"/>
  <c r="J134" i="47" s="1"/>
  <c r="M141" i="47"/>
  <c r="N142" i="47"/>
  <c r="I1092" i="79"/>
  <c r="G920" i="79"/>
  <c r="W1284" i="79"/>
  <c r="W897" i="79"/>
  <c r="W1278" i="79"/>
  <c r="G704" i="79"/>
  <c r="J143" i="47"/>
  <c r="AI1174" i="79"/>
  <c r="AI1557" i="79" s="1"/>
  <c r="AH1174" i="79"/>
  <c r="AH1557" i="79" s="1"/>
  <c r="AJ1174" i="79"/>
  <c r="AJ1557" i="79" s="1"/>
  <c r="N146" i="47"/>
  <c r="J144" i="47"/>
  <c r="Q143" i="47"/>
  <c r="K141" i="47"/>
  <c r="U704" i="79"/>
  <c r="V132" i="47"/>
  <c r="V134" i="47" s="1"/>
  <c r="S132" i="47"/>
  <c r="S134" i="47" s="1"/>
  <c r="G891" i="79"/>
  <c r="M132" i="47"/>
  <c r="M134" i="47" s="1"/>
  <c r="I1262" i="79"/>
  <c r="W1262" i="79"/>
  <c r="U891" i="79"/>
  <c r="AK1372" i="79"/>
  <c r="AK1816" i="79" s="1"/>
  <c r="AE1372" i="79"/>
  <c r="AE1816" i="79" s="1"/>
  <c r="AN1372" i="79"/>
  <c r="AN1816" i="79" s="1"/>
  <c r="AL1372" i="79"/>
  <c r="AL1816" i="79" s="1"/>
  <c r="AO1372" i="79"/>
  <c r="AO1816" i="79" s="1"/>
  <c r="AR1372" i="79"/>
  <c r="AR1816" i="79" s="1"/>
  <c r="AM1372" i="79"/>
  <c r="AM1816" i="79" s="1"/>
  <c r="AQ1372" i="79"/>
  <c r="AQ1816" i="79" s="1"/>
  <c r="AP1372" i="79"/>
  <c r="AP1816" i="79" s="1"/>
  <c r="AF1372" i="79"/>
  <c r="AF1816" i="79" s="1"/>
  <c r="AG1372" i="79"/>
  <c r="AG1816" i="79" s="1"/>
  <c r="K132" i="47"/>
  <c r="K134" i="47" s="1"/>
  <c r="G872" i="79"/>
  <c r="AJ1372" i="79"/>
  <c r="AJ1816" i="79" s="1"/>
  <c r="AI1372" i="79"/>
  <c r="AI1816" i="79" s="1"/>
  <c r="AH1372" i="79"/>
  <c r="AH1816" i="79" s="1"/>
  <c r="P132" i="47"/>
  <c r="P134" i="47" s="1"/>
  <c r="U698" i="79"/>
  <c r="AE978" i="79"/>
  <c r="AE1362" i="79" s="1"/>
  <c r="AQ978" i="79"/>
  <c r="AQ1362" i="79" s="1"/>
  <c r="AG978" i="79"/>
  <c r="AG1362" i="79" s="1"/>
  <c r="AP978" i="79"/>
  <c r="AP1362" i="79" s="1"/>
  <c r="AK978" i="79"/>
  <c r="AK1362" i="79" s="1"/>
  <c r="AR978" i="79"/>
  <c r="AR1362" i="79" s="1"/>
  <c r="AM978" i="79"/>
  <c r="AM1362" i="79" s="1"/>
  <c r="AN978" i="79"/>
  <c r="AN1362" i="79" s="1"/>
  <c r="AO978" i="79"/>
  <c r="AO1362" i="79" s="1"/>
  <c r="AL978" i="79"/>
  <c r="AL1362" i="79" s="1"/>
  <c r="AF978" i="79"/>
  <c r="AF1362" i="79" s="1"/>
  <c r="U872" i="79"/>
  <c r="W1092" i="79"/>
  <c r="Q132" i="47"/>
  <c r="Q134" i="47" s="1"/>
  <c r="AI782" i="79"/>
  <c r="AI1166" i="79" s="1"/>
  <c r="AI1169" i="79" s="1"/>
  <c r="H82" i="43" s="1"/>
  <c r="AH782" i="79"/>
  <c r="AH1166" i="79" s="1"/>
  <c r="AH1169" i="79" s="1"/>
  <c r="G82" i="43" s="1"/>
  <c r="AJ782" i="79"/>
  <c r="AJ1166" i="79" s="1"/>
  <c r="AJ1169" i="79" s="1"/>
  <c r="I82" i="43" s="1"/>
  <c r="L132" i="47"/>
  <c r="L134" i="47" s="1"/>
  <c r="I897" i="79"/>
  <c r="AI978" i="79"/>
  <c r="AI1362" i="79" s="1"/>
  <c r="AJ978" i="79"/>
  <c r="AJ1362" i="79" s="1"/>
  <c r="AH978" i="79"/>
  <c r="AH1362" i="79" s="1"/>
  <c r="G1089" i="79"/>
  <c r="AS1167" i="79"/>
  <c r="L136" i="43"/>
  <c r="G1083" i="79"/>
  <c r="U1083" i="79"/>
  <c r="U1099" i="79"/>
  <c r="AS1363" i="79"/>
  <c r="U888" i="79"/>
  <c r="AB882" i="79"/>
  <c r="O1077" i="79"/>
  <c r="P1272" i="79"/>
  <c r="AD1272" i="79"/>
  <c r="AC1077" i="79"/>
  <c r="N882" i="79"/>
  <c r="J154" i="47" l="1"/>
  <c r="I144" i="47"/>
  <c r="I140" i="47"/>
  <c r="W140" i="47" s="1"/>
  <c r="I146" i="47"/>
  <c r="I135" i="47"/>
  <c r="W135" i="47" s="1"/>
  <c r="I138" i="47"/>
  <c r="W138" i="47" s="1"/>
  <c r="J153" i="47"/>
  <c r="J157" i="47"/>
  <c r="R147" i="47"/>
  <c r="R149" i="47" s="1"/>
  <c r="Q159" i="47"/>
  <c r="T147" i="47"/>
  <c r="T149" i="47" s="1"/>
  <c r="P152" i="47"/>
  <c r="P155" i="47"/>
  <c r="P161" i="47"/>
  <c r="S147" i="47"/>
  <c r="S149" i="47" s="1"/>
  <c r="Q147" i="47"/>
  <c r="Q149" i="47" s="1"/>
  <c r="V147" i="47"/>
  <c r="V149" i="47" s="1"/>
  <c r="P147" i="47"/>
  <c r="P149" i="47" s="1"/>
  <c r="J161" i="47"/>
  <c r="O147" i="47"/>
  <c r="O149" i="47" s="1"/>
  <c r="J160" i="47"/>
  <c r="L147" i="47"/>
  <c r="L149" i="47" s="1"/>
  <c r="M147" i="47"/>
  <c r="M149" i="47" s="1"/>
  <c r="N147" i="47"/>
  <c r="N149" i="47" s="1"/>
  <c r="M151" i="47"/>
  <c r="M152" i="47"/>
  <c r="M159" i="47"/>
  <c r="M156" i="47"/>
  <c r="M158" i="47"/>
  <c r="M154" i="47"/>
  <c r="M153" i="47"/>
  <c r="M155" i="47"/>
  <c r="M160" i="47"/>
  <c r="M161" i="47"/>
  <c r="M157" i="47"/>
  <c r="M150" i="47"/>
  <c r="T156" i="47"/>
  <c r="T160" i="47"/>
  <c r="T151" i="47"/>
  <c r="T150" i="47"/>
  <c r="T161" i="47"/>
  <c r="T154" i="47"/>
  <c r="T155" i="47"/>
  <c r="T157" i="47"/>
  <c r="T153" i="47"/>
  <c r="T152" i="47"/>
  <c r="T158" i="47"/>
  <c r="T159" i="47"/>
  <c r="R150" i="47"/>
  <c r="R159" i="47"/>
  <c r="R156" i="47"/>
  <c r="R161" i="47"/>
  <c r="R152" i="47"/>
  <c r="R151" i="47"/>
  <c r="R157" i="47"/>
  <c r="R155" i="47"/>
  <c r="R158" i="47"/>
  <c r="R153" i="47"/>
  <c r="R154" i="47"/>
  <c r="R160" i="47"/>
  <c r="K159" i="47"/>
  <c r="K156" i="47"/>
  <c r="K160" i="47"/>
  <c r="K154" i="47"/>
  <c r="K158" i="47"/>
  <c r="K151" i="47"/>
  <c r="K152" i="47"/>
  <c r="K153" i="47"/>
  <c r="K157" i="47"/>
  <c r="K150" i="47"/>
  <c r="K155" i="47"/>
  <c r="K161" i="47"/>
  <c r="L150" i="47"/>
  <c r="L161" i="47"/>
  <c r="L158" i="47"/>
  <c r="L157" i="47"/>
  <c r="L154" i="47"/>
  <c r="L153" i="47"/>
  <c r="L151" i="47"/>
  <c r="L156" i="47"/>
  <c r="L152" i="47"/>
  <c r="L155" i="47"/>
  <c r="L159" i="47"/>
  <c r="L160" i="47"/>
  <c r="AS1362" i="79"/>
  <c r="J1262" i="79"/>
  <c r="W141" i="47"/>
  <c r="N151" i="47"/>
  <c r="AE1373" i="79"/>
  <c r="AE1843" i="79" s="1"/>
  <c r="AK1373" i="79"/>
  <c r="AK1843" i="79" s="1"/>
  <c r="AP1373" i="79"/>
  <c r="AP1843" i="79" s="1"/>
  <c r="AO1373" i="79"/>
  <c r="AO1843" i="79" s="1"/>
  <c r="AG1373" i="79"/>
  <c r="AG1843" i="79" s="1"/>
  <c r="AQ1373" i="79"/>
  <c r="AQ1843" i="79" s="1"/>
  <c r="AN1373" i="79"/>
  <c r="AN1843" i="79" s="1"/>
  <c r="AL1373" i="79"/>
  <c r="AL1843" i="79" s="1"/>
  <c r="AM1373" i="79"/>
  <c r="AM1843" i="79" s="1"/>
  <c r="AF1373" i="79"/>
  <c r="AF1843" i="79" s="1"/>
  <c r="AR1373" i="79"/>
  <c r="AR1843" i="79" s="1"/>
  <c r="U155" i="47"/>
  <c r="U160" i="47"/>
  <c r="U161" i="47"/>
  <c r="U154" i="47"/>
  <c r="U153" i="47"/>
  <c r="U157" i="47"/>
  <c r="U156" i="47"/>
  <c r="U152" i="47"/>
  <c r="U151" i="47"/>
  <c r="U150" i="47"/>
  <c r="U158" i="47"/>
  <c r="U159" i="47"/>
  <c r="P150" i="47"/>
  <c r="R79" i="43"/>
  <c r="I137" i="47"/>
  <c r="W137" i="47" s="1"/>
  <c r="I143" i="47"/>
  <c r="W143" i="47" s="1"/>
  <c r="I139" i="47"/>
  <c r="W139" i="47" s="1"/>
  <c r="I145" i="47"/>
  <c r="W145" i="47" s="1"/>
  <c r="I142" i="47"/>
  <c r="W142" i="47" s="1"/>
  <c r="I136" i="47"/>
  <c r="W136" i="47" s="1"/>
  <c r="V1083" i="79"/>
  <c r="AK979" i="79"/>
  <c r="AK1556" i="79" s="1"/>
  <c r="AE979" i="79"/>
  <c r="AE1556" i="79" s="1"/>
  <c r="AQ979" i="79"/>
  <c r="AQ1556" i="79" s="1"/>
  <c r="AR979" i="79"/>
  <c r="AR1556" i="79" s="1"/>
  <c r="AF979" i="79"/>
  <c r="AF1556" i="79" s="1"/>
  <c r="AP979" i="79"/>
  <c r="AP1556" i="79" s="1"/>
  <c r="AL979" i="79"/>
  <c r="AL1556" i="79" s="1"/>
  <c r="AG979" i="79"/>
  <c r="AG1556" i="79" s="1"/>
  <c r="AN979" i="79"/>
  <c r="AN1556" i="79" s="1"/>
  <c r="AM979" i="79"/>
  <c r="AM1556" i="79" s="1"/>
  <c r="AO979" i="79"/>
  <c r="AO1556" i="79" s="1"/>
  <c r="X1262" i="79"/>
  <c r="H1083" i="79"/>
  <c r="X1092" i="79"/>
  <c r="AF1175" i="79"/>
  <c r="AF1751" i="79" s="1"/>
  <c r="AG1175" i="79"/>
  <c r="AG1751" i="79" s="1"/>
  <c r="AM1175" i="79"/>
  <c r="AM1751" i="79" s="1"/>
  <c r="AE1175" i="79"/>
  <c r="AE1751" i="79" s="1"/>
  <c r="AO1175" i="79"/>
  <c r="AO1751" i="79" s="1"/>
  <c r="AL1175" i="79"/>
  <c r="AL1751" i="79" s="1"/>
  <c r="AP1175" i="79"/>
  <c r="AP1751" i="79" s="1"/>
  <c r="AR1175" i="79"/>
  <c r="AR1751" i="79" s="1"/>
  <c r="AQ1175" i="79"/>
  <c r="AQ1751" i="79" s="1"/>
  <c r="AN1175" i="79"/>
  <c r="AN1751" i="79" s="1"/>
  <c r="AK1175" i="79"/>
  <c r="AK1751" i="79" s="1"/>
  <c r="J897" i="79"/>
  <c r="AS1816" i="79"/>
  <c r="V704" i="79"/>
  <c r="H704" i="79"/>
  <c r="X1284" i="79"/>
  <c r="AH979" i="79"/>
  <c r="AH1556" i="79" s="1"/>
  <c r="AJ979" i="79"/>
  <c r="AJ1556" i="79" s="1"/>
  <c r="AI979" i="79"/>
  <c r="AI1556" i="79" s="1"/>
  <c r="V891" i="79"/>
  <c r="P158" i="47"/>
  <c r="P157" i="47"/>
  <c r="P159" i="47"/>
  <c r="P154" i="47"/>
  <c r="P156" i="47"/>
  <c r="V150" i="47"/>
  <c r="V159" i="47"/>
  <c r="V152" i="47"/>
  <c r="V158" i="47"/>
  <c r="V155" i="47"/>
  <c r="V157" i="47"/>
  <c r="V156" i="47"/>
  <c r="V154" i="47"/>
  <c r="V153" i="47"/>
  <c r="V151" i="47"/>
  <c r="V161" i="47"/>
  <c r="W144" i="47"/>
  <c r="V888" i="79"/>
  <c r="S157" i="47"/>
  <c r="S154" i="47"/>
  <c r="S158" i="47"/>
  <c r="S159" i="47"/>
  <c r="S152" i="47"/>
  <c r="S156" i="47"/>
  <c r="S151" i="47"/>
  <c r="S150" i="47"/>
  <c r="S161" i="47"/>
  <c r="S153" i="47"/>
  <c r="S160" i="47"/>
  <c r="V872" i="79"/>
  <c r="V1099" i="79"/>
  <c r="H1089" i="79"/>
  <c r="X1278" i="79"/>
  <c r="H920" i="79"/>
  <c r="P160" i="47"/>
  <c r="W146" i="47"/>
  <c r="N156" i="47"/>
  <c r="N161" i="47"/>
  <c r="M136" i="43"/>
  <c r="Q152" i="47"/>
  <c r="AJ783" i="79"/>
  <c r="AJ1361" i="79" s="1"/>
  <c r="AJ1365" i="79" s="1"/>
  <c r="I85" i="43" s="1"/>
  <c r="AH783" i="79"/>
  <c r="AH1361" i="79" s="1"/>
  <c r="AH1365" i="79" s="1"/>
  <c r="G85" i="43" s="1"/>
  <c r="AI783" i="79"/>
  <c r="AI1361" i="79" s="1"/>
  <c r="AI1365" i="79" s="1"/>
  <c r="H85" i="43" s="1"/>
  <c r="H872" i="79"/>
  <c r="H891" i="79"/>
  <c r="O156" i="47"/>
  <c r="O161" i="47"/>
  <c r="O158" i="47"/>
  <c r="O160" i="47"/>
  <c r="O151" i="47"/>
  <c r="O153" i="47"/>
  <c r="O159" i="47"/>
  <c r="O150" i="47"/>
  <c r="O154" i="47"/>
  <c r="O155" i="47"/>
  <c r="O157" i="47"/>
  <c r="J155" i="47"/>
  <c r="J150" i="47"/>
  <c r="J156" i="47"/>
  <c r="J151" i="47"/>
  <c r="J159" i="47"/>
  <c r="J152" i="47"/>
  <c r="J158" i="47"/>
  <c r="P151" i="47"/>
  <c r="S155" i="47"/>
  <c r="O152" i="47"/>
  <c r="N152" i="47"/>
  <c r="N158" i="47"/>
  <c r="N154" i="47"/>
  <c r="N160" i="47"/>
  <c r="N157" i="47"/>
  <c r="N159" i="47"/>
  <c r="N155" i="47"/>
  <c r="N150" i="47"/>
  <c r="J1092" i="79"/>
  <c r="J147" i="47"/>
  <c r="J149" i="47" s="1"/>
  <c r="L135" i="43"/>
  <c r="AS1166" i="79"/>
  <c r="AS1169" i="79" s="1"/>
  <c r="AS1171" i="79" s="1"/>
  <c r="AE1169" i="79"/>
  <c r="D82" i="43" s="1"/>
  <c r="AJ1175" i="79"/>
  <c r="AJ1751" i="79" s="1"/>
  <c r="AH1175" i="79"/>
  <c r="AH1751" i="79" s="1"/>
  <c r="AI1175" i="79"/>
  <c r="AI1751" i="79" s="1"/>
  <c r="V698" i="79"/>
  <c r="K147" i="47"/>
  <c r="K149" i="47" s="1"/>
  <c r="AH1373" i="79"/>
  <c r="AH1843" i="79" s="1"/>
  <c r="AI1373" i="79"/>
  <c r="AI1843" i="79" s="1"/>
  <c r="AJ1373" i="79"/>
  <c r="AJ1843" i="79" s="1"/>
  <c r="X897" i="79"/>
  <c r="Q153" i="47"/>
  <c r="Q156" i="47"/>
  <c r="Q157" i="47"/>
  <c r="Q161" i="47"/>
  <c r="Q150" i="47"/>
  <c r="Q151" i="47"/>
  <c r="Q155" i="47"/>
  <c r="Q160" i="47"/>
  <c r="P153" i="47"/>
  <c r="N153" i="47"/>
  <c r="Q158" i="47"/>
  <c r="AS1557" i="79"/>
  <c r="V894" i="79"/>
  <c r="J707" i="79"/>
  <c r="H698" i="79"/>
  <c r="X707" i="79"/>
  <c r="H1099" i="79"/>
  <c r="AR783" i="79"/>
  <c r="AR1361" i="79" s="1"/>
  <c r="AR1365" i="79" s="1"/>
  <c r="Q85" i="43" s="1"/>
  <c r="AF783" i="79"/>
  <c r="AF1361" i="79" s="1"/>
  <c r="AF1365" i="79" s="1"/>
  <c r="E85" i="43" s="1"/>
  <c r="AK783" i="79"/>
  <c r="AK1361" i="79" s="1"/>
  <c r="AK1365" i="79" s="1"/>
  <c r="J85" i="43" s="1"/>
  <c r="AM783" i="79"/>
  <c r="AM1361" i="79" s="1"/>
  <c r="AM1365" i="79" s="1"/>
  <c r="L85" i="43" s="1"/>
  <c r="Q175" i="47" s="1"/>
  <c r="AO783" i="79"/>
  <c r="AO1361" i="79" s="1"/>
  <c r="AO1365" i="79" s="1"/>
  <c r="N85" i="43" s="1"/>
  <c r="S169" i="47" s="1"/>
  <c r="AE783" i="79"/>
  <c r="AE1361" i="79" s="1"/>
  <c r="AQ783" i="79"/>
  <c r="AQ1361" i="79" s="1"/>
  <c r="AQ1365" i="79" s="1"/>
  <c r="P85" i="43" s="1"/>
  <c r="AG783" i="79"/>
  <c r="AG1361" i="79" s="1"/>
  <c r="AG1365" i="79" s="1"/>
  <c r="F85" i="43" s="1"/>
  <c r="AN783" i="79"/>
  <c r="AN1361" i="79" s="1"/>
  <c r="AN1365" i="79" s="1"/>
  <c r="M85" i="43" s="1"/>
  <c r="AP783" i="79"/>
  <c r="AP1361" i="79" s="1"/>
  <c r="AP1365" i="79" s="1"/>
  <c r="O85" i="43" s="1"/>
  <c r="AL783" i="79"/>
  <c r="AL1361" i="79" s="1"/>
  <c r="AL1365" i="79" s="1"/>
  <c r="K85" i="43" s="1"/>
  <c r="I132" i="47"/>
  <c r="I134" i="47" s="1"/>
  <c r="W120" i="47"/>
  <c r="W132" i="47" s="1"/>
  <c r="J1284" i="79"/>
  <c r="U147" i="47"/>
  <c r="U149" i="47" s="1"/>
  <c r="H888" i="79"/>
  <c r="V920" i="79"/>
  <c r="H894" i="79"/>
  <c r="V1089" i="79"/>
  <c r="J1278" i="79"/>
  <c r="O882" i="79"/>
  <c r="P1077" i="79"/>
  <c r="AC882" i="79"/>
  <c r="AD1077" i="79"/>
  <c r="N176" i="47" l="1"/>
  <c r="J170" i="47"/>
  <c r="T162" i="47"/>
  <c r="T164" i="47" s="1"/>
  <c r="J165" i="47"/>
  <c r="O162" i="47"/>
  <c r="O164" i="47" s="1"/>
  <c r="L162" i="47"/>
  <c r="L164" i="47" s="1"/>
  <c r="R162" i="47"/>
  <c r="R164" i="47" s="1"/>
  <c r="M162" i="47"/>
  <c r="M164" i="47" s="1"/>
  <c r="N165" i="47"/>
  <c r="S162" i="47"/>
  <c r="S164" i="47" s="1"/>
  <c r="N172" i="47"/>
  <c r="S172" i="47"/>
  <c r="I147" i="47"/>
  <c r="I149" i="47" s="1"/>
  <c r="N170" i="47"/>
  <c r="N174" i="47"/>
  <c r="N173" i="47"/>
  <c r="N169" i="47"/>
  <c r="K162" i="47"/>
  <c r="K164" i="47" s="1"/>
  <c r="N167" i="47"/>
  <c r="U162" i="47"/>
  <c r="U164" i="47" s="1"/>
  <c r="R172" i="47"/>
  <c r="R174" i="47"/>
  <c r="R175" i="47"/>
  <c r="R170" i="47"/>
  <c r="R168" i="47"/>
  <c r="R169" i="47"/>
  <c r="R166" i="47"/>
  <c r="R176" i="47"/>
  <c r="R173" i="47"/>
  <c r="R165" i="47"/>
  <c r="R167" i="47"/>
  <c r="R171" i="47"/>
  <c r="L176" i="47"/>
  <c r="L167" i="47"/>
  <c r="L169" i="47"/>
  <c r="L168" i="47"/>
  <c r="L172" i="47"/>
  <c r="L173" i="47"/>
  <c r="L171" i="47"/>
  <c r="L175" i="47"/>
  <c r="L170" i="47"/>
  <c r="L174" i="47"/>
  <c r="L165" i="47"/>
  <c r="L166" i="47"/>
  <c r="K171" i="47"/>
  <c r="K166" i="47"/>
  <c r="K175" i="47"/>
  <c r="K165" i="47"/>
  <c r="K168" i="47"/>
  <c r="K170" i="47"/>
  <c r="K176" i="47"/>
  <c r="K169" i="47"/>
  <c r="K174" i="47"/>
  <c r="K173" i="47"/>
  <c r="K167" i="47"/>
  <c r="K172" i="47"/>
  <c r="U170" i="47"/>
  <c r="U174" i="47"/>
  <c r="U167" i="47"/>
  <c r="U172" i="47"/>
  <c r="U166" i="47"/>
  <c r="U169" i="47"/>
  <c r="U168" i="47"/>
  <c r="U171" i="47"/>
  <c r="U175" i="47"/>
  <c r="U173" i="47"/>
  <c r="U165" i="47"/>
  <c r="U176" i="47"/>
  <c r="W920" i="79"/>
  <c r="AS1556" i="79"/>
  <c r="AJ980" i="79"/>
  <c r="AJ1750" i="79" s="1"/>
  <c r="AH980" i="79"/>
  <c r="AH1750" i="79" s="1"/>
  <c r="AI980" i="79"/>
  <c r="AI1750" i="79" s="1"/>
  <c r="V170" i="47"/>
  <c r="V168" i="47"/>
  <c r="V167" i="47"/>
  <c r="V169" i="47"/>
  <c r="V175" i="47"/>
  <c r="V174" i="47"/>
  <c r="V176" i="47"/>
  <c r="V166" i="47"/>
  <c r="V171" i="47"/>
  <c r="V173" i="47"/>
  <c r="K1278" i="79"/>
  <c r="I888" i="79"/>
  <c r="T173" i="47"/>
  <c r="T171" i="47"/>
  <c r="T166" i="47"/>
  <c r="T174" i="47"/>
  <c r="T167" i="47"/>
  <c r="T168" i="47"/>
  <c r="T175" i="47"/>
  <c r="T169" i="47"/>
  <c r="T176" i="47"/>
  <c r="T165" i="47"/>
  <c r="T170" i="47"/>
  <c r="T172" i="47"/>
  <c r="J176" i="47"/>
  <c r="J172" i="47"/>
  <c r="J166" i="47"/>
  <c r="J168" i="47"/>
  <c r="J175" i="47"/>
  <c r="J174" i="47"/>
  <c r="J173" i="47"/>
  <c r="J169" i="47"/>
  <c r="K707" i="79"/>
  <c r="I153" i="47"/>
  <c r="W153" i="47" s="1"/>
  <c r="R82" i="43"/>
  <c r="I159" i="47"/>
  <c r="W159" i="47" s="1"/>
  <c r="I151" i="47"/>
  <c r="W151" i="47" s="1"/>
  <c r="I161" i="47"/>
  <c r="W161" i="47" s="1"/>
  <c r="I157" i="47"/>
  <c r="W157" i="47" s="1"/>
  <c r="I154" i="47"/>
  <c r="W154" i="47" s="1"/>
  <c r="I152" i="47"/>
  <c r="W152" i="47" s="1"/>
  <c r="I150" i="47"/>
  <c r="W150" i="47" s="1"/>
  <c r="I155" i="47"/>
  <c r="W155" i="47" s="1"/>
  <c r="I158" i="47"/>
  <c r="W158" i="47" s="1"/>
  <c r="I156" i="47"/>
  <c r="W156" i="47" s="1"/>
  <c r="P162" i="47"/>
  <c r="P164" i="47" s="1"/>
  <c r="J167" i="47"/>
  <c r="S173" i="47"/>
  <c r="W698" i="79"/>
  <c r="N162" i="47"/>
  <c r="N164" i="47" s="1"/>
  <c r="P173" i="47"/>
  <c r="M168" i="47"/>
  <c r="M172" i="47"/>
  <c r="M165" i="47"/>
  <c r="M167" i="47"/>
  <c r="M174" i="47"/>
  <c r="M175" i="47"/>
  <c r="M169" i="47"/>
  <c r="M171" i="47"/>
  <c r="M170" i="47"/>
  <c r="M173" i="47"/>
  <c r="M176" i="47"/>
  <c r="M166" i="47"/>
  <c r="V162" i="47"/>
  <c r="V164" i="47" s="1"/>
  <c r="AR784" i="79"/>
  <c r="AR1555" i="79" s="1"/>
  <c r="AR1560" i="79" s="1"/>
  <c r="Q88" i="43" s="1"/>
  <c r="V190" i="47" s="1"/>
  <c r="AG784" i="79"/>
  <c r="AG1555" i="79" s="1"/>
  <c r="AG1560" i="79" s="1"/>
  <c r="F88" i="43" s="1"/>
  <c r="AE784" i="79"/>
  <c r="AE1555" i="79" s="1"/>
  <c r="AF784" i="79"/>
  <c r="AF1555" i="79" s="1"/>
  <c r="AF1560" i="79" s="1"/>
  <c r="E88" i="43" s="1"/>
  <c r="AP784" i="79"/>
  <c r="AP1555" i="79" s="1"/>
  <c r="AM784" i="79"/>
  <c r="AM1555" i="79" s="1"/>
  <c r="AM1560" i="79" s="1"/>
  <c r="L88" i="43" s="1"/>
  <c r="AL784" i="79"/>
  <c r="AL1555" i="79" s="1"/>
  <c r="AL1560" i="79" s="1"/>
  <c r="K88" i="43" s="1"/>
  <c r="AN784" i="79"/>
  <c r="AN1555" i="79" s="1"/>
  <c r="AN1560" i="79" s="1"/>
  <c r="M88" i="43" s="1"/>
  <c r="R182" i="47" s="1"/>
  <c r="AQ784" i="79"/>
  <c r="AQ1555" i="79" s="1"/>
  <c r="AQ1560" i="79" s="1"/>
  <c r="P88" i="43" s="1"/>
  <c r="AK784" i="79"/>
  <c r="AK1555" i="79" s="1"/>
  <c r="AK1560" i="79" s="1"/>
  <c r="J88" i="43" s="1"/>
  <c r="AO784" i="79"/>
  <c r="AO1555" i="79" s="1"/>
  <c r="AO1560" i="79" s="1"/>
  <c r="N88" i="43" s="1"/>
  <c r="S189" i="47" s="1"/>
  <c r="W1089" i="79"/>
  <c r="I1099" i="79"/>
  <c r="W894" i="79"/>
  <c r="Q167" i="47"/>
  <c r="Y897" i="79"/>
  <c r="M135" i="43"/>
  <c r="M138" i="43" s="1"/>
  <c r="L138" i="43"/>
  <c r="P170" i="47"/>
  <c r="S166" i="47"/>
  <c r="P167" i="47"/>
  <c r="P174" i="47"/>
  <c r="P169" i="47"/>
  <c r="P168" i="47"/>
  <c r="P172" i="47"/>
  <c r="P171" i="47"/>
  <c r="P176" i="47"/>
  <c r="P175" i="47"/>
  <c r="P166" i="47"/>
  <c r="Q174" i="47"/>
  <c r="Q162" i="47"/>
  <c r="Q164" i="47" s="1"/>
  <c r="I872" i="79"/>
  <c r="I160" i="47"/>
  <c r="W160" i="47" s="1"/>
  <c r="Q173" i="47"/>
  <c r="Q168" i="47"/>
  <c r="Q170" i="47"/>
  <c r="Q171" i="47"/>
  <c r="I698" i="79"/>
  <c r="V172" i="47"/>
  <c r="K1284" i="79"/>
  <c r="I894" i="79"/>
  <c r="AS1361" i="79"/>
  <c r="AS1365" i="79" s="1"/>
  <c r="AS1367" i="79" s="1"/>
  <c r="AE1365" i="79"/>
  <c r="D85" i="43" s="1"/>
  <c r="Y707" i="79"/>
  <c r="Q166" i="47"/>
  <c r="Q176" i="47"/>
  <c r="O176" i="47"/>
  <c r="P165" i="47"/>
  <c r="O168" i="47"/>
  <c r="O172" i="47"/>
  <c r="O167" i="47"/>
  <c r="O170" i="47"/>
  <c r="O174" i="47"/>
  <c r="O175" i="47"/>
  <c r="O171" i="47"/>
  <c r="O165" i="47"/>
  <c r="O166" i="47"/>
  <c r="O169" i="47"/>
  <c r="J140" i="43"/>
  <c r="W134" i="47"/>
  <c r="W147" i="47" s="1"/>
  <c r="S165" i="47"/>
  <c r="S174" i="47"/>
  <c r="S167" i="47"/>
  <c r="S168" i="47"/>
  <c r="S176" i="47"/>
  <c r="S171" i="47"/>
  <c r="S175" i="47"/>
  <c r="S170" i="47"/>
  <c r="Q172" i="47"/>
  <c r="Q165" i="47"/>
  <c r="Q169" i="47"/>
  <c r="J171" i="47"/>
  <c r="O173" i="47"/>
  <c r="V165" i="47"/>
  <c r="I1083" i="79"/>
  <c r="AI1176" i="79"/>
  <c r="AI1788" i="79" s="1"/>
  <c r="AJ1176" i="79"/>
  <c r="AJ1788" i="79" s="1"/>
  <c r="AH1176" i="79"/>
  <c r="AH1788" i="79" s="1"/>
  <c r="AM980" i="79"/>
  <c r="AM1750" i="79" s="1"/>
  <c r="AN980" i="79"/>
  <c r="AN1750" i="79" s="1"/>
  <c r="AQ980" i="79"/>
  <c r="AQ1750" i="79" s="1"/>
  <c r="AE980" i="79"/>
  <c r="AE1750" i="79" s="1"/>
  <c r="AL980" i="79"/>
  <c r="AL1750" i="79" s="1"/>
  <c r="AO980" i="79"/>
  <c r="AO1750" i="79" s="1"/>
  <c r="AR980" i="79"/>
  <c r="AR1750" i="79" s="1"/>
  <c r="AG980" i="79"/>
  <c r="AG1750" i="79" s="1"/>
  <c r="AF980" i="79"/>
  <c r="AF1750" i="79" s="1"/>
  <c r="AK980" i="79"/>
  <c r="AK1750" i="79" s="1"/>
  <c r="AP980" i="79"/>
  <c r="AP1750" i="79" s="1"/>
  <c r="Y1278" i="79"/>
  <c r="W1099" i="79"/>
  <c r="Y1284" i="79"/>
  <c r="K897" i="79"/>
  <c r="AN1176" i="79"/>
  <c r="AN1788" i="79" s="1"/>
  <c r="AE1176" i="79"/>
  <c r="AE1788" i="79" s="1"/>
  <c r="AL1176" i="79"/>
  <c r="AL1788" i="79" s="1"/>
  <c r="AF1176" i="79"/>
  <c r="AF1788" i="79" s="1"/>
  <c r="AM1176" i="79"/>
  <c r="AM1788" i="79" s="1"/>
  <c r="AQ1176" i="79"/>
  <c r="AQ1788" i="79" s="1"/>
  <c r="AK1176" i="79"/>
  <c r="AK1788" i="79" s="1"/>
  <c r="AG1176" i="79"/>
  <c r="AG1788" i="79" s="1"/>
  <c r="AP1176" i="79"/>
  <c r="AP1788" i="79" s="1"/>
  <c r="AR1176" i="79"/>
  <c r="AR1788" i="79" s="1"/>
  <c r="AO1176" i="79"/>
  <c r="AO1788" i="79" s="1"/>
  <c r="AP1560" i="79"/>
  <c r="O88" i="43" s="1"/>
  <c r="T188" i="47" s="1"/>
  <c r="AS1751" i="79"/>
  <c r="Y1262" i="79"/>
  <c r="N175" i="47"/>
  <c r="I704" i="79"/>
  <c r="AI1374" i="79"/>
  <c r="AI1870" i="79" s="1"/>
  <c r="AH1374" i="79"/>
  <c r="AH1870" i="79" s="1"/>
  <c r="AJ1374" i="79"/>
  <c r="AJ1870" i="79" s="1"/>
  <c r="AI784" i="79"/>
  <c r="AI1555" i="79" s="1"/>
  <c r="AI1560" i="79" s="1"/>
  <c r="H88" i="43" s="1"/>
  <c r="AJ784" i="79"/>
  <c r="AJ1555" i="79" s="1"/>
  <c r="AJ1560" i="79" s="1"/>
  <c r="I88" i="43" s="1"/>
  <c r="AH784" i="79"/>
  <c r="W872" i="79"/>
  <c r="K1262" i="79"/>
  <c r="J162" i="47"/>
  <c r="J164" i="47" s="1"/>
  <c r="I891" i="79"/>
  <c r="W888" i="79"/>
  <c r="N168" i="47"/>
  <c r="W704" i="79"/>
  <c r="Y1092" i="79"/>
  <c r="AG1374" i="79"/>
  <c r="AG1870" i="79" s="1"/>
  <c r="AR1374" i="79"/>
  <c r="AR1870" i="79" s="1"/>
  <c r="AE1374" i="79"/>
  <c r="AE1870" i="79" s="1"/>
  <c r="AL1374" i="79"/>
  <c r="AL1870" i="79" s="1"/>
  <c r="AN1374" i="79"/>
  <c r="AN1870" i="79" s="1"/>
  <c r="AK1374" i="79"/>
  <c r="AK1870" i="79" s="1"/>
  <c r="AO1374" i="79"/>
  <c r="AO1870" i="79" s="1"/>
  <c r="AF1374" i="79"/>
  <c r="AF1870" i="79" s="1"/>
  <c r="AP1374" i="79"/>
  <c r="AP1870" i="79" s="1"/>
  <c r="AQ1374" i="79"/>
  <c r="AQ1870" i="79" s="1"/>
  <c r="AM1374" i="79"/>
  <c r="AM1870" i="79" s="1"/>
  <c r="K1092" i="79"/>
  <c r="N166" i="47"/>
  <c r="N171" i="47"/>
  <c r="I920" i="79"/>
  <c r="I1089" i="79"/>
  <c r="W891" i="79"/>
  <c r="W1083" i="79"/>
  <c r="AS1843" i="79"/>
  <c r="P882" i="79"/>
  <c r="AD882" i="79"/>
  <c r="J185" i="47" l="1"/>
  <c r="I170" i="47"/>
  <c r="W170" i="47" s="1"/>
  <c r="AH1555" i="79"/>
  <c r="AH1560" i="79" s="1"/>
  <c r="G88" i="43" s="1"/>
  <c r="R177" i="47"/>
  <c r="R179" i="47" s="1"/>
  <c r="K177" i="47"/>
  <c r="K179" i="47" s="1"/>
  <c r="J184" i="47"/>
  <c r="U177" i="47"/>
  <c r="U179" i="47" s="1"/>
  <c r="Q185" i="47"/>
  <c r="Q182" i="47"/>
  <c r="O189" i="47"/>
  <c r="O191" i="47"/>
  <c r="O180" i="47"/>
  <c r="K181" i="47"/>
  <c r="K185" i="47"/>
  <c r="U190" i="47"/>
  <c r="U181" i="47"/>
  <c r="T177" i="47"/>
  <c r="T179" i="47" s="1"/>
  <c r="S183" i="47"/>
  <c r="O177" i="47"/>
  <c r="O179" i="47" s="1"/>
  <c r="S184" i="47"/>
  <c r="S177" i="47"/>
  <c r="S179" i="47" s="1"/>
  <c r="M177" i="47"/>
  <c r="M179" i="47" s="1"/>
  <c r="L177" i="47"/>
  <c r="L179" i="47" s="1"/>
  <c r="N189" i="47"/>
  <c r="N182" i="47"/>
  <c r="N181" i="47"/>
  <c r="N188" i="47"/>
  <c r="N191" i="47"/>
  <c r="N187" i="47"/>
  <c r="N183" i="47"/>
  <c r="N190" i="47"/>
  <c r="N186" i="47"/>
  <c r="N184" i="47"/>
  <c r="N180" i="47"/>
  <c r="N185" i="47"/>
  <c r="W149" i="47"/>
  <c r="W162" i="47" s="1"/>
  <c r="K140" i="43"/>
  <c r="K141" i="43" s="1"/>
  <c r="M190" i="47"/>
  <c r="M184" i="47"/>
  <c r="M188" i="47"/>
  <c r="M191" i="47"/>
  <c r="M181" i="47"/>
  <c r="M186" i="47"/>
  <c r="M185" i="47"/>
  <c r="M182" i="47"/>
  <c r="M183" i="47"/>
  <c r="M180" i="47"/>
  <c r="M189" i="47"/>
  <c r="M187" i="47"/>
  <c r="P189" i="47"/>
  <c r="P186" i="47"/>
  <c r="P180" i="47"/>
  <c r="P182" i="47"/>
  <c r="P183" i="47"/>
  <c r="P185" i="47"/>
  <c r="P188" i="47"/>
  <c r="P190" i="47"/>
  <c r="P181" i="47"/>
  <c r="P184" i="47"/>
  <c r="P187" i="47"/>
  <c r="P191" i="47"/>
  <c r="J891" i="79"/>
  <c r="R180" i="47"/>
  <c r="Z1092" i="79"/>
  <c r="V182" i="47"/>
  <c r="X1099" i="79"/>
  <c r="S185" i="47"/>
  <c r="J894" i="79"/>
  <c r="J698" i="79"/>
  <c r="X894" i="79"/>
  <c r="Q189" i="47"/>
  <c r="V183" i="47"/>
  <c r="I176" i="47"/>
  <c r="W176" i="47" s="1"/>
  <c r="J888" i="79"/>
  <c r="V186" i="47"/>
  <c r="V188" i="47"/>
  <c r="V189" i="47"/>
  <c r="I162" i="47"/>
  <c r="I164" i="47" s="1"/>
  <c r="U184" i="47"/>
  <c r="K182" i="47"/>
  <c r="K187" i="47"/>
  <c r="K191" i="47"/>
  <c r="K188" i="47"/>
  <c r="R183" i="47"/>
  <c r="L1092" i="79"/>
  <c r="J1089" i="79"/>
  <c r="J177" i="47"/>
  <c r="J179" i="47" s="1"/>
  <c r="X872" i="79"/>
  <c r="S182" i="47"/>
  <c r="O190" i="47"/>
  <c r="O188" i="47"/>
  <c r="AQ785" i="79"/>
  <c r="AQ1749" i="79" s="1"/>
  <c r="AQ1755" i="79" s="1"/>
  <c r="P91" i="43" s="1"/>
  <c r="U218" i="47" s="1"/>
  <c r="AP785" i="79"/>
  <c r="AP1749" i="79" s="1"/>
  <c r="AP1755" i="79" s="1"/>
  <c r="O91" i="43" s="1"/>
  <c r="T204" i="47" s="1"/>
  <c r="AE785" i="79"/>
  <c r="AE1749" i="79" s="1"/>
  <c r="AN785" i="79"/>
  <c r="AN1749" i="79" s="1"/>
  <c r="AN1755" i="79" s="1"/>
  <c r="M91" i="43" s="1"/>
  <c r="AG785" i="79"/>
  <c r="AR785" i="79"/>
  <c r="AR1749" i="79" s="1"/>
  <c r="AR1755" i="79" s="1"/>
  <c r="Q91" i="43" s="1"/>
  <c r="AL785" i="79"/>
  <c r="AL1749" i="79" s="1"/>
  <c r="AL1755" i="79" s="1"/>
  <c r="K91" i="43" s="1"/>
  <c r="AM785" i="79"/>
  <c r="AM1749" i="79" s="1"/>
  <c r="AK785" i="79"/>
  <c r="AK1749" i="79" s="1"/>
  <c r="AK1755" i="79" s="1"/>
  <c r="J91" i="43" s="1"/>
  <c r="O219" i="47" s="1"/>
  <c r="AF785" i="79"/>
  <c r="AF1749" i="79" s="1"/>
  <c r="AF1755" i="79" s="1"/>
  <c r="E91" i="43" s="1"/>
  <c r="AO785" i="79"/>
  <c r="AO1749" i="79" s="1"/>
  <c r="AO1755" i="79" s="1"/>
  <c r="N91" i="43" s="1"/>
  <c r="V177" i="47"/>
  <c r="V179" i="47" s="1"/>
  <c r="N177" i="47"/>
  <c r="N179" i="47" s="1"/>
  <c r="S186" i="47"/>
  <c r="I173" i="47"/>
  <c r="W173" i="47" s="1"/>
  <c r="J190" i="47"/>
  <c r="J187" i="47"/>
  <c r="T180" i="47"/>
  <c r="X920" i="79"/>
  <c r="U189" i="47"/>
  <c r="K189" i="47"/>
  <c r="K180" i="47"/>
  <c r="K183" i="47"/>
  <c r="R188" i="47"/>
  <c r="L707" i="79"/>
  <c r="R184" i="47"/>
  <c r="X704" i="79"/>
  <c r="L1262" i="79"/>
  <c r="AJ981" i="79"/>
  <c r="AJ1787" i="79" s="1"/>
  <c r="AH981" i="79"/>
  <c r="AH1787" i="79" s="1"/>
  <c r="AI981" i="79"/>
  <c r="AI1787" i="79" s="1"/>
  <c r="J191" i="47"/>
  <c r="AS1788" i="79"/>
  <c r="Z1278" i="79"/>
  <c r="S190" i="47"/>
  <c r="Q188" i="47"/>
  <c r="S181" i="47"/>
  <c r="J141" i="43"/>
  <c r="L1284" i="79"/>
  <c r="J181" i="47"/>
  <c r="O187" i="47"/>
  <c r="Z897" i="79"/>
  <c r="J1099" i="79"/>
  <c r="Q187" i="47"/>
  <c r="X698" i="79"/>
  <c r="I165" i="47"/>
  <c r="W165" i="47" s="1"/>
  <c r="T189" i="47"/>
  <c r="T181" i="47"/>
  <c r="L1278" i="79"/>
  <c r="O185" i="47"/>
  <c r="U191" i="47"/>
  <c r="U183" i="47"/>
  <c r="K184" i="47"/>
  <c r="R189" i="47"/>
  <c r="P177" i="47"/>
  <c r="P179" i="47" s="1"/>
  <c r="AS1750" i="79"/>
  <c r="O183" i="47"/>
  <c r="AH785" i="79"/>
  <c r="AI785" i="79"/>
  <c r="AJ785" i="79"/>
  <c r="I175" i="47"/>
  <c r="W175" i="47" s="1"/>
  <c r="I169" i="47"/>
  <c r="W169" i="47" s="1"/>
  <c r="I168" i="47"/>
  <c r="W168" i="47" s="1"/>
  <c r="J180" i="47"/>
  <c r="T186" i="47"/>
  <c r="T187" i="47"/>
  <c r="T185" i="47"/>
  <c r="T184" i="47"/>
  <c r="U180" i="47"/>
  <c r="R190" i="47"/>
  <c r="R191" i="47"/>
  <c r="J920" i="79"/>
  <c r="AS1870" i="79"/>
  <c r="X1083" i="79"/>
  <c r="J704" i="79"/>
  <c r="L897" i="79"/>
  <c r="S191" i="47"/>
  <c r="Z707" i="79"/>
  <c r="Q190" i="47"/>
  <c r="AE1560" i="79"/>
  <c r="D88" i="43" s="1"/>
  <c r="I166" i="47"/>
  <c r="W166" i="47" s="1"/>
  <c r="Q181" i="47"/>
  <c r="J188" i="47"/>
  <c r="J189" i="47"/>
  <c r="J182" i="47"/>
  <c r="T183" i="47"/>
  <c r="T182" i="47"/>
  <c r="U182" i="47"/>
  <c r="U185" i="47"/>
  <c r="K190" i="47"/>
  <c r="R186" i="47"/>
  <c r="R181" i="47"/>
  <c r="X891" i="79"/>
  <c r="AI1177" i="79"/>
  <c r="AI1815" i="79" s="1"/>
  <c r="AH1177" i="79"/>
  <c r="AH1815" i="79" s="1"/>
  <c r="AJ1177" i="79"/>
  <c r="AJ1815" i="79" s="1"/>
  <c r="X888" i="79"/>
  <c r="J1083" i="79"/>
  <c r="S180" i="47"/>
  <c r="S188" i="47"/>
  <c r="Q183" i="47"/>
  <c r="Q186" i="47"/>
  <c r="J872" i="79"/>
  <c r="J186" i="47"/>
  <c r="X1089" i="79"/>
  <c r="Q180" i="47"/>
  <c r="J183" i="47"/>
  <c r="T190" i="47"/>
  <c r="T191" i="47"/>
  <c r="V187" i="47"/>
  <c r="V184" i="47"/>
  <c r="V180" i="47"/>
  <c r="U186" i="47"/>
  <c r="U187" i="47"/>
  <c r="U188" i="47"/>
  <c r="K186" i="47"/>
  <c r="R187" i="47"/>
  <c r="Q177" i="47"/>
  <c r="Q179" i="47" s="1"/>
  <c r="Z1262" i="79"/>
  <c r="O181" i="47"/>
  <c r="O182" i="47"/>
  <c r="O184" i="47"/>
  <c r="S187" i="47"/>
  <c r="Z1284" i="79"/>
  <c r="AM1755" i="79"/>
  <c r="L91" i="43" s="1"/>
  <c r="Q206" i="47" s="1"/>
  <c r="AN1177" i="79"/>
  <c r="AN1815" i="79" s="1"/>
  <c r="AE1177" i="79"/>
  <c r="AE1815" i="79" s="1"/>
  <c r="AL1177" i="79"/>
  <c r="AL1815" i="79" s="1"/>
  <c r="AG1177" i="79"/>
  <c r="AG1815" i="79" s="1"/>
  <c r="AP1177" i="79"/>
  <c r="AP1815" i="79" s="1"/>
  <c r="AO1177" i="79"/>
  <c r="AO1815" i="79" s="1"/>
  <c r="AR1177" i="79"/>
  <c r="AR1815" i="79" s="1"/>
  <c r="AF1177" i="79"/>
  <c r="AF1815" i="79" s="1"/>
  <c r="AK1177" i="79"/>
  <c r="AK1815" i="79" s="1"/>
  <c r="AQ1177" i="79"/>
  <c r="AQ1815" i="79" s="1"/>
  <c r="AM1177" i="79"/>
  <c r="AM1815" i="79" s="1"/>
  <c r="O186" i="47"/>
  <c r="I172" i="47"/>
  <c r="W172" i="47" s="1"/>
  <c r="R85" i="43"/>
  <c r="AR981" i="79"/>
  <c r="AR1787" i="79" s="1"/>
  <c r="AM981" i="79"/>
  <c r="AM1787" i="79" s="1"/>
  <c r="AL981" i="79"/>
  <c r="AL1787" i="79" s="1"/>
  <c r="AQ981" i="79"/>
  <c r="AQ1787" i="79" s="1"/>
  <c r="AN981" i="79"/>
  <c r="AN1787" i="79" s="1"/>
  <c r="AG981" i="79"/>
  <c r="AG1787" i="79" s="1"/>
  <c r="AO981" i="79"/>
  <c r="AO1787" i="79" s="1"/>
  <c r="AP981" i="79"/>
  <c r="AP1787" i="79" s="1"/>
  <c r="AK981" i="79"/>
  <c r="AK1787" i="79" s="1"/>
  <c r="AF981" i="79"/>
  <c r="AF1787" i="79" s="1"/>
  <c r="AE981" i="79"/>
  <c r="AE1787" i="79" s="1"/>
  <c r="V185" i="47"/>
  <c r="Q184" i="47"/>
  <c r="I174" i="47"/>
  <c r="W174" i="47" s="1"/>
  <c r="I171" i="47"/>
  <c r="W171" i="47" s="1"/>
  <c r="I167" i="47"/>
  <c r="W167" i="47" s="1"/>
  <c r="Q191" i="47"/>
  <c r="V191" i="47"/>
  <c r="V181" i="47"/>
  <c r="R185" i="47"/>
  <c r="AS1555" i="79" l="1"/>
  <c r="AS1560" i="79" s="1"/>
  <c r="AS1562" i="79" s="1"/>
  <c r="L185" i="47"/>
  <c r="L191" i="47"/>
  <c r="L189" i="47"/>
  <c r="L180" i="47"/>
  <c r="L182" i="47"/>
  <c r="L184" i="47"/>
  <c r="L188" i="47"/>
  <c r="L190" i="47"/>
  <c r="L181" i="47"/>
  <c r="L186" i="47"/>
  <c r="L183" i="47"/>
  <c r="L187" i="47"/>
  <c r="AJ1749" i="79"/>
  <c r="AJ1755" i="79" s="1"/>
  <c r="I91" i="43" s="1"/>
  <c r="AG1749" i="79"/>
  <c r="AG1755" i="79" s="1"/>
  <c r="F91" i="43" s="1"/>
  <c r="AI1749" i="79"/>
  <c r="AI1755" i="79" s="1"/>
  <c r="H91" i="43" s="1"/>
  <c r="AH1749" i="79"/>
  <c r="Q215" i="47"/>
  <c r="O220" i="47"/>
  <c r="J210" i="47"/>
  <c r="J216" i="47"/>
  <c r="E31" i="43"/>
  <c r="J198" i="47"/>
  <c r="J218" i="47"/>
  <c r="O192" i="47"/>
  <c r="O194" i="47" s="1"/>
  <c r="R192" i="47"/>
  <c r="R194" i="47" s="1"/>
  <c r="S192" i="47"/>
  <c r="S194" i="47" s="1"/>
  <c r="Q197" i="47"/>
  <c r="Q198" i="47"/>
  <c r="P211" i="47"/>
  <c r="P195" i="47"/>
  <c r="P221" i="47"/>
  <c r="P205" i="47"/>
  <c r="P196" i="47"/>
  <c r="V211" i="47"/>
  <c r="V215" i="47"/>
  <c r="V218" i="47"/>
  <c r="E43" i="43"/>
  <c r="V198" i="47"/>
  <c r="V197" i="47"/>
  <c r="V219" i="47"/>
  <c r="V214" i="47"/>
  <c r="V221" i="47"/>
  <c r="V202" i="47"/>
  <c r="V195" i="47"/>
  <c r="V199" i="47"/>
  <c r="V196" i="47"/>
  <c r="V213" i="47"/>
  <c r="V206" i="47"/>
  <c r="V212" i="47"/>
  <c r="V220" i="47"/>
  <c r="V203" i="47"/>
  <c r="V216" i="47"/>
  <c r="Q214" i="47"/>
  <c r="T216" i="47"/>
  <c r="J220" i="47"/>
  <c r="Q204" i="47"/>
  <c r="Q202" i="47"/>
  <c r="Q211" i="47"/>
  <c r="Q201" i="47"/>
  <c r="E38" i="43"/>
  <c r="Q216" i="47"/>
  <c r="O200" i="47"/>
  <c r="T192" i="47"/>
  <c r="T194" i="47" s="1"/>
  <c r="N192" i="47"/>
  <c r="N194" i="47" s="1"/>
  <c r="T197" i="47"/>
  <c r="J197" i="47"/>
  <c r="T198" i="47"/>
  <c r="P192" i="47"/>
  <c r="P194" i="47" s="1"/>
  <c r="Q210" i="47"/>
  <c r="K192" i="47"/>
  <c r="K194" i="47" s="1"/>
  <c r="M192" i="47"/>
  <c r="M194" i="47" s="1"/>
  <c r="U192" i="47"/>
  <c r="U194" i="47" s="1"/>
  <c r="T217" i="47"/>
  <c r="Q199" i="47"/>
  <c r="T220" i="47"/>
  <c r="S204" i="47"/>
  <c r="S198" i="47"/>
  <c r="S212" i="47"/>
  <c r="S218" i="47"/>
  <c r="S217" i="47"/>
  <c r="S219" i="47"/>
  <c r="S211" i="47"/>
  <c r="S220" i="47"/>
  <c r="S214" i="47"/>
  <c r="S216" i="47"/>
  <c r="S221" i="47"/>
  <c r="S196" i="47"/>
  <c r="S200" i="47"/>
  <c r="S199" i="47"/>
  <c r="E40" i="43"/>
  <c r="S197" i="47"/>
  <c r="S195" i="47"/>
  <c r="S203" i="47"/>
  <c r="S215" i="47"/>
  <c r="S210" i="47"/>
  <c r="S206" i="47"/>
  <c r="S202" i="47"/>
  <c r="S201" i="47"/>
  <c r="S205" i="47"/>
  <c r="S213" i="47"/>
  <c r="R211" i="47"/>
  <c r="R216" i="47"/>
  <c r="R214" i="47"/>
  <c r="R203" i="47"/>
  <c r="R221" i="47"/>
  <c r="R195" i="47"/>
  <c r="R215" i="47"/>
  <c r="R204" i="47"/>
  <c r="R205" i="47"/>
  <c r="R219" i="47"/>
  <c r="E39" i="43"/>
  <c r="R199" i="47"/>
  <c r="R220" i="47"/>
  <c r="R218" i="47"/>
  <c r="R201" i="47"/>
  <c r="R198" i="47"/>
  <c r="R196" i="47"/>
  <c r="R206" i="47"/>
  <c r="R210" i="47"/>
  <c r="R213" i="47"/>
  <c r="R217" i="47"/>
  <c r="R202" i="47"/>
  <c r="R197" i="47"/>
  <c r="R200" i="47"/>
  <c r="R212" i="47"/>
  <c r="AA1284" i="79"/>
  <c r="Y888" i="79"/>
  <c r="U212" i="47"/>
  <c r="U199" i="47"/>
  <c r="U200" i="47"/>
  <c r="U201" i="47"/>
  <c r="U203" i="47"/>
  <c r="J195" i="47"/>
  <c r="J202" i="47"/>
  <c r="J200" i="47"/>
  <c r="Y1089" i="79"/>
  <c r="O206" i="47"/>
  <c r="O216" i="47"/>
  <c r="U219" i="47"/>
  <c r="O212" i="47"/>
  <c r="AA707" i="79"/>
  <c r="O210" i="47"/>
  <c r="AJ1178" i="79"/>
  <c r="AJ1842" i="79" s="1"/>
  <c r="AH1178" i="79"/>
  <c r="AH1842" i="79" s="1"/>
  <c r="AI1178" i="79"/>
  <c r="AI1842" i="79" s="1"/>
  <c r="J199" i="47"/>
  <c r="J212" i="47"/>
  <c r="Y698" i="79"/>
  <c r="O201" i="47"/>
  <c r="U198" i="47"/>
  <c r="AI982" i="79"/>
  <c r="AI1814" i="79" s="1"/>
  <c r="AJ982" i="79"/>
  <c r="AJ1814" i="79" s="1"/>
  <c r="AH982" i="79"/>
  <c r="AH1814" i="79" s="1"/>
  <c r="U206" i="47"/>
  <c r="O214" i="47"/>
  <c r="J196" i="47"/>
  <c r="AN786" i="79"/>
  <c r="AN1786" i="79" s="1"/>
  <c r="AN1791" i="79" s="1"/>
  <c r="M104" i="43" s="1"/>
  <c r="M106" i="43" s="1"/>
  <c r="AF786" i="79"/>
  <c r="AF1786" i="79" s="1"/>
  <c r="AF1791" i="79" s="1"/>
  <c r="E104" i="43" s="1"/>
  <c r="AE786" i="79"/>
  <c r="AE1786" i="79" s="1"/>
  <c r="AP786" i="79"/>
  <c r="AP1786" i="79" s="1"/>
  <c r="AP1791" i="79" s="1"/>
  <c r="O104" i="43" s="1"/>
  <c r="O106" i="43" s="1"/>
  <c r="AG786" i="79"/>
  <c r="AG1786" i="79" s="1"/>
  <c r="AG1791" i="79" s="1"/>
  <c r="F104" i="43" s="1"/>
  <c r="AK786" i="79"/>
  <c r="AK1786" i="79" s="1"/>
  <c r="AK1791" i="79" s="1"/>
  <c r="J104" i="43" s="1"/>
  <c r="J106" i="43" s="1"/>
  <c r="AM786" i="79"/>
  <c r="AM1786" i="79" s="1"/>
  <c r="AM1791" i="79" s="1"/>
  <c r="L104" i="43" s="1"/>
  <c r="L106" i="43" s="1"/>
  <c r="AQ786" i="79"/>
  <c r="AQ1786" i="79" s="1"/>
  <c r="AQ1791" i="79" s="1"/>
  <c r="P104" i="43" s="1"/>
  <c r="P106" i="43" s="1"/>
  <c r="AO786" i="79"/>
  <c r="AO1786" i="79" s="1"/>
  <c r="AO1791" i="79" s="1"/>
  <c r="N104" i="43" s="1"/>
  <c r="N106" i="43" s="1"/>
  <c r="AL786" i="79"/>
  <c r="AL1786" i="79" s="1"/>
  <c r="AL1791" i="79" s="1"/>
  <c r="K104" i="43" s="1"/>
  <c r="K106" i="43" s="1"/>
  <c r="AR786" i="79"/>
  <c r="AR1786" i="79" s="1"/>
  <c r="AR1791" i="79" s="1"/>
  <c r="Q104" i="43" s="1"/>
  <c r="Q106" i="43" s="1"/>
  <c r="P212" i="47"/>
  <c r="P199" i="47"/>
  <c r="P201" i="47"/>
  <c r="P210" i="47"/>
  <c r="W164" i="47"/>
  <c r="W177" i="47" s="1"/>
  <c r="W179" i="47" s="1"/>
  <c r="L140" i="43"/>
  <c r="AJ786" i="79"/>
  <c r="AH786" i="79"/>
  <c r="AI786" i="79"/>
  <c r="I185" i="47"/>
  <c r="W185" i="47" s="1"/>
  <c r="T221" i="47"/>
  <c r="T214" i="47"/>
  <c r="T200" i="47"/>
  <c r="T219" i="47"/>
  <c r="T210" i="47"/>
  <c r="T206" i="47"/>
  <c r="K920" i="79"/>
  <c r="J215" i="47"/>
  <c r="I181" i="47"/>
  <c r="W181" i="47" s="1"/>
  <c r="T202" i="47"/>
  <c r="M1262" i="79"/>
  <c r="T211" i="47"/>
  <c r="AE1755" i="79"/>
  <c r="D91" i="43" s="1"/>
  <c r="K1089" i="79"/>
  <c r="U214" i="47"/>
  <c r="Y894" i="79"/>
  <c r="V217" i="47"/>
  <c r="V204" i="47"/>
  <c r="P197" i="47"/>
  <c r="P216" i="47"/>
  <c r="P215" i="47"/>
  <c r="Y920" i="79"/>
  <c r="E41" i="43"/>
  <c r="I177" i="47"/>
  <c r="I179" i="47" s="1"/>
  <c r="T218" i="47"/>
  <c r="Q219" i="47"/>
  <c r="Y1099" i="79"/>
  <c r="K891" i="79"/>
  <c r="P213" i="47"/>
  <c r="P206" i="47"/>
  <c r="E37" i="43"/>
  <c r="M897" i="79"/>
  <c r="Q192" i="47"/>
  <c r="Q194" i="47" s="1"/>
  <c r="U195" i="47"/>
  <c r="I191" i="47"/>
  <c r="E36" i="43"/>
  <c r="U197" i="47"/>
  <c r="Q221" i="47"/>
  <c r="J201" i="47"/>
  <c r="K1099" i="79"/>
  <c r="Q220" i="47"/>
  <c r="Y704" i="79"/>
  <c r="U215" i="47"/>
  <c r="V201" i="47"/>
  <c r="M1092" i="79"/>
  <c r="V210" i="47"/>
  <c r="T196" i="47"/>
  <c r="O199" i="47"/>
  <c r="P219" i="47"/>
  <c r="I183" i="47"/>
  <c r="W183" i="47" s="1"/>
  <c r="K888" i="79"/>
  <c r="AS1815" i="79"/>
  <c r="T201" i="47"/>
  <c r="K1083" i="79"/>
  <c r="I186" i="47"/>
  <c r="Q218" i="47"/>
  <c r="K704" i="79"/>
  <c r="U217" i="47"/>
  <c r="I187" i="47"/>
  <c r="J217" i="47"/>
  <c r="O195" i="47"/>
  <c r="M1284" i="79"/>
  <c r="J206" i="47"/>
  <c r="U202" i="47"/>
  <c r="O221" i="47"/>
  <c r="V192" i="47"/>
  <c r="V194" i="47" s="1"/>
  <c r="Q196" i="47"/>
  <c r="V205" i="47"/>
  <c r="T212" i="47"/>
  <c r="O197" i="47"/>
  <c r="O203" i="47"/>
  <c r="V200" i="47"/>
  <c r="P218" i="47"/>
  <c r="P214" i="47"/>
  <c r="P198" i="47"/>
  <c r="R88" i="43"/>
  <c r="I190" i="47"/>
  <c r="AA1278" i="79"/>
  <c r="J192" i="47"/>
  <c r="J194" i="47" s="1"/>
  <c r="I180" i="47"/>
  <c r="E42" i="43"/>
  <c r="I189" i="47"/>
  <c r="W189" i="47" s="1"/>
  <c r="U205" i="47"/>
  <c r="U213" i="47"/>
  <c r="I182" i="47"/>
  <c r="W182" i="47" s="1"/>
  <c r="U204" i="47"/>
  <c r="J205" i="47"/>
  <c r="AS1787" i="79"/>
  <c r="K872" i="79"/>
  <c r="AF1178" i="79"/>
  <c r="AF1842" i="79" s="1"/>
  <c r="AM1178" i="79"/>
  <c r="AM1842" i="79" s="1"/>
  <c r="AP1178" i="79"/>
  <c r="AP1842" i="79" s="1"/>
  <c r="AG1178" i="79"/>
  <c r="AG1842" i="79" s="1"/>
  <c r="AQ1178" i="79"/>
  <c r="AQ1842" i="79" s="1"/>
  <c r="AO1178" i="79"/>
  <c r="AO1842" i="79" s="1"/>
  <c r="AK1178" i="79"/>
  <c r="AK1842" i="79" s="1"/>
  <c r="AL1178" i="79"/>
  <c r="AL1842" i="79" s="1"/>
  <c r="AN1178" i="79"/>
  <c r="AN1842" i="79" s="1"/>
  <c r="AE1178" i="79"/>
  <c r="AE1842" i="79" s="1"/>
  <c r="AR1178" i="79"/>
  <c r="AR1842" i="79" s="1"/>
  <c r="O215" i="47"/>
  <c r="U220" i="47"/>
  <c r="O196" i="47"/>
  <c r="O213" i="47"/>
  <c r="J213" i="47"/>
  <c r="AA897" i="79"/>
  <c r="J221" i="47"/>
  <c r="U196" i="47"/>
  <c r="T215" i="47"/>
  <c r="I188" i="47"/>
  <c r="W188" i="47" s="1"/>
  <c r="Q212" i="47"/>
  <c r="T195" i="47"/>
  <c r="J204" i="47"/>
  <c r="P202" i="47"/>
  <c r="P220" i="47"/>
  <c r="P217" i="47"/>
  <c r="AA1262" i="79"/>
  <c r="U216" i="47"/>
  <c r="K894" i="79"/>
  <c r="T203" i="47"/>
  <c r="T199" i="47"/>
  <c r="U210" i="47"/>
  <c r="J214" i="47"/>
  <c r="O218" i="47"/>
  <c r="Q217" i="47"/>
  <c r="Q205" i="47"/>
  <c r="Q203" i="47"/>
  <c r="J203" i="47"/>
  <c r="AK982" i="79"/>
  <c r="AK1814" i="79" s="1"/>
  <c r="AM982" i="79"/>
  <c r="AM1814" i="79" s="1"/>
  <c r="AN982" i="79"/>
  <c r="AN1814" i="79" s="1"/>
  <c r="AL982" i="79"/>
  <c r="AL1814" i="79" s="1"/>
  <c r="AG982" i="79"/>
  <c r="AG1814" i="79" s="1"/>
  <c r="AF982" i="79"/>
  <c r="AF1814" i="79" s="1"/>
  <c r="AP982" i="79"/>
  <c r="AP1814" i="79" s="1"/>
  <c r="AO982" i="79"/>
  <c r="AO1814" i="79" s="1"/>
  <c r="AE982" i="79"/>
  <c r="AE1814" i="79" s="1"/>
  <c r="AR982" i="79"/>
  <c r="AR1814" i="79" s="1"/>
  <c r="AQ982" i="79"/>
  <c r="AQ1814" i="79" s="1"/>
  <c r="Y891" i="79"/>
  <c r="Q200" i="47"/>
  <c r="Q213" i="47"/>
  <c r="Q195" i="47"/>
  <c r="Y1083" i="79"/>
  <c r="O198" i="47"/>
  <c r="O205" i="47"/>
  <c r="U211" i="47"/>
  <c r="M1278" i="79"/>
  <c r="J211" i="47"/>
  <c r="I184" i="47"/>
  <c r="W184" i="47" s="1"/>
  <c r="J219" i="47"/>
  <c r="M707" i="79"/>
  <c r="T213" i="47"/>
  <c r="O217" i="47"/>
  <c r="O202" i="47"/>
  <c r="Y872" i="79"/>
  <c r="U221" i="47"/>
  <c r="T205" i="47"/>
  <c r="O204" i="47"/>
  <c r="K698" i="79"/>
  <c r="AA1092" i="79"/>
  <c r="P204" i="47"/>
  <c r="P203" i="47"/>
  <c r="P200" i="47"/>
  <c r="O211" i="47"/>
  <c r="F106" i="43" l="1"/>
  <c r="W186" i="47"/>
  <c r="I212" i="47"/>
  <c r="E106" i="43"/>
  <c r="W191" i="47"/>
  <c r="I210" i="47"/>
  <c r="W190" i="47"/>
  <c r="K197" i="47"/>
  <c r="K215" i="47"/>
  <c r="K218" i="47"/>
  <c r="K211" i="47"/>
  <c r="K219" i="47"/>
  <c r="K220" i="47"/>
  <c r="K217" i="47"/>
  <c r="K199" i="47"/>
  <c r="K216" i="47"/>
  <c r="K214" i="47"/>
  <c r="L192" i="47"/>
  <c r="L194" i="47" s="1"/>
  <c r="AS1749" i="79"/>
  <c r="AS1755" i="79" s="1"/>
  <c r="R91" i="43" s="1"/>
  <c r="N221" i="47"/>
  <c r="N200" i="47"/>
  <c r="N216" i="47"/>
  <c r="N206" i="47"/>
  <c r="N204" i="47"/>
  <c r="N198" i="47"/>
  <c r="N217" i="47"/>
  <c r="N197" i="47"/>
  <c r="N196" i="47"/>
  <c r="N212" i="47"/>
  <c r="N219" i="47"/>
  <c r="N195" i="47"/>
  <c r="E35" i="43"/>
  <c r="N220" i="47"/>
  <c r="N199" i="47"/>
  <c r="N205" i="47"/>
  <c r="N210" i="47"/>
  <c r="N213" i="47"/>
  <c r="N218" i="47"/>
  <c r="N202" i="47"/>
  <c r="N201" i="47"/>
  <c r="N215" i="47"/>
  <c r="N214" i="47"/>
  <c r="N211" i="47"/>
  <c r="N203" i="47"/>
  <c r="M200" i="47"/>
  <c r="M220" i="47"/>
  <c r="M195" i="47"/>
  <c r="M216" i="47"/>
  <c r="E34" i="43"/>
  <c r="M202" i="47"/>
  <c r="M197" i="47"/>
  <c r="M214" i="47"/>
  <c r="M210" i="47"/>
  <c r="M217" i="47"/>
  <c r="M199" i="47"/>
  <c r="M204" i="47"/>
  <c r="M211" i="47"/>
  <c r="M221" i="47"/>
  <c r="M201" i="47"/>
  <c r="M212" i="47"/>
  <c r="M205" i="47"/>
  <c r="M196" i="47"/>
  <c r="M198" i="47"/>
  <c r="M203" i="47"/>
  <c r="M215" i="47"/>
  <c r="M213" i="47"/>
  <c r="M219" i="47"/>
  <c r="M206" i="47"/>
  <c r="M218" i="47"/>
  <c r="K221" i="47"/>
  <c r="E32" i="43"/>
  <c r="K203" i="47"/>
  <c r="K206" i="47"/>
  <c r="K202" i="47"/>
  <c r="K200" i="47"/>
  <c r="AI1786" i="79"/>
  <c r="AI1791" i="79" s="1"/>
  <c r="H104" i="43" s="1"/>
  <c r="AH1755" i="79"/>
  <c r="G91" i="43" s="1"/>
  <c r="W180" i="47"/>
  <c r="W187" i="47"/>
  <c r="AJ1786" i="79"/>
  <c r="AJ1791" i="79" s="1"/>
  <c r="I104" i="43" s="1"/>
  <c r="K195" i="47"/>
  <c r="K212" i="47"/>
  <c r="K210" i="47"/>
  <c r="K204" i="47"/>
  <c r="K198" i="47"/>
  <c r="K213" i="47"/>
  <c r="K205" i="47"/>
  <c r="AH1786" i="79"/>
  <c r="AH1791" i="79" s="1"/>
  <c r="G104" i="43" s="1"/>
  <c r="K196" i="47"/>
  <c r="K201" i="47"/>
  <c r="I213" i="47"/>
  <c r="I214" i="47"/>
  <c r="E30" i="43"/>
  <c r="I211" i="47"/>
  <c r="I219" i="47"/>
  <c r="I197" i="47"/>
  <c r="I202" i="47"/>
  <c r="I205" i="47"/>
  <c r="I216" i="47"/>
  <c r="I195" i="47"/>
  <c r="I200" i="47"/>
  <c r="I198" i="47"/>
  <c r="I203" i="47"/>
  <c r="R207" i="47"/>
  <c r="R209" i="47" s="1"/>
  <c r="R222" i="47" s="1"/>
  <c r="S207" i="47"/>
  <c r="S209" i="47" s="1"/>
  <c r="S222" i="47" s="1"/>
  <c r="P207" i="47"/>
  <c r="P209" i="47" s="1"/>
  <c r="P222" i="47" s="1"/>
  <c r="U207" i="47"/>
  <c r="P94" i="43" s="1"/>
  <c r="I199" i="47"/>
  <c r="I218" i="47"/>
  <c r="O207" i="47"/>
  <c r="O209" i="47" s="1"/>
  <c r="O222" i="47" s="1"/>
  <c r="I221" i="47"/>
  <c r="I206" i="47"/>
  <c r="I201" i="47"/>
  <c r="T207" i="47"/>
  <c r="O94" i="43" s="1"/>
  <c r="I220" i="47"/>
  <c r="I196" i="47"/>
  <c r="AP787" i="79"/>
  <c r="AP1813" i="79" s="1"/>
  <c r="AP1818" i="79" s="1"/>
  <c r="O108" i="43" s="1"/>
  <c r="O110" i="43" s="1"/>
  <c r="AR787" i="79"/>
  <c r="AR1813" i="79" s="1"/>
  <c r="AK787" i="79"/>
  <c r="AK1813" i="79" s="1"/>
  <c r="AE787" i="79"/>
  <c r="AE1813" i="79" s="1"/>
  <c r="AG787" i="79"/>
  <c r="AG1813" i="79" s="1"/>
  <c r="AG1818" i="79" s="1"/>
  <c r="F108" i="43" s="1"/>
  <c r="F110" i="43" s="1"/>
  <c r="AM787" i="79"/>
  <c r="AM1813" i="79" s="1"/>
  <c r="AM1818" i="79" s="1"/>
  <c r="L108" i="43" s="1"/>
  <c r="L110" i="43" s="1"/>
  <c r="AL787" i="79"/>
  <c r="AL1813" i="79" s="1"/>
  <c r="AL1818" i="79" s="1"/>
  <c r="K108" i="43" s="1"/>
  <c r="K110" i="43" s="1"/>
  <c r="AO787" i="79"/>
  <c r="AO1813" i="79" s="1"/>
  <c r="AO1818" i="79" s="1"/>
  <c r="N108" i="43" s="1"/>
  <c r="N110" i="43" s="1"/>
  <c r="AQ787" i="79"/>
  <c r="AQ1813" i="79" s="1"/>
  <c r="AQ1818" i="79" s="1"/>
  <c r="P108" i="43" s="1"/>
  <c r="P110" i="43" s="1"/>
  <c r="AN787" i="79"/>
  <c r="AN1813" i="79" s="1"/>
  <c r="AF787" i="79"/>
  <c r="AF1813" i="79" s="1"/>
  <c r="AF1818" i="79" s="1"/>
  <c r="E108" i="43" s="1"/>
  <c r="E110" i="43" s="1"/>
  <c r="AK1818" i="79"/>
  <c r="J108" i="43" s="1"/>
  <c r="J110" i="43" s="1"/>
  <c r="N1278" i="79"/>
  <c r="AB1262" i="79"/>
  <c r="L872" i="79"/>
  <c r="V207" i="47"/>
  <c r="N897" i="79"/>
  <c r="N1262" i="79"/>
  <c r="AE1791" i="79"/>
  <c r="Z1089" i="79"/>
  <c r="AB707" i="79"/>
  <c r="L888" i="79"/>
  <c r="N1092" i="79"/>
  <c r="L1083" i="79"/>
  <c r="N707" i="79"/>
  <c r="AB1092" i="79"/>
  <c r="Z872" i="79"/>
  <c r="Z891" i="79"/>
  <c r="AB897" i="79"/>
  <c r="I192" i="47"/>
  <c r="I194" i="47" s="1"/>
  <c r="L1089" i="79"/>
  <c r="L141" i="43"/>
  <c r="M140" i="43"/>
  <c r="M141" i="43" s="1"/>
  <c r="AN983" i="79"/>
  <c r="AN1841" i="79" s="1"/>
  <c r="AK983" i="79"/>
  <c r="AK1841" i="79" s="1"/>
  <c r="AL983" i="79"/>
  <c r="AL1841" i="79" s="1"/>
  <c r="AP983" i="79"/>
  <c r="AP1841" i="79" s="1"/>
  <c r="AQ983" i="79"/>
  <c r="AQ1841" i="79" s="1"/>
  <c r="AM983" i="79"/>
  <c r="AM1841" i="79" s="1"/>
  <c r="AE983" i="79"/>
  <c r="AE1841" i="79" s="1"/>
  <c r="AG983" i="79"/>
  <c r="AG1841" i="79" s="1"/>
  <c r="AF983" i="79"/>
  <c r="AF1841" i="79" s="1"/>
  <c r="AR983" i="79"/>
  <c r="AR1841" i="79" s="1"/>
  <c r="AO983" i="79"/>
  <c r="AO1841" i="79" s="1"/>
  <c r="AO1179" i="79"/>
  <c r="AO1869" i="79" s="1"/>
  <c r="AL1179" i="79"/>
  <c r="AL1869" i="79" s="1"/>
  <c r="AR1179" i="79"/>
  <c r="AR1869" i="79" s="1"/>
  <c r="AG1179" i="79"/>
  <c r="AG1869" i="79" s="1"/>
  <c r="AK1179" i="79"/>
  <c r="AK1869" i="79" s="1"/>
  <c r="AP1179" i="79"/>
  <c r="AP1869" i="79" s="1"/>
  <c r="AQ1179" i="79"/>
  <c r="AQ1869" i="79" s="1"/>
  <c r="AN1179" i="79"/>
  <c r="AN1869" i="79" s="1"/>
  <c r="AM1179" i="79"/>
  <c r="AM1869" i="79" s="1"/>
  <c r="AF1179" i="79"/>
  <c r="AF1869" i="79" s="1"/>
  <c r="AE1179" i="79"/>
  <c r="AE1869" i="79" s="1"/>
  <c r="AJ983" i="79"/>
  <c r="AJ1841" i="79" s="1"/>
  <c r="AH983" i="79"/>
  <c r="AH1841" i="79" s="1"/>
  <c r="AI983" i="79"/>
  <c r="AI1841" i="79" s="1"/>
  <c r="I204" i="47"/>
  <c r="Z888" i="79"/>
  <c r="L891" i="79"/>
  <c r="L1099" i="79"/>
  <c r="L698" i="79"/>
  <c r="Z1083" i="79"/>
  <c r="AN1818" i="79"/>
  <c r="M108" i="43" s="1"/>
  <c r="M110" i="43" s="1"/>
  <c r="L894" i="79"/>
  <c r="J207" i="47"/>
  <c r="J209" i="47" s="1"/>
  <c r="J222" i="47" s="1"/>
  <c r="E94" i="43" s="1"/>
  <c r="N1284" i="79"/>
  <c r="L704" i="79"/>
  <c r="I217" i="47"/>
  <c r="I215" i="47"/>
  <c r="AH1179" i="79"/>
  <c r="AH1869" i="79" s="1"/>
  <c r="AJ1179" i="79"/>
  <c r="AJ1869" i="79" s="1"/>
  <c r="AI1179" i="79"/>
  <c r="AI1869" i="79" s="1"/>
  <c r="AR1818" i="79"/>
  <c r="Q108" i="43" s="1"/>
  <c r="Q110" i="43" s="1"/>
  <c r="AS1842" i="79"/>
  <c r="AB1278" i="79"/>
  <c r="Q207" i="47"/>
  <c r="Z1099" i="79"/>
  <c r="Z920" i="79"/>
  <c r="L920" i="79"/>
  <c r="Z698" i="79"/>
  <c r="AB1284" i="79"/>
  <c r="AS1814" i="79"/>
  <c r="Z704" i="79"/>
  <c r="Z894" i="79"/>
  <c r="AH787" i="79"/>
  <c r="AH1813" i="79" s="1"/>
  <c r="AH1818" i="79" s="1"/>
  <c r="G108" i="43" s="1"/>
  <c r="G110" i="43" s="1"/>
  <c r="AJ787" i="79"/>
  <c r="AJ1813" i="79" s="1"/>
  <c r="AJ1818" i="79" s="1"/>
  <c r="I108" i="43" s="1"/>
  <c r="I110" i="43" s="1"/>
  <c r="AI787" i="79"/>
  <c r="AI1813" i="79" s="1"/>
  <c r="AI1818" i="79" s="1"/>
  <c r="H108" i="43" s="1"/>
  <c r="H110" i="43" s="1"/>
  <c r="W192" i="47" l="1"/>
  <c r="W194" i="47" s="1"/>
  <c r="I106" i="43"/>
  <c r="H106" i="43"/>
  <c r="G106" i="43"/>
  <c r="AS1757" i="79"/>
  <c r="AS1786" i="79"/>
  <c r="K207" i="47"/>
  <c r="K209" i="47" s="1"/>
  <c r="K222" i="47" s="1"/>
  <c r="F94" i="43" s="1"/>
  <c r="M207" i="47"/>
  <c r="M209" i="47" s="1"/>
  <c r="M222" i="47" s="1"/>
  <c r="H94" i="43" s="1"/>
  <c r="H95" i="43" s="1"/>
  <c r="N207" i="47"/>
  <c r="N209" i="47" s="1"/>
  <c r="N222" i="47" s="1"/>
  <c r="I94" i="43" s="1"/>
  <c r="K94" i="43"/>
  <c r="F37" i="43" s="1"/>
  <c r="G37" i="43" s="1"/>
  <c r="W218" i="47"/>
  <c r="L220" i="47"/>
  <c r="L201" i="47"/>
  <c r="L198" i="47"/>
  <c r="L204" i="47"/>
  <c r="L218" i="47"/>
  <c r="L217" i="47"/>
  <c r="L211" i="47"/>
  <c r="L199" i="47"/>
  <c r="L215" i="47"/>
  <c r="L210" i="47"/>
  <c r="L206" i="47"/>
  <c r="L197" i="47"/>
  <c r="L195" i="47"/>
  <c r="L196" i="47"/>
  <c r="L214" i="47"/>
  <c r="L200" i="47"/>
  <c r="L219" i="47"/>
  <c r="L203" i="47"/>
  <c r="L221" i="47"/>
  <c r="L212" i="47"/>
  <c r="L213" i="47"/>
  <c r="L205" i="47"/>
  <c r="L202" i="47"/>
  <c r="L216" i="47"/>
  <c r="E33" i="43"/>
  <c r="E44" i="43" s="1"/>
  <c r="U209" i="47"/>
  <c r="U222" i="47" s="1"/>
  <c r="F95" i="43"/>
  <c r="M94" i="43"/>
  <c r="F39" i="43" s="1"/>
  <c r="G39" i="43" s="1"/>
  <c r="J94" i="43"/>
  <c r="F36" i="43" s="1"/>
  <c r="G36" i="43" s="1"/>
  <c r="N94" i="43"/>
  <c r="F40" i="43" s="1"/>
  <c r="G40" i="43" s="1"/>
  <c r="W195" i="47"/>
  <c r="W212" i="47"/>
  <c r="W198" i="47"/>
  <c r="W217" i="47"/>
  <c r="W201" i="47"/>
  <c r="W203" i="47"/>
  <c r="H19" i="43"/>
  <c r="W202" i="47"/>
  <c r="W214" i="47"/>
  <c r="W210" i="47"/>
  <c r="W199" i="47"/>
  <c r="T209" i="47"/>
  <c r="T222" i="47" s="1"/>
  <c r="W204" i="47"/>
  <c r="W213" i="47"/>
  <c r="W197" i="47"/>
  <c r="AJ788" i="79"/>
  <c r="AJ1840" i="79" s="1"/>
  <c r="AJ1845" i="79" s="1"/>
  <c r="I112" i="43" s="1"/>
  <c r="I114" i="43" s="1"/>
  <c r="AH788" i="79"/>
  <c r="AH1840" i="79" s="1"/>
  <c r="AH1845" i="79" s="1"/>
  <c r="G112" i="43" s="1"/>
  <c r="G114" i="43" s="1"/>
  <c r="AI788" i="79"/>
  <c r="AI1840" i="79" s="1"/>
  <c r="AI1845" i="79" s="1"/>
  <c r="H112" i="43" s="1"/>
  <c r="H114" i="43" s="1"/>
  <c r="AA704" i="79"/>
  <c r="O1284" i="79"/>
  <c r="AA1083" i="79"/>
  <c r="AA888" i="79"/>
  <c r="AA872" i="79"/>
  <c r="M1083" i="79"/>
  <c r="AC707" i="79"/>
  <c r="O1278" i="79"/>
  <c r="AJ984" i="79"/>
  <c r="AJ1868" i="79" s="1"/>
  <c r="AI984" i="79"/>
  <c r="AI1868" i="79" s="1"/>
  <c r="AH984" i="79"/>
  <c r="AH1868" i="79" s="1"/>
  <c r="M872" i="79"/>
  <c r="M698" i="79"/>
  <c r="AC897" i="79"/>
  <c r="AC1092" i="79"/>
  <c r="O1092" i="79"/>
  <c r="AA1089" i="79"/>
  <c r="O897" i="79"/>
  <c r="AR984" i="79"/>
  <c r="AR1868" i="79" s="1"/>
  <c r="AE984" i="79"/>
  <c r="AE1868" i="79" s="1"/>
  <c r="AF984" i="79"/>
  <c r="AF1868" i="79" s="1"/>
  <c r="AO984" i="79"/>
  <c r="AO1868" i="79" s="1"/>
  <c r="AN984" i="79"/>
  <c r="AN1868" i="79" s="1"/>
  <c r="AL984" i="79"/>
  <c r="AL1868" i="79" s="1"/>
  <c r="AM984" i="79"/>
  <c r="AM1868" i="79" s="1"/>
  <c r="AG984" i="79"/>
  <c r="AG1868" i="79" s="1"/>
  <c r="AP984" i="79"/>
  <c r="AP1868" i="79" s="1"/>
  <c r="AQ984" i="79"/>
  <c r="AQ1868" i="79" s="1"/>
  <c r="AK984" i="79"/>
  <c r="AK1868" i="79" s="1"/>
  <c r="AS1813" i="79"/>
  <c r="AE1818" i="79"/>
  <c r="M920" i="79"/>
  <c r="AS1841" i="79"/>
  <c r="F41" i="43"/>
  <c r="G41" i="43" s="1"/>
  <c r="O95" i="43"/>
  <c r="F42" i="43"/>
  <c r="G42" i="43" s="1"/>
  <c r="P95" i="43"/>
  <c r="AC1278" i="79"/>
  <c r="AG788" i="79"/>
  <c r="AG1840" i="79" s="1"/>
  <c r="AG1845" i="79" s="1"/>
  <c r="F112" i="43" s="1"/>
  <c r="F114" i="43" s="1"/>
  <c r="AR788" i="79"/>
  <c r="AR1840" i="79" s="1"/>
  <c r="AR1845" i="79" s="1"/>
  <c r="Q112" i="43" s="1"/>
  <c r="Q114" i="43" s="1"/>
  <c r="AO788" i="79"/>
  <c r="AO1840" i="79" s="1"/>
  <c r="AO1845" i="79" s="1"/>
  <c r="N112" i="43" s="1"/>
  <c r="N114" i="43" s="1"/>
  <c r="AF788" i="79"/>
  <c r="AF1840" i="79" s="1"/>
  <c r="AF1845" i="79" s="1"/>
  <c r="E112" i="43" s="1"/>
  <c r="E114" i="43" s="1"/>
  <c r="AP788" i="79"/>
  <c r="AP1840" i="79" s="1"/>
  <c r="AP1845" i="79" s="1"/>
  <c r="O112" i="43" s="1"/>
  <c r="O114" i="43" s="1"/>
  <c r="AE788" i="79"/>
  <c r="AE1840" i="79" s="1"/>
  <c r="AL788" i="79"/>
  <c r="AL1840" i="79" s="1"/>
  <c r="AL1845" i="79" s="1"/>
  <c r="K112" i="43" s="1"/>
  <c r="K114" i="43" s="1"/>
  <c r="AK788" i="79"/>
  <c r="AK1840" i="79" s="1"/>
  <c r="AK1845" i="79" s="1"/>
  <c r="J112" i="43" s="1"/>
  <c r="J114" i="43" s="1"/>
  <c r="AN788" i="79"/>
  <c r="AN1840" i="79" s="1"/>
  <c r="AN1845" i="79" s="1"/>
  <c r="M112" i="43" s="1"/>
  <c r="M114" i="43" s="1"/>
  <c r="AQ788" i="79"/>
  <c r="AQ1840" i="79" s="1"/>
  <c r="AQ1845" i="79" s="1"/>
  <c r="P112" i="43" s="1"/>
  <c r="P114" i="43" s="1"/>
  <c r="AM788" i="79"/>
  <c r="AM1840" i="79" s="1"/>
  <c r="AM1845" i="79" s="1"/>
  <c r="L112" i="43" s="1"/>
  <c r="L114" i="43" s="1"/>
  <c r="M894" i="79"/>
  <c r="M1099" i="79"/>
  <c r="AS1869" i="79"/>
  <c r="O707" i="79"/>
  <c r="M888" i="79"/>
  <c r="V209" i="47"/>
  <c r="V222" i="47" s="1"/>
  <c r="Q94" i="43"/>
  <c r="W196" i="47"/>
  <c r="W206" i="47"/>
  <c r="W219" i="47"/>
  <c r="W220" i="47"/>
  <c r="W205" i="47"/>
  <c r="W211" i="47"/>
  <c r="W215" i="47"/>
  <c r="W200" i="47"/>
  <c r="W216" i="47"/>
  <c r="M1089" i="79"/>
  <c r="AS1791" i="79"/>
  <c r="AS1793" i="79" s="1"/>
  <c r="D104" i="43"/>
  <c r="AC1262" i="79"/>
  <c r="AC1284" i="79"/>
  <c r="AA698" i="79"/>
  <c r="AA894" i="79"/>
  <c r="M704" i="79"/>
  <c r="M891" i="79"/>
  <c r="AA891" i="79"/>
  <c r="AA920" i="79"/>
  <c r="F31" i="43"/>
  <c r="G31" i="43" s="1"/>
  <c r="E95" i="43"/>
  <c r="AA1099" i="79"/>
  <c r="L94" i="43"/>
  <c r="Q209" i="47"/>
  <c r="Q222" i="47" s="1"/>
  <c r="I207" i="47"/>
  <c r="I209" i="47" s="1"/>
  <c r="I222" i="47" s="1"/>
  <c r="D94" i="43" s="1"/>
  <c r="O1262" i="79"/>
  <c r="W221" i="47"/>
  <c r="M95" i="43" l="1"/>
  <c r="I95" i="43"/>
  <c r="F34" i="43"/>
  <c r="G34" i="43" s="1"/>
  <c r="F32" i="43"/>
  <c r="G32" i="43" s="1"/>
  <c r="F35" i="43"/>
  <c r="G35" i="43" s="1"/>
  <c r="N95" i="43"/>
  <c r="K95" i="43"/>
  <c r="L207" i="47"/>
  <c r="L209" i="47" s="1"/>
  <c r="L222" i="47" s="1"/>
  <c r="G94" i="43" s="1"/>
  <c r="J95" i="43"/>
  <c r="W207" i="47"/>
  <c r="W209" i="47" s="1"/>
  <c r="W222" i="47" s="1"/>
  <c r="R94" i="43" s="1"/>
  <c r="AB891" i="79"/>
  <c r="AB698" i="79"/>
  <c r="AB920" i="79"/>
  <c r="N891" i="79"/>
  <c r="AD1284" i="79"/>
  <c r="P897" i="79"/>
  <c r="AD897" i="79"/>
  <c r="AD1278" i="79"/>
  <c r="N920" i="79"/>
  <c r="AB872" i="79"/>
  <c r="P1284" i="79"/>
  <c r="N1089" i="79"/>
  <c r="AB1089" i="79"/>
  <c r="F30" i="43"/>
  <c r="D95" i="43"/>
  <c r="P707" i="79"/>
  <c r="F38" i="43"/>
  <c r="G38" i="43" s="1"/>
  <c r="L95" i="43"/>
  <c r="N704" i="79"/>
  <c r="AD1262" i="79"/>
  <c r="AS1840" i="79"/>
  <c r="AE1845" i="79"/>
  <c r="AS1818" i="79"/>
  <c r="AS1820" i="79" s="1"/>
  <c r="D108" i="43"/>
  <c r="P1278" i="79"/>
  <c r="AB704" i="79"/>
  <c r="AI789" i="79"/>
  <c r="AI1867" i="79" s="1"/>
  <c r="AI1872" i="79" s="1"/>
  <c r="H116" i="43" s="1"/>
  <c r="H118" i="43" s="1"/>
  <c r="H120" i="43" s="1"/>
  <c r="AJ789" i="79"/>
  <c r="AJ1867" i="79" s="1"/>
  <c r="AJ1872" i="79" s="1"/>
  <c r="I116" i="43" s="1"/>
  <c r="I118" i="43" s="1"/>
  <c r="I120" i="43" s="1"/>
  <c r="AH789" i="79"/>
  <c r="AH1867" i="79" s="1"/>
  <c r="AH1872" i="79" s="1"/>
  <c r="G116" i="43" s="1"/>
  <c r="G118" i="43" s="1"/>
  <c r="G120" i="43" s="1"/>
  <c r="F43" i="43"/>
  <c r="G43" i="43" s="1"/>
  <c r="Q95" i="43"/>
  <c r="N1099" i="79"/>
  <c r="AB1099" i="79"/>
  <c r="P1262" i="79"/>
  <c r="AB894" i="79"/>
  <c r="R104" i="43"/>
  <c r="D106" i="43"/>
  <c r="N888" i="79"/>
  <c r="N894" i="79"/>
  <c r="P1092" i="79"/>
  <c r="N698" i="79"/>
  <c r="AD707" i="79"/>
  <c r="AB888" i="79"/>
  <c r="AS1868" i="79"/>
  <c r="AD1092" i="79"/>
  <c r="AM789" i="79"/>
  <c r="AM1867" i="79" s="1"/>
  <c r="AM1872" i="79" s="1"/>
  <c r="L116" i="43" s="1"/>
  <c r="L118" i="43" s="1"/>
  <c r="L120" i="43" s="1"/>
  <c r="AN789" i="79"/>
  <c r="AN1867" i="79" s="1"/>
  <c r="AN1872" i="79" s="1"/>
  <c r="M116" i="43" s="1"/>
  <c r="M118" i="43" s="1"/>
  <c r="M120" i="43" s="1"/>
  <c r="AP789" i="79"/>
  <c r="AP1867" i="79" s="1"/>
  <c r="AP1872" i="79" s="1"/>
  <c r="O116" i="43" s="1"/>
  <c r="O118" i="43" s="1"/>
  <c r="O120" i="43" s="1"/>
  <c r="AK789" i="79"/>
  <c r="AK1867" i="79" s="1"/>
  <c r="AK1872" i="79" s="1"/>
  <c r="J116" i="43" s="1"/>
  <c r="J118" i="43" s="1"/>
  <c r="J120" i="43" s="1"/>
  <c r="AQ789" i="79"/>
  <c r="AQ1867" i="79" s="1"/>
  <c r="AQ1872" i="79" s="1"/>
  <c r="P116" i="43" s="1"/>
  <c r="P118" i="43" s="1"/>
  <c r="P120" i="43" s="1"/>
  <c r="AE789" i="79"/>
  <c r="AE1867" i="79" s="1"/>
  <c r="AG789" i="79"/>
  <c r="AG1867" i="79" s="1"/>
  <c r="AG1872" i="79" s="1"/>
  <c r="F116" i="43" s="1"/>
  <c r="F118" i="43" s="1"/>
  <c r="F120" i="43" s="1"/>
  <c r="AF789" i="79"/>
  <c r="AF1867" i="79" s="1"/>
  <c r="AF1872" i="79" s="1"/>
  <c r="E116" i="43" s="1"/>
  <c r="E118" i="43" s="1"/>
  <c r="E120" i="43" s="1"/>
  <c r="AL789" i="79"/>
  <c r="AL1867" i="79" s="1"/>
  <c r="AL1872" i="79" s="1"/>
  <c r="K116" i="43" s="1"/>
  <c r="K118" i="43" s="1"/>
  <c r="K120" i="43" s="1"/>
  <c r="AR789" i="79"/>
  <c r="AR1867" i="79" s="1"/>
  <c r="AR1872" i="79" s="1"/>
  <c r="Q116" i="43" s="1"/>
  <c r="Q118" i="43" s="1"/>
  <c r="Q120" i="43" s="1"/>
  <c r="AO789" i="79"/>
  <c r="AO1867" i="79" s="1"/>
  <c r="AO1872" i="79" s="1"/>
  <c r="N116" i="43" s="1"/>
  <c r="N118" i="43" s="1"/>
  <c r="N120" i="43" s="1"/>
  <c r="N872" i="79"/>
  <c r="N1083" i="79"/>
  <c r="AB1083" i="79"/>
  <c r="F33" i="43" l="1"/>
  <c r="G33" i="43" s="1"/>
  <c r="G95" i="43"/>
  <c r="H21" i="43"/>
  <c r="H22" i="43" s="1"/>
  <c r="R106" i="43"/>
  <c r="R95" i="43"/>
  <c r="O894" i="79"/>
  <c r="AC1089" i="79"/>
  <c r="AC920" i="79"/>
  <c r="AC1083" i="79"/>
  <c r="O1083" i="79"/>
  <c r="D110" i="43"/>
  <c r="R108" i="43"/>
  <c r="R110" i="43" s="1"/>
  <c r="O698" i="79"/>
  <c r="O872" i="79"/>
  <c r="O888" i="79"/>
  <c r="AC1099" i="79"/>
  <c r="AC698" i="79"/>
  <c r="AS1867" i="79"/>
  <c r="AE1872" i="79"/>
  <c r="AC704" i="79"/>
  <c r="D112" i="43"/>
  <c r="AS1845" i="79"/>
  <c r="AS1847" i="79" s="1"/>
  <c r="O1089" i="79"/>
  <c r="O920" i="79"/>
  <c r="O1099" i="79"/>
  <c r="AC891" i="79"/>
  <c r="AC888" i="79"/>
  <c r="AC894" i="79"/>
  <c r="F44" i="43"/>
  <c r="G30" i="43"/>
  <c r="G44" i="43" s="1"/>
  <c r="O891" i="79"/>
  <c r="O704" i="79"/>
  <c r="AC872" i="79"/>
  <c r="D114" i="43" l="1"/>
  <c r="R112" i="43"/>
  <c r="R114" i="43" s="1"/>
  <c r="P891" i="79"/>
  <c r="AD888" i="79"/>
  <c r="P920" i="79"/>
  <c r="AD704" i="79"/>
  <c r="P888" i="79"/>
  <c r="AD920" i="79"/>
  <c r="AD872" i="79"/>
  <c r="AD891" i="79"/>
  <c r="P1089" i="79"/>
  <c r="AS1872" i="79"/>
  <c r="AS1874" i="79" s="1"/>
  <c r="D116" i="43"/>
  <c r="P872" i="79"/>
  <c r="AD1089" i="79"/>
  <c r="P704" i="79"/>
  <c r="AD894" i="79"/>
  <c r="AD698" i="79"/>
  <c r="P698" i="79"/>
  <c r="P1083" i="79"/>
  <c r="P1099" i="79"/>
  <c r="AD1099" i="79"/>
  <c r="AD1083" i="79"/>
  <c r="P894" i="79"/>
  <c r="D118" i="43" l="1"/>
  <c r="D120" i="43" s="1"/>
  <c r="R116" i="43"/>
  <c r="R118" i="43" s="1"/>
  <c r="R120" i="43" s="1"/>
  <c r="H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Edolzhen</author>
  </authors>
  <commentList>
    <comment ref="D33" authorId="0" shapeId="0" xr:uid="{8EFE7636-905B-4400-9C2F-9202281B03E1}">
      <text>
        <r>
          <rPr>
            <b/>
            <sz val="9"/>
            <color indexed="81"/>
            <rFont val="Tahoma"/>
            <family val="2"/>
          </rPr>
          <t>Billed Based on kVA</t>
        </r>
      </text>
    </comment>
    <comment ref="D34" authorId="0" shapeId="0" xr:uid="{7CD40DB2-9E91-4025-9CA1-789899A8F695}">
      <text>
        <r>
          <rPr>
            <b/>
            <sz val="9"/>
            <color indexed="81"/>
            <rFont val="Tahoma"/>
            <family val="2"/>
          </rPr>
          <t>Billed based on kVA</t>
        </r>
      </text>
    </comment>
    <comment ref="D35" authorId="0" shapeId="0" xr:uid="{4E7BD690-2484-4146-803A-287E3F4DE963}">
      <text>
        <r>
          <rPr>
            <b/>
            <sz val="9"/>
            <color indexed="81"/>
            <rFont val="Tahoma"/>
            <family val="2"/>
          </rPr>
          <t>Billed based on kVA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<sst xmlns="http://schemas.openxmlformats.org/spreadsheetml/2006/main" count="4855" uniqueCount="1127">
  <si>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</si>
  <si>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</si>
  <si>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</si>
  <si>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</si>
  <si>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</si>
  <si>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</si>
  <si>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</si>
  <si>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</si>
  <si>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</si>
  <si>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</si>
  <si>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</si>
  <si>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</si>
  <si>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</si>
  <si>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</si>
  <si>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</si>
  <si>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</si>
  <si>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</si>
  <si>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</si>
  <si>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</si>
  <si>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</si>
  <si>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</si>
  <si>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</si>
  <si>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</si>
  <si>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</si>
  <si>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</si>
  <si>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</si>
  <si>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</si>
  <si>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</si>
  <si>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</si>
  <si>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</si>
  <si>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</si>
  <si>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</si>
  <si>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</si>
  <si>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</si>
  <si>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</si>
  <si>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</si>
  <si>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</si>
  <si>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</si>
  <si>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</si>
  <si>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</si>
  <si>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</si>
  <si>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</si>
  <si>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</si>
  <si>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</si>
  <si>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</si>
  <si>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</si>
  <si>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</si>
  <si>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</si>
  <si>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</si>
  <si>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</si>
  <si>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</si>
  <si>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</si>
  <si>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</si>
  <si>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</si>
  <si>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</si>
  <si>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</si>
  <si>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</si>
  <si>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</si>
  <si>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</si>
  <si>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</si>
  <si>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</si>
  <si>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</si>
  <si>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</si>
  <si>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</si>
  <si>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</si>
  <si>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</si>
  <si>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</si>
  <si>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</si>
  <si>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</si>
  <si>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</si>
  <si>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</si>
  <si>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</si>
  <si>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</si>
  <si>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</si>
  <si>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</si>
  <si>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</si>
  <si>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</si>
  <si>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</si>
  <si>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</si>
  <si>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</si>
  <si>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</si>
  <si>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</si>
  <si>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</si>
  <si>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</si>
  <si>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</si>
  <si>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</si>
  <si>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</si>
  <si>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</si>
  <si>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</si>
  <si>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</si>
  <si>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</si>
  <si>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</si>
  <si>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</si>
  <si>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</si>
  <si>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</si>
  <si>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</si>
  <si>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</si>
  <si>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</si>
  <si>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</si>
  <si>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</si>
  <si>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</si>
  <si>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</si>
  <si>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</si>
  <si>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</si>
  <si>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</si>
  <si>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</si>
  <si>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</si>
  <si>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</si>
  <si>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</si>
  <si>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</si>
  <si>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</si>
  <si>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</si>
  <si>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</si>
  <si>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</si>
  <si>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</si>
  <si>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</si>
  <si>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</si>
  <si>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</si>
  <si>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</si>
  <si>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</si>
  <si>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</si>
  <si>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</si>
  <si>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</si>
  <si>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</si>
  <si>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</si>
  <si>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</si>
  <si>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</si>
  <si>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</si>
  <si>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</si>
  <si>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</si>
  <si>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</si>
  <si>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</si>
  <si>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</si>
  <si>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</si>
  <si>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</si>
  <si>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</si>
  <si>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</si>
  <si>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</si>
  <si>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</si>
  <si>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</si>
  <si>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</si>
  <si>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</si>
  <si>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</si>
  <si>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</si>
  <si>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</si>
  <si>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</si>
  <si>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</si>
  <si>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</si>
  <si>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</si>
  <si>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</si>
  <si>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</si>
  <si>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</si>
  <si>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</si>
  <si>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</si>
  <si>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</si>
  <si>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</si>
  <si>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</si>
  <si>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</si>
  <si>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</si>
  <si>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</si>
  <si>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</si>
  <si>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</si>
  <si>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</si>
  <si>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</si>
  <si>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</si>
  <si>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</si>
  <si>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</si>
  <si>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</si>
  <si>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</si>
  <si>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</si>
  <si>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</si>
  <si>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</si>
  <si>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</si>
  <si>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</si>
  <si>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</si>
  <si>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</si>
  <si>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</si>
  <si>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</si>
  <si>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</si>
  <si>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</si>
  <si>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</si>
  <si>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</si>
  <si>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</si>
  <si>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</si>
  <si>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</si>
  <si>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</si>
  <si>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</si>
  <si>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</si>
  <si>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</si>
  <si>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</si>
  <si>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</si>
  <si>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</si>
  <si>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</si>
  <si>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</si>
  <si>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</si>
  <si>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</si>
  <si>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</si>
  <si>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</si>
  <si>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</si>
  <si>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</si>
  <si>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</si>
  <si>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</si>
  <si>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</si>
  <si>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</si>
  <si>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</si>
  <si>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</si>
  <si>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</si>
  <si>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</si>
  <si>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</si>
  <si>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</si>
  <si>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</si>
  <si>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</si>
  <si>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</si>
  <si>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</si>
  <si>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</si>
  <si>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</si>
  <si>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</si>
  <si>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</si>
  <si>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</si>
  <si>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</si>
  <si>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</si>
  <si>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</si>
  <si>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</si>
  <si>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</si>
  <si>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</si>
  <si>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</si>
  <si>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</si>
  <si>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</si>
  <si>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</si>
  <si>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</si>
  <si>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</si>
  <si>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</si>
  <si>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</si>
  <si>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</si>
  <si>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</si>
  <si>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</si>
  <si>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</si>
  <si>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</si>
  <si>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</si>
  <si>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</si>
  <si>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</si>
  <si>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</si>
  <si>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</si>
  <si>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</si>
  <si>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</si>
  <si>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</si>
  <si>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</si>
  <si>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</si>
  <si>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</si>
  <si>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</si>
  <si>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</si>
  <si>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</si>
  <si>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</si>
  <si>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</si>
  <si>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</si>
  <si>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</si>
  <si>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</si>
  <si>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</si>
  <si>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</si>
  <si>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</si>
  <si>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</si>
  <si>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</si>
  <si>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</si>
  <si>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</si>
  <si>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</si>
  <si>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</si>
  <si>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</si>
  <si>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</si>
  <si>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</si>
  <si>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</si>
  <si>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</si>
  <si>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</si>
  <si>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</si>
  <si>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</si>
  <si>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</si>
  <si>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</si>
  <si>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</si>
  <si>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</si>
  <si>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</si>
  <si>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</si>
  <si>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</si>
  <si>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</si>
  <si>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</si>
  <si>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</si>
  <si>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</si>
  <si>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</si>
  <si>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</si>
  <si>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</si>
  <si>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</si>
  <si>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</si>
  <si>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</si>
  <si>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</si>
  <si>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</si>
  <si>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</si>
  <si>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</si>
  <si>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</si>
  <si>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</si>
  <si>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</si>
  <si>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</si>
  <si>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</si>
  <si>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</si>
  <si>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</si>
  <si>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</si>
  <si>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</si>
  <si>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</si>
  <si>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</si>
  <si>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</si>
  <si>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</si>
  <si>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</si>
  <si>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</si>
  <si>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</si>
  <si>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</si>
  <si>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</si>
  <si>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</si>
  <si>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</si>
  <si>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</si>
  <si>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</si>
  <si>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</si>
  <si>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</si>
  <si>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</si>
  <si>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</si>
  <si>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</si>
  <si>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</si>
  <si>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</si>
  <si>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</si>
  <si>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</si>
  <si>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</si>
  <si>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</si>
  <si>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</si>
  <si>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</si>
  <si>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</si>
  <si>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</si>
  <si>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</si>
  <si>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</si>
  <si>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</si>
  <si>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</si>
  <si>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</si>
  <si>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</si>
  <si>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</si>
  <si>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</si>
  <si>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</si>
  <si>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</si>
  <si>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</si>
  <si>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</si>
  <si>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</si>
  <si>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</si>
  <si>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</si>
  <si>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</si>
  <si>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</si>
  <si>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</si>
  <si>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</si>
  <si>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</si>
  <si>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</si>
  <si>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</si>
  <si>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</si>
  <si>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</si>
  <si>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</si>
  <si>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</si>
  <si>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</si>
  <si>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</si>
  <si>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</si>
  <si>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</si>
  <si>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</si>
  <si>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</si>
  <si>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</si>
  <si>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</si>
  <si>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</si>
  <si>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</si>
  <si>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</si>
  <si>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</si>
  <si>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</si>
  <si>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</si>
  <si>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</si>
  <si>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</si>
  <si>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</si>
  <si>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</si>
  <si>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</si>
  <si>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</si>
  <si>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</si>
  <si>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</si>
  <si>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</si>
  <si>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</si>
  <si>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</si>
  <si>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</si>
  <si>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</si>
  <si>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</si>
  <si>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</si>
  <si>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</si>
  <si>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</si>
  <si>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</si>
  <si>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</si>
  <si>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</si>
  <si>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</si>
  <si>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</si>
  <si>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</si>
  <si>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</si>
  <si>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</si>
  <si>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</si>
  <si>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</si>
  <si>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</si>
  <si>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</si>
  <si>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</si>
  <si>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</si>
  <si>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</si>
  <si>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</si>
  <si>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</si>
  <si>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</si>
  <si>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</si>
  <si>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</si>
  <si>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</si>
  <si>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</si>
  <si>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</si>
  <si>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</si>
  <si>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</si>
  <si>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</si>
  <si>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</si>
  <si>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</si>
  <si>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</si>
  <si>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</si>
  <si>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</si>
  <si>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</si>
  <si>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</si>
  <si>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</si>
  <si>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</si>
  <si>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</si>
  <si>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</si>
  <si>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</si>
  <si>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</si>
  <si>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</si>
  <si>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</si>
  <si>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</si>
  <si>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</si>
  <si>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</si>
  <si>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</si>
  <si>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</si>
  <si>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</si>
  <si>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</si>
  <si>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</si>
  <si>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</si>
  <si>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</si>
  <si>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</si>
  <si>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</si>
  <si>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</si>
  <si>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</si>
  <si>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</si>
  <si>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</si>
  <si>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</si>
  <si>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</si>
  <si>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</si>
  <si>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</si>
  <si>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</si>
  <si>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</si>
  <si>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</si>
  <si>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</si>
  <si>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</si>
  <si>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</si>
  <si>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</si>
  <si>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</si>
  <si>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</si>
  <si>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</si>
  <si>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</si>
  <si>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</si>
  <si>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</si>
  <si>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</si>
  <si>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</si>
  <si>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</si>
  <si>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</si>
  <si>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</si>
  <si>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</si>
  <si>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</si>
  <si>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</si>
  <si>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</si>
  <si>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</si>
  <si>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</si>
  <si>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</si>
  <si>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</si>
  <si>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</si>
  <si>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</si>
  <si>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</si>
  <si>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</si>
  <si>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</si>
  <si>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</si>
  <si>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</si>
  <si>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</si>
  <si>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</si>
  <si>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</si>
  <si>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</si>
  <si>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</si>
  <si>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</si>
  <si>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</si>
  <si>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</si>
  <si>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</si>
  <si>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</si>
  <si>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</si>
  <si>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</si>
  <si>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</si>
  <si>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</si>
  <si>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</si>
  <si>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</si>
  <si>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</si>
  <si>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</si>
  <si>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</si>
  <si>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</si>
  <si>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</si>
  <si>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</si>
  <si>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</si>
  <si>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</si>
  <si>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</si>
  <si>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</si>
  <si>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</si>
  <si>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</si>
  <si>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</si>
  <si>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</si>
  <si>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</si>
  <si>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</si>
  <si>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</si>
  <si>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</si>
  <si>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</si>
  <si>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</si>
  <si>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</si>
  <si>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</si>
  <si>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</si>
  <si>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</si>
  <si>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</si>
  <si>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</si>
  <si>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</si>
  <si>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</si>
  <si>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</si>
  <si>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</si>
  <si>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</si>
  <si>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</si>
  <si>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</si>
  <si>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</si>
  <si>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</si>
  <si>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</si>
  <si>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</si>
  <si>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</si>
  <si>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</si>
  <si>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</si>
  <si>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</si>
  <si>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</si>
  <si>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</si>
  <si>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</si>
  <si>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</si>
  <si>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</si>
  <si>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</si>
  <si>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</si>
  <si>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</si>
  <si>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</si>
  <si>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</si>
  <si>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</si>
  <si>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</si>
  <si>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</si>
  <si>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</si>
  <si>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</si>
  <si>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</si>
  <si>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</si>
  <si>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</si>
  <si>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</si>
  <si>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</si>
  <si>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</si>
  <si>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</si>
  <si>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</si>
  <si>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</si>
  <si>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</si>
  <si>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</si>
  <si>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</si>
  <si>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</si>
  <si>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</si>
  <si>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</si>
  <si>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</si>
  <si>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</si>
  <si>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</si>
  <si>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</si>
  <si>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</si>
  <si>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</si>
  <si>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</si>
  <si>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</si>
  <si>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</si>
  <si>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</si>
  <si>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</si>
  <si>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</si>
  <si>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</si>
  <si>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</si>
  <si>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</si>
  <si>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</si>
  <si>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</si>
  <si>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</si>
  <si>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</si>
  <si>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</si>
  <si>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</si>
  <si>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</si>
  <si>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</si>
  <si>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</si>
  <si>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</si>
  <si>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</si>
  <si>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</si>
  <si>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</si>
  <si>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</si>
  <si>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</si>
  <si>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</si>
  <si>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</si>
  <si>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</si>
  <si>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</si>
  <si>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</si>
  <si>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</si>
  <si>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</si>
  <si>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</si>
  <si>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</si>
  <si>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</si>
  <si>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</si>
  <si>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</si>
  <si>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</si>
  <si>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</si>
  <si>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</si>
  <si>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</si>
  <si>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</si>
  <si>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</si>
  <si>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</si>
  <si>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</si>
  <si>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</si>
  <si>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</si>
  <si>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</si>
  <si>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</si>
  <si>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</si>
  <si>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</si>
  <si>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</si>
  <si>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</si>
  <si>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</si>
  <si>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</si>
  <si>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</si>
  <si>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</si>
  <si>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</si>
  <si>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</si>
  <si>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</si>
  <si>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</si>
  <si>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</si>
  <si>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</si>
  <si>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</si>
  <si>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</si>
  <si>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</si>
  <si>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</si>
  <si>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</si>
  <si>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</si>
  <si>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</si>
  <si>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</si>
  <si>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</si>
  <si>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</si>
  <si>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</si>
  <si>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</si>
  <si>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</si>
  <si>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</si>
  <si>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</si>
  <si>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</si>
  <si>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</si>
  <si>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</si>
  <si>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</si>
  <si>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</si>
  <si>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</si>
  <si>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</si>
  <si>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</si>
  <si>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</si>
  <si>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</si>
  <si>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</si>
  <si>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</si>
  <si>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</si>
  <si>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</si>
  <si>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</si>
  <si>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</si>
  <si>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</si>
  <si>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</si>
  <si>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</si>
  <si>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</si>
  <si>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</si>
  <si>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</si>
  <si>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</si>
  <si>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</si>
  <si>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</si>
  <si>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</si>
  <si>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</si>
  <si>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</si>
  <si>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</si>
  <si>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</si>
  <si>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</si>
  <si>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</si>
  <si>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</si>
  <si>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</si>
  <si>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</si>
  <si>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</si>
  <si>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</si>
  <si>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</si>
  <si>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</si>
  <si>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</si>
  <si>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</si>
  <si>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</si>
  <si>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</si>
  <si>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</si>
  <si>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</si>
  <si>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</si>
  <si>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</si>
  <si>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</si>
  <si>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</si>
  <si>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</si>
  <si>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</si>
  <si>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</si>
  <si>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</si>
  <si>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</si>
  <si>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</si>
  <si>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</si>
  <si>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</si>
  <si>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</si>
  <si>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</si>
  <si>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</si>
  <si>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</si>
  <si>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</si>
  <si>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</si>
  <si>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</si>
  <si>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</si>
  <si>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</si>
  <si>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</si>
  <si>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</si>
  <si>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</si>
  <si>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</si>
  <si>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</si>
  <si>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</si>
  <si>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</si>
  <si>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</si>
  <si>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</si>
  <si>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</si>
  <si>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</si>
  <si>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</si>
  <si>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</si>
  <si>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</si>
  <si>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</si>
  <si>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</si>
  <si>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</si>
  <si>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</si>
  <si>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</si>
  <si>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</si>
  <si>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</si>
  <si>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</si>
  <si>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</si>
  <si>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</si>
  <si>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</si>
  <si>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</si>
  <si>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</si>
  <si>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</si>
  <si>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</si>
  <si>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</si>
  <si>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</si>
  <si>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</si>
  <si>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</si>
  <si>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</si>
  <si>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</si>
  <si>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</si>
  <si>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</si>
  <si>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</si>
  <si>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</si>
  <si>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</si>
  <si>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</si>
  <si>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</si>
  <si>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</si>
  <si>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</si>
  <si>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</si>
  <si>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</si>
  <si>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</si>
  <si>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</si>
  <si>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</si>
  <si>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</si>
  <si>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</si>
  <si>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</si>
  <si>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</si>
  <si>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</si>
  <si>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</si>
  <si>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</si>
  <si>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</si>
  <si>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</si>
  <si>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</si>
  <si>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</si>
  <si>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</si>
  <si>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</si>
  <si>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</si>
  <si>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</si>
  <si>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</si>
  <si>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</si>
  <si>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</si>
  <si>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</si>
  <si>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</si>
  <si>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</si>
  <si>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</si>
  <si>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</si>
  <si>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</si>
  <si>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</si>
  <si>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</si>
  <si>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</si>
  <si>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</si>
  <si>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</si>
  <si>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</si>
  <si>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</si>
  <si>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</si>
  <si>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</si>
  <si>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</si>
  <si>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</si>
  <si>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</si>
  <si>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</si>
  <si>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</si>
  <si>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</si>
  <si>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</si>
  <si>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</si>
  <si>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</si>
  <si>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</si>
  <si>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</si>
  <si>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</si>
  <si>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</si>
  <si>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</si>
  <si>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</si>
  <si>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</si>
  <si>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</si>
  <si>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</si>
  <si>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</si>
  <si>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</si>
  <si>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</si>
  <si>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</si>
  <si>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</si>
  <si>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</si>
  <si>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</si>
  <si>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</si>
  <si>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</si>
  <si>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</si>
  <si>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</si>
  <si>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</si>
  <si>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</si>
  <si>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</si>
  <si>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</si>
  <si>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</si>
  <si>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</si>
  <si>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</si>
  <si>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</si>
  <si>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</si>
  <si>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</si>
  <si>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</si>
  <si>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</si>
  <si>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</si>
  <si>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</si>
  <si>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</si>
  <si>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</si>
  <si>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</si>
  <si>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</si>
  <si>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</si>
  <si>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</si>
  <si>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</si>
  <si>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</si>
  <si>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</si>
  <si>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</si>
  <si>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</si>
  <si>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</si>
  <si>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</si>
  <si>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</si>
  <si>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</si>
  <si>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</si>
  <si>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</si>
  <si>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</si>
  <si>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</si>
  <si>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</si>
  <si>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</si>
  <si>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</si>
  <si>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</si>
  <si>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</si>
  <si>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</si>
  <si>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</si>
  <si>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</si>
  <si>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</si>
  <si>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</si>
  <si>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</si>
  <si>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</si>
  <si>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</si>
  <si>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</si>
  <si>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</si>
  <si>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</si>
  <si>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</si>
  <si>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</si>
  <si>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</si>
  <si>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</si>
  <si>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</si>
  <si>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</si>
  <si>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</si>
  <si>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</si>
  <si>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</si>
  <si>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</si>
  <si>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</si>
  <si>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</si>
  <si>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</si>
  <si>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</si>
  <si>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</si>
  <si>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</si>
  <si>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</si>
  <si>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</si>
  <si>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</si>
  <si>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</si>
  <si>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</si>
  <si>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</si>
  <si>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</si>
  <si>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</si>
  <si>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</si>
  <si>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</si>
  <si>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</si>
  <si>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</si>
  <si>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</si>
  <si>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</si>
  <si>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</si>
  <si>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</si>
  <si>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</si>
  <si>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</si>
  <si>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</si>
  <si>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</si>
  <si>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</si>
  <si>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</si>
  <si>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</si>
  <si>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</si>
  <si>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</si>
  <si>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</si>
  <si>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</si>
  <si>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</si>
  <si>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</si>
  <si>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</si>
  <si>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</si>
  <si>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</si>
  <si>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</si>
  <si>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</si>
  <si>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</si>
  <si>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</si>
  <si>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</si>
  <si>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</si>
  <si>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</si>
  <si>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</si>
  <si>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</si>
  <si>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</si>
  <si>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</si>
  <si>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</si>
  <si>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</si>
  <si>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</si>
  <si>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</si>
  <si>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</si>
  <si>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</si>
  <si>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</si>
  <si>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</si>
  <si>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2025 Actuals (in 2023 $)</t>
  </si>
  <si>
    <t>2025 Forecast (in 2023 $)</t>
  </si>
  <si>
    <t>2026 Actuals (in 2023 $)</t>
  </si>
  <si>
    <t>2026 Forecast (in 2023 $)</t>
  </si>
  <si>
    <t>2027 Actuals (in 2023 $)</t>
  </si>
  <si>
    <t>2027 Forecast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</si>
  <si>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</si>
  <si>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</si>
  <si>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</si>
  <si>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</si>
  <si>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</si>
  <si>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</si>
  <si>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</si>
  <si>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</si>
  <si>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</si>
  <si>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</si>
  <si>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</si>
  <si>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</si>
  <si>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</si>
  <si>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</si>
  <si>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</si>
  <si>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</si>
  <si>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</si>
  <si>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</si>
  <si>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</si>
  <si>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</si>
  <si>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</si>
  <si>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</si>
  <si>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</si>
  <si>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</si>
  <si>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</si>
  <si>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</si>
  <si>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</si>
  <si>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</si>
  <si>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</si>
  <si>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</si>
  <si>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</si>
  <si>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</si>
  <si>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</si>
  <si>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</si>
  <si>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</si>
  <si>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</si>
  <si>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</si>
  <si>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</si>
  <si>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</si>
  <si>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</si>
  <si>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</si>
  <si>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</si>
  <si>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</si>
  <si>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</si>
  <si>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LDCs are expected to include projected carrying charges amounts in row 90 of Table 1-b below.  LDCs should also check accuracy of the years included in the LRAMVA balance in row 95.</t>
  </si>
  <si>
    <t>Updates</t>
  </si>
  <si>
    <t>Reference</t>
  </si>
  <si>
    <t>Description of Version 1.0</t>
  </si>
  <si>
    <t>Update in Version 1.1</t>
  </si>
  <si>
    <t>Description of Version 1.1</t>
  </si>
  <si>
    <t>Update in Version 1.2</t>
  </si>
  <si>
    <r>
      <t>Version 1.1 published June</t>
    </r>
    <r>
      <rPr>
        <b/>
        <sz val="12"/>
        <color rgb="FFFF0000"/>
        <rFont val="Arial"/>
        <family val="2"/>
      </rPr>
      <t xml:space="preserve"> </t>
    </r>
    <r>
      <rPr>
        <b/>
        <sz val="12"/>
        <rFont val="Arial"/>
        <family val="2"/>
      </rPr>
      <t>23, 2023</t>
    </r>
  </si>
  <si>
    <t>Summary Tab, Row 94</t>
  </si>
  <si>
    <t>Formulae only captured carrying charges up to 2022</t>
  </si>
  <si>
    <t>Formulae corrected to include 2023 carrying charges in total amount</t>
  </si>
  <si>
    <t>Tab 1, Cells H19 and H20</t>
  </si>
  <si>
    <t>Formulas did not include 2023 values</t>
  </si>
  <si>
    <t>Formulas corrected to included 2023 values</t>
  </si>
  <si>
    <t>Tab 1, D91:R92</t>
  </si>
  <si>
    <t>Formulas did not relate to 2023 totals in Tab 5</t>
  </si>
  <si>
    <t>Formulas corrected to capture 2023 totals from Tab 5</t>
  </si>
  <si>
    <t>Tab 1, Row 95</t>
  </si>
  <si>
    <t>Formula calculating total LRAMVA balance did not capture 2023 amounts</t>
  </si>
  <si>
    <t>Formulas corrected to included 2023 amounts in total LRAMVA balance</t>
  </si>
  <si>
    <t>Tab 2, D9 and D24</t>
  </si>
  <si>
    <t>Drop down menus only extended to 2020</t>
  </si>
  <si>
    <t>Drop down menus updated to extend to 2023</t>
  </si>
  <si>
    <t>Tab 5, Rows 1741, 1778, 1805, 1832</t>
  </si>
  <si>
    <t>Formulas in distribution rate rows were connected to 2022 rates instead of 2023</t>
  </si>
  <si>
    <t>Formulas corrected to use 2023 distributions rates</t>
  </si>
  <si>
    <t>Tab 5, Rows 1742-1753</t>
  </si>
  <si>
    <t>Formulas referenced incorrect persisting values from prior years (2011-2022) in 2023</t>
  </si>
  <si>
    <t>Formulas corrected to retrieve persistence data from past program years in 2023</t>
  </si>
  <si>
    <t>Tab 5, Rows 1759-1762</t>
  </si>
  <si>
    <t>Formulas referenced incorrect 2023 persistence savings into 2024-2027</t>
  </si>
  <si>
    <t>Formulas corrected to retrieve data from correct program year</t>
  </si>
  <si>
    <t>Tab 6, I195:V206</t>
  </si>
  <si>
    <t>Formulas did not include updates for 2023</t>
  </si>
  <si>
    <t>Formulas corrected to include 2023</t>
  </si>
  <si>
    <t>Version 1.2 published June 28, 2023</t>
  </si>
  <si>
    <t>Tab 5, AF1742:AR1754</t>
  </si>
  <si>
    <t>Formulas referenced incorrect persisting values from prior years (2011-2022) in 2023 for all non-residential rate classes</t>
  </si>
  <si>
    <t>Tab 5, AF1753:AR1753</t>
  </si>
  <si>
    <t xml:space="preserve">Formula for capturing 2023 distribution rate did not relate to the correct cell </t>
  </si>
  <si>
    <t>Formulas corrected to retrieve data from 2023 distribution rate in line 1741</t>
  </si>
  <si>
    <t>Consumer</t>
  </si>
  <si>
    <t>Save on Energy Instant Discount Program</t>
  </si>
  <si>
    <t>Save on Energy Heating &amp; Cooling Program</t>
  </si>
  <si>
    <t>Business</t>
  </si>
  <si>
    <t>Program Enabled</t>
  </si>
  <si>
    <t>OPsaver Program</t>
  </si>
  <si>
    <t>PUMPsaver Local Program</t>
  </si>
  <si>
    <t>RTUsaver Program</t>
  </si>
  <si>
    <t>MURB DIL Local Program</t>
  </si>
  <si>
    <t>Adaptive Thermostat Rebate Program</t>
  </si>
  <si>
    <t>Swimming Pool Efficiency Program</t>
  </si>
  <si>
    <t xml:space="preserve">LDCs must clearly show how it has allocated actual CDM savings to applicable rate classes, including supporting documentation and rationale for its proposal.  This should be shown by customer class and program each year.  </t>
  </si>
  <si>
    <t>RES</t>
  </si>
  <si>
    <t>RES120</t>
  </si>
  <si>
    <t>GS&lt;50</t>
  </si>
  <si>
    <t>GSv 50-999kW</t>
  </si>
  <si>
    <t>GS 1000-4999kW</t>
  </si>
  <si>
    <t>GS&gt;5MW</t>
  </si>
  <si>
    <t>Framework</t>
  </si>
  <si>
    <t>2015-2020</t>
  </si>
  <si>
    <t>Save on Energy Energy Performance Program for Multi-Site Customers</t>
  </si>
  <si>
    <t>Adaptive Thermostat Local Program</t>
  </si>
  <si>
    <t>OPsaver Local Program</t>
  </si>
  <si>
    <t>Pool Saver Local Program</t>
  </si>
  <si>
    <t>RTUsaver Local Program</t>
  </si>
  <si>
    <t>Toronto Hydro – Enbridge Joint Low-Income Program LDC Innovation Fund Pilot Program</t>
  </si>
  <si>
    <t>Whole Home Pilot Program</t>
  </si>
  <si>
    <t>PUMPsaver LDC Innovation Fund Pilot Program</t>
  </si>
  <si>
    <t>RTUsaver LDC Innovation Fund Pilot Program</t>
  </si>
  <si>
    <t>Electronics Take Back LDC Innovation Fund Pilot Program</t>
  </si>
  <si>
    <t>OPsaver LDC Innovation Fund Pilot Program</t>
  </si>
  <si>
    <t>Truckload Event LDC Innovation Fund Pilot Program</t>
  </si>
  <si>
    <t>EnerNOC Conservation Fund Pilot Program</t>
  </si>
  <si>
    <t>CF</t>
  </si>
  <si>
    <t>Home Depot Home Appliance Market Uplift Conservation Fund Pilot Program</t>
  </si>
  <si>
    <t>Loblaw P4P Conservation Fund Pilot Program</t>
  </si>
  <si>
    <t>Strategic Energy Group Conservation Fund Pilot Program</t>
  </si>
  <si>
    <t>2011-2014+2015</t>
  </si>
  <si>
    <t>Residential Engagement Program</t>
  </si>
  <si>
    <t>Competitive Sector Multi-Unit Residential Service</t>
  </si>
  <si>
    <t>GS &lt;50kW</t>
  </si>
  <si>
    <t>GS 50-999kW</t>
  </si>
  <si>
    <t xml:space="preserve">Rate Rider for Application of IFRS – 2014 Derecognition </t>
  </si>
  <si>
    <t>Rate Rider for Disposition of Other Post Employment Benefit Variance</t>
  </si>
  <si>
    <t>Rate Rider for Disposition of the Impact for USGAAP</t>
  </si>
  <si>
    <t>Rate Rider for Recovery of Monthly Billing Transition Costs</t>
  </si>
  <si>
    <t>Rate Rider for Application of Operations Center Consolidation Plan</t>
  </si>
  <si>
    <t>Rate Rider for Disposition of the Gain on Property Sale</t>
  </si>
  <si>
    <t>Rate Rider for Disposition of IFRS - CGAPP Property Plant and Equipment</t>
  </si>
  <si>
    <t>Rate Rider for Disposition of External Driven Capital Variance Account</t>
  </si>
  <si>
    <t>Rate Rider for Recovery of 2020 Foregone Revenue</t>
  </si>
  <si>
    <t>Rate Rider for Disposition of Wireless Pole Attachment Revenue</t>
  </si>
  <si>
    <t>Rate Rider for Disposition of Accounts Receivable Credits</t>
  </si>
  <si>
    <t>Rate Rider for Disposition of Derecognition Variance Account</t>
  </si>
  <si>
    <t>Rate Rider for Disposition of Expansion Deposits</t>
  </si>
  <si>
    <t xml:space="preserve">Changed rounding to 5 decimal places. </t>
  </si>
  <si>
    <t>Toronto Hydro’s billing units for customers that are billed on $/kWh include 5 decimal places.</t>
  </si>
  <si>
    <t>Column B</t>
  </si>
  <si>
    <t>To align programs with those delivered by THESL.</t>
  </si>
  <si>
    <t>Column N</t>
  </si>
  <si>
    <t>Home Assistance Program multiplier changed to 12</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</si>
  <si>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</si>
  <si>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M23, N23, M30, N30, M48, N48, O48, P48</t>
  </si>
  <si>
    <t>Edited the default programs listed. Hid programs that are not delivered by Toronto Hydro.</t>
  </si>
  <si>
    <t>SUITESaver Program</t>
  </si>
  <si>
    <t>Data Centre Pilot</t>
  </si>
  <si>
    <t>2011-2024</t>
  </si>
  <si>
    <t>Total for 2024</t>
  </si>
  <si>
    <t>2024 Q1</t>
  </si>
  <si>
    <t>2024 Q2</t>
  </si>
  <si>
    <t>2024 Q3</t>
  </si>
  <si>
    <t>2024 Q4</t>
  </si>
  <si>
    <t>Rows 210-222</t>
  </si>
  <si>
    <t>Adjusted to include 2024 Carrying Charges</t>
  </si>
  <si>
    <t>Claim covers 2024</t>
  </si>
  <si>
    <t>Added rates for quarters beyond those reported by OEB using most recent value</t>
  </si>
  <si>
    <t>Rates for those quarters not available at time of preparing workform</t>
  </si>
  <si>
    <t>C65-C70</t>
  </si>
  <si>
    <t>EB-2017-0076</t>
  </si>
  <si>
    <t>EB-2018-0071</t>
  </si>
  <si>
    <t>EB-2018-0165</t>
  </si>
  <si>
    <t>EB-2020-0057</t>
  </si>
  <si>
    <t>EB-2021-0060</t>
  </si>
  <si>
    <t>EB-2022-0065</t>
  </si>
  <si>
    <t>Rate Rider for Disposition of Capital Related Revenue Requirement Variance</t>
  </si>
  <si>
    <t>Rate Rider for Disposition of PILS and Tax Variance</t>
  </si>
  <si>
    <t>2024 Actuals (in 2024 $)</t>
  </si>
  <si>
    <t>2024 Forecast (in 2024 $)</t>
  </si>
  <si>
    <t>Total LRAM-Eligible Amount (in 2024 $)</t>
  </si>
  <si>
    <t>Opening Balance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</si>
</sst>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sz val="10"/>
      <name val="Genev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theme="0"/>
      </patternFill>
    </fill>
    <fill>
      <patternFill patternType="solid">
        <fgColor rgb="FF66FFFF"/>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style="thin">
        <color auto="1"/>
      </left>
      <right style="thin">
        <color auto="1"/>
      </right>
      <top/>
      <bottom style="thin">
        <color auto="1"/>
      </bottom>
      <diagonal/>
    </border>
  </borders>
  <cellStyleXfs count="10557">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4" applyNumberFormat="0">
      <alignment horizontal="centerContinuous" vertical="center" wrapText="1"/>
    </xf>
    <xf numFmtId="0" fontId="12" fillId="61" borderId="124" applyNumberFormat="0">
      <alignment horizontal="left" vertical="center"/>
    </xf>
    <xf numFmtId="43" fontId="82" fillId="0" borderId="0" applyFont="0" applyFill="0" applyBorder="0" applyAlignment="0" applyProtection="0"/>
    <xf numFmtId="9" fontId="249" fillId="0" borderId="0" applyFont="0" applyFill="0" applyBorder="0" applyAlignment="0" applyProtection="0"/>
    <xf numFmtId="10" fontId="249" fillId="0" borderId="0" applyFont="0" applyFill="0" applyBorder="0" applyAlignment="0" applyProtection="0"/>
    <xf numFmtId="5" fontId="249" fillId="0" borderId="0" applyFont="0" applyFill="0" applyBorder="0" applyAlignment="0" applyProtection="0"/>
    <xf numFmtId="8" fontId="249" fillId="0" borderId="0" applyFont="0" applyFill="0" applyBorder="0" applyAlignment="0" applyProtection="0"/>
    <xf numFmtId="42" fontId="87" fillId="0" borderId="0" applyFont="0"/>
    <xf numFmtId="42" fontId="87" fillId="0" borderId="179" applyFont="0"/>
    <xf numFmtId="41" fontId="87" fillId="0" borderId="0" applyFont="0"/>
    <xf numFmtId="6" fontId="88" fillId="0" borderId="87" applyNumberFormat="0" applyFont="0" applyBorder="0" applyProtection="0">
      <alignment horizontal="right"/>
    </xf>
    <xf numFmtId="204" fontId="90" fillId="63" borderId="180"/>
    <xf numFmtId="0" fontId="99" fillId="0" borderId="181" applyNumberFormat="0" applyFont="0" applyFill="0" applyAlignment="0" applyProtection="0">
      <alignment horizontal="centerContinuous"/>
    </xf>
    <xf numFmtId="0" fontId="249" fillId="0" borderId="85" applyNumberFormat="0" applyFont="0" applyFill="0" applyAlignment="0" applyProtection="0"/>
    <xf numFmtId="0" fontId="249" fillId="0" borderId="88" applyNumberFormat="0" applyFont="0" applyFill="0" applyAlignment="0" applyProtection="0"/>
    <xf numFmtId="0" fontId="249" fillId="0" borderId="11" applyNumberFormat="0" applyFont="0" applyFill="0" applyAlignment="0" applyProtection="0"/>
    <xf numFmtId="0" fontId="249" fillId="0" borderId="102" applyNumberFormat="0" applyFont="0" applyFill="0" applyAlignment="0" applyProtection="0"/>
    <xf numFmtId="0" fontId="17" fillId="21" borderId="124"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6" applyNumberFormat="0" applyFont="0" applyAlignment="0" applyProtection="0"/>
    <xf numFmtId="8" fontId="113" fillId="0" borderId="182">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78" fillId="0" borderId="183" applyNumberFormat="0" applyFill="0">
      <alignment horizontal="right"/>
    </xf>
    <xf numFmtId="223" fontId="78" fillId="0" borderId="183" applyNumberFormat="0" applyFill="0">
      <alignment horizontal="right"/>
    </xf>
    <xf numFmtId="42" fontId="116" fillId="0" borderId="0"/>
    <xf numFmtId="42" fontId="80" fillId="0" borderId="0"/>
    <xf numFmtId="42" fontId="118" fillId="0" borderId="0" applyFill="0" applyBorder="0" applyAlignment="0" applyProtection="0"/>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84">
      <alignment horizontal="center"/>
    </xf>
    <xf numFmtId="10" fontId="108" fillId="65" borderId="109" applyNumberFormat="0" applyBorder="0" applyAlignment="0" applyProtection="0"/>
    <xf numFmtId="0" fontId="147" fillId="73" borderId="185">
      <alignment horizontal="left" vertical="center" wrapText="1"/>
    </xf>
    <xf numFmtId="14" fontId="249" fillId="0" borderId="0" applyFont="0" applyFill="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42" fontId="178" fillId="0" borderId="0" applyFill="0" applyBorder="0" applyAlignment="0" applyProtection="0"/>
    <xf numFmtId="41" fontId="179" fillId="0" borderId="0"/>
    <xf numFmtId="233" fontId="181" fillId="0" borderId="184"/>
    <xf numFmtId="41" fontId="12" fillId="0" borderId="0" applyFont="0" applyFill="0" applyBorder="0" applyAlignment="0" applyProtection="0"/>
    <xf numFmtId="44" fontId="12" fillId="0" borderId="0" applyFont="0" applyFill="0" applyBorder="0" applyAlignment="0" applyProtection="0"/>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2" fillId="25" borderId="186" applyNumberFormat="0" applyAlignment="0">
      <alignment vertical="center"/>
    </xf>
    <xf numFmtId="237" fontId="194" fillId="86" borderId="187" applyNumberFormat="0" applyBorder="0" applyAlignment="0" applyProtection="0">
      <alignment vertical="center"/>
    </xf>
    <xf numFmtId="237" fontId="12" fillId="25" borderId="186" applyNumberFormat="0" applyProtection="0">
      <alignment horizontal="centerContinuous" vertical="center"/>
    </xf>
    <xf numFmtId="0" fontId="249" fillId="0" borderId="0" applyNumberFormat="0" applyFont="0" applyFill="0" applyBorder="0" applyProtection="0">
      <alignment horizontal="left" vertical="top" wrapText="1"/>
    </xf>
    <xf numFmtId="39" fontId="12" fillId="0" borderId="179">
      <protection locked="0"/>
    </xf>
    <xf numFmtId="6" fontId="193" fillId="0" borderId="179" applyFill="0" applyAlignment="0" applyProtection="0"/>
    <xf numFmtId="43" fontId="12" fillId="0" borderId="0" applyFont="0" applyFill="0" applyBorder="0" applyAlignment="0" applyProtection="0"/>
    <xf numFmtId="6" fontId="88" fillId="0" borderId="87" applyNumberFormat="0" applyFont="0" applyBorder="0" applyProtection="0">
      <alignment horizontal="right"/>
    </xf>
    <xf numFmtId="0" fontId="249" fillId="0" borderId="85" applyNumberFormat="0" applyFont="0" applyFill="0" applyAlignment="0" applyProtection="0"/>
    <xf numFmtId="0" fontId="249" fillId="0" borderId="88" applyNumberFormat="0" applyFont="0" applyFill="0" applyAlignment="0" applyProtection="0"/>
    <xf numFmtId="225" fontId="81" fillId="65" borderId="188"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85">
      <alignment horizontal="left" vertical="center" wrapText="1"/>
    </xf>
    <xf numFmtId="8" fontId="113" fillId="0" borderId="182">
      <protection locked="0"/>
    </xf>
    <xf numFmtId="204" fontId="90" fillId="63" borderId="180"/>
    <xf numFmtId="237" fontId="194" fillId="86" borderId="187" applyNumberFormat="0" applyBorder="0" applyAlignment="0" applyProtection="0">
      <alignment vertical="center"/>
    </xf>
  </cellStyleXfs>
  <cellXfs count="93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1" fontId="7" fillId="28" borderId="102" xfId="0" applyNumberFormat="1" applyFont="1" applyFill="1" applyBorder="1" applyAlignment="1">
      <alignment vertic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5" fillId="2" borderId="87" xfId="0" applyNumberFormat="1" applyFont="1" applyFill="1" applyBorder="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0" fontId="52" fillId="2" borderId="88" xfId="0" applyFont="1" applyFill="1" applyBorder="1" applyAlignment="1">
      <alignment horizontal="center" vertical="center" wrapText="1"/>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0" fontId="7" fillId="28" borderId="109" xfId="0" applyFont="1" applyFill="1" applyBorder="1" applyAlignment="1">
      <alignment vertical="top"/>
    </xf>
    <xf numFmtId="0" fontId="7" fillId="90" borderId="109" xfId="0" applyFont="1" applyFill="1" applyBorder="1"/>
    <xf numFmtId="0" fontId="0" fillId="2" borderId="0" xfId="0"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0" fontId="44" fillId="2" borderId="0" xfId="0" applyFont="1" applyFill="1" applyBorder="1" applyAlignment="1" applyProtection="1">
      <alignment vertical="top"/>
      <protection locked="0"/>
    </xf>
    <xf numFmtId="0" fontId="0" fillId="2" borderId="0" xfId="0" applyFill="1" applyAlignment="1"/>
    <xf numFmtId="0" fontId="3" fillId="2" borderId="109" xfId="0" applyFont="1" applyFill="1" applyBorder="1" applyAlignment="1"/>
    <xf numFmtId="0" fontId="3" fillId="2" borderId="121" xfId="0" applyFont="1" applyFill="1" applyBorder="1" applyAlignment="1"/>
    <xf numFmtId="0" fontId="0" fillId="2" borderId="109" xfId="0" applyFill="1" applyBorder="1" applyAlignment="1"/>
    <xf numFmtId="0" fontId="0" fillId="2" borderId="121" xfId="0" applyFill="1" applyBorder="1" applyAlignment="1"/>
    <xf numFmtId="0" fontId="0" fillId="2" borderId="172" xfId="0" applyFill="1" applyBorder="1" applyAlignment="1"/>
    <xf numFmtId="0" fontId="0" fillId="2" borderId="133" xfId="0" applyFill="1" applyBorder="1" applyAlignment="1"/>
    <xf numFmtId="0" fontId="0" fillId="94" borderId="0" xfId="0" applyFill="1" applyBorder="1" applyAlignment="1"/>
    <xf numFmtId="0" fontId="0" fillId="94" borderId="173" xfId="0" applyFill="1" applyBorder="1" applyAlignment="1"/>
    <xf numFmtId="0" fontId="0" fillId="94" borderId="174" xfId="0" applyFill="1" applyBorder="1" applyAlignment="1"/>
    <xf numFmtId="9" fontId="7" fillId="2" borderId="109" xfId="72" applyFont="1" applyFill="1" applyBorder="1"/>
    <xf numFmtId="9" fontId="7" fillId="2" borderId="172" xfId="72" applyFont="1" applyFill="1" applyBorder="1"/>
    <xf numFmtId="9" fontId="7" fillId="2" borderId="171" xfId="72" applyFont="1" applyFill="1" applyBorder="1"/>
    <xf numFmtId="9" fontId="0" fillId="2" borderId="109" xfId="72" applyFont="1" applyFill="1" applyBorder="1"/>
    <xf numFmtId="9" fontId="0" fillId="2" borderId="172" xfId="72" applyFont="1" applyFill="1" applyBorder="1"/>
    <xf numFmtId="9" fontId="0" fillId="2" borderId="171" xfId="72" applyFont="1" applyFill="1" applyBorder="1"/>
    <xf numFmtId="0" fontId="91" fillId="2" borderId="109" xfId="0" applyFont="1" applyFill="1" applyBorder="1" applyAlignment="1" applyProtection="1">
      <alignment vertical="top"/>
      <protection locked="0"/>
    </xf>
    <xf numFmtId="0" fontId="0" fillId="2" borderId="109" xfId="0" applyFill="1" applyBorder="1"/>
    <xf numFmtId="0" fontId="0" fillId="2" borderId="121" xfId="0" applyFill="1" applyBorder="1"/>
    <xf numFmtId="9" fontId="0" fillId="2" borderId="175" xfId="72" applyFont="1" applyFill="1" applyBorder="1"/>
    <xf numFmtId="9" fontId="0" fillId="2" borderId="176" xfId="72" applyFont="1" applyFill="1" applyBorder="1"/>
    <xf numFmtId="9" fontId="0" fillId="2" borderId="177" xfId="72" applyFont="1" applyFill="1" applyBorder="1"/>
    <xf numFmtId="285" fontId="45" fillId="28" borderId="34" xfId="70" applyNumberFormat="1" applyFont="1" applyFill="1" applyBorder="1" applyAlignment="1" applyProtection="1">
      <alignment horizontal="center"/>
      <protection locked="0"/>
    </xf>
    <xf numFmtId="285" fontId="45" fillId="2" borderId="34" xfId="70" applyNumberFormat="1" applyFont="1" applyFill="1" applyBorder="1" applyAlignment="1" applyProtection="1">
      <alignment horizontal="center"/>
      <protection locked="0"/>
    </xf>
    <xf numFmtId="285" fontId="8" fillId="2" borderId="0" xfId="70" applyNumberFormat="1" applyFont="1" applyFill="1" applyBorder="1" applyAlignment="1" applyProtection="1">
      <alignment horizontal="center"/>
      <protection locked="0"/>
    </xf>
    <xf numFmtId="0" fontId="45" fillId="95" borderId="3" xfId="0" applyFont="1" applyFill="1" applyBorder="1" applyAlignment="1" applyProtection="1">
      <alignment horizontal="left" vertical="center" wrapText="1"/>
      <protection locked="0"/>
    </xf>
    <xf numFmtId="285" fontId="7" fillId="96" borderId="87" xfId="70" applyNumberFormat="1" applyFont="1" applyFill="1" applyBorder="1" applyAlignment="1" applyProtection="1">
      <alignment vertical="top"/>
      <protection locked="0"/>
    </xf>
    <xf numFmtId="176" fontId="45" fillId="28" borderId="119" xfId="70" applyNumberFormat="1" applyFont="1" applyFill="1" applyBorder="1" applyAlignment="1" applyProtection="1">
      <alignment horizontal="center"/>
      <protection locked="0"/>
    </xf>
    <xf numFmtId="176" fontId="45" fillId="28" borderId="34" xfId="70" applyNumberFormat="1" applyFont="1" applyFill="1" applyBorder="1" applyAlignment="1" applyProtection="1">
      <alignment horizontal="center" wrapText="1"/>
      <protection locked="0"/>
    </xf>
    <xf numFmtId="282" fontId="45" fillId="2" borderId="106" xfId="0" applyNumberFormat="1" applyFont="1" applyFill="1" applyBorder="1" applyAlignment="1">
      <alignment horizontal="center"/>
    </xf>
    <xf numFmtId="282" fontId="41" fillId="2" borderId="36" xfId="0" applyNumberFormat="1" applyFont="1" applyFill="1" applyBorder="1" applyAlignment="1">
      <alignment horizontal="center"/>
    </xf>
    <xf numFmtId="0" fontId="41" fillId="94" borderId="178" xfId="0" applyFont="1" applyFill="1" applyBorder="1" applyProtection="1">
      <protection locked="0"/>
    </xf>
    <xf numFmtId="0" fontId="41" fillId="94" borderId="155" xfId="0" applyFont="1" applyFill="1" applyBorder="1" applyProtection="1">
      <protection locked="0"/>
    </xf>
    <xf numFmtId="0" fontId="41" fillId="94" borderId="156" xfId="0" applyFont="1" applyFill="1" applyBorder="1" applyProtection="1">
      <protection locked="0"/>
    </xf>
    <xf numFmtId="169" fontId="45" fillId="97" borderId="0" xfId="71" applyNumberFormat="1" applyFont="1" applyFill="1" applyBorder="1" applyAlignment="1" applyProtection="1">
      <alignment horizontal="center" vertical="center"/>
      <protection locked="0"/>
    </xf>
    <xf numFmtId="169" fontId="8" fillId="97" borderId="0" xfId="0" applyNumberFormat="1" applyFont="1" applyFill="1" applyAlignment="1" applyProtection="1">
      <alignment horizontal="center" vertical="center"/>
      <protection locked="0"/>
    </xf>
    <xf numFmtId="43" fontId="41" fillId="28" borderId="33" xfId="0" applyNumberFormat="1" applyFont="1" applyFill="1" applyBorder="1" applyAlignment="1" applyProtection="1">
      <alignment horizontal="center"/>
      <protection locked="0"/>
    </xf>
    <xf numFmtId="0" fontId="0" fillId="28" borderId="109" xfId="0" applyFont="1" applyFill="1" applyBorder="1" applyAlignment="1">
      <alignment vertical="top"/>
    </xf>
    <xf numFmtId="3" fontId="59" fillId="2" borderId="0" xfId="0" applyNumberFormat="1" applyFont="1" applyFill="1" applyAlignment="1" applyProtection="1">
      <alignment horizontal="center"/>
      <protection locked="0"/>
    </xf>
    <xf numFmtId="9" fontId="0" fillId="2" borderId="0" xfId="0" applyNumberFormat="1" applyFill="1" applyAlignment="1"/>
    <xf numFmtId="10" fontId="91" fillId="2" borderId="0" xfId="72" applyNumberFormat="1" applyFont="1" applyFill="1" applyAlignment="1">
      <alignment horizontal="center"/>
    </xf>
    <xf numFmtId="0" fontId="0" fillId="28" borderId="109" xfId="0" applyFill="1" applyBorder="1" applyAlignment="1">
      <alignment horizontal="left" vertical="top"/>
    </xf>
    <xf numFmtId="0" fontId="0" fillId="28" borderId="109" xfId="0" applyFill="1" applyBorder="1" applyAlignment="1">
      <alignment horizontal="left" vertical="top" wrapText="1"/>
    </xf>
    <xf numFmtId="0" fontId="91" fillId="2" borderId="0" xfId="0" applyFont="1" applyFill="1" applyBorder="1" applyAlignment="1" applyProtection="1">
      <alignment vertical="top" wrapText="1"/>
      <protection locked="0"/>
    </xf>
    <xf numFmtId="3" fontId="41" fillId="28" borderId="33" xfId="0" applyNumberFormat="1" applyFont="1" applyFill="1" applyBorder="1" applyAlignment="1" applyProtection="1">
      <alignment horizontal="center"/>
      <protection locked="0"/>
    </xf>
    <xf numFmtId="10" fontId="45" fillId="28" borderId="6" xfId="0" applyNumberFormat="1" applyFont="1" applyFill="1" applyBorder="1" applyAlignment="1">
      <alignment horizontal="center"/>
    </xf>
    <xf numFmtId="0" fontId="0" fillId="28" borderId="109" xfId="0" applyFill="1" applyBorder="1"/>
    <xf numFmtId="0" fontId="0" fillId="28" borderId="121" xfId="0" applyFill="1" applyBorder="1" applyAlignment="1">
      <alignment horizontal="left"/>
    </xf>
    <xf numFmtId="0" fontId="0" fillId="28" borderId="133" xfId="0" applyFill="1" applyBorder="1" applyAlignment="1">
      <alignment horizontal="left"/>
    </xf>
    <xf numFmtId="1" fontId="54" fillId="2" borderId="115" xfId="70" applyNumberFormat="1" applyFont="1" applyFill="1" applyBorder="1" applyAlignment="1" applyProtection="1">
      <alignment horizontal="center" vertical="center"/>
      <protection locked="0"/>
    </xf>
    <xf numFmtId="282" fontId="45" fillId="2" borderId="47" xfId="0" applyNumberFormat="1" applyFont="1" applyFill="1" applyBorder="1" applyAlignment="1">
      <alignment horizontal="center"/>
    </xf>
    <xf numFmtId="282" fontId="41" fillId="2" borderId="47" xfId="0" applyNumberFormat="1" applyFont="1" applyFill="1" applyBorder="1" applyAlignment="1">
      <alignment horizontal="center"/>
    </xf>
    <xf numFmtId="282" fontId="45" fillId="97" borderId="0" xfId="0" applyNumberFormat="1" applyFont="1" applyFill="1" applyAlignment="1" applyProtection="1">
      <alignment horizontal="center" vertical="center"/>
      <protection locked="0"/>
    </xf>
    <xf numFmtId="9" fontId="7" fillId="0" borderId="109" xfId="72" applyFont="1" applyFill="1" applyBorder="1"/>
    <xf numFmtId="9" fontId="7" fillId="0" borderId="172" xfId="72" applyFont="1" applyFill="1" applyBorder="1"/>
    <xf numFmtId="9" fontId="7" fillId="0" borderId="171" xfId="72" applyFont="1" applyFill="1" applyBorder="1"/>
    <xf numFmtId="9" fontId="7" fillId="0" borderId="109" xfId="72" applyNumberFormat="1" applyFont="1" applyFill="1" applyBorder="1"/>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13" fillId="2" borderId="109" xfId="0" applyFont="1" applyFill="1" applyBorder="1" applyAlignment="1">
      <alignment horizontal="left" vertical="center"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13" fillId="0" borderId="109" xfId="0" applyFont="1" applyFill="1" applyBorder="1" applyAlignment="1">
      <alignment horizontal="left" vertical="center" wrapText="1"/>
    </xf>
    <xf numFmtId="0" fontId="13" fillId="2" borderId="13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0" borderId="117" xfId="0" applyFont="1" applyFill="1" applyBorder="1" applyAlignment="1">
      <alignment horizontal="left" vertical="center" wrapText="1"/>
    </xf>
    <xf numFmtId="0" fontId="13" fillId="0" borderId="102" xfId="0" applyFont="1" applyFill="1" applyBorder="1" applyAlignment="1">
      <alignment horizontal="left" vertical="center" wrapText="1"/>
    </xf>
    <xf numFmtId="0" fontId="13" fillId="0" borderId="96" xfId="0" applyFont="1" applyFill="1" applyBorder="1" applyAlignment="1">
      <alignment horizontal="left" vertical="center" wrapText="1"/>
    </xf>
    <xf numFmtId="0" fontId="13" fillId="0" borderId="108"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111" xfId="0" applyFont="1" applyFill="1" applyBorder="1" applyAlignment="1">
      <alignment horizontal="left" vertical="center" wrapText="1"/>
    </xf>
    <xf numFmtId="0" fontId="13" fillId="2" borderId="117" xfId="0" applyFont="1" applyFill="1" applyBorder="1" applyAlignment="1">
      <alignment horizontal="left" vertical="top" wrapText="1"/>
    </xf>
    <xf numFmtId="0" fontId="13" fillId="2" borderId="102" xfId="0" applyFont="1" applyFill="1" applyBorder="1" applyAlignment="1">
      <alignment horizontal="left" vertical="top" wrapText="1"/>
    </xf>
    <xf numFmtId="0" fontId="13" fillId="2" borderId="96" xfId="0" applyFont="1" applyFill="1" applyBorder="1" applyAlignment="1">
      <alignment horizontal="left" vertical="top" wrapText="1"/>
    </xf>
    <xf numFmtId="0" fontId="13" fillId="2" borderId="108" xfId="0" applyFont="1" applyFill="1" applyBorder="1" applyAlignment="1">
      <alignment horizontal="left" vertical="top" wrapText="1"/>
    </xf>
    <xf numFmtId="0" fontId="13" fillId="2" borderId="85" xfId="0" applyFont="1" applyFill="1" applyBorder="1" applyAlignment="1">
      <alignment horizontal="left" vertical="top" wrapText="1"/>
    </xf>
    <xf numFmtId="0" fontId="13" fillId="2" borderId="111" xfId="0" applyFont="1" applyFill="1" applyBorder="1" applyAlignment="1">
      <alignment horizontal="left" vertical="top"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vertical="top" wrapText="1"/>
    </xf>
    <xf numFmtId="0" fontId="0" fillId="28" borderId="133" xfId="0" applyFill="1" applyBorder="1" applyAlignment="1">
      <alignment horizontal="left" vertical="top" wrapText="1"/>
    </xf>
    <xf numFmtId="0" fontId="0" fillId="28" borderId="121" xfId="0" applyFill="1" applyBorder="1" applyAlignment="1">
      <alignment horizontal="left" vertical="top"/>
    </xf>
    <xf numFmtId="0" fontId="0" fillId="28" borderId="133" xfId="0" applyFill="1" applyBorder="1" applyAlignment="1">
      <alignment horizontal="left" vertical="top"/>
    </xf>
    <xf numFmtId="0" fontId="212" fillId="92" borderId="0" xfId="40" applyNumberFormat="1" applyFont="1" applyFill="1" applyBorder="1" applyAlignment="1" applyProtection="1">
      <alignment horizontal="left" vertical="center" wrapText="1"/>
      <protection locked="0"/>
    </xf>
    <xf numFmtId="0" fontId="3" fillId="2" borderId="109" xfId="0" applyFont="1" applyFill="1" applyBorder="1" applyAlignment="1">
      <alignment horizontal="center"/>
    </xf>
    <xf numFmtId="0" fontId="3" fillId="2" borderId="172" xfId="0" applyFont="1" applyFill="1" applyBorder="1" applyAlignment="1">
      <alignment horizontal="center"/>
    </xf>
    <xf numFmtId="0" fontId="3" fillId="2" borderId="171" xfId="0" applyFont="1" applyFill="1" applyBorder="1" applyAlignment="1">
      <alignment horizontal="center"/>
    </xf>
    <xf numFmtId="0" fontId="48" fillId="92" borderId="0" xfId="0" applyFont="1" applyFill="1" applyAlignment="1">
      <alignment horizontal="left" vertical="center" wrapText="1"/>
    </xf>
    <xf numFmtId="0" fontId="3" fillId="2" borderId="168" xfId="0" applyFont="1" applyFill="1" applyBorder="1" applyAlignment="1">
      <alignment horizontal="center"/>
    </xf>
    <xf numFmtId="0" fontId="3" fillId="2" borderId="169" xfId="0" applyFont="1" applyFill="1" applyBorder="1" applyAlignment="1">
      <alignment horizontal="center"/>
    </xf>
    <xf numFmtId="0" fontId="3" fillId="2" borderId="170" xfId="0" applyFont="1" applyFill="1" applyBorder="1" applyAlignment="1">
      <alignment horizontal="center"/>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10557">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90" xr:uid="{00000000-0005-0000-0000-000003000000}"/>
    <cellStyle name="$ 2" xfId="9789" xr:uid="{00000000-0005-0000-0000-000002000000}"/>
    <cellStyle name="%" xfId="708" xr:uid="{00000000-0005-0000-0000-000004000000}"/>
    <cellStyle name="% 2" xfId="9787" xr:uid="{00000000-0005-0000-0000-000004000000}"/>
    <cellStyle name="%.00" xfId="709" xr:uid="{00000000-0005-0000-0000-000005000000}"/>
    <cellStyle name="%.00 2" xfId="9788" xr:uid="{00000000-0005-0000-0000-000005000000}"/>
    <cellStyle name="(Heading)" xfId="704" xr:uid="{00000000-0005-0000-0000-000006000000}"/>
    <cellStyle name="(Heading) 2" xfId="9784" xr:uid="{00000000-0005-0000-0000-000006000000}"/>
    <cellStyle name="(Lefting)" xfId="705" xr:uid="{00000000-0005-0000-0000-000007000000}"/>
    <cellStyle name="(Lefting) 2" xfId="9785" xr:uid="{00000000-0005-0000-0000-000007000000}"/>
    <cellStyle name="(z*¯_x000f_°(”,¯?À(¢,¯?Ð(°,¯?à(Â,¯?ð(Ô,¯?" xfId="706" xr:uid="{00000000-0005-0000-0000-000008000000}"/>
    <cellStyle name="(z*¯_x000f_°(”,¯?À(¢,¯?Ð(°,¯?à(Â,¯?ð(Ô,¯? 2" xfId="978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91" xr:uid="{00000000-0005-0000-0000-0000C2020000}"/>
    <cellStyle name="Accounting w/$ Total" xfId="1352" xr:uid="{00000000-0005-0000-0000-0000C3020000}"/>
    <cellStyle name="Accounting w/$ Total 2" xfId="9792" xr:uid="{00000000-0005-0000-0000-0000C3020000}"/>
    <cellStyle name="Accounting w/o $" xfId="1353" xr:uid="{00000000-0005-0000-0000-0000C4020000}"/>
    <cellStyle name="Accounting w/o $ 2" xfId="979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45" xr:uid="{00000000-0005-0000-0000-0000D4020000}"/>
    <cellStyle name="Aprice 3" xfId="9794" xr:uid="{00000000-0005-0000-0000-0000D3020000}"/>
    <cellStyle name="ar" xfId="1364" xr:uid="{00000000-0005-0000-0000-0000D5020000}"/>
    <cellStyle name="ar 2" xfId="6863" xr:uid="{00000000-0005-0000-0000-0000D6020000}"/>
    <cellStyle name="ar 2 2" xfId="10555" xr:uid="{00000000-0005-0000-0000-0000D6020000}"/>
    <cellStyle name="ar 3" xfId="9795" xr:uid="{00000000-0005-0000-0000-0000D5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Thin 2" xfId="9796" xr:uid="{00000000-0005-0000-0000-0000EC020000}"/>
    <cellStyle name="Border, Bottom" xfId="1384" xr:uid="{00000000-0005-0000-0000-0000ED020000}"/>
    <cellStyle name="Border, Bottom 2" xfId="5694" xr:uid="{00000000-0005-0000-0000-0000EE020000}"/>
    <cellStyle name="Border, Bottom 2 2" xfId="10546" xr:uid="{00000000-0005-0000-0000-0000EE020000}"/>
    <cellStyle name="Border, Bottom 3" xfId="9797" xr:uid="{00000000-0005-0000-0000-0000ED020000}"/>
    <cellStyle name="Border, Left" xfId="1385" xr:uid="{00000000-0005-0000-0000-0000EF020000}"/>
    <cellStyle name="Border, Left 2" xfId="5695" xr:uid="{00000000-0005-0000-0000-0000F0020000}"/>
    <cellStyle name="Border, Left 2 2" xfId="10547" xr:uid="{00000000-0005-0000-0000-0000F0020000}"/>
    <cellStyle name="Border, Left 3" xfId="9798" xr:uid="{00000000-0005-0000-0000-0000EF020000}"/>
    <cellStyle name="Border, Right" xfId="1386" xr:uid="{00000000-0005-0000-0000-0000F1020000}"/>
    <cellStyle name="Border, Right 2" xfId="9799" xr:uid="{00000000-0005-0000-0000-0000F1020000}"/>
    <cellStyle name="Border, Top" xfId="1387" xr:uid="{00000000-0005-0000-0000-0000F2020000}"/>
    <cellStyle name="Border, Top 2" xfId="9800"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1"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802"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804" xr:uid="{00000000-0005-0000-0000-000032030000}"/>
    <cellStyle name="Comma 10 3" xfId="1442" xr:uid="{00000000-0005-0000-0000-000033030000}"/>
    <cellStyle name="Comma 10 3 2" xfId="9805" xr:uid="{00000000-0005-0000-0000-000033030000}"/>
    <cellStyle name="Comma 10 4" xfId="1443" xr:uid="{00000000-0005-0000-0000-000034030000}"/>
    <cellStyle name="Comma 10 4 2" xfId="9806" xr:uid="{00000000-0005-0000-0000-000034030000}"/>
    <cellStyle name="Comma 10 5" xfId="1444" xr:uid="{00000000-0005-0000-0000-000035030000}"/>
    <cellStyle name="Comma 10 5 2" xfId="9807" xr:uid="{00000000-0005-0000-0000-000035030000}"/>
    <cellStyle name="Comma 10 6" xfId="9803" xr:uid="{00000000-0005-0000-0000-000031030000}"/>
    <cellStyle name="Comma 11" xfId="1445" xr:uid="{00000000-0005-0000-0000-000036030000}"/>
    <cellStyle name="Comma 11 2" xfId="9808" xr:uid="{00000000-0005-0000-0000-000036030000}"/>
    <cellStyle name="Comma 12" xfId="1446" xr:uid="{00000000-0005-0000-0000-000037030000}"/>
    <cellStyle name="Comma 12 2" xfId="9809" xr:uid="{00000000-0005-0000-0000-000037030000}"/>
    <cellStyle name="Comma 13" xfId="132" xr:uid="{00000000-0005-0000-0000-000038030000}"/>
    <cellStyle name="Comma 13 2" xfId="9781" xr:uid="{00000000-0005-0000-0000-000038030000}"/>
    <cellStyle name="Comma 14" xfId="6210" xr:uid="{00000000-0005-0000-0000-000039030000}"/>
    <cellStyle name="Comma 14 2" xfId="10549" xr:uid="{00000000-0005-0000-0000-000039030000}"/>
    <cellStyle name="Comma 15" xfId="6262" xr:uid="{00000000-0005-0000-0000-00003A030000}"/>
    <cellStyle name="Comma 15 2" xfId="10550" xr:uid="{00000000-0005-0000-0000-00003A030000}"/>
    <cellStyle name="Comma 16" xfId="6264" xr:uid="{00000000-0005-0000-0000-00003B030000}"/>
    <cellStyle name="Comma 16 2" xfId="10552" xr:uid="{00000000-0005-0000-0000-00003B030000}"/>
    <cellStyle name="Comma 17" xfId="6263" xr:uid="{00000000-0005-0000-0000-00003C030000}"/>
    <cellStyle name="Comma 17 2" xfId="10551" xr:uid="{00000000-0005-0000-0000-00003C030000}"/>
    <cellStyle name="Comma 18" xfId="9778" xr:uid="{00000000-0005-0000-0000-000070260000}"/>
    <cellStyle name="Comma 2" xfId="1" xr:uid="{00000000-0005-0000-0000-00003D030000}"/>
    <cellStyle name="Comma 2 10" xfId="1447" xr:uid="{00000000-0005-0000-0000-00003E030000}"/>
    <cellStyle name="Comma 2 10 2" xfId="9810"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2 2 2" xfId="9813" xr:uid="{00000000-0005-0000-0000-000041030000}"/>
    <cellStyle name="Comma 2 11 2 3" xfId="9812" xr:uid="{00000000-0005-0000-0000-000040030000}"/>
    <cellStyle name="Comma 2 11 3" xfId="1451" xr:uid="{00000000-0005-0000-0000-000042030000}"/>
    <cellStyle name="Comma 2 11 3 2" xfId="9814" xr:uid="{00000000-0005-0000-0000-000042030000}"/>
    <cellStyle name="Comma 2 11 4" xfId="9811" xr:uid="{00000000-0005-0000-0000-00003F030000}"/>
    <cellStyle name="Comma 2 12" xfId="1452" xr:uid="{00000000-0005-0000-0000-000043030000}"/>
    <cellStyle name="Comma 2 12 2" xfId="1453" xr:uid="{00000000-0005-0000-0000-000044030000}"/>
    <cellStyle name="Comma 2 12 2 2" xfId="9816" xr:uid="{00000000-0005-0000-0000-000044030000}"/>
    <cellStyle name="Comma 2 12 3" xfId="9815" xr:uid="{00000000-0005-0000-0000-000043030000}"/>
    <cellStyle name="Comma 2 13" xfId="1454" xr:uid="{00000000-0005-0000-0000-000045030000}"/>
    <cellStyle name="Comma 2 13 2" xfId="9817" xr:uid="{00000000-0005-0000-0000-000045030000}"/>
    <cellStyle name="Comma 2 14" xfId="1455" xr:uid="{00000000-0005-0000-0000-000046030000}"/>
    <cellStyle name="Comma 2 14 2" xfId="9818" xr:uid="{00000000-0005-0000-0000-000046030000}"/>
    <cellStyle name="Comma 2 15" xfId="1456" xr:uid="{00000000-0005-0000-0000-000047030000}"/>
    <cellStyle name="Comma 2 15 2" xfId="9819" xr:uid="{00000000-0005-0000-0000-000047030000}"/>
    <cellStyle name="Comma 2 16" xfId="1457" xr:uid="{00000000-0005-0000-0000-000048030000}"/>
    <cellStyle name="Comma 2 16 2" xfId="9820" xr:uid="{00000000-0005-0000-0000-000048030000}"/>
    <cellStyle name="Comma 2 17" xfId="1458" xr:uid="{00000000-0005-0000-0000-000049030000}"/>
    <cellStyle name="Comma 2 17 2" xfId="9821" xr:uid="{00000000-0005-0000-0000-000049030000}"/>
    <cellStyle name="Comma 2 18" xfId="1459" xr:uid="{00000000-0005-0000-0000-00004A030000}"/>
    <cellStyle name="Comma 2 18 2" xfId="9822" xr:uid="{00000000-0005-0000-0000-00004A030000}"/>
    <cellStyle name="Comma 2 19" xfId="1460" xr:uid="{00000000-0005-0000-0000-00004B030000}"/>
    <cellStyle name="Comma 2 19 2" xfId="9823" xr:uid="{00000000-0005-0000-0000-00004B030000}"/>
    <cellStyle name="Comma 2 2" xfId="2" xr:uid="{00000000-0005-0000-0000-00004C030000}"/>
    <cellStyle name="Comma 2 2 10" xfId="1461" xr:uid="{00000000-0005-0000-0000-00004D030000}"/>
    <cellStyle name="Comma 2 2 10 2" xfId="9824" xr:uid="{00000000-0005-0000-0000-00004D030000}"/>
    <cellStyle name="Comma 2 2 11" xfId="1462" xr:uid="{00000000-0005-0000-0000-00004E030000}"/>
    <cellStyle name="Comma 2 2 11 2" xfId="9825" xr:uid="{00000000-0005-0000-0000-00004E030000}"/>
    <cellStyle name="Comma 2 2 12" xfId="9772" xr:uid="{00000000-0005-0000-0000-00004C030000}"/>
    <cellStyle name="Comma 2 2 2" xfId="1463" xr:uid="{00000000-0005-0000-0000-00004F030000}"/>
    <cellStyle name="Comma 2 2 2 2" xfId="1464" xr:uid="{00000000-0005-0000-0000-000050030000}"/>
    <cellStyle name="Comma 2 2 2 2 2" xfId="9827" xr:uid="{00000000-0005-0000-0000-000050030000}"/>
    <cellStyle name="Comma 2 2 2 3" xfId="9826" xr:uid="{00000000-0005-0000-0000-00004F030000}"/>
    <cellStyle name="Comma 2 2 3" xfId="1465" xr:uid="{00000000-0005-0000-0000-000051030000}"/>
    <cellStyle name="Comma 2 2 3 2" xfId="9828"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9" xr:uid="{00000000-0005-0000-0000-000056030000}"/>
    <cellStyle name="Comma 2 2 9" xfId="1471" xr:uid="{00000000-0005-0000-0000-000057030000}"/>
    <cellStyle name="Comma 2 2 9 2" xfId="9830"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31" xr:uid="{00000000-0005-0000-0000-00005D030000}"/>
    <cellStyle name="Comma 2 3 7" xfId="1477" xr:uid="{00000000-0005-0000-0000-00005E030000}"/>
    <cellStyle name="Comma 2 3 7 2" xfId="9832" xr:uid="{00000000-0005-0000-0000-00005E030000}"/>
    <cellStyle name="Comma 2 3 8" xfId="1478" xr:uid="{00000000-0005-0000-0000-00005F030000}"/>
    <cellStyle name="Comma 2 3 8 2" xfId="9833" xr:uid="{00000000-0005-0000-0000-00005F030000}"/>
    <cellStyle name="Comma 2 3 9" xfId="9775" xr:uid="{00000000-0005-0000-0000-000058030000}"/>
    <cellStyle name="Comma 2 4" xfId="1479" xr:uid="{00000000-0005-0000-0000-000060030000}"/>
    <cellStyle name="Comma 2 4 2" xfId="1480" xr:uid="{00000000-0005-0000-0000-000061030000}"/>
    <cellStyle name="Comma 2 4 2 2" xfId="9835" xr:uid="{00000000-0005-0000-0000-000061030000}"/>
    <cellStyle name="Comma 2 4 3" xfId="1481" xr:uid="{00000000-0005-0000-0000-000062030000}"/>
    <cellStyle name="Comma 2 4 3 2" xfId="9836" xr:uid="{00000000-0005-0000-0000-000062030000}"/>
    <cellStyle name="Comma 2 4 4" xfId="9834" xr:uid="{00000000-0005-0000-0000-000060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41" xr:uid="{00000000-0005-0000-0000-000067030000}"/>
    <cellStyle name="Comma 2 5 2 2 2 3" xfId="9840" xr:uid="{00000000-0005-0000-0000-000066030000}"/>
    <cellStyle name="Comma 2 5 2 2 3" xfId="1487" xr:uid="{00000000-0005-0000-0000-000068030000}"/>
    <cellStyle name="Comma 2 5 2 2 3 2" xfId="9842" xr:uid="{00000000-0005-0000-0000-000068030000}"/>
    <cellStyle name="Comma 2 5 2 2 4" xfId="9839" xr:uid="{00000000-0005-0000-0000-000065030000}"/>
    <cellStyle name="Comma 2 5 2 3" xfId="1488" xr:uid="{00000000-0005-0000-0000-000069030000}"/>
    <cellStyle name="Comma 2 5 2 3 2" xfId="1489" xr:uid="{00000000-0005-0000-0000-00006A030000}"/>
    <cellStyle name="Comma 2 5 2 3 2 2" xfId="9844" xr:uid="{00000000-0005-0000-0000-00006A030000}"/>
    <cellStyle name="Comma 2 5 2 3 3" xfId="9843" xr:uid="{00000000-0005-0000-0000-000069030000}"/>
    <cellStyle name="Comma 2 5 2 4" xfId="1490" xr:uid="{00000000-0005-0000-0000-00006B030000}"/>
    <cellStyle name="Comma 2 5 2 4 2" xfId="9845" xr:uid="{00000000-0005-0000-0000-00006B030000}"/>
    <cellStyle name="Comma 2 5 2 5" xfId="9838" xr:uid="{00000000-0005-0000-0000-000064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9" xr:uid="{00000000-0005-0000-0000-00006F030000}"/>
    <cellStyle name="Comma 2 5 3 2 2 3" xfId="9848" xr:uid="{00000000-0005-0000-0000-00006E030000}"/>
    <cellStyle name="Comma 2 5 3 2 3" xfId="1495" xr:uid="{00000000-0005-0000-0000-000070030000}"/>
    <cellStyle name="Comma 2 5 3 2 3 2" xfId="9850" xr:uid="{00000000-0005-0000-0000-000070030000}"/>
    <cellStyle name="Comma 2 5 3 2 4" xfId="9847" xr:uid="{00000000-0005-0000-0000-00006D030000}"/>
    <cellStyle name="Comma 2 5 3 3" xfId="1496" xr:uid="{00000000-0005-0000-0000-000071030000}"/>
    <cellStyle name="Comma 2 5 3 3 2" xfId="1497" xr:uid="{00000000-0005-0000-0000-000072030000}"/>
    <cellStyle name="Comma 2 5 3 3 2 2" xfId="9852" xr:uid="{00000000-0005-0000-0000-000072030000}"/>
    <cellStyle name="Comma 2 5 3 3 3" xfId="9851" xr:uid="{00000000-0005-0000-0000-000071030000}"/>
    <cellStyle name="Comma 2 5 3 4" xfId="1498" xr:uid="{00000000-0005-0000-0000-000073030000}"/>
    <cellStyle name="Comma 2 5 3 4 2" xfId="9853" xr:uid="{00000000-0005-0000-0000-000073030000}"/>
    <cellStyle name="Comma 2 5 3 5" xfId="9846" xr:uid="{00000000-0005-0000-0000-00006C030000}"/>
    <cellStyle name="Comma 2 5 4" xfId="1499" xr:uid="{00000000-0005-0000-0000-000074030000}"/>
    <cellStyle name="Comma 2 5 4 2" xfId="1500" xr:uid="{00000000-0005-0000-0000-000075030000}"/>
    <cellStyle name="Comma 2 5 4 2 2" xfId="1501" xr:uid="{00000000-0005-0000-0000-000076030000}"/>
    <cellStyle name="Comma 2 5 4 2 2 2" xfId="9856" xr:uid="{00000000-0005-0000-0000-000076030000}"/>
    <cellStyle name="Comma 2 5 4 2 3" xfId="9855" xr:uid="{00000000-0005-0000-0000-000075030000}"/>
    <cellStyle name="Comma 2 5 4 3" xfId="1502" xr:uid="{00000000-0005-0000-0000-000077030000}"/>
    <cellStyle name="Comma 2 5 4 3 2" xfId="9857" xr:uid="{00000000-0005-0000-0000-000077030000}"/>
    <cellStyle name="Comma 2 5 4 4" xfId="9854" xr:uid="{00000000-0005-0000-0000-000074030000}"/>
    <cellStyle name="Comma 2 5 5" xfId="1503" xr:uid="{00000000-0005-0000-0000-000078030000}"/>
    <cellStyle name="Comma 2 5 5 2" xfId="1504" xr:uid="{00000000-0005-0000-0000-000079030000}"/>
    <cellStyle name="Comma 2 5 5 2 2" xfId="9859" xr:uid="{00000000-0005-0000-0000-000079030000}"/>
    <cellStyle name="Comma 2 5 5 3" xfId="9858" xr:uid="{00000000-0005-0000-0000-000078030000}"/>
    <cellStyle name="Comma 2 5 6" xfId="1505" xr:uid="{00000000-0005-0000-0000-00007A030000}"/>
    <cellStyle name="Comma 2 5 6 2" xfId="9860" xr:uid="{00000000-0005-0000-0000-00007A030000}"/>
    <cellStyle name="Comma 2 5 7" xfId="9837" xr:uid="{00000000-0005-0000-0000-000063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64" xr:uid="{00000000-0005-0000-0000-00007E030000}"/>
    <cellStyle name="Comma 2 6 2 2 3" xfId="9863" xr:uid="{00000000-0005-0000-0000-00007D030000}"/>
    <cellStyle name="Comma 2 6 2 3" xfId="1510" xr:uid="{00000000-0005-0000-0000-00007F030000}"/>
    <cellStyle name="Comma 2 6 2 3 2" xfId="9865" xr:uid="{00000000-0005-0000-0000-00007F030000}"/>
    <cellStyle name="Comma 2 6 2 4" xfId="9862" xr:uid="{00000000-0005-0000-0000-00007C030000}"/>
    <cellStyle name="Comma 2 6 3" xfId="1511" xr:uid="{00000000-0005-0000-0000-000080030000}"/>
    <cellStyle name="Comma 2 6 3 2" xfId="1512" xr:uid="{00000000-0005-0000-0000-000081030000}"/>
    <cellStyle name="Comma 2 6 3 2 2" xfId="9867" xr:uid="{00000000-0005-0000-0000-000081030000}"/>
    <cellStyle name="Comma 2 6 3 3" xfId="9866" xr:uid="{00000000-0005-0000-0000-000080030000}"/>
    <cellStyle name="Comma 2 6 4" xfId="1513" xr:uid="{00000000-0005-0000-0000-000082030000}"/>
    <cellStyle name="Comma 2 6 4 2" xfId="9868" xr:uid="{00000000-0005-0000-0000-000082030000}"/>
    <cellStyle name="Comma 2 6 5" xfId="9861" xr:uid="{00000000-0005-0000-0000-00007B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72" xr:uid="{00000000-0005-0000-0000-000086030000}"/>
    <cellStyle name="Comma 2 7 2 2 3" xfId="9871" xr:uid="{00000000-0005-0000-0000-000085030000}"/>
    <cellStyle name="Comma 2 7 2 3" xfId="1518" xr:uid="{00000000-0005-0000-0000-000087030000}"/>
    <cellStyle name="Comma 2 7 2 3 2" xfId="9873" xr:uid="{00000000-0005-0000-0000-000087030000}"/>
    <cellStyle name="Comma 2 7 2 4" xfId="9870" xr:uid="{00000000-0005-0000-0000-000084030000}"/>
    <cellStyle name="Comma 2 7 3" xfId="1519" xr:uid="{00000000-0005-0000-0000-000088030000}"/>
    <cellStyle name="Comma 2 7 3 2" xfId="1520" xr:uid="{00000000-0005-0000-0000-000089030000}"/>
    <cellStyle name="Comma 2 7 3 2 2" xfId="9875" xr:uid="{00000000-0005-0000-0000-000089030000}"/>
    <cellStyle name="Comma 2 7 3 3" xfId="9874" xr:uid="{00000000-0005-0000-0000-000088030000}"/>
    <cellStyle name="Comma 2 7 4" xfId="1521" xr:uid="{00000000-0005-0000-0000-00008A030000}"/>
    <cellStyle name="Comma 2 7 4 2" xfId="9876" xr:uid="{00000000-0005-0000-0000-00008A030000}"/>
    <cellStyle name="Comma 2 7 5" xfId="9869" xr:uid="{00000000-0005-0000-0000-000083030000}"/>
    <cellStyle name="Comma 2 8" xfId="1522" xr:uid="{00000000-0005-0000-0000-00008B030000}"/>
    <cellStyle name="Comma 2 8 2" xfId="9877"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2 2 2" xfId="9880" xr:uid="{00000000-0005-0000-0000-00008E030000}"/>
    <cellStyle name="Comma 2 9 2 3" xfId="9879" xr:uid="{00000000-0005-0000-0000-00008D030000}"/>
    <cellStyle name="Comma 2 9 3" xfId="1526" xr:uid="{00000000-0005-0000-0000-00008F030000}"/>
    <cellStyle name="Comma 2 9 3 2" xfId="9881" xr:uid="{00000000-0005-0000-0000-00008F030000}"/>
    <cellStyle name="Comma 2 9 4" xfId="9878" xr:uid="{00000000-0005-0000-0000-00008C030000}"/>
    <cellStyle name="Comma 2*" xfId="1527" xr:uid="{00000000-0005-0000-0000-000090030000}"/>
    <cellStyle name="Comma 3" xfId="3" xr:uid="{00000000-0005-0000-0000-000091030000}"/>
    <cellStyle name="Comma 3 10" xfId="9773" xr:uid="{00000000-0005-0000-0000-000091030000}"/>
    <cellStyle name="Comma 3 2" xfId="40" xr:uid="{00000000-0005-0000-0000-000092030000}"/>
    <cellStyle name="Comma 3 2 2" xfId="1528" xr:uid="{00000000-0005-0000-0000-000093030000}"/>
    <cellStyle name="Comma 3 2 2 2" xfId="9882" xr:uid="{00000000-0005-0000-0000-000093030000}"/>
    <cellStyle name="Comma 3 2 3" xfId="9776" xr:uid="{00000000-0005-0000-0000-000092030000}"/>
    <cellStyle name="Comma 3 3" xfId="1529" xr:uid="{00000000-0005-0000-0000-000094030000}"/>
    <cellStyle name="Comma 3 3 2" xfId="1530" xr:uid="{00000000-0005-0000-0000-000095030000}"/>
    <cellStyle name="Comma 3 3 2 2" xfId="1531" xr:uid="{00000000-0005-0000-0000-000096030000}"/>
    <cellStyle name="Comma 3 3 2 2 2" xfId="9885" xr:uid="{00000000-0005-0000-0000-000096030000}"/>
    <cellStyle name="Comma 3 3 2 3" xfId="9884" xr:uid="{00000000-0005-0000-0000-000095030000}"/>
    <cellStyle name="Comma 3 3 3" xfId="1532" xr:uid="{00000000-0005-0000-0000-000097030000}"/>
    <cellStyle name="Comma 3 3 3 2" xfId="9886" xr:uid="{00000000-0005-0000-0000-000097030000}"/>
    <cellStyle name="Comma 3 3 4" xfId="1533" xr:uid="{00000000-0005-0000-0000-000098030000}"/>
    <cellStyle name="Comma 3 3 4 2" xfId="9887" xr:uid="{00000000-0005-0000-0000-000098030000}"/>
    <cellStyle name="Comma 3 3 5" xfId="9883" xr:uid="{00000000-0005-0000-0000-000094030000}"/>
    <cellStyle name="Comma 3 4" xfId="1534" xr:uid="{00000000-0005-0000-0000-000099030000}"/>
    <cellStyle name="Comma 3 4 2" xfId="1535" xr:uid="{00000000-0005-0000-0000-00009A030000}"/>
    <cellStyle name="Comma 3 4 2 2" xfId="9889" xr:uid="{00000000-0005-0000-0000-00009A030000}"/>
    <cellStyle name="Comma 3 4 3" xfId="1536" xr:uid="{00000000-0005-0000-0000-00009B030000}"/>
    <cellStyle name="Comma 3 4 3 2" xfId="9890" xr:uid="{00000000-0005-0000-0000-00009B030000}"/>
    <cellStyle name="Comma 3 4 4" xfId="9888" xr:uid="{00000000-0005-0000-0000-000099030000}"/>
    <cellStyle name="Comma 3 5" xfId="1537" xr:uid="{00000000-0005-0000-0000-00009C030000}"/>
    <cellStyle name="Comma 3 5 2" xfId="9891" xr:uid="{00000000-0005-0000-0000-00009C030000}"/>
    <cellStyle name="Comma 3 6" xfId="1538" xr:uid="{00000000-0005-0000-0000-00009D030000}"/>
    <cellStyle name="Comma 3 6 2" xfId="9892" xr:uid="{00000000-0005-0000-0000-00009D030000}"/>
    <cellStyle name="Comma 3 7" xfId="1539" xr:uid="{00000000-0005-0000-0000-00009E030000}"/>
    <cellStyle name="Comma 3 7 2" xfId="9893" xr:uid="{00000000-0005-0000-0000-00009E030000}"/>
    <cellStyle name="Comma 3 8" xfId="1540" xr:uid="{00000000-0005-0000-0000-00009F030000}"/>
    <cellStyle name="Comma 3 8 2" xfId="9894" xr:uid="{00000000-0005-0000-0000-00009F030000}"/>
    <cellStyle name="Comma 3 9" xfId="1541" xr:uid="{00000000-0005-0000-0000-0000A0030000}"/>
    <cellStyle name="Comma 3 9 2" xfId="9895" xr:uid="{00000000-0005-0000-0000-0000A0030000}"/>
    <cellStyle name="Comma 4" xfId="38" xr:uid="{00000000-0005-0000-0000-0000A1030000}"/>
    <cellStyle name="Comma 4 10" xfId="1542" xr:uid="{00000000-0005-0000-0000-0000A2030000}"/>
    <cellStyle name="Comma 4 10 2" xfId="9896" xr:uid="{00000000-0005-0000-0000-0000A2030000}"/>
    <cellStyle name="Comma 4 11" xfId="1543" xr:uid="{00000000-0005-0000-0000-0000A3030000}"/>
    <cellStyle name="Comma 4 11 2" xfId="9897" xr:uid="{00000000-0005-0000-0000-0000A3030000}"/>
    <cellStyle name="Comma 4 12" xfId="1544" xr:uid="{00000000-0005-0000-0000-0000A4030000}"/>
    <cellStyle name="Comma 4 12 2" xfId="9898" xr:uid="{00000000-0005-0000-0000-0000A4030000}"/>
    <cellStyle name="Comma 4 13" xfId="1545" xr:uid="{00000000-0005-0000-0000-0000A5030000}"/>
    <cellStyle name="Comma 4 13 2" xfId="9899" xr:uid="{00000000-0005-0000-0000-0000A5030000}"/>
    <cellStyle name="Comma 4 14" xfId="1546" xr:uid="{00000000-0005-0000-0000-0000A6030000}"/>
    <cellStyle name="Comma 4 14 2" xfId="9900" xr:uid="{00000000-0005-0000-0000-0000A6030000}"/>
    <cellStyle name="Comma 4 15" xfId="9774" xr:uid="{00000000-0005-0000-0000-0000A1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904" xr:uid="{00000000-0005-0000-0000-0000AA030000}"/>
    <cellStyle name="Comma 4 2 2 2 3" xfId="9903" xr:uid="{00000000-0005-0000-0000-0000A9030000}"/>
    <cellStyle name="Comma 4 2 2 3" xfId="1551" xr:uid="{00000000-0005-0000-0000-0000AB030000}"/>
    <cellStyle name="Comma 4 2 2 3 2" xfId="9905" xr:uid="{00000000-0005-0000-0000-0000AB030000}"/>
    <cellStyle name="Comma 4 2 2 4" xfId="9902" xr:uid="{00000000-0005-0000-0000-0000A8030000}"/>
    <cellStyle name="Comma 4 2 3" xfId="1552" xr:uid="{00000000-0005-0000-0000-0000AC030000}"/>
    <cellStyle name="Comma 4 2 3 2" xfId="1553" xr:uid="{00000000-0005-0000-0000-0000AD030000}"/>
    <cellStyle name="Comma 4 2 3 2 2" xfId="9907" xr:uid="{00000000-0005-0000-0000-0000AD030000}"/>
    <cellStyle name="Comma 4 2 3 3" xfId="9906" xr:uid="{00000000-0005-0000-0000-0000AC030000}"/>
    <cellStyle name="Comma 4 2 4" xfId="1554" xr:uid="{00000000-0005-0000-0000-0000AE030000}"/>
    <cellStyle name="Comma 4 2 4 2" xfId="9908" xr:uid="{00000000-0005-0000-0000-0000AE030000}"/>
    <cellStyle name="Comma 4 2 5" xfId="1555" xr:uid="{00000000-0005-0000-0000-0000AF030000}"/>
    <cellStyle name="Comma 4 2 5 2" xfId="9909" xr:uid="{00000000-0005-0000-0000-0000AF030000}"/>
    <cellStyle name="Comma 4 2 6" xfId="9901" xr:uid="{00000000-0005-0000-0000-0000A7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13" xr:uid="{00000000-0005-0000-0000-0000B3030000}"/>
    <cellStyle name="Comma 4 3 2 2 3" xfId="9912" xr:uid="{00000000-0005-0000-0000-0000B2030000}"/>
    <cellStyle name="Comma 4 3 2 3" xfId="1560" xr:uid="{00000000-0005-0000-0000-0000B4030000}"/>
    <cellStyle name="Comma 4 3 2 3 2" xfId="9914" xr:uid="{00000000-0005-0000-0000-0000B4030000}"/>
    <cellStyle name="Comma 4 3 2 4" xfId="9911" xr:uid="{00000000-0005-0000-0000-0000B1030000}"/>
    <cellStyle name="Comma 4 3 3" xfId="1561" xr:uid="{00000000-0005-0000-0000-0000B5030000}"/>
    <cellStyle name="Comma 4 3 3 2" xfId="1562" xr:uid="{00000000-0005-0000-0000-0000B6030000}"/>
    <cellStyle name="Comma 4 3 3 2 2" xfId="9916" xr:uid="{00000000-0005-0000-0000-0000B6030000}"/>
    <cellStyle name="Comma 4 3 3 3" xfId="9915" xr:uid="{00000000-0005-0000-0000-0000B5030000}"/>
    <cellStyle name="Comma 4 3 4" xfId="1563" xr:uid="{00000000-0005-0000-0000-0000B7030000}"/>
    <cellStyle name="Comma 4 3 4 2" xfId="9917" xr:uid="{00000000-0005-0000-0000-0000B7030000}"/>
    <cellStyle name="Comma 4 3 5" xfId="9910" xr:uid="{00000000-0005-0000-0000-0000B0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20" xr:uid="{00000000-0005-0000-0000-0000BB030000}"/>
    <cellStyle name="Comma 4 4 2 2 3" xfId="9919" xr:uid="{00000000-0005-0000-0000-0000BA030000}"/>
    <cellStyle name="Comma 4 4 2 3" xfId="1568" xr:uid="{00000000-0005-0000-0000-0000BC030000}"/>
    <cellStyle name="Comma 4 4 2 3 2" xfId="9921" xr:uid="{00000000-0005-0000-0000-0000BC030000}"/>
    <cellStyle name="Comma 4 4 2 4" xfId="9918" xr:uid="{00000000-0005-0000-0000-0000B9030000}"/>
    <cellStyle name="Comma 4 4 3" xfId="1569" xr:uid="{00000000-0005-0000-0000-0000BD030000}"/>
    <cellStyle name="Comma 4 4 3 2" xfId="1570" xr:uid="{00000000-0005-0000-0000-0000BE030000}"/>
    <cellStyle name="Comma 4 4 3 2 2" xfId="9923" xr:uid="{00000000-0005-0000-0000-0000BE030000}"/>
    <cellStyle name="Comma 4 4 3 3" xfId="9922" xr:uid="{00000000-0005-0000-0000-0000BD030000}"/>
    <cellStyle name="Comma 4 4 4" xfId="1571" xr:uid="{00000000-0005-0000-0000-0000BF030000}"/>
    <cellStyle name="Comma 4 4 4 2" xfId="9924"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2 2 2" xfId="9927" xr:uid="{00000000-0005-0000-0000-0000C2030000}"/>
    <cellStyle name="Comma 4 5 2 3" xfId="9926" xr:uid="{00000000-0005-0000-0000-0000C1030000}"/>
    <cellStyle name="Comma 4 5 3" xfId="1575" xr:uid="{00000000-0005-0000-0000-0000C3030000}"/>
    <cellStyle name="Comma 4 5 3 2" xfId="9928" xr:uid="{00000000-0005-0000-0000-0000C3030000}"/>
    <cellStyle name="Comma 4 5 4" xfId="9925" xr:uid="{00000000-0005-0000-0000-0000C0030000}"/>
    <cellStyle name="Comma 4 6" xfId="1576" xr:uid="{00000000-0005-0000-0000-0000C4030000}"/>
    <cellStyle name="Comma 4 6 2" xfId="1577" xr:uid="{00000000-0005-0000-0000-0000C5030000}"/>
    <cellStyle name="Comma 4 6 2 2" xfId="1578" xr:uid="{00000000-0005-0000-0000-0000C6030000}"/>
    <cellStyle name="Comma 4 6 2 2 2" xfId="9931" xr:uid="{00000000-0005-0000-0000-0000C6030000}"/>
    <cellStyle name="Comma 4 6 2 3" xfId="9930" xr:uid="{00000000-0005-0000-0000-0000C5030000}"/>
    <cellStyle name="Comma 4 6 3" xfId="1579" xr:uid="{00000000-0005-0000-0000-0000C7030000}"/>
    <cellStyle name="Comma 4 6 3 2" xfId="9932" xr:uid="{00000000-0005-0000-0000-0000C7030000}"/>
    <cellStyle name="Comma 4 6 4" xfId="9929" xr:uid="{00000000-0005-0000-0000-0000C4030000}"/>
    <cellStyle name="Comma 4 7" xfId="1580" xr:uid="{00000000-0005-0000-0000-0000C8030000}"/>
    <cellStyle name="Comma 4 7 2" xfId="1581" xr:uid="{00000000-0005-0000-0000-0000C9030000}"/>
    <cellStyle name="Comma 4 7 2 2" xfId="9934" xr:uid="{00000000-0005-0000-0000-0000C9030000}"/>
    <cellStyle name="Comma 4 7 3" xfId="9933" xr:uid="{00000000-0005-0000-0000-0000C8030000}"/>
    <cellStyle name="Comma 4 8" xfId="1582" xr:uid="{00000000-0005-0000-0000-0000CA030000}"/>
    <cellStyle name="Comma 4 8 2" xfId="9935" xr:uid="{00000000-0005-0000-0000-0000CA030000}"/>
    <cellStyle name="Comma 4 9" xfId="1583" xr:uid="{00000000-0005-0000-0000-0000CB030000}"/>
    <cellStyle name="Comma 4 9 2" xfId="9936" xr:uid="{00000000-0005-0000-0000-0000CB030000}"/>
    <cellStyle name="Comma 5" xfId="90" xr:uid="{00000000-0005-0000-0000-0000CC030000}"/>
    <cellStyle name="Comma 5 10" xfId="1584" xr:uid="{00000000-0005-0000-0000-0000CD030000}"/>
    <cellStyle name="Comma 5 10 2" xfId="9937" xr:uid="{00000000-0005-0000-0000-0000CD030000}"/>
    <cellStyle name="Comma 5 11" xfId="1585" xr:uid="{00000000-0005-0000-0000-0000CE030000}"/>
    <cellStyle name="Comma 5 11 2" xfId="9938" xr:uid="{00000000-0005-0000-0000-0000CE030000}"/>
    <cellStyle name="Comma 5 12" xfId="1586" xr:uid="{00000000-0005-0000-0000-0000CF030000}"/>
    <cellStyle name="Comma 5 12 2" xfId="9939"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43" xr:uid="{00000000-0005-0000-0000-0000D3030000}"/>
    <cellStyle name="Comma 5 2 2 2 3" xfId="9942" xr:uid="{00000000-0005-0000-0000-0000D2030000}"/>
    <cellStyle name="Comma 5 2 2 3" xfId="1591" xr:uid="{00000000-0005-0000-0000-0000D4030000}"/>
    <cellStyle name="Comma 5 2 2 3 2" xfId="9944" xr:uid="{00000000-0005-0000-0000-0000D4030000}"/>
    <cellStyle name="Comma 5 2 2 4" xfId="9941" xr:uid="{00000000-0005-0000-0000-0000D1030000}"/>
    <cellStyle name="Comma 5 2 3" xfId="1592" xr:uid="{00000000-0005-0000-0000-0000D5030000}"/>
    <cellStyle name="Comma 5 2 3 2" xfId="1593" xr:uid="{00000000-0005-0000-0000-0000D6030000}"/>
    <cellStyle name="Comma 5 2 3 2 2" xfId="9946" xr:uid="{00000000-0005-0000-0000-0000D6030000}"/>
    <cellStyle name="Comma 5 2 3 3" xfId="9945" xr:uid="{00000000-0005-0000-0000-0000D5030000}"/>
    <cellStyle name="Comma 5 2 4" xfId="1594" xr:uid="{00000000-0005-0000-0000-0000D7030000}"/>
    <cellStyle name="Comma 5 2 4 2" xfId="9947" xr:uid="{00000000-0005-0000-0000-0000D7030000}"/>
    <cellStyle name="Comma 5 2 5" xfId="9940" xr:uid="{00000000-0005-0000-0000-0000D0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51" xr:uid="{00000000-0005-0000-0000-0000DB030000}"/>
    <cellStyle name="Comma 5 3 2 2 3" xfId="9950" xr:uid="{00000000-0005-0000-0000-0000DA030000}"/>
    <cellStyle name="Comma 5 3 2 3" xfId="1599" xr:uid="{00000000-0005-0000-0000-0000DC030000}"/>
    <cellStyle name="Comma 5 3 2 3 2" xfId="9952" xr:uid="{00000000-0005-0000-0000-0000DC030000}"/>
    <cellStyle name="Comma 5 3 2 4" xfId="9949" xr:uid="{00000000-0005-0000-0000-0000D9030000}"/>
    <cellStyle name="Comma 5 3 3" xfId="1600" xr:uid="{00000000-0005-0000-0000-0000DD030000}"/>
    <cellStyle name="Comma 5 3 3 2" xfId="1601" xr:uid="{00000000-0005-0000-0000-0000DE030000}"/>
    <cellStyle name="Comma 5 3 3 2 2" xfId="9954" xr:uid="{00000000-0005-0000-0000-0000DE030000}"/>
    <cellStyle name="Comma 5 3 3 3" xfId="9953" xr:uid="{00000000-0005-0000-0000-0000DD030000}"/>
    <cellStyle name="Comma 5 3 4" xfId="1602" xr:uid="{00000000-0005-0000-0000-0000DF030000}"/>
    <cellStyle name="Comma 5 3 4 2" xfId="9955" xr:uid="{00000000-0005-0000-0000-0000DF030000}"/>
    <cellStyle name="Comma 5 3 5" xfId="9948" xr:uid="{00000000-0005-0000-0000-0000D8030000}"/>
    <cellStyle name="Comma 5 4" xfId="1603" xr:uid="{00000000-0005-0000-0000-0000E0030000}"/>
    <cellStyle name="Comma 5 4 2" xfId="1604" xr:uid="{00000000-0005-0000-0000-0000E1030000}"/>
    <cellStyle name="Comma 5 4 2 2" xfId="1605" xr:uid="{00000000-0005-0000-0000-0000E2030000}"/>
    <cellStyle name="Comma 5 4 2 2 2" xfId="9958" xr:uid="{00000000-0005-0000-0000-0000E2030000}"/>
    <cellStyle name="Comma 5 4 2 3" xfId="9957" xr:uid="{00000000-0005-0000-0000-0000E1030000}"/>
    <cellStyle name="Comma 5 4 3" xfId="1606" xr:uid="{00000000-0005-0000-0000-0000E3030000}"/>
    <cellStyle name="Comma 5 4 3 2" xfId="9959" xr:uid="{00000000-0005-0000-0000-0000E3030000}"/>
    <cellStyle name="Comma 5 4 4" xfId="9956" xr:uid="{00000000-0005-0000-0000-0000E0030000}"/>
    <cellStyle name="Comma 5 5" xfId="1607" xr:uid="{00000000-0005-0000-0000-0000E4030000}"/>
    <cellStyle name="Comma 5 5 2" xfId="1608" xr:uid="{00000000-0005-0000-0000-0000E5030000}"/>
    <cellStyle name="Comma 5 5 2 2" xfId="1609" xr:uid="{00000000-0005-0000-0000-0000E6030000}"/>
    <cellStyle name="Comma 5 5 2 2 2" xfId="9962" xr:uid="{00000000-0005-0000-0000-0000E6030000}"/>
    <cellStyle name="Comma 5 5 2 3" xfId="9961" xr:uid="{00000000-0005-0000-0000-0000E5030000}"/>
    <cellStyle name="Comma 5 5 3" xfId="1610" xr:uid="{00000000-0005-0000-0000-0000E7030000}"/>
    <cellStyle name="Comma 5 5 3 2" xfId="9963" xr:uid="{00000000-0005-0000-0000-0000E7030000}"/>
    <cellStyle name="Comma 5 5 4" xfId="9960" xr:uid="{00000000-0005-0000-0000-0000E4030000}"/>
    <cellStyle name="Comma 5 6" xfId="1611" xr:uid="{00000000-0005-0000-0000-0000E8030000}"/>
    <cellStyle name="Comma 5 6 2" xfId="1612" xr:uid="{00000000-0005-0000-0000-0000E9030000}"/>
    <cellStyle name="Comma 5 6 2 2" xfId="9965" xr:uid="{00000000-0005-0000-0000-0000E9030000}"/>
    <cellStyle name="Comma 5 6 3" xfId="9964" xr:uid="{00000000-0005-0000-0000-0000E8030000}"/>
    <cellStyle name="Comma 5 7" xfId="1613" xr:uid="{00000000-0005-0000-0000-0000EA030000}"/>
    <cellStyle name="Comma 5 7 2" xfId="9966" xr:uid="{00000000-0005-0000-0000-0000EA030000}"/>
    <cellStyle name="Comma 5 8" xfId="1614" xr:uid="{00000000-0005-0000-0000-0000EB030000}"/>
    <cellStyle name="Comma 5 8 2" xfId="9967" xr:uid="{00000000-0005-0000-0000-0000EB030000}"/>
    <cellStyle name="Comma 5 9" xfId="1615" xr:uid="{00000000-0005-0000-0000-0000EC030000}"/>
    <cellStyle name="Comma 5 9 2" xfId="9968" xr:uid="{00000000-0005-0000-0000-0000EC030000}"/>
    <cellStyle name="Comma 6" xfId="111" xr:uid="{00000000-0005-0000-0000-0000ED030000}"/>
    <cellStyle name="Comma 6 2" xfId="1616" xr:uid="{00000000-0005-0000-0000-0000EE030000}"/>
    <cellStyle name="Comma 6 2 2" xfId="9969" xr:uid="{00000000-0005-0000-0000-0000EE030000}"/>
    <cellStyle name="Comma 6 3" xfId="1617" xr:uid="{00000000-0005-0000-0000-0000EF030000}"/>
    <cellStyle name="Comma 6 3 2" xfId="9970" xr:uid="{00000000-0005-0000-0000-0000EF030000}"/>
    <cellStyle name="Comma 6 4" xfId="1618" xr:uid="{00000000-0005-0000-0000-0000F0030000}"/>
    <cellStyle name="Comma 6 4 2" xfId="9971" xr:uid="{00000000-0005-0000-0000-0000F0030000}"/>
    <cellStyle name="Comma 6 5" xfId="1619" xr:uid="{00000000-0005-0000-0000-0000F1030000}"/>
    <cellStyle name="Comma 6 5 2" xfId="9972" xr:uid="{00000000-0005-0000-0000-0000F1030000}"/>
    <cellStyle name="Comma 6 6" xfId="1620" xr:uid="{00000000-0005-0000-0000-0000F2030000}"/>
    <cellStyle name="Comma 6 6 2" xfId="9973" xr:uid="{00000000-0005-0000-0000-0000F2030000}"/>
    <cellStyle name="Comma 6 7" xfId="622" xr:uid="{00000000-0005-0000-0000-0000F3030000}"/>
    <cellStyle name="Comma 6 7 2" xfId="978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7" xr:uid="{00000000-0005-0000-0000-0000F7030000}"/>
    <cellStyle name="Comma 7 2 2 3" xfId="9976" xr:uid="{00000000-0005-0000-0000-0000F6030000}"/>
    <cellStyle name="Comma 7 2 3" xfId="1625" xr:uid="{00000000-0005-0000-0000-0000F8030000}"/>
    <cellStyle name="Comma 7 2 3 2" xfId="9978" xr:uid="{00000000-0005-0000-0000-0000F8030000}"/>
    <cellStyle name="Comma 7 2 4" xfId="9975" xr:uid="{00000000-0005-0000-0000-0000F5030000}"/>
    <cellStyle name="Comma 7 3" xfId="1626" xr:uid="{00000000-0005-0000-0000-0000F9030000}"/>
    <cellStyle name="Comma 7 3 2" xfId="1627" xr:uid="{00000000-0005-0000-0000-0000FA030000}"/>
    <cellStyle name="Comma 7 3 2 2" xfId="9980" xr:uid="{00000000-0005-0000-0000-0000FA030000}"/>
    <cellStyle name="Comma 7 3 3" xfId="9979" xr:uid="{00000000-0005-0000-0000-0000F9030000}"/>
    <cellStyle name="Comma 7 4" xfId="1628" xr:uid="{00000000-0005-0000-0000-0000FB030000}"/>
    <cellStyle name="Comma 7 4 2" xfId="9981" xr:uid="{00000000-0005-0000-0000-0000FB030000}"/>
    <cellStyle name="Comma 7 5" xfId="1629" xr:uid="{00000000-0005-0000-0000-0000FC030000}"/>
    <cellStyle name="Comma 7 5 2" xfId="9982" xr:uid="{00000000-0005-0000-0000-0000FC030000}"/>
    <cellStyle name="Comma 7 6" xfId="1630" xr:uid="{00000000-0005-0000-0000-0000FD030000}"/>
    <cellStyle name="Comma 7 6 2" xfId="9983" xr:uid="{00000000-0005-0000-0000-0000FD030000}"/>
    <cellStyle name="Comma 7 7" xfId="1631" xr:uid="{00000000-0005-0000-0000-0000FE030000}"/>
    <cellStyle name="Comma 7 7 2" xfId="9984" xr:uid="{00000000-0005-0000-0000-0000FE030000}"/>
    <cellStyle name="Comma 7 8" xfId="1632" xr:uid="{00000000-0005-0000-0000-0000FF030000}"/>
    <cellStyle name="Comma 7 8 2" xfId="9985" xr:uid="{00000000-0005-0000-0000-0000FF030000}"/>
    <cellStyle name="Comma 7 9" xfId="9974" xr:uid="{00000000-0005-0000-0000-0000F4030000}"/>
    <cellStyle name="Comma 8" xfId="1633" xr:uid="{00000000-0005-0000-0000-000000040000}"/>
    <cellStyle name="Comma 8 2" xfId="1634" xr:uid="{00000000-0005-0000-0000-000001040000}"/>
    <cellStyle name="Comma 8 2 2" xfId="1635" xr:uid="{00000000-0005-0000-0000-000002040000}"/>
    <cellStyle name="Comma 8 2 2 2" xfId="9988" xr:uid="{00000000-0005-0000-0000-000002040000}"/>
    <cellStyle name="Comma 8 2 3" xfId="9987" xr:uid="{00000000-0005-0000-0000-000001040000}"/>
    <cellStyle name="Comma 8 3" xfId="1636" xr:uid="{00000000-0005-0000-0000-000003040000}"/>
    <cellStyle name="Comma 8 3 2" xfId="9989" xr:uid="{00000000-0005-0000-0000-000003040000}"/>
    <cellStyle name="Comma 8 4" xfId="1637" xr:uid="{00000000-0005-0000-0000-000004040000}"/>
    <cellStyle name="Comma 8 4 2" xfId="9990" xr:uid="{00000000-0005-0000-0000-000004040000}"/>
    <cellStyle name="Comma 8 5" xfId="1638" xr:uid="{00000000-0005-0000-0000-000005040000}"/>
    <cellStyle name="Comma 8 5 2" xfId="9991" xr:uid="{00000000-0005-0000-0000-000005040000}"/>
    <cellStyle name="Comma 8 6" xfId="1639" xr:uid="{00000000-0005-0000-0000-000006040000}"/>
    <cellStyle name="Comma 8 6 2" xfId="9992" xr:uid="{00000000-0005-0000-0000-000006040000}"/>
    <cellStyle name="Comma 8 7" xfId="1640" xr:uid="{00000000-0005-0000-0000-000007040000}"/>
    <cellStyle name="Comma 8 7 2" xfId="9993" xr:uid="{00000000-0005-0000-0000-000007040000}"/>
    <cellStyle name="Comma 8 8" xfId="9986" xr:uid="{00000000-0005-0000-0000-000000040000}"/>
    <cellStyle name="Comma 9" xfId="1641" xr:uid="{00000000-0005-0000-0000-000008040000}"/>
    <cellStyle name="Comma 9 2" xfId="1642" xr:uid="{00000000-0005-0000-0000-000009040000}"/>
    <cellStyle name="Comma 9 2 2" xfId="9995" xr:uid="{00000000-0005-0000-0000-000009040000}"/>
    <cellStyle name="Comma 9 3" xfId="1643" xr:uid="{00000000-0005-0000-0000-00000A040000}"/>
    <cellStyle name="Comma 9 3 2" xfId="9996" xr:uid="{00000000-0005-0000-0000-00000A040000}"/>
    <cellStyle name="Comma 9 4" xfId="1644" xr:uid="{00000000-0005-0000-0000-00000B040000}"/>
    <cellStyle name="Comma 9 4 2" xfId="9997" xr:uid="{00000000-0005-0000-0000-00000B040000}"/>
    <cellStyle name="Comma 9 5" xfId="1645" xr:uid="{00000000-0005-0000-0000-00000C040000}"/>
    <cellStyle name="Comma 9 5 2" xfId="9998" xr:uid="{00000000-0005-0000-0000-00000C040000}"/>
    <cellStyle name="Comma 9 6" xfId="9994" xr:uid="{00000000-0005-0000-0000-000008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99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54" xr:uid="{00000000-0005-0000-0000-000018040000}"/>
    <cellStyle name="Currency [2] 3" xfId="10000" xr:uid="{00000000-0005-0000-0000-000017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10005" xr:uid="{00000000-0005-0000-0000-00001F040000}"/>
    <cellStyle name="Currency 10 2 2 2 3" xfId="10004" xr:uid="{00000000-0005-0000-0000-00001E040000}"/>
    <cellStyle name="Currency 10 2 2 3" xfId="1662" xr:uid="{00000000-0005-0000-0000-000020040000}"/>
    <cellStyle name="Currency 10 2 2 3 2" xfId="10006" xr:uid="{00000000-0005-0000-0000-000020040000}"/>
    <cellStyle name="Currency 10 2 2 4" xfId="10003" xr:uid="{00000000-0005-0000-0000-00001D040000}"/>
    <cellStyle name="Currency 10 2 3" xfId="1663" xr:uid="{00000000-0005-0000-0000-000021040000}"/>
    <cellStyle name="Currency 10 2 3 2" xfId="1664" xr:uid="{00000000-0005-0000-0000-000022040000}"/>
    <cellStyle name="Currency 10 2 3 2 2" xfId="10008" xr:uid="{00000000-0005-0000-0000-000022040000}"/>
    <cellStyle name="Currency 10 2 3 3" xfId="10007" xr:uid="{00000000-0005-0000-0000-000021040000}"/>
    <cellStyle name="Currency 10 2 4" xfId="1665" xr:uid="{00000000-0005-0000-0000-000023040000}"/>
    <cellStyle name="Currency 10 2 4 2" xfId="10009" xr:uid="{00000000-0005-0000-0000-000023040000}"/>
    <cellStyle name="Currency 10 2 5" xfId="10002" xr:uid="{00000000-0005-0000-0000-00001C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13" xr:uid="{00000000-0005-0000-0000-000027040000}"/>
    <cellStyle name="Currency 10 3 2 2 3" xfId="10012" xr:uid="{00000000-0005-0000-0000-000026040000}"/>
    <cellStyle name="Currency 10 3 2 3" xfId="1670" xr:uid="{00000000-0005-0000-0000-000028040000}"/>
    <cellStyle name="Currency 10 3 2 3 2" xfId="10014" xr:uid="{00000000-0005-0000-0000-000028040000}"/>
    <cellStyle name="Currency 10 3 2 4" xfId="10011" xr:uid="{00000000-0005-0000-0000-000025040000}"/>
    <cellStyle name="Currency 10 3 3" xfId="1671" xr:uid="{00000000-0005-0000-0000-000029040000}"/>
    <cellStyle name="Currency 10 3 3 2" xfId="1672" xr:uid="{00000000-0005-0000-0000-00002A040000}"/>
    <cellStyle name="Currency 10 3 3 2 2" xfId="10016" xr:uid="{00000000-0005-0000-0000-00002A040000}"/>
    <cellStyle name="Currency 10 3 3 3" xfId="10015" xr:uid="{00000000-0005-0000-0000-000029040000}"/>
    <cellStyle name="Currency 10 3 4" xfId="1673" xr:uid="{00000000-0005-0000-0000-00002B040000}"/>
    <cellStyle name="Currency 10 3 4 2" xfId="10017" xr:uid="{00000000-0005-0000-0000-00002B040000}"/>
    <cellStyle name="Currency 10 3 5" xfId="10010" xr:uid="{00000000-0005-0000-0000-000024040000}"/>
    <cellStyle name="Currency 10 4" xfId="1674" xr:uid="{00000000-0005-0000-0000-00002C040000}"/>
    <cellStyle name="Currency 10 4 2" xfId="1675" xr:uid="{00000000-0005-0000-0000-00002D040000}"/>
    <cellStyle name="Currency 10 4 2 2" xfId="1676" xr:uid="{00000000-0005-0000-0000-00002E040000}"/>
    <cellStyle name="Currency 10 4 2 2 2" xfId="10020" xr:uid="{00000000-0005-0000-0000-00002E040000}"/>
    <cellStyle name="Currency 10 4 2 3" xfId="10019" xr:uid="{00000000-0005-0000-0000-00002D040000}"/>
    <cellStyle name="Currency 10 4 3" xfId="1677" xr:uid="{00000000-0005-0000-0000-00002F040000}"/>
    <cellStyle name="Currency 10 4 3 2" xfId="10021" xr:uid="{00000000-0005-0000-0000-00002F040000}"/>
    <cellStyle name="Currency 10 4 4" xfId="10018" xr:uid="{00000000-0005-0000-0000-00002C040000}"/>
    <cellStyle name="Currency 10 5" xfId="1678" xr:uid="{00000000-0005-0000-0000-000030040000}"/>
    <cellStyle name="Currency 10 5 2" xfId="1679" xr:uid="{00000000-0005-0000-0000-000031040000}"/>
    <cellStyle name="Currency 10 5 2 2" xfId="10023" xr:uid="{00000000-0005-0000-0000-000031040000}"/>
    <cellStyle name="Currency 10 5 3" xfId="10022" xr:uid="{00000000-0005-0000-0000-000030040000}"/>
    <cellStyle name="Currency 10 6" xfId="1680" xr:uid="{00000000-0005-0000-0000-000032040000}"/>
    <cellStyle name="Currency 10 6 2" xfId="10024" xr:uid="{00000000-0005-0000-0000-000032040000}"/>
    <cellStyle name="Currency 10 7" xfId="10001" xr:uid="{00000000-0005-0000-0000-00001B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9" xr:uid="{00000000-0005-0000-0000-000037040000}"/>
    <cellStyle name="Currency 11 2 2 2 3" xfId="10028" xr:uid="{00000000-0005-0000-0000-000036040000}"/>
    <cellStyle name="Currency 11 2 2 3" xfId="1686" xr:uid="{00000000-0005-0000-0000-000038040000}"/>
    <cellStyle name="Currency 11 2 2 3 2" xfId="10030" xr:uid="{00000000-0005-0000-0000-000038040000}"/>
    <cellStyle name="Currency 11 2 2 4" xfId="10027" xr:uid="{00000000-0005-0000-0000-000035040000}"/>
    <cellStyle name="Currency 11 2 3" xfId="1687" xr:uid="{00000000-0005-0000-0000-000039040000}"/>
    <cellStyle name="Currency 11 2 3 2" xfId="1688" xr:uid="{00000000-0005-0000-0000-00003A040000}"/>
    <cellStyle name="Currency 11 2 3 2 2" xfId="10032" xr:uid="{00000000-0005-0000-0000-00003A040000}"/>
    <cellStyle name="Currency 11 2 3 3" xfId="10031" xr:uid="{00000000-0005-0000-0000-000039040000}"/>
    <cellStyle name="Currency 11 2 4" xfId="1689" xr:uid="{00000000-0005-0000-0000-00003B040000}"/>
    <cellStyle name="Currency 11 2 4 2" xfId="10033" xr:uid="{00000000-0005-0000-0000-00003B040000}"/>
    <cellStyle name="Currency 11 2 5" xfId="10026" xr:uid="{00000000-0005-0000-0000-000034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7" xr:uid="{00000000-0005-0000-0000-00003F040000}"/>
    <cellStyle name="Currency 11 3 2 2 3" xfId="10036" xr:uid="{00000000-0005-0000-0000-00003E040000}"/>
    <cellStyle name="Currency 11 3 2 3" xfId="1694" xr:uid="{00000000-0005-0000-0000-000040040000}"/>
    <cellStyle name="Currency 11 3 2 3 2" xfId="10038" xr:uid="{00000000-0005-0000-0000-000040040000}"/>
    <cellStyle name="Currency 11 3 2 4" xfId="10035" xr:uid="{00000000-0005-0000-0000-00003D040000}"/>
    <cellStyle name="Currency 11 3 3" xfId="1695" xr:uid="{00000000-0005-0000-0000-000041040000}"/>
    <cellStyle name="Currency 11 3 3 2" xfId="1696" xr:uid="{00000000-0005-0000-0000-000042040000}"/>
    <cellStyle name="Currency 11 3 3 2 2" xfId="10040" xr:uid="{00000000-0005-0000-0000-000042040000}"/>
    <cellStyle name="Currency 11 3 3 3" xfId="10039" xr:uid="{00000000-0005-0000-0000-000041040000}"/>
    <cellStyle name="Currency 11 3 4" xfId="1697" xr:uid="{00000000-0005-0000-0000-000043040000}"/>
    <cellStyle name="Currency 11 3 4 2" xfId="10041" xr:uid="{00000000-0005-0000-0000-000043040000}"/>
    <cellStyle name="Currency 11 3 5" xfId="10034" xr:uid="{00000000-0005-0000-0000-00003C040000}"/>
    <cellStyle name="Currency 11 4" xfId="1698" xr:uid="{00000000-0005-0000-0000-000044040000}"/>
    <cellStyle name="Currency 11 4 2" xfId="1699" xr:uid="{00000000-0005-0000-0000-000045040000}"/>
    <cellStyle name="Currency 11 4 2 2" xfId="1700" xr:uid="{00000000-0005-0000-0000-000046040000}"/>
    <cellStyle name="Currency 11 4 2 2 2" xfId="10044" xr:uid="{00000000-0005-0000-0000-000046040000}"/>
    <cellStyle name="Currency 11 4 2 3" xfId="10043" xr:uid="{00000000-0005-0000-0000-000045040000}"/>
    <cellStyle name="Currency 11 4 3" xfId="1701" xr:uid="{00000000-0005-0000-0000-000047040000}"/>
    <cellStyle name="Currency 11 4 3 2" xfId="10045" xr:uid="{00000000-0005-0000-0000-000047040000}"/>
    <cellStyle name="Currency 11 4 4" xfId="10042" xr:uid="{00000000-0005-0000-0000-000044040000}"/>
    <cellStyle name="Currency 11 5" xfId="1702" xr:uid="{00000000-0005-0000-0000-000048040000}"/>
    <cellStyle name="Currency 11 5 2" xfId="1703" xr:uid="{00000000-0005-0000-0000-000049040000}"/>
    <cellStyle name="Currency 11 5 2 2" xfId="10047" xr:uid="{00000000-0005-0000-0000-000049040000}"/>
    <cellStyle name="Currency 11 5 3" xfId="10046" xr:uid="{00000000-0005-0000-0000-000048040000}"/>
    <cellStyle name="Currency 11 6" xfId="1704" xr:uid="{00000000-0005-0000-0000-00004A040000}"/>
    <cellStyle name="Currency 11 6 2" xfId="10048" xr:uid="{00000000-0005-0000-0000-00004A040000}"/>
    <cellStyle name="Currency 11 7" xfId="10025" xr:uid="{00000000-0005-0000-0000-000033040000}"/>
    <cellStyle name="Currency 12" xfId="1705" xr:uid="{00000000-0005-0000-0000-00004B040000}"/>
    <cellStyle name="Currency 12 2" xfId="10049" xr:uid="{00000000-0005-0000-0000-00004B040000}"/>
    <cellStyle name="Currency 13" xfId="1706" xr:uid="{00000000-0005-0000-0000-00004C040000}"/>
    <cellStyle name="Currency 13 2" xfId="10050"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55" xr:uid="{00000000-0005-0000-0000-000051040000}"/>
    <cellStyle name="Currency 14 2 2 2 3" xfId="10054" xr:uid="{00000000-0005-0000-0000-000050040000}"/>
    <cellStyle name="Currency 14 2 2 3" xfId="1712" xr:uid="{00000000-0005-0000-0000-000052040000}"/>
    <cellStyle name="Currency 14 2 2 3 2" xfId="10056" xr:uid="{00000000-0005-0000-0000-000052040000}"/>
    <cellStyle name="Currency 14 2 2 4" xfId="10053" xr:uid="{00000000-0005-0000-0000-00004F040000}"/>
    <cellStyle name="Currency 14 2 3" xfId="1713" xr:uid="{00000000-0005-0000-0000-000053040000}"/>
    <cellStyle name="Currency 14 2 3 2" xfId="1714" xr:uid="{00000000-0005-0000-0000-000054040000}"/>
    <cellStyle name="Currency 14 2 3 2 2" xfId="10058" xr:uid="{00000000-0005-0000-0000-000054040000}"/>
    <cellStyle name="Currency 14 2 3 3" xfId="10057" xr:uid="{00000000-0005-0000-0000-000053040000}"/>
    <cellStyle name="Currency 14 2 4" xfId="1715" xr:uid="{00000000-0005-0000-0000-000055040000}"/>
    <cellStyle name="Currency 14 2 4 2" xfId="10059" xr:uid="{00000000-0005-0000-0000-000055040000}"/>
    <cellStyle name="Currency 14 2 5" xfId="10052" xr:uid="{00000000-0005-0000-0000-00004E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63" xr:uid="{00000000-0005-0000-0000-000059040000}"/>
    <cellStyle name="Currency 14 3 2 2 3" xfId="10062" xr:uid="{00000000-0005-0000-0000-000058040000}"/>
    <cellStyle name="Currency 14 3 2 3" xfId="1720" xr:uid="{00000000-0005-0000-0000-00005A040000}"/>
    <cellStyle name="Currency 14 3 2 3 2" xfId="10064" xr:uid="{00000000-0005-0000-0000-00005A040000}"/>
    <cellStyle name="Currency 14 3 2 4" xfId="10061" xr:uid="{00000000-0005-0000-0000-000057040000}"/>
    <cellStyle name="Currency 14 3 3" xfId="1721" xr:uid="{00000000-0005-0000-0000-00005B040000}"/>
    <cellStyle name="Currency 14 3 3 2" xfId="1722" xr:uid="{00000000-0005-0000-0000-00005C040000}"/>
    <cellStyle name="Currency 14 3 3 2 2" xfId="10066" xr:uid="{00000000-0005-0000-0000-00005C040000}"/>
    <cellStyle name="Currency 14 3 3 3" xfId="10065" xr:uid="{00000000-0005-0000-0000-00005B040000}"/>
    <cellStyle name="Currency 14 3 4" xfId="1723" xr:uid="{00000000-0005-0000-0000-00005D040000}"/>
    <cellStyle name="Currency 14 3 4 2" xfId="10067" xr:uid="{00000000-0005-0000-0000-00005D040000}"/>
    <cellStyle name="Currency 14 3 5" xfId="10060" xr:uid="{00000000-0005-0000-0000-000056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71" xr:uid="{00000000-0005-0000-0000-000061040000}"/>
    <cellStyle name="Currency 14 4 2 2 3" xfId="10070" xr:uid="{00000000-0005-0000-0000-000060040000}"/>
    <cellStyle name="Currency 14 4 2 3" xfId="1728" xr:uid="{00000000-0005-0000-0000-000062040000}"/>
    <cellStyle name="Currency 14 4 2 3 2" xfId="10072" xr:uid="{00000000-0005-0000-0000-000062040000}"/>
    <cellStyle name="Currency 14 4 2 4" xfId="10069" xr:uid="{00000000-0005-0000-0000-00005F040000}"/>
    <cellStyle name="Currency 14 4 3" xfId="1729" xr:uid="{00000000-0005-0000-0000-000063040000}"/>
    <cellStyle name="Currency 14 4 3 2" xfId="1730" xr:uid="{00000000-0005-0000-0000-000064040000}"/>
    <cellStyle name="Currency 14 4 3 2 2" xfId="10074" xr:uid="{00000000-0005-0000-0000-000064040000}"/>
    <cellStyle name="Currency 14 4 3 3" xfId="10073" xr:uid="{00000000-0005-0000-0000-000063040000}"/>
    <cellStyle name="Currency 14 4 4" xfId="1731" xr:uid="{00000000-0005-0000-0000-000065040000}"/>
    <cellStyle name="Currency 14 4 4 2" xfId="10075" xr:uid="{00000000-0005-0000-0000-000065040000}"/>
    <cellStyle name="Currency 14 4 5" xfId="10068" xr:uid="{00000000-0005-0000-0000-00005E040000}"/>
    <cellStyle name="Currency 14 5" xfId="1732" xr:uid="{00000000-0005-0000-0000-000066040000}"/>
    <cellStyle name="Currency 14 5 2" xfId="1733" xr:uid="{00000000-0005-0000-0000-000067040000}"/>
    <cellStyle name="Currency 14 5 2 2" xfId="1734" xr:uid="{00000000-0005-0000-0000-000068040000}"/>
    <cellStyle name="Currency 14 5 2 2 2" xfId="10078" xr:uid="{00000000-0005-0000-0000-000068040000}"/>
    <cellStyle name="Currency 14 5 2 3" xfId="10077" xr:uid="{00000000-0005-0000-0000-000067040000}"/>
    <cellStyle name="Currency 14 5 3" xfId="1735" xr:uid="{00000000-0005-0000-0000-000069040000}"/>
    <cellStyle name="Currency 14 5 3 2" xfId="10079" xr:uid="{00000000-0005-0000-0000-000069040000}"/>
    <cellStyle name="Currency 14 5 4" xfId="10076" xr:uid="{00000000-0005-0000-0000-000066040000}"/>
    <cellStyle name="Currency 14 6" xfId="1736" xr:uid="{00000000-0005-0000-0000-00006A040000}"/>
    <cellStyle name="Currency 14 6 2" xfId="1737" xr:uid="{00000000-0005-0000-0000-00006B040000}"/>
    <cellStyle name="Currency 14 6 2 2" xfId="10081" xr:uid="{00000000-0005-0000-0000-00006B040000}"/>
    <cellStyle name="Currency 14 6 3" xfId="10080" xr:uid="{00000000-0005-0000-0000-00006A040000}"/>
    <cellStyle name="Currency 14 7" xfId="1738" xr:uid="{00000000-0005-0000-0000-00006C040000}"/>
    <cellStyle name="Currency 14 7 2" xfId="10082" xr:uid="{00000000-0005-0000-0000-00006C040000}"/>
    <cellStyle name="Currency 14 8" xfId="10051" xr:uid="{00000000-0005-0000-0000-00004D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6" xr:uid="{00000000-0005-0000-0000-000070040000}"/>
    <cellStyle name="Currency 15 2 2 3" xfId="10085" xr:uid="{00000000-0005-0000-0000-00006F040000}"/>
    <cellStyle name="Currency 15 2 3" xfId="1743" xr:uid="{00000000-0005-0000-0000-000071040000}"/>
    <cellStyle name="Currency 15 2 3 2" xfId="10087" xr:uid="{00000000-0005-0000-0000-000071040000}"/>
    <cellStyle name="Currency 15 2 4" xfId="10084" xr:uid="{00000000-0005-0000-0000-00006E040000}"/>
    <cellStyle name="Currency 15 3" xfId="1744" xr:uid="{00000000-0005-0000-0000-000072040000}"/>
    <cellStyle name="Currency 15 3 2" xfId="1745" xr:uid="{00000000-0005-0000-0000-000073040000}"/>
    <cellStyle name="Currency 15 3 2 2" xfId="10089" xr:uid="{00000000-0005-0000-0000-000073040000}"/>
    <cellStyle name="Currency 15 3 3" xfId="10088" xr:uid="{00000000-0005-0000-0000-000072040000}"/>
    <cellStyle name="Currency 15 4" xfId="1746" xr:uid="{00000000-0005-0000-0000-000074040000}"/>
    <cellStyle name="Currency 15 4 2" xfId="10090" xr:uid="{00000000-0005-0000-0000-000074040000}"/>
    <cellStyle name="Currency 15 5" xfId="10083" xr:uid="{00000000-0005-0000-0000-00006D040000}"/>
    <cellStyle name="Currency 16" xfId="1747" xr:uid="{00000000-0005-0000-0000-000075040000}"/>
    <cellStyle name="Currency 16 2" xfId="1748" xr:uid="{00000000-0005-0000-0000-000076040000}"/>
    <cellStyle name="Currency 16 2 2" xfId="10092" xr:uid="{00000000-0005-0000-0000-000076040000}"/>
    <cellStyle name="Currency 16 3" xfId="10091" xr:uid="{00000000-0005-0000-0000-000075040000}"/>
    <cellStyle name="Currency 17" xfId="1749" xr:uid="{00000000-0005-0000-0000-000077040000}"/>
    <cellStyle name="Currency 17 2" xfId="10093" xr:uid="{00000000-0005-0000-0000-000077040000}"/>
    <cellStyle name="Currency 18" xfId="1750" xr:uid="{00000000-0005-0000-0000-000078040000}"/>
    <cellStyle name="Currency 18 2" xfId="10094"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9" xr:uid="{00000000-0005-0000-0000-00007D040000}"/>
    <cellStyle name="Currency 19 2 2 2 3" xfId="10098" xr:uid="{00000000-0005-0000-0000-00007C040000}"/>
    <cellStyle name="Currency 19 2 2 3" xfId="1756" xr:uid="{00000000-0005-0000-0000-00007E040000}"/>
    <cellStyle name="Currency 19 2 2 3 2" xfId="10100" xr:uid="{00000000-0005-0000-0000-00007E040000}"/>
    <cellStyle name="Currency 19 2 2 4" xfId="10097" xr:uid="{00000000-0005-0000-0000-00007B040000}"/>
    <cellStyle name="Currency 19 2 3" xfId="1757" xr:uid="{00000000-0005-0000-0000-00007F040000}"/>
    <cellStyle name="Currency 19 2 3 2" xfId="1758" xr:uid="{00000000-0005-0000-0000-000080040000}"/>
    <cellStyle name="Currency 19 2 3 2 2" xfId="10102" xr:uid="{00000000-0005-0000-0000-000080040000}"/>
    <cellStyle name="Currency 19 2 3 3" xfId="10101" xr:uid="{00000000-0005-0000-0000-00007F040000}"/>
    <cellStyle name="Currency 19 2 4" xfId="1759" xr:uid="{00000000-0005-0000-0000-000081040000}"/>
    <cellStyle name="Currency 19 2 4 2" xfId="10103" xr:uid="{00000000-0005-0000-0000-000081040000}"/>
    <cellStyle name="Currency 19 2 5" xfId="10096" xr:uid="{00000000-0005-0000-0000-00007A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7" xr:uid="{00000000-0005-0000-0000-000085040000}"/>
    <cellStyle name="Currency 19 3 2 2 3" xfId="10106" xr:uid="{00000000-0005-0000-0000-000084040000}"/>
    <cellStyle name="Currency 19 3 2 3" xfId="1764" xr:uid="{00000000-0005-0000-0000-000086040000}"/>
    <cellStyle name="Currency 19 3 2 3 2" xfId="10108" xr:uid="{00000000-0005-0000-0000-000086040000}"/>
    <cellStyle name="Currency 19 3 2 4" xfId="10105" xr:uid="{00000000-0005-0000-0000-000083040000}"/>
    <cellStyle name="Currency 19 3 3" xfId="1765" xr:uid="{00000000-0005-0000-0000-000087040000}"/>
    <cellStyle name="Currency 19 3 3 2" xfId="1766" xr:uid="{00000000-0005-0000-0000-000088040000}"/>
    <cellStyle name="Currency 19 3 3 2 2" xfId="10110" xr:uid="{00000000-0005-0000-0000-000088040000}"/>
    <cellStyle name="Currency 19 3 3 3" xfId="10109" xr:uid="{00000000-0005-0000-0000-000087040000}"/>
    <cellStyle name="Currency 19 3 4" xfId="1767" xr:uid="{00000000-0005-0000-0000-000089040000}"/>
    <cellStyle name="Currency 19 3 4 2" xfId="10111" xr:uid="{00000000-0005-0000-0000-000089040000}"/>
    <cellStyle name="Currency 19 3 5" xfId="10104" xr:uid="{00000000-0005-0000-0000-000082040000}"/>
    <cellStyle name="Currency 19 4" xfId="1768" xr:uid="{00000000-0005-0000-0000-00008A040000}"/>
    <cellStyle name="Currency 19 4 2" xfId="1769" xr:uid="{00000000-0005-0000-0000-00008B040000}"/>
    <cellStyle name="Currency 19 4 2 2" xfId="1770" xr:uid="{00000000-0005-0000-0000-00008C040000}"/>
    <cellStyle name="Currency 19 4 2 2 2" xfId="10114" xr:uid="{00000000-0005-0000-0000-00008C040000}"/>
    <cellStyle name="Currency 19 4 2 3" xfId="10113" xr:uid="{00000000-0005-0000-0000-00008B040000}"/>
    <cellStyle name="Currency 19 4 3" xfId="1771" xr:uid="{00000000-0005-0000-0000-00008D040000}"/>
    <cellStyle name="Currency 19 4 3 2" xfId="10115" xr:uid="{00000000-0005-0000-0000-00008D040000}"/>
    <cellStyle name="Currency 19 4 4" xfId="10112" xr:uid="{00000000-0005-0000-0000-00008A040000}"/>
    <cellStyle name="Currency 19 5" xfId="1772" xr:uid="{00000000-0005-0000-0000-00008E040000}"/>
    <cellStyle name="Currency 19 5 2" xfId="1773" xr:uid="{00000000-0005-0000-0000-00008F040000}"/>
    <cellStyle name="Currency 19 5 2 2" xfId="10117" xr:uid="{00000000-0005-0000-0000-00008F040000}"/>
    <cellStyle name="Currency 19 5 3" xfId="10116" xr:uid="{00000000-0005-0000-0000-00008E040000}"/>
    <cellStyle name="Currency 19 6" xfId="1774" xr:uid="{00000000-0005-0000-0000-000090040000}"/>
    <cellStyle name="Currency 19 6 2" xfId="10118" xr:uid="{00000000-0005-0000-0000-000090040000}"/>
    <cellStyle name="Currency 19 7" xfId="10095" xr:uid="{00000000-0005-0000-0000-000079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2 2 2" xfId="10121" xr:uid="{00000000-0005-0000-0000-000094040000}"/>
    <cellStyle name="Currency 2 10 2 3" xfId="10120" xr:uid="{00000000-0005-0000-0000-000093040000}"/>
    <cellStyle name="Currency 2 10 3" xfId="1778" xr:uid="{00000000-0005-0000-0000-000095040000}"/>
    <cellStyle name="Currency 2 10 3 2" xfId="10122" xr:uid="{00000000-0005-0000-0000-000095040000}"/>
    <cellStyle name="Currency 2 10 4" xfId="10119" xr:uid="{00000000-0005-0000-0000-000092040000}"/>
    <cellStyle name="Currency 2 11" xfId="1779" xr:uid="{00000000-0005-0000-0000-000096040000}"/>
    <cellStyle name="Currency 2 11 2" xfId="10123" xr:uid="{00000000-0005-0000-0000-000096040000}"/>
    <cellStyle name="Currency 2 12" xfId="1780" xr:uid="{00000000-0005-0000-0000-000097040000}"/>
    <cellStyle name="Currency 2 12 2" xfId="10124" xr:uid="{00000000-0005-0000-0000-000097040000}"/>
    <cellStyle name="Currency 2 13" xfId="1781" xr:uid="{00000000-0005-0000-0000-000098040000}"/>
    <cellStyle name="Currency 2 13 2" xfId="10125" xr:uid="{00000000-0005-0000-0000-000098040000}"/>
    <cellStyle name="Currency 2 14" xfId="1782" xr:uid="{00000000-0005-0000-0000-000099040000}"/>
    <cellStyle name="Currency 2 14 2" xfId="10126" xr:uid="{00000000-0005-0000-0000-000099040000}"/>
    <cellStyle name="Currency 2 15" xfId="1783" xr:uid="{00000000-0005-0000-0000-00009A040000}"/>
    <cellStyle name="Currency 2 15 2" xfId="10127" xr:uid="{00000000-0005-0000-0000-00009A040000}"/>
    <cellStyle name="Currency 2 16" xfId="1784" xr:uid="{00000000-0005-0000-0000-00009B040000}"/>
    <cellStyle name="Currency 2 16 2" xfId="10128" xr:uid="{00000000-0005-0000-0000-00009B040000}"/>
    <cellStyle name="Currency 2 17" xfId="1785" xr:uid="{00000000-0005-0000-0000-00009C040000}"/>
    <cellStyle name="Currency 2 17 2" xfId="10129" xr:uid="{00000000-0005-0000-0000-00009C040000}"/>
    <cellStyle name="Currency 2 18" xfId="1786" xr:uid="{00000000-0005-0000-0000-00009D040000}"/>
    <cellStyle name="Currency 2 18 2" xfId="10130" xr:uid="{00000000-0005-0000-0000-00009D040000}"/>
    <cellStyle name="Currency 2 2" xfId="1787" xr:uid="{00000000-0005-0000-0000-00009E040000}"/>
    <cellStyle name="Currency 2 2 10" xfId="1788" xr:uid="{00000000-0005-0000-0000-00009F040000}"/>
    <cellStyle name="Currency 2 2 10 2" xfId="10131" xr:uid="{00000000-0005-0000-0000-00009F040000}"/>
    <cellStyle name="Currency 2 2 11" xfId="1789" xr:uid="{00000000-0005-0000-0000-0000A0040000}"/>
    <cellStyle name="Currency 2 2 11 2" xfId="10132" xr:uid="{00000000-0005-0000-0000-0000A0040000}"/>
    <cellStyle name="Currency 2 2 2" xfId="1790" xr:uid="{00000000-0005-0000-0000-0000A1040000}"/>
    <cellStyle name="Currency 2 2 2 2" xfId="10133" xr:uid="{00000000-0005-0000-0000-0000A1040000}"/>
    <cellStyle name="Currency 2 2 3" xfId="1791" xr:uid="{00000000-0005-0000-0000-0000A2040000}"/>
    <cellStyle name="Currency 2 2 3 2" xfId="10134"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35" xr:uid="{00000000-0005-0000-0000-0000A7040000}"/>
    <cellStyle name="Currency 2 2 9" xfId="1797" xr:uid="{00000000-0005-0000-0000-0000A8040000}"/>
    <cellStyle name="Currency 2 2 9 2" xfId="10136"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7" xr:uid="{00000000-0005-0000-0000-0000A9040000}"/>
    <cellStyle name="Currency 2 4" xfId="1803" xr:uid="{00000000-0005-0000-0000-0000AE040000}"/>
    <cellStyle name="Currency 2 4 2" xfId="10138" xr:uid="{00000000-0005-0000-0000-0000AE040000}"/>
    <cellStyle name="Currency 2 5" xfId="1804" xr:uid="{00000000-0005-0000-0000-0000AF040000}"/>
    <cellStyle name="Currency 2 5 2" xfId="10139" xr:uid="{00000000-0005-0000-0000-0000AF040000}"/>
    <cellStyle name="Currency 2 6" xfId="1805" xr:uid="{00000000-0005-0000-0000-0000B0040000}"/>
    <cellStyle name="Currency 2 6 2" xfId="10140" xr:uid="{00000000-0005-0000-0000-0000B0040000}"/>
    <cellStyle name="Currency 2 7" xfId="1806" xr:uid="{00000000-0005-0000-0000-0000B1040000}"/>
    <cellStyle name="Currency 2 7 2" xfId="10141" xr:uid="{00000000-0005-0000-0000-0000B1040000}"/>
    <cellStyle name="Currency 2 8" xfId="1807" xr:uid="{00000000-0005-0000-0000-0000B2040000}"/>
    <cellStyle name="Currency 2 8 2" xfId="10142" xr:uid="{00000000-0005-0000-0000-0000B2040000}"/>
    <cellStyle name="Currency 2 9" xfId="1808" xr:uid="{00000000-0005-0000-0000-0000B3040000}"/>
    <cellStyle name="Currency 2 9 2" xfId="10143"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8" xr:uid="{00000000-0005-0000-0000-0000BA040000}"/>
    <cellStyle name="Currency 20 2 2 2 3" xfId="10147" xr:uid="{00000000-0005-0000-0000-0000B9040000}"/>
    <cellStyle name="Currency 20 2 2 3" xfId="1816" xr:uid="{00000000-0005-0000-0000-0000BB040000}"/>
    <cellStyle name="Currency 20 2 2 3 2" xfId="10149" xr:uid="{00000000-0005-0000-0000-0000BB040000}"/>
    <cellStyle name="Currency 20 2 2 4" xfId="10146" xr:uid="{00000000-0005-0000-0000-0000B8040000}"/>
    <cellStyle name="Currency 20 2 3" xfId="1817" xr:uid="{00000000-0005-0000-0000-0000BC040000}"/>
    <cellStyle name="Currency 20 2 3 2" xfId="1818" xr:uid="{00000000-0005-0000-0000-0000BD040000}"/>
    <cellStyle name="Currency 20 2 3 2 2" xfId="10151" xr:uid="{00000000-0005-0000-0000-0000BD040000}"/>
    <cellStyle name="Currency 20 2 3 3" xfId="10150" xr:uid="{00000000-0005-0000-0000-0000BC040000}"/>
    <cellStyle name="Currency 20 2 4" xfId="1819" xr:uid="{00000000-0005-0000-0000-0000BE040000}"/>
    <cellStyle name="Currency 20 2 4 2" xfId="10152" xr:uid="{00000000-0005-0000-0000-0000BE040000}"/>
    <cellStyle name="Currency 20 2 5" xfId="10145" xr:uid="{00000000-0005-0000-0000-0000B7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6" xr:uid="{00000000-0005-0000-0000-0000C2040000}"/>
    <cellStyle name="Currency 20 3 2 2 3" xfId="10155" xr:uid="{00000000-0005-0000-0000-0000C1040000}"/>
    <cellStyle name="Currency 20 3 2 3" xfId="1824" xr:uid="{00000000-0005-0000-0000-0000C3040000}"/>
    <cellStyle name="Currency 20 3 2 3 2" xfId="10157" xr:uid="{00000000-0005-0000-0000-0000C3040000}"/>
    <cellStyle name="Currency 20 3 2 4" xfId="10154" xr:uid="{00000000-0005-0000-0000-0000C0040000}"/>
    <cellStyle name="Currency 20 3 3" xfId="1825" xr:uid="{00000000-0005-0000-0000-0000C4040000}"/>
    <cellStyle name="Currency 20 3 3 2" xfId="1826" xr:uid="{00000000-0005-0000-0000-0000C5040000}"/>
    <cellStyle name="Currency 20 3 3 2 2" xfId="10159" xr:uid="{00000000-0005-0000-0000-0000C5040000}"/>
    <cellStyle name="Currency 20 3 3 3" xfId="10158" xr:uid="{00000000-0005-0000-0000-0000C4040000}"/>
    <cellStyle name="Currency 20 3 4" xfId="1827" xr:uid="{00000000-0005-0000-0000-0000C6040000}"/>
    <cellStyle name="Currency 20 3 4 2" xfId="10160" xr:uid="{00000000-0005-0000-0000-0000C6040000}"/>
    <cellStyle name="Currency 20 3 5" xfId="10153" xr:uid="{00000000-0005-0000-0000-0000BF040000}"/>
    <cellStyle name="Currency 20 4" xfId="1828" xr:uid="{00000000-0005-0000-0000-0000C7040000}"/>
    <cellStyle name="Currency 20 4 2" xfId="1829" xr:uid="{00000000-0005-0000-0000-0000C8040000}"/>
    <cellStyle name="Currency 20 4 2 2" xfId="1830" xr:uid="{00000000-0005-0000-0000-0000C9040000}"/>
    <cellStyle name="Currency 20 4 2 2 2" xfId="10163" xr:uid="{00000000-0005-0000-0000-0000C9040000}"/>
    <cellStyle name="Currency 20 4 2 3" xfId="10162" xr:uid="{00000000-0005-0000-0000-0000C8040000}"/>
    <cellStyle name="Currency 20 4 3" xfId="1831" xr:uid="{00000000-0005-0000-0000-0000CA040000}"/>
    <cellStyle name="Currency 20 4 3 2" xfId="10164" xr:uid="{00000000-0005-0000-0000-0000CA040000}"/>
    <cellStyle name="Currency 20 4 4" xfId="10161" xr:uid="{00000000-0005-0000-0000-0000C7040000}"/>
    <cellStyle name="Currency 20 5" xfId="1832" xr:uid="{00000000-0005-0000-0000-0000CB040000}"/>
    <cellStyle name="Currency 20 5 2" xfId="1833" xr:uid="{00000000-0005-0000-0000-0000CC040000}"/>
    <cellStyle name="Currency 20 5 2 2" xfId="10166" xr:uid="{00000000-0005-0000-0000-0000CC040000}"/>
    <cellStyle name="Currency 20 5 3" xfId="10165" xr:uid="{00000000-0005-0000-0000-0000CB040000}"/>
    <cellStyle name="Currency 20 6" xfId="1834" xr:uid="{00000000-0005-0000-0000-0000CD040000}"/>
    <cellStyle name="Currency 20 6 2" xfId="10167" xr:uid="{00000000-0005-0000-0000-0000CD040000}"/>
    <cellStyle name="Currency 20 7" xfId="10144" xr:uid="{00000000-0005-0000-0000-0000B6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72" xr:uid="{00000000-0005-0000-0000-0000D2040000}"/>
    <cellStyle name="Currency 21 2 2 2 3" xfId="10171" xr:uid="{00000000-0005-0000-0000-0000D1040000}"/>
    <cellStyle name="Currency 21 2 2 3" xfId="1840" xr:uid="{00000000-0005-0000-0000-0000D3040000}"/>
    <cellStyle name="Currency 21 2 2 3 2" xfId="10173" xr:uid="{00000000-0005-0000-0000-0000D3040000}"/>
    <cellStyle name="Currency 21 2 2 4" xfId="10170" xr:uid="{00000000-0005-0000-0000-0000D0040000}"/>
    <cellStyle name="Currency 21 2 3" xfId="1841" xr:uid="{00000000-0005-0000-0000-0000D4040000}"/>
    <cellStyle name="Currency 21 2 3 2" xfId="1842" xr:uid="{00000000-0005-0000-0000-0000D5040000}"/>
    <cellStyle name="Currency 21 2 3 2 2" xfId="10175" xr:uid="{00000000-0005-0000-0000-0000D5040000}"/>
    <cellStyle name="Currency 21 2 3 3" xfId="10174" xr:uid="{00000000-0005-0000-0000-0000D4040000}"/>
    <cellStyle name="Currency 21 2 4" xfId="1843" xr:uid="{00000000-0005-0000-0000-0000D6040000}"/>
    <cellStyle name="Currency 21 2 4 2" xfId="10176" xr:uid="{00000000-0005-0000-0000-0000D6040000}"/>
    <cellStyle name="Currency 21 2 5" xfId="10169" xr:uid="{00000000-0005-0000-0000-0000CF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80" xr:uid="{00000000-0005-0000-0000-0000DA040000}"/>
    <cellStyle name="Currency 21 3 2 2 3" xfId="10179" xr:uid="{00000000-0005-0000-0000-0000D9040000}"/>
    <cellStyle name="Currency 21 3 2 3" xfId="1848" xr:uid="{00000000-0005-0000-0000-0000DB040000}"/>
    <cellStyle name="Currency 21 3 2 3 2" xfId="10181" xr:uid="{00000000-0005-0000-0000-0000DB040000}"/>
    <cellStyle name="Currency 21 3 2 4" xfId="10178" xr:uid="{00000000-0005-0000-0000-0000D8040000}"/>
    <cellStyle name="Currency 21 3 3" xfId="1849" xr:uid="{00000000-0005-0000-0000-0000DC040000}"/>
    <cellStyle name="Currency 21 3 3 2" xfId="1850" xr:uid="{00000000-0005-0000-0000-0000DD040000}"/>
    <cellStyle name="Currency 21 3 3 2 2" xfId="10183" xr:uid="{00000000-0005-0000-0000-0000DD040000}"/>
    <cellStyle name="Currency 21 3 3 3" xfId="10182" xr:uid="{00000000-0005-0000-0000-0000DC040000}"/>
    <cellStyle name="Currency 21 3 4" xfId="1851" xr:uid="{00000000-0005-0000-0000-0000DE040000}"/>
    <cellStyle name="Currency 21 3 4 2" xfId="10184" xr:uid="{00000000-0005-0000-0000-0000DE040000}"/>
    <cellStyle name="Currency 21 3 5" xfId="10177" xr:uid="{00000000-0005-0000-0000-0000D7040000}"/>
    <cellStyle name="Currency 21 4" xfId="1852" xr:uid="{00000000-0005-0000-0000-0000DF040000}"/>
    <cellStyle name="Currency 21 4 2" xfId="1853" xr:uid="{00000000-0005-0000-0000-0000E0040000}"/>
    <cellStyle name="Currency 21 4 2 2" xfId="1854" xr:uid="{00000000-0005-0000-0000-0000E1040000}"/>
    <cellStyle name="Currency 21 4 2 2 2" xfId="10187" xr:uid="{00000000-0005-0000-0000-0000E1040000}"/>
    <cellStyle name="Currency 21 4 2 3" xfId="10186" xr:uid="{00000000-0005-0000-0000-0000E0040000}"/>
    <cellStyle name="Currency 21 4 3" xfId="1855" xr:uid="{00000000-0005-0000-0000-0000E2040000}"/>
    <cellStyle name="Currency 21 4 3 2" xfId="10188" xr:uid="{00000000-0005-0000-0000-0000E2040000}"/>
    <cellStyle name="Currency 21 4 4" xfId="10185" xr:uid="{00000000-0005-0000-0000-0000DF040000}"/>
    <cellStyle name="Currency 21 5" xfId="1856" xr:uid="{00000000-0005-0000-0000-0000E3040000}"/>
    <cellStyle name="Currency 21 5 2" xfId="1857" xr:uid="{00000000-0005-0000-0000-0000E4040000}"/>
    <cellStyle name="Currency 21 5 2 2" xfId="10190" xr:uid="{00000000-0005-0000-0000-0000E4040000}"/>
    <cellStyle name="Currency 21 5 3" xfId="10189" xr:uid="{00000000-0005-0000-0000-0000E3040000}"/>
    <cellStyle name="Currency 21 6" xfId="1858" xr:uid="{00000000-0005-0000-0000-0000E5040000}"/>
    <cellStyle name="Currency 21 6 2" xfId="10191" xr:uid="{00000000-0005-0000-0000-0000E5040000}"/>
    <cellStyle name="Currency 21 7" xfId="10168" xr:uid="{00000000-0005-0000-0000-0000CE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6" xr:uid="{00000000-0005-0000-0000-0000EA040000}"/>
    <cellStyle name="Currency 22 2 2 2 3" xfId="10195" xr:uid="{00000000-0005-0000-0000-0000E9040000}"/>
    <cellStyle name="Currency 22 2 2 3" xfId="1864" xr:uid="{00000000-0005-0000-0000-0000EB040000}"/>
    <cellStyle name="Currency 22 2 2 3 2" xfId="10197" xr:uid="{00000000-0005-0000-0000-0000EB040000}"/>
    <cellStyle name="Currency 22 2 2 4" xfId="10194" xr:uid="{00000000-0005-0000-0000-0000E8040000}"/>
    <cellStyle name="Currency 22 2 3" xfId="1865" xr:uid="{00000000-0005-0000-0000-0000EC040000}"/>
    <cellStyle name="Currency 22 2 3 2" xfId="1866" xr:uid="{00000000-0005-0000-0000-0000ED040000}"/>
    <cellStyle name="Currency 22 2 3 2 2" xfId="10199" xr:uid="{00000000-0005-0000-0000-0000ED040000}"/>
    <cellStyle name="Currency 22 2 3 3" xfId="10198" xr:uid="{00000000-0005-0000-0000-0000EC040000}"/>
    <cellStyle name="Currency 22 2 4" xfId="1867" xr:uid="{00000000-0005-0000-0000-0000EE040000}"/>
    <cellStyle name="Currency 22 2 4 2" xfId="10200" xr:uid="{00000000-0005-0000-0000-0000EE040000}"/>
    <cellStyle name="Currency 22 2 5" xfId="10193" xr:uid="{00000000-0005-0000-0000-0000E7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204" xr:uid="{00000000-0005-0000-0000-0000F2040000}"/>
    <cellStyle name="Currency 22 3 2 2 3" xfId="10203" xr:uid="{00000000-0005-0000-0000-0000F1040000}"/>
    <cellStyle name="Currency 22 3 2 3" xfId="1872" xr:uid="{00000000-0005-0000-0000-0000F3040000}"/>
    <cellStyle name="Currency 22 3 2 3 2" xfId="10205" xr:uid="{00000000-0005-0000-0000-0000F3040000}"/>
    <cellStyle name="Currency 22 3 2 4" xfId="10202" xr:uid="{00000000-0005-0000-0000-0000F0040000}"/>
    <cellStyle name="Currency 22 3 3" xfId="1873" xr:uid="{00000000-0005-0000-0000-0000F4040000}"/>
    <cellStyle name="Currency 22 3 3 2" xfId="1874" xr:uid="{00000000-0005-0000-0000-0000F5040000}"/>
    <cellStyle name="Currency 22 3 3 2 2" xfId="10207" xr:uid="{00000000-0005-0000-0000-0000F5040000}"/>
    <cellStyle name="Currency 22 3 3 3" xfId="10206" xr:uid="{00000000-0005-0000-0000-0000F4040000}"/>
    <cellStyle name="Currency 22 3 4" xfId="1875" xr:uid="{00000000-0005-0000-0000-0000F6040000}"/>
    <cellStyle name="Currency 22 3 4 2" xfId="10208" xr:uid="{00000000-0005-0000-0000-0000F6040000}"/>
    <cellStyle name="Currency 22 3 5" xfId="10201" xr:uid="{00000000-0005-0000-0000-0000EF040000}"/>
    <cellStyle name="Currency 22 4" xfId="1876" xr:uid="{00000000-0005-0000-0000-0000F7040000}"/>
    <cellStyle name="Currency 22 4 2" xfId="1877" xr:uid="{00000000-0005-0000-0000-0000F8040000}"/>
    <cellStyle name="Currency 22 4 2 2" xfId="1878" xr:uid="{00000000-0005-0000-0000-0000F9040000}"/>
    <cellStyle name="Currency 22 4 2 2 2" xfId="10211" xr:uid="{00000000-0005-0000-0000-0000F9040000}"/>
    <cellStyle name="Currency 22 4 2 3" xfId="10210" xr:uid="{00000000-0005-0000-0000-0000F8040000}"/>
    <cellStyle name="Currency 22 4 3" xfId="1879" xr:uid="{00000000-0005-0000-0000-0000FA040000}"/>
    <cellStyle name="Currency 22 4 3 2" xfId="10212" xr:uid="{00000000-0005-0000-0000-0000FA040000}"/>
    <cellStyle name="Currency 22 4 4" xfId="10209" xr:uid="{00000000-0005-0000-0000-0000F7040000}"/>
    <cellStyle name="Currency 22 5" xfId="1880" xr:uid="{00000000-0005-0000-0000-0000FB040000}"/>
    <cellStyle name="Currency 22 5 2" xfId="1881" xr:uid="{00000000-0005-0000-0000-0000FC040000}"/>
    <cellStyle name="Currency 22 5 2 2" xfId="10214" xr:uid="{00000000-0005-0000-0000-0000FC040000}"/>
    <cellStyle name="Currency 22 5 3" xfId="10213" xr:uid="{00000000-0005-0000-0000-0000FB040000}"/>
    <cellStyle name="Currency 22 6" xfId="1882" xr:uid="{00000000-0005-0000-0000-0000FD040000}"/>
    <cellStyle name="Currency 22 6 2" xfId="10215" xr:uid="{00000000-0005-0000-0000-0000FD040000}"/>
    <cellStyle name="Currency 22 7" xfId="10192" xr:uid="{00000000-0005-0000-0000-0000E6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20" xr:uid="{00000000-0005-0000-0000-000002050000}"/>
    <cellStyle name="Currency 23 2 2 2 3" xfId="10219" xr:uid="{00000000-0005-0000-0000-000001050000}"/>
    <cellStyle name="Currency 23 2 2 3" xfId="1888" xr:uid="{00000000-0005-0000-0000-000003050000}"/>
    <cellStyle name="Currency 23 2 2 3 2" xfId="10221" xr:uid="{00000000-0005-0000-0000-000003050000}"/>
    <cellStyle name="Currency 23 2 2 4" xfId="10218" xr:uid="{00000000-0005-0000-0000-000000050000}"/>
    <cellStyle name="Currency 23 2 3" xfId="1889" xr:uid="{00000000-0005-0000-0000-000004050000}"/>
    <cellStyle name="Currency 23 2 3 2" xfId="1890" xr:uid="{00000000-0005-0000-0000-000005050000}"/>
    <cellStyle name="Currency 23 2 3 2 2" xfId="10223" xr:uid="{00000000-0005-0000-0000-000005050000}"/>
    <cellStyle name="Currency 23 2 3 3" xfId="10222" xr:uid="{00000000-0005-0000-0000-000004050000}"/>
    <cellStyle name="Currency 23 2 4" xfId="1891" xr:uid="{00000000-0005-0000-0000-000006050000}"/>
    <cellStyle name="Currency 23 2 4 2" xfId="10224" xr:uid="{00000000-0005-0000-0000-000006050000}"/>
    <cellStyle name="Currency 23 2 5" xfId="10217" xr:uid="{00000000-0005-0000-0000-0000FF04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8" xr:uid="{00000000-0005-0000-0000-00000A050000}"/>
    <cellStyle name="Currency 23 3 2 2 3" xfId="10227" xr:uid="{00000000-0005-0000-0000-000009050000}"/>
    <cellStyle name="Currency 23 3 2 3" xfId="1896" xr:uid="{00000000-0005-0000-0000-00000B050000}"/>
    <cellStyle name="Currency 23 3 2 3 2" xfId="10229" xr:uid="{00000000-0005-0000-0000-00000B050000}"/>
    <cellStyle name="Currency 23 3 2 4" xfId="10226" xr:uid="{00000000-0005-0000-0000-000008050000}"/>
    <cellStyle name="Currency 23 3 3" xfId="1897" xr:uid="{00000000-0005-0000-0000-00000C050000}"/>
    <cellStyle name="Currency 23 3 3 2" xfId="1898" xr:uid="{00000000-0005-0000-0000-00000D050000}"/>
    <cellStyle name="Currency 23 3 3 2 2" xfId="10231" xr:uid="{00000000-0005-0000-0000-00000D050000}"/>
    <cellStyle name="Currency 23 3 3 3" xfId="10230" xr:uid="{00000000-0005-0000-0000-00000C050000}"/>
    <cellStyle name="Currency 23 3 4" xfId="1899" xr:uid="{00000000-0005-0000-0000-00000E050000}"/>
    <cellStyle name="Currency 23 3 4 2" xfId="10232" xr:uid="{00000000-0005-0000-0000-00000E050000}"/>
    <cellStyle name="Currency 23 3 5" xfId="10225" xr:uid="{00000000-0005-0000-0000-000007050000}"/>
    <cellStyle name="Currency 23 4" xfId="1900" xr:uid="{00000000-0005-0000-0000-00000F050000}"/>
    <cellStyle name="Currency 23 4 2" xfId="1901" xr:uid="{00000000-0005-0000-0000-000010050000}"/>
    <cellStyle name="Currency 23 4 2 2" xfId="1902" xr:uid="{00000000-0005-0000-0000-000011050000}"/>
    <cellStyle name="Currency 23 4 2 2 2" xfId="10235" xr:uid="{00000000-0005-0000-0000-000011050000}"/>
    <cellStyle name="Currency 23 4 2 3" xfId="10234" xr:uid="{00000000-0005-0000-0000-000010050000}"/>
    <cellStyle name="Currency 23 4 3" xfId="1903" xr:uid="{00000000-0005-0000-0000-000012050000}"/>
    <cellStyle name="Currency 23 4 3 2" xfId="10236" xr:uid="{00000000-0005-0000-0000-000012050000}"/>
    <cellStyle name="Currency 23 4 4" xfId="10233" xr:uid="{00000000-0005-0000-0000-00000F050000}"/>
    <cellStyle name="Currency 23 5" xfId="1904" xr:uid="{00000000-0005-0000-0000-000013050000}"/>
    <cellStyle name="Currency 23 5 2" xfId="1905" xr:uid="{00000000-0005-0000-0000-000014050000}"/>
    <cellStyle name="Currency 23 5 2 2" xfId="10238" xr:uid="{00000000-0005-0000-0000-000014050000}"/>
    <cellStyle name="Currency 23 5 3" xfId="10237" xr:uid="{00000000-0005-0000-0000-000013050000}"/>
    <cellStyle name="Currency 23 6" xfId="1906" xr:uid="{00000000-0005-0000-0000-000015050000}"/>
    <cellStyle name="Currency 23 6 2" xfId="10239" xr:uid="{00000000-0005-0000-0000-000015050000}"/>
    <cellStyle name="Currency 23 7" xfId="10216" xr:uid="{00000000-0005-0000-0000-0000FE04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44" xr:uid="{00000000-0005-0000-0000-00001A050000}"/>
    <cellStyle name="Currency 24 2 2 2 3" xfId="10243" xr:uid="{00000000-0005-0000-0000-000019050000}"/>
    <cellStyle name="Currency 24 2 2 3" xfId="1912" xr:uid="{00000000-0005-0000-0000-00001B050000}"/>
    <cellStyle name="Currency 24 2 2 3 2" xfId="10245" xr:uid="{00000000-0005-0000-0000-00001B050000}"/>
    <cellStyle name="Currency 24 2 2 4" xfId="10242" xr:uid="{00000000-0005-0000-0000-000018050000}"/>
    <cellStyle name="Currency 24 2 3" xfId="1913" xr:uid="{00000000-0005-0000-0000-00001C050000}"/>
    <cellStyle name="Currency 24 2 3 2" xfId="1914" xr:uid="{00000000-0005-0000-0000-00001D050000}"/>
    <cellStyle name="Currency 24 2 3 2 2" xfId="10247" xr:uid="{00000000-0005-0000-0000-00001D050000}"/>
    <cellStyle name="Currency 24 2 3 3" xfId="10246" xr:uid="{00000000-0005-0000-0000-00001C050000}"/>
    <cellStyle name="Currency 24 2 4" xfId="1915" xr:uid="{00000000-0005-0000-0000-00001E050000}"/>
    <cellStyle name="Currency 24 2 4 2" xfId="10248" xr:uid="{00000000-0005-0000-0000-00001E050000}"/>
    <cellStyle name="Currency 24 2 5" xfId="10241" xr:uid="{00000000-0005-0000-0000-000017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52" xr:uid="{00000000-0005-0000-0000-000022050000}"/>
    <cellStyle name="Currency 24 3 2 2 3" xfId="10251" xr:uid="{00000000-0005-0000-0000-000021050000}"/>
    <cellStyle name="Currency 24 3 2 3" xfId="1920" xr:uid="{00000000-0005-0000-0000-000023050000}"/>
    <cellStyle name="Currency 24 3 2 3 2" xfId="10253" xr:uid="{00000000-0005-0000-0000-000023050000}"/>
    <cellStyle name="Currency 24 3 2 4" xfId="10250" xr:uid="{00000000-0005-0000-0000-000020050000}"/>
    <cellStyle name="Currency 24 3 3" xfId="1921" xr:uid="{00000000-0005-0000-0000-000024050000}"/>
    <cellStyle name="Currency 24 3 3 2" xfId="1922" xr:uid="{00000000-0005-0000-0000-000025050000}"/>
    <cellStyle name="Currency 24 3 3 2 2" xfId="10255" xr:uid="{00000000-0005-0000-0000-000025050000}"/>
    <cellStyle name="Currency 24 3 3 3" xfId="10254" xr:uid="{00000000-0005-0000-0000-000024050000}"/>
    <cellStyle name="Currency 24 3 4" xfId="1923" xr:uid="{00000000-0005-0000-0000-000026050000}"/>
    <cellStyle name="Currency 24 3 4 2" xfId="10256" xr:uid="{00000000-0005-0000-0000-000026050000}"/>
    <cellStyle name="Currency 24 3 5" xfId="10249" xr:uid="{00000000-0005-0000-0000-00001F050000}"/>
    <cellStyle name="Currency 24 4" xfId="1924" xr:uid="{00000000-0005-0000-0000-000027050000}"/>
    <cellStyle name="Currency 24 4 2" xfId="1925" xr:uid="{00000000-0005-0000-0000-000028050000}"/>
    <cellStyle name="Currency 24 4 2 2" xfId="1926" xr:uid="{00000000-0005-0000-0000-000029050000}"/>
    <cellStyle name="Currency 24 4 2 2 2" xfId="10259" xr:uid="{00000000-0005-0000-0000-000029050000}"/>
    <cellStyle name="Currency 24 4 2 3" xfId="10258" xr:uid="{00000000-0005-0000-0000-000028050000}"/>
    <cellStyle name="Currency 24 4 3" xfId="1927" xr:uid="{00000000-0005-0000-0000-00002A050000}"/>
    <cellStyle name="Currency 24 4 3 2" xfId="10260" xr:uid="{00000000-0005-0000-0000-00002A050000}"/>
    <cellStyle name="Currency 24 4 4" xfId="10257" xr:uid="{00000000-0005-0000-0000-000027050000}"/>
    <cellStyle name="Currency 24 5" xfId="1928" xr:uid="{00000000-0005-0000-0000-00002B050000}"/>
    <cellStyle name="Currency 24 5 2" xfId="1929" xr:uid="{00000000-0005-0000-0000-00002C050000}"/>
    <cellStyle name="Currency 24 5 2 2" xfId="10262" xr:uid="{00000000-0005-0000-0000-00002C050000}"/>
    <cellStyle name="Currency 24 5 3" xfId="10261" xr:uid="{00000000-0005-0000-0000-00002B050000}"/>
    <cellStyle name="Currency 24 6" xfId="1930" xr:uid="{00000000-0005-0000-0000-00002D050000}"/>
    <cellStyle name="Currency 24 6 2" xfId="10263" xr:uid="{00000000-0005-0000-0000-00002D050000}"/>
    <cellStyle name="Currency 24 7" xfId="10240" xr:uid="{00000000-0005-0000-0000-000016050000}"/>
    <cellStyle name="Currency 25" xfId="1931" xr:uid="{00000000-0005-0000-0000-00002E050000}"/>
    <cellStyle name="Currency 25 2" xfId="10264"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9" xr:uid="{00000000-0005-0000-0000-000033050000}"/>
    <cellStyle name="Currency 26 2 2 2 3" xfId="10268" xr:uid="{00000000-0005-0000-0000-000032050000}"/>
    <cellStyle name="Currency 26 2 2 3" xfId="1937" xr:uid="{00000000-0005-0000-0000-000034050000}"/>
    <cellStyle name="Currency 26 2 2 3 2" xfId="10270" xr:uid="{00000000-0005-0000-0000-000034050000}"/>
    <cellStyle name="Currency 26 2 2 4" xfId="10267" xr:uid="{00000000-0005-0000-0000-000031050000}"/>
    <cellStyle name="Currency 26 2 3" xfId="1938" xr:uid="{00000000-0005-0000-0000-000035050000}"/>
    <cellStyle name="Currency 26 2 3 2" xfId="1939" xr:uid="{00000000-0005-0000-0000-000036050000}"/>
    <cellStyle name="Currency 26 2 3 2 2" xfId="10272" xr:uid="{00000000-0005-0000-0000-000036050000}"/>
    <cellStyle name="Currency 26 2 3 3" xfId="10271" xr:uid="{00000000-0005-0000-0000-000035050000}"/>
    <cellStyle name="Currency 26 2 4" xfId="1940" xr:uid="{00000000-0005-0000-0000-000037050000}"/>
    <cellStyle name="Currency 26 2 4 2" xfId="10273" xr:uid="{00000000-0005-0000-0000-000037050000}"/>
    <cellStyle name="Currency 26 2 5" xfId="10266" xr:uid="{00000000-0005-0000-0000-000030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7" xr:uid="{00000000-0005-0000-0000-00003B050000}"/>
    <cellStyle name="Currency 26 3 2 2 3" xfId="10276" xr:uid="{00000000-0005-0000-0000-00003A050000}"/>
    <cellStyle name="Currency 26 3 2 3" xfId="1945" xr:uid="{00000000-0005-0000-0000-00003C050000}"/>
    <cellStyle name="Currency 26 3 2 3 2" xfId="10278" xr:uid="{00000000-0005-0000-0000-00003C050000}"/>
    <cellStyle name="Currency 26 3 2 4" xfId="10275" xr:uid="{00000000-0005-0000-0000-000039050000}"/>
    <cellStyle name="Currency 26 3 3" xfId="1946" xr:uid="{00000000-0005-0000-0000-00003D050000}"/>
    <cellStyle name="Currency 26 3 3 2" xfId="1947" xr:uid="{00000000-0005-0000-0000-00003E050000}"/>
    <cellStyle name="Currency 26 3 3 2 2" xfId="10280" xr:uid="{00000000-0005-0000-0000-00003E050000}"/>
    <cellStyle name="Currency 26 3 3 3" xfId="10279" xr:uid="{00000000-0005-0000-0000-00003D050000}"/>
    <cellStyle name="Currency 26 3 4" xfId="1948" xr:uid="{00000000-0005-0000-0000-00003F050000}"/>
    <cellStyle name="Currency 26 3 4 2" xfId="10281" xr:uid="{00000000-0005-0000-0000-00003F050000}"/>
    <cellStyle name="Currency 26 3 5" xfId="10274" xr:uid="{00000000-0005-0000-0000-000038050000}"/>
    <cellStyle name="Currency 26 4" xfId="1949" xr:uid="{00000000-0005-0000-0000-000040050000}"/>
    <cellStyle name="Currency 26 4 2" xfId="1950" xr:uid="{00000000-0005-0000-0000-000041050000}"/>
    <cellStyle name="Currency 26 4 2 2" xfId="1951" xr:uid="{00000000-0005-0000-0000-000042050000}"/>
    <cellStyle name="Currency 26 4 2 2 2" xfId="10284" xr:uid="{00000000-0005-0000-0000-000042050000}"/>
    <cellStyle name="Currency 26 4 2 3" xfId="10283" xr:uid="{00000000-0005-0000-0000-000041050000}"/>
    <cellStyle name="Currency 26 4 3" xfId="1952" xr:uid="{00000000-0005-0000-0000-000043050000}"/>
    <cellStyle name="Currency 26 4 3 2" xfId="10285" xr:uid="{00000000-0005-0000-0000-000043050000}"/>
    <cellStyle name="Currency 26 4 4" xfId="10282" xr:uid="{00000000-0005-0000-0000-000040050000}"/>
    <cellStyle name="Currency 26 5" xfId="1953" xr:uid="{00000000-0005-0000-0000-000044050000}"/>
    <cellStyle name="Currency 26 5 2" xfId="1954" xr:uid="{00000000-0005-0000-0000-000045050000}"/>
    <cellStyle name="Currency 26 5 2 2" xfId="10287" xr:uid="{00000000-0005-0000-0000-000045050000}"/>
    <cellStyle name="Currency 26 5 3" xfId="10286" xr:uid="{00000000-0005-0000-0000-000044050000}"/>
    <cellStyle name="Currency 26 6" xfId="1955" xr:uid="{00000000-0005-0000-0000-000046050000}"/>
    <cellStyle name="Currency 26 6 2" xfId="10288" xr:uid="{00000000-0005-0000-0000-000046050000}"/>
    <cellStyle name="Currency 26 7" xfId="10265" xr:uid="{00000000-0005-0000-0000-00002F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93" xr:uid="{00000000-0005-0000-0000-00004B050000}"/>
    <cellStyle name="Currency 27 2 2 2 3" xfId="10292" xr:uid="{00000000-0005-0000-0000-00004A050000}"/>
    <cellStyle name="Currency 27 2 2 3" xfId="1961" xr:uid="{00000000-0005-0000-0000-00004C050000}"/>
    <cellStyle name="Currency 27 2 2 3 2" xfId="10294" xr:uid="{00000000-0005-0000-0000-00004C050000}"/>
    <cellStyle name="Currency 27 2 2 4" xfId="10291" xr:uid="{00000000-0005-0000-0000-000049050000}"/>
    <cellStyle name="Currency 27 2 3" xfId="1962" xr:uid="{00000000-0005-0000-0000-00004D050000}"/>
    <cellStyle name="Currency 27 2 3 2" xfId="1963" xr:uid="{00000000-0005-0000-0000-00004E050000}"/>
    <cellStyle name="Currency 27 2 3 2 2" xfId="10296" xr:uid="{00000000-0005-0000-0000-00004E050000}"/>
    <cellStyle name="Currency 27 2 3 3" xfId="10295" xr:uid="{00000000-0005-0000-0000-00004D050000}"/>
    <cellStyle name="Currency 27 2 4" xfId="1964" xr:uid="{00000000-0005-0000-0000-00004F050000}"/>
    <cellStyle name="Currency 27 2 4 2" xfId="10297" xr:uid="{00000000-0005-0000-0000-00004F050000}"/>
    <cellStyle name="Currency 27 2 5" xfId="10290" xr:uid="{00000000-0005-0000-0000-000048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301" xr:uid="{00000000-0005-0000-0000-000053050000}"/>
    <cellStyle name="Currency 27 3 2 2 3" xfId="10300" xr:uid="{00000000-0005-0000-0000-000052050000}"/>
    <cellStyle name="Currency 27 3 2 3" xfId="1969" xr:uid="{00000000-0005-0000-0000-000054050000}"/>
    <cellStyle name="Currency 27 3 2 3 2" xfId="10302" xr:uid="{00000000-0005-0000-0000-000054050000}"/>
    <cellStyle name="Currency 27 3 2 4" xfId="10299" xr:uid="{00000000-0005-0000-0000-000051050000}"/>
    <cellStyle name="Currency 27 3 3" xfId="1970" xr:uid="{00000000-0005-0000-0000-000055050000}"/>
    <cellStyle name="Currency 27 3 3 2" xfId="1971" xr:uid="{00000000-0005-0000-0000-000056050000}"/>
    <cellStyle name="Currency 27 3 3 2 2" xfId="10304" xr:uid="{00000000-0005-0000-0000-000056050000}"/>
    <cellStyle name="Currency 27 3 3 3" xfId="10303" xr:uid="{00000000-0005-0000-0000-000055050000}"/>
    <cellStyle name="Currency 27 3 4" xfId="1972" xr:uid="{00000000-0005-0000-0000-000057050000}"/>
    <cellStyle name="Currency 27 3 4 2" xfId="10305" xr:uid="{00000000-0005-0000-0000-000057050000}"/>
    <cellStyle name="Currency 27 3 5" xfId="10298" xr:uid="{00000000-0005-0000-0000-000050050000}"/>
    <cellStyle name="Currency 27 4" xfId="1973" xr:uid="{00000000-0005-0000-0000-000058050000}"/>
    <cellStyle name="Currency 27 4 2" xfId="1974" xr:uid="{00000000-0005-0000-0000-000059050000}"/>
    <cellStyle name="Currency 27 4 2 2" xfId="1975" xr:uid="{00000000-0005-0000-0000-00005A050000}"/>
    <cellStyle name="Currency 27 4 2 2 2" xfId="10308" xr:uid="{00000000-0005-0000-0000-00005A050000}"/>
    <cellStyle name="Currency 27 4 2 3" xfId="10307" xr:uid="{00000000-0005-0000-0000-000059050000}"/>
    <cellStyle name="Currency 27 4 3" xfId="1976" xr:uid="{00000000-0005-0000-0000-00005B050000}"/>
    <cellStyle name="Currency 27 4 3 2" xfId="10309" xr:uid="{00000000-0005-0000-0000-00005B050000}"/>
    <cellStyle name="Currency 27 4 4" xfId="10306" xr:uid="{00000000-0005-0000-0000-000058050000}"/>
    <cellStyle name="Currency 27 5" xfId="1977" xr:uid="{00000000-0005-0000-0000-00005C050000}"/>
    <cellStyle name="Currency 27 5 2" xfId="1978" xr:uid="{00000000-0005-0000-0000-00005D050000}"/>
    <cellStyle name="Currency 27 5 2 2" xfId="10311" xr:uid="{00000000-0005-0000-0000-00005D050000}"/>
    <cellStyle name="Currency 27 5 3" xfId="10310" xr:uid="{00000000-0005-0000-0000-00005C050000}"/>
    <cellStyle name="Currency 27 6" xfId="1979" xr:uid="{00000000-0005-0000-0000-00005E050000}"/>
    <cellStyle name="Currency 27 6 2" xfId="10312" xr:uid="{00000000-0005-0000-0000-00005E050000}"/>
    <cellStyle name="Currency 27 7" xfId="10289" xr:uid="{00000000-0005-0000-0000-000047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7" xr:uid="{00000000-0005-0000-0000-000063050000}"/>
    <cellStyle name="Currency 28 2 2 2 3" xfId="10316" xr:uid="{00000000-0005-0000-0000-000062050000}"/>
    <cellStyle name="Currency 28 2 2 3" xfId="1985" xr:uid="{00000000-0005-0000-0000-000064050000}"/>
    <cellStyle name="Currency 28 2 2 3 2" xfId="10318" xr:uid="{00000000-0005-0000-0000-000064050000}"/>
    <cellStyle name="Currency 28 2 2 4" xfId="10315" xr:uid="{00000000-0005-0000-0000-000061050000}"/>
    <cellStyle name="Currency 28 2 3" xfId="1986" xr:uid="{00000000-0005-0000-0000-000065050000}"/>
    <cellStyle name="Currency 28 2 3 2" xfId="1987" xr:uid="{00000000-0005-0000-0000-000066050000}"/>
    <cellStyle name="Currency 28 2 3 2 2" xfId="10320" xr:uid="{00000000-0005-0000-0000-000066050000}"/>
    <cellStyle name="Currency 28 2 3 3" xfId="10319" xr:uid="{00000000-0005-0000-0000-000065050000}"/>
    <cellStyle name="Currency 28 2 4" xfId="1988" xr:uid="{00000000-0005-0000-0000-000067050000}"/>
    <cellStyle name="Currency 28 2 4 2" xfId="10321" xr:uid="{00000000-0005-0000-0000-000067050000}"/>
    <cellStyle name="Currency 28 2 5" xfId="10314" xr:uid="{00000000-0005-0000-0000-000060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25" xr:uid="{00000000-0005-0000-0000-00006B050000}"/>
    <cellStyle name="Currency 28 3 2 2 3" xfId="10324" xr:uid="{00000000-0005-0000-0000-00006A050000}"/>
    <cellStyle name="Currency 28 3 2 3" xfId="1993" xr:uid="{00000000-0005-0000-0000-00006C050000}"/>
    <cellStyle name="Currency 28 3 2 3 2" xfId="10326" xr:uid="{00000000-0005-0000-0000-00006C050000}"/>
    <cellStyle name="Currency 28 3 2 4" xfId="10323" xr:uid="{00000000-0005-0000-0000-000069050000}"/>
    <cellStyle name="Currency 28 3 3" xfId="1994" xr:uid="{00000000-0005-0000-0000-00006D050000}"/>
    <cellStyle name="Currency 28 3 3 2" xfId="1995" xr:uid="{00000000-0005-0000-0000-00006E050000}"/>
    <cellStyle name="Currency 28 3 3 2 2" xfId="10328" xr:uid="{00000000-0005-0000-0000-00006E050000}"/>
    <cellStyle name="Currency 28 3 3 3" xfId="10327" xr:uid="{00000000-0005-0000-0000-00006D050000}"/>
    <cellStyle name="Currency 28 3 4" xfId="1996" xr:uid="{00000000-0005-0000-0000-00006F050000}"/>
    <cellStyle name="Currency 28 3 4 2" xfId="10329" xr:uid="{00000000-0005-0000-0000-00006F050000}"/>
    <cellStyle name="Currency 28 3 5" xfId="10322" xr:uid="{00000000-0005-0000-0000-000068050000}"/>
    <cellStyle name="Currency 28 4" xfId="1997" xr:uid="{00000000-0005-0000-0000-000070050000}"/>
    <cellStyle name="Currency 28 4 2" xfId="1998" xr:uid="{00000000-0005-0000-0000-000071050000}"/>
    <cellStyle name="Currency 28 4 2 2" xfId="1999" xr:uid="{00000000-0005-0000-0000-000072050000}"/>
    <cellStyle name="Currency 28 4 2 2 2" xfId="10332" xr:uid="{00000000-0005-0000-0000-000072050000}"/>
    <cellStyle name="Currency 28 4 2 3" xfId="10331" xr:uid="{00000000-0005-0000-0000-000071050000}"/>
    <cellStyle name="Currency 28 4 3" xfId="2000" xr:uid="{00000000-0005-0000-0000-000073050000}"/>
    <cellStyle name="Currency 28 4 3 2" xfId="10333" xr:uid="{00000000-0005-0000-0000-000073050000}"/>
    <cellStyle name="Currency 28 4 4" xfId="10330" xr:uid="{00000000-0005-0000-0000-000070050000}"/>
    <cellStyle name="Currency 28 5" xfId="2001" xr:uid="{00000000-0005-0000-0000-000074050000}"/>
    <cellStyle name="Currency 28 5 2" xfId="2002" xr:uid="{00000000-0005-0000-0000-000075050000}"/>
    <cellStyle name="Currency 28 5 2 2" xfId="10335" xr:uid="{00000000-0005-0000-0000-000075050000}"/>
    <cellStyle name="Currency 28 5 3" xfId="10334" xr:uid="{00000000-0005-0000-0000-000074050000}"/>
    <cellStyle name="Currency 28 6" xfId="2003" xr:uid="{00000000-0005-0000-0000-000076050000}"/>
    <cellStyle name="Currency 28 6 2" xfId="10336" xr:uid="{00000000-0005-0000-0000-000076050000}"/>
    <cellStyle name="Currency 28 7" xfId="10313" xr:uid="{00000000-0005-0000-0000-00005F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41" xr:uid="{00000000-0005-0000-0000-00007B050000}"/>
    <cellStyle name="Currency 29 2 2 2 3" xfId="10340" xr:uid="{00000000-0005-0000-0000-00007A050000}"/>
    <cellStyle name="Currency 29 2 2 3" xfId="2009" xr:uid="{00000000-0005-0000-0000-00007C050000}"/>
    <cellStyle name="Currency 29 2 2 3 2" xfId="10342" xr:uid="{00000000-0005-0000-0000-00007C050000}"/>
    <cellStyle name="Currency 29 2 2 4" xfId="10339" xr:uid="{00000000-0005-0000-0000-000079050000}"/>
    <cellStyle name="Currency 29 2 3" xfId="2010" xr:uid="{00000000-0005-0000-0000-00007D050000}"/>
    <cellStyle name="Currency 29 2 3 2" xfId="2011" xr:uid="{00000000-0005-0000-0000-00007E050000}"/>
    <cellStyle name="Currency 29 2 3 2 2" xfId="10344" xr:uid="{00000000-0005-0000-0000-00007E050000}"/>
    <cellStyle name="Currency 29 2 3 3" xfId="10343" xr:uid="{00000000-0005-0000-0000-00007D050000}"/>
    <cellStyle name="Currency 29 2 4" xfId="2012" xr:uid="{00000000-0005-0000-0000-00007F050000}"/>
    <cellStyle name="Currency 29 2 4 2" xfId="10345" xr:uid="{00000000-0005-0000-0000-00007F050000}"/>
    <cellStyle name="Currency 29 2 5" xfId="10338" xr:uid="{00000000-0005-0000-0000-000078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9" xr:uid="{00000000-0005-0000-0000-000083050000}"/>
    <cellStyle name="Currency 29 3 2 2 3" xfId="10348" xr:uid="{00000000-0005-0000-0000-000082050000}"/>
    <cellStyle name="Currency 29 3 2 3" xfId="2017" xr:uid="{00000000-0005-0000-0000-000084050000}"/>
    <cellStyle name="Currency 29 3 2 3 2" xfId="10350" xr:uid="{00000000-0005-0000-0000-000084050000}"/>
    <cellStyle name="Currency 29 3 2 4" xfId="10347" xr:uid="{00000000-0005-0000-0000-000081050000}"/>
    <cellStyle name="Currency 29 3 3" xfId="2018" xr:uid="{00000000-0005-0000-0000-000085050000}"/>
    <cellStyle name="Currency 29 3 3 2" xfId="2019" xr:uid="{00000000-0005-0000-0000-000086050000}"/>
    <cellStyle name="Currency 29 3 3 2 2" xfId="10352" xr:uid="{00000000-0005-0000-0000-000086050000}"/>
    <cellStyle name="Currency 29 3 3 3" xfId="10351" xr:uid="{00000000-0005-0000-0000-000085050000}"/>
    <cellStyle name="Currency 29 3 4" xfId="2020" xr:uid="{00000000-0005-0000-0000-000087050000}"/>
    <cellStyle name="Currency 29 3 4 2" xfId="10353" xr:uid="{00000000-0005-0000-0000-000087050000}"/>
    <cellStyle name="Currency 29 3 5" xfId="10346" xr:uid="{00000000-0005-0000-0000-000080050000}"/>
    <cellStyle name="Currency 29 4" xfId="2021" xr:uid="{00000000-0005-0000-0000-000088050000}"/>
    <cellStyle name="Currency 29 4 2" xfId="2022" xr:uid="{00000000-0005-0000-0000-000089050000}"/>
    <cellStyle name="Currency 29 4 2 2" xfId="2023" xr:uid="{00000000-0005-0000-0000-00008A050000}"/>
    <cellStyle name="Currency 29 4 2 2 2" xfId="10356" xr:uid="{00000000-0005-0000-0000-00008A050000}"/>
    <cellStyle name="Currency 29 4 2 3" xfId="10355" xr:uid="{00000000-0005-0000-0000-000089050000}"/>
    <cellStyle name="Currency 29 4 3" xfId="2024" xr:uid="{00000000-0005-0000-0000-00008B050000}"/>
    <cellStyle name="Currency 29 4 3 2" xfId="10357" xr:uid="{00000000-0005-0000-0000-00008B050000}"/>
    <cellStyle name="Currency 29 4 4" xfId="10354" xr:uid="{00000000-0005-0000-0000-000088050000}"/>
    <cellStyle name="Currency 29 5" xfId="2025" xr:uid="{00000000-0005-0000-0000-00008C050000}"/>
    <cellStyle name="Currency 29 5 2" xfId="2026" xr:uid="{00000000-0005-0000-0000-00008D050000}"/>
    <cellStyle name="Currency 29 5 2 2" xfId="10359" xr:uid="{00000000-0005-0000-0000-00008D050000}"/>
    <cellStyle name="Currency 29 5 3" xfId="10358" xr:uid="{00000000-0005-0000-0000-00008C050000}"/>
    <cellStyle name="Currency 29 6" xfId="2027" xr:uid="{00000000-0005-0000-0000-00008E050000}"/>
    <cellStyle name="Currency 29 6 2" xfId="10360" xr:uid="{00000000-0005-0000-0000-00008E050000}"/>
    <cellStyle name="Currency 29 7" xfId="10337" xr:uid="{00000000-0005-0000-0000-000077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64" xr:uid="{00000000-0005-0000-0000-000092050000}"/>
    <cellStyle name="Currency 3 2 2 3" xfId="10363" xr:uid="{00000000-0005-0000-0000-000091050000}"/>
    <cellStyle name="Currency 3 2 3" xfId="2032" xr:uid="{00000000-0005-0000-0000-000093050000}"/>
    <cellStyle name="Currency 3 2 3 2" xfId="10365" xr:uid="{00000000-0005-0000-0000-000093050000}"/>
    <cellStyle name="Currency 3 2 4" xfId="2033" xr:uid="{00000000-0005-0000-0000-000094050000}"/>
    <cellStyle name="Currency 3 2 4 2" xfId="10366" xr:uid="{00000000-0005-0000-0000-000094050000}"/>
    <cellStyle name="Currency 3 2 5" xfId="2034" xr:uid="{00000000-0005-0000-0000-000095050000}"/>
    <cellStyle name="Currency 3 2 5 2" xfId="10367" xr:uid="{00000000-0005-0000-0000-000095050000}"/>
    <cellStyle name="Currency 3 2 6" xfId="10362" xr:uid="{00000000-0005-0000-0000-000090050000}"/>
    <cellStyle name="Currency 3 3" xfId="2035" xr:uid="{00000000-0005-0000-0000-000096050000}"/>
    <cellStyle name="Currency 3 3 2" xfId="10368" xr:uid="{00000000-0005-0000-0000-000096050000}"/>
    <cellStyle name="Currency 3 4" xfId="2036" xr:uid="{00000000-0005-0000-0000-000097050000}"/>
    <cellStyle name="Currency 3 4 2" xfId="10369" xr:uid="{00000000-0005-0000-0000-000097050000}"/>
    <cellStyle name="Currency 3 5" xfId="2037" xr:uid="{00000000-0005-0000-0000-000098050000}"/>
    <cellStyle name="Currency 3 5 2" xfId="10370" xr:uid="{00000000-0005-0000-0000-000098050000}"/>
    <cellStyle name="Currency 3 6" xfId="2038" xr:uid="{00000000-0005-0000-0000-000099050000}"/>
    <cellStyle name="Currency 3 6 2" xfId="10371" xr:uid="{00000000-0005-0000-0000-000099050000}"/>
    <cellStyle name="Currency 3 7" xfId="10361" xr:uid="{00000000-0005-0000-0000-00008F050000}"/>
    <cellStyle name="Currency 30" xfId="9777" xr:uid="{00000000-0005-0000-0000-000042270000}"/>
    <cellStyle name="Currency 4" xfId="2039" xr:uid="{00000000-0005-0000-0000-00009A050000}"/>
    <cellStyle name="Currency 4 10" xfId="2040" xr:uid="{00000000-0005-0000-0000-00009B050000}"/>
    <cellStyle name="Currency 4 10 2" xfId="10373" xr:uid="{00000000-0005-0000-0000-00009B050000}"/>
    <cellStyle name="Currency 4 11" xfId="10372" xr:uid="{00000000-0005-0000-0000-00009A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7" xr:uid="{00000000-0005-0000-0000-00009F050000}"/>
    <cellStyle name="Currency 4 2 2 2 3" xfId="10376" xr:uid="{00000000-0005-0000-0000-00009E050000}"/>
    <cellStyle name="Currency 4 2 2 3" xfId="2045" xr:uid="{00000000-0005-0000-0000-0000A0050000}"/>
    <cellStyle name="Currency 4 2 2 3 2" xfId="10378" xr:uid="{00000000-0005-0000-0000-0000A0050000}"/>
    <cellStyle name="Currency 4 2 2 4" xfId="10375" xr:uid="{00000000-0005-0000-0000-00009D050000}"/>
    <cellStyle name="Currency 4 2 3" xfId="2046" xr:uid="{00000000-0005-0000-0000-0000A1050000}"/>
    <cellStyle name="Currency 4 2 3 2" xfId="2047" xr:uid="{00000000-0005-0000-0000-0000A2050000}"/>
    <cellStyle name="Currency 4 2 3 2 2" xfId="10380" xr:uid="{00000000-0005-0000-0000-0000A2050000}"/>
    <cellStyle name="Currency 4 2 3 3" xfId="10379" xr:uid="{00000000-0005-0000-0000-0000A1050000}"/>
    <cellStyle name="Currency 4 2 4" xfId="2048" xr:uid="{00000000-0005-0000-0000-0000A3050000}"/>
    <cellStyle name="Currency 4 2 4 2" xfId="10381" xr:uid="{00000000-0005-0000-0000-0000A3050000}"/>
    <cellStyle name="Currency 4 2 5" xfId="10374" xr:uid="{00000000-0005-0000-0000-00009C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85" xr:uid="{00000000-0005-0000-0000-0000A7050000}"/>
    <cellStyle name="Currency 4 3 2 2 3" xfId="10384" xr:uid="{00000000-0005-0000-0000-0000A6050000}"/>
    <cellStyle name="Currency 4 3 2 3" xfId="2053" xr:uid="{00000000-0005-0000-0000-0000A8050000}"/>
    <cellStyle name="Currency 4 3 2 3 2" xfId="10386" xr:uid="{00000000-0005-0000-0000-0000A8050000}"/>
    <cellStyle name="Currency 4 3 2 4" xfId="10383" xr:uid="{00000000-0005-0000-0000-0000A5050000}"/>
    <cellStyle name="Currency 4 3 3" xfId="2054" xr:uid="{00000000-0005-0000-0000-0000A9050000}"/>
    <cellStyle name="Currency 4 3 3 2" xfId="2055" xr:uid="{00000000-0005-0000-0000-0000AA050000}"/>
    <cellStyle name="Currency 4 3 3 2 2" xfId="10388" xr:uid="{00000000-0005-0000-0000-0000AA050000}"/>
    <cellStyle name="Currency 4 3 3 3" xfId="10387" xr:uid="{00000000-0005-0000-0000-0000A9050000}"/>
    <cellStyle name="Currency 4 3 4" xfId="2056" xr:uid="{00000000-0005-0000-0000-0000AB050000}"/>
    <cellStyle name="Currency 4 3 4 2" xfId="10389" xr:uid="{00000000-0005-0000-0000-0000AB050000}"/>
    <cellStyle name="Currency 4 3 5" xfId="10382" xr:uid="{00000000-0005-0000-0000-0000A4050000}"/>
    <cellStyle name="Currency 4 4" xfId="2057" xr:uid="{00000000-0005-0000-0000-0000AC050000}"/>
    <cellStyle name="Currency 4 4 2" xfId="2058" xr:uid="{00000000-0005-0000-0000-0000AD050000}"/>
    <cellStyle name="Currency 4 4 2 2" xfId="2059" xr:uid="{00000000-0005-0000-0000-0000AE050000}"/>
    <cellStyle name="Currency 4 4 2 2 2" xfId="10392" xr:uid="{00000000-0005-0000-0000-0000AE050000}"/>
    <cellStyle name="Currency 4 4 2 3" xfId="10391" xr:uid="{00000000-0005-0000-0000-0000AD050000}"/>
    <cellStyle name="Currency 4 4 3" xfId="2060" xr:uid="{00000000-0005-0000-0000-0000AF050000}"/>
    <cellStyle name="Currency 4 4 3 2" xfId="10393" xr:uid="{00000000-0005-0000-0000-0000AF050000}"/>
    <cellStyle name="Currency 4 4 4" xfId="10390" xr:uid="{00000000-0005-0000-0000-0000AC050000}"/>
    <cellStyle name="Currency 4 5" xfId="2061" xr:uid="{00000000-0005-0000-0000-0000B0050000}"/>
    <cellStyle name="Currency 4 5 2" xfId="2062" xr:uid="{00000000-0005-0000-0000-0000B1050000}"/>
    <cellStyle name="Currency 4 5 2 2" xfId="2063" xr:uid="{00000000-0005-0000-0000-0000B2050000}"/>
    <cellStyle name="Currency 4 5 2 2 2" xfId="10396" xr:uid="{00000000-0005-0000-0000-0000B2050000}"/>
    <cellStyle name="Currency 4 5 2 3" xfId="10395" xr:uid="{00000000-0005-0000-0000-0000B1050000}"/>
    <cellStyle name="Currency 4 5 3" xfId="2064" xr:uid="{00000000-0005-0000-0000-0000B3050000}"/>
    <cellStyle name="Currency 4 5 3 2" xfId="10397" xr:uid="{00000000-0005-0000-0000-0000B3050000}"/>
    <cellStyle name="Currency 4 5 4" xfId="10394" xr:uid="{00000000-0005-0000-0000-0000B0050000}"/>
    <cellStyle name="Currency 4 6" xfId="2065" xr:uid="{00000000-0005-0000-0000-0000B4050000}"/>
    <cellStyle name="Currency 4 6 2" xfId="2066" xr:uid="{00000000-0005-0000-0000-0000B5050000}"/>
    <cellStyle name="Currency 4 6 2 2" xfId="2067" xr:uid="{00000000-0005-0000-0000-0000B6050000}"/>
    <cellStyle name="Currency 4 6 2 2 2" xfId="10400" xr:uid="{00000000-0005-0000-0000-0000B6050000}"/>
    <cellStyle name="Currency 4 6 2 3" xfId="10399" xr:uid="{00000000-0005-0000-0000-0000B5050000}"/>
    <cellStyle name="Currency 4 6 3" xfId="2068" xr:uid="{00000000-0005-0000-0000-0000B7050000}"/>
    <cellStyle name="Currency 4 6 3 2" xfId="10401" xr:uid="{00000000-0005-0000-0000-0000B7050000}"/>
    <cellStyle name="Currency 4 6 4" xfId="10398" xr:uid="{00000000-0005-0000-0000-0000B4050000}"/>
    <cellStyle name="Currency 4 7" xfId="2069" xr:uid="{00000000-0005-0000-0000-0000B8050000}"/>
    <cellStyle name="Currency 4 7 2" xfId="2070" xr:uid="{00000000-0005-0000-0000-0000B9050000}"/>
    <cellStyle name="Currency 4 7 2 2" xfId="10403" xr:uid="{00000000-0005-0000-0000-0000B9050000}"/>
    <cellStyle name="Currency 4 7 3" xfId="10402" xr:uid="{00000000-0005-0000-0000-0000B8050000}"/>
    <cellStyle name="Currency 4 8" xfId="2071" xr:uid="{00000000-0005-0000-0000-0000BA050000}"/>
    <cellStyle name="Currency 4 8 2" xfId="10404" xr:uid="{00000000-0005-0000-0000-0000BA050000}"/>
    <cellStyle name="Currency 4 9" xfId="2072" xr:uid="{00000000-0005-0000-0000-0000BB050000}"/>
    <cellStyle name="Currency 4 9 2" xfId="10405"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10" xr:uid="{00000000-0005-0000-0000-0000C0050000}"/>
    <cellStyle name="Currency 5 2 2 2 3" xfId="10409" xr:uid="{00000000-0005-0000-0000-0000BF050000}"/>
    <cellStyle name="Currency 5 2 2 3" xfId="2078" xr:uid="{00000000-0005-0000-0000-0000C1050000}"/>
    <cellStyle name="Currency 5 2 2 3 2" xfId="10411" xr:uid="{00000000-0005-0000-0000-0000C1050000}"/>
    <cellStyle name="Currency 5 2 2 4" xfId="10408" xr:uid="{00000000-0005-0000-0000-0000BE050000}"/>
    <cellStyle name="Currency 5 2 3" xfId="2079" xr:uid="{00000000-0005-0000-0000-0000C2050000}"/>
    <cellStyle name="Currency 5 2 3 2" xfId="2080" xr:uid="{00000000-0005-0000-0000-0000C3050000}"/>
    <cellStyle name="Currency 5 2 3 2 2" xfId="10413" xr:uid="{00000000-0005-0000-0000-0000C3050000}"/>
    <cellStyle name="Currency 5 2 3 3" xfId="10412" xr:uid="{00000000-0005-0000-0000-0000C2050000}"/>
    <cellStyle name="Currency 5 2 4" xfId="2081" xr:uid="{00000000-0005-0000-0000-0000C4050000}"/>
    <cellStyle name="Currency 5 2 4 2" xfId="10414" xr:uid="{00000000-0005-0000-0000-0000C4050000}"/>
    <cellStyle name="Currency 5 2 5" xfId="10407" xr:uid="{00000000-0005-0000-0000-0000BD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8" xr:uid="{00000000-0005-0000-0000-0000C8050000}"/>
    <cellStyle name="Currency 5 3 2 2 3" xfId="10417" xr:uid="{00000000-0005-0000-0000-0000C7050000}"/>
    <cellStyle name="Currency 5 3 2 3" xfId="2086" xr:uid="{00000000-0005-0000-0000-0000C9050000}"/>
    <cellStyle name="Currency 5 3 2 3 2" xfId="10419" xr:uid="{00000000-0005-0000-0000-0000C9050000}"/>
    <cellStyle name="Currency 5 3 2 4" xfId="10416" xr:uid="{00000000-0005-0000-0000-0000C6050000}"/>
    <cellStyle name="Currency 5 3 3" xfId="2087" xr:uid="{00000000-0005-0000-0000-0000CA050000}"/>
    <cellStyle name="Currency 5 3 3 2" xfId="2088" xr:uid="{00000000-0005-0000-0000-0000CB050000}"/>
    <cellStyle name="Currency 5 3 3 2 2" xfId="10421" xr:uid="{00000000-0005-0000-0000-0000CB050000}"/>
    <cellStyle name="Currency 5 3 3 3" xfId="10420" xr:uid="{00000000-0005-0000-0000-0000CA050000}"/>
    <cellStyle name="Currency 5 3 4" xfId="2089" xr:uid="{00000000-0005-0000-0000-0000CC050000}"/>
    <cellStyle name="Currency 5 3 4 2" xfId="10422" xr:uid="{00000000-0005-0000-0000-0000CC050000}"/>
    <cellStyle name="Currency 5 3 5" xfId="10415" xr:uid="{00000000-0005-0000-0000-0000C5050000}"/>
    <cellStyle name="Currency 5 4" xfId="2090" xr:uid="{00000000-0005-0000-0000-0000CD050000}"/>
    <cellStyle name="Currency 5 4 2" xfId="2091" xr:uid="{00000000-0005-0000-0000-0000CE050000}"/>
    <cellStyle name="Currency 5 4 2 2" xfId="2092" xr:uid="{00000000-0005-0000-0000-0000CF050000}"/>
    <cellStyle name="Currency 5 4 2 2 2" xfId="10425" xr:uid="{00000000-0005-0000-0000-0000CF050000}"/>
    <cellStyle name="Currency 5 4 2 3" xfId="10424" xr:uid="{00000000-0005-0000-0000-0000CE050000}"/>
    <cellStyle name="Currency 5 4 3" xfId="2093" xr:uid="{00000000-0005-0000-0000-0000D0050000}"/>
    <cellStyle name="Currency 5 4 3 2" xfId="10426" xr:uid="{00000000-0005-0000-0000-0000D0050000}"/>
    <cellStyle name="Currency 5 4 4" xfId="10423" xr:uid="{00000000-0005-0000-0000-0000CD050000}"/>
    <cellStyle name="Currency 5 5" xfId="2094" xr:uid="{00000000-0005-0000-0000-0000D1050000}"/>
    <cellStyle name="Currency 5 5 2" xfId="2095" xr:uid="{00000000-0005-0000-0000-0000D2050000}"/>
    <cellStyle name="Currency 5 5 2 2" xfId="10428" xr:uid="{00000000-0005-0000-0000-0000D2050000}"/>
    <cellStyle name="Currency 5 5 3" xfId="10427" xr:uid="{00000000-0005-0000-0000-0000D1050000}"/>
    <cellStyle name="Currency 5 6" xfId="2096" xr:uid="{00000000-0005-0000-0000-0000D3050000}"/>
    <cellStyle name="Currency 5 6 2" xfId="10429" xr:uid="{00000000-0005-0000-0000-0000D3050000}"/>
    <cellStyle name="Currency 5 7" xfId="10406" xr:uid="{00000000-0005-0000-0000-0000BC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34" xr:uid="{00000000-0005-0000-0000-0000D8050000}"/>
    <cellStyle name="Currency 6 2 2 2 3" xfId="10433" xr:uid="{00000000-0005-0000-0000-0000D7050000}"/>
    <cellStyle name="Currency 6 2 2 3" xfId="2102" xr:uid="{00000000-0005-0000-0000-0000D9050000}"/>
    <cellStyle name="Currency 6 2 2 3 2" xfId="10435" xr:uid="{00000000-0005-0000-0000-0000D9050000}"/>
    <cellStyle name="Currency 6 2 2 4" xfId="10432" xr:uid="{00000000-0005-0000-0000-0000D6050000}"/>
    <cellStyle name="Currency 6 2 3" xfId="2103" xr:uid="{00000000-0005-0000-0000-0000DA050000}"/>
    <cellStyle name="Currency 6 2 3 2" xfId="2104" xr:uid="{00000000-0005-0000-0000-0000DB050000}"/>
    <cellStyle name="Currency 6 2 3 2 2" xfId="10437" xr:uid="{00000000-0005-0000-0000-0000DB050000}"/>
    <cellStyle name="Currency 6 2 3 3" xfId="10436" xr:uid="{00000000-0005-0000-0000-0000DA050000}"/>
    <cellStyle name="Currency 6 2 4" xfId="2105" xr:uid="{00000000-0005-0000-0000-0000DC050000}"/>
    <cellStyle name="Currency 6 2 4 2" xfId="10438" xr:uid="{00000000-0005-0000-0000-0000DC050000}"/>
    <cellStyle name="Currency 6 2 5" xfId="10431" xr:uid="{00000000-0005-0000-0000-0000D5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42" xr:uid="{00000000-0005-0000-0000-0000E0050000}"/>
    <cellStyle name="Currency 6 3 2 2 3" xfId="10441" xr:uid="{00000000-0005-0000-0000-0000DF050000}"/>
    <cellStyle name="Currency 6 3 2 3" xfId="2110" xr:uid="{00000000-0005-0000-0000-0000E1050000}"/>
    <cellStyle name="Currency 6 3 2 3 2" xfId="10443" xr:uid="{00000000-0005-0000-0000-0000E1050000}"/>
    <cellStyle name="Currency 6 3 2 4" xfId="10440" xr:uid="{00000000-0005-0000-0000-0000DE050000}"/>
    <cellStyle name="Currency 6 3 3" xfId="2111" xr:uid="{00000000-0005-0000-0000-0000E2050000}"/>
    <cellStyle name="Currency 6 3 3 2" xfId="2112" xr:uid="{00000000-0005-0000-0000-0000E3050000}"/>
    <cellStyle name="Currency 6 3 3 2 2" xfId="10445" xr:uid="{00000000-0005-0000-0000-0000E3050000}"/>
    <cellStyle name="Currency 6 3 3 3" xfId="10444" xr:uid="{00000000-0005-0000-0000-0000E2050000}"/>
    <cellStyle name="Currency 6 3 4" xfId="2113" xr:uid="{00000000-0005-0000-0000-0000E4050000}"/>
    <cellStyle name="Currency 6 3 4 2" xfId="10446" xr:uid="{00000000-0005-0000-0000-0000E4050000}"/>
    <cellStyle name="Currency 6 3 5" xfId="10439" xr:uid="{00000000-0005-0000-0000-0000DD050000}"/>
    <cellStyle name="Currency 6 4" xfId="2114" xr:uid="{00000000-0005-0000-0000-0000E5050000}"/>
    <cellStyle name="Currency 6 4 2" xfId="2115" xr:uid="{00000000-0005-0000-0000-0000E6050000}"/>
    <cellStyle name="Currency 6 4 2 2" xfId="2116" xr:uid="{00000000-0005-0000-0000-0000E7050000}"/>
    <cellStyle name="Currency 6 4 2 2 2" xfId="10449" xr:uid="{00000000-0005-0000-0000-0000E7050000}"/>
    <cellStyle name="Currency 6 4 2 3" xfId="10448" xr:uid="{00000000-0005-0000-0000-0000E6050000}"/>
    <cellStyle name="Currency 6 4 3" xfId="2117" xr:uid="{00000000-0005-0000-0000-0000E8050000}"/>
    <cellStyle name="Currency 6 4 3 2" xfId="10450" xr:uid="{00000000-0005-0000-0000-0000E8050000}"/>
    <cellStyle name="Currency 6 4 4" xfId="10447" xr:uid="{00000000-0005-0000-0000-0000E5050000}"/>
    <cellStyle name="Currency 6 5" xfId="2118" xr:uid="{00000000-0005-0000-0000-0000E9050000}"/>
    <cellStyle name="Currency 6 5 2" xfId="2119" xr:uid="{00000000-0005-0000-0000-0000EA050000}"/>
    <cellStyle name="Currency 6 5 2 2" xfId="10452" xr:uid="{00000000-0005-0000-0000-0000EA050000}"/>
    <cellStyle name="Currency 6 5 3" xfId="10451" xr:uid="{00000000-0005-0000-0000-0000E9050000}"/>
    <cellStyle name="Currency 6 6" xfId="2120" xr:uid="{00000000-0005-0000-0000-0000EB050000}"/>
    <cellStyle name="Currency 6 6 2" xfId="10453" xr:uid="{00000000-0005-0000-0000-0000EB050000}"/>
    <cellStyle name="Currency 6 7" xfId="10430" xr:uid="{00000000-0005-0000-0000-0000D4050000}"/>
    <cellStyle name="Currency 7" xfId="2121" xr:uid="{00000000-0005-0000-0000-0000EC050000}"/>
    <cellStyle name="Currency 7 2" xfId="2122" xr:uid="{00000000-0005-0000-0000-0000ED050000}"/>
    <cellStyle name="Currency 7 2 2" xfId="10455" xr:uid="{00000000-0005-0000-0000-0000ED050000}"/>
    <cellStyle name="Currency 7 3" xfId="10454" xr:uid="{00000000-0005-0000-0000-0000EC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60" xr:uid="{00000000-0005-0000-0000-0000F2050000}"/>
    <cellStyle name="Currency 8 2 2 2 3" xfId="10459" xr:uid="{00000000-0005-0000-0000-0000F1050000}"/>
    <cellStyle name="Currency 8 2 2 3" xfId="2128" xr:uid="{00000000-0005-0000-0000-0000F3050000}"/>
    <cellStyle name="Currency 8 2 2 3 2" xfId="10461" xr:uid="{00000000-0005-0000-0000-0000F3050000}"/>
    <cellStyle name="Currency 8 2 2 4" xfId="10458" xr:uid="{00000000-0005-0000-0000-0000F0050000}"/>
    <cellStyle name="Currency 8 2 3" xfId="2129" xr:uid="{00000000-0005-0000-0000-0000F4050000}"/>
    <cellStyle name="Currency 8 2 3 2" xfId="2130" xr:uid="{00000000-0005-0000-0000-0000F5050000}"/>
    <cellStyle name="Currency 8 2 3 2 2" xfId="10463" xr:uid="{00000000-0005-0000-0000-0000F5050000}"/>
    <cellStyle name="Currency 8 2 3 3" xfId="10462" xr:uid="{00000000-0005-0000-0000-0000F4050000}"/>
    <cellStyle name="Currency 8 2 4" xfId="2131" xr:uid="{00000000-0005-0000-0000-0000F6050000}"/>
    <cellStyle name="Currency 8 2 4 2" xfId="10464" xr:uid="{00000000-0005-0000-0000-0000F6050000}"/>
    <cellStyle name="Currency 8 2 5" xfId="10457" xr:uid="{00000000-0005-0000-0000-0000EF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8" xr:uid="{00000000-0005-0000-0000-0000FA050000}"/>
    <cellStyle name="Currency 8 3 2 2 3" xfId="10467" xr:uid="{00000000-0005-0000-0000-0000F9050000}"/>
    <cellStyle name="Currency 8 3 2 3" xfId="2136" xr:uid="{00000000-0005-0000-0000-0000FB050000}"/>
    <cellStyle name="Currency 8 3 2 3 2" xfId="10469" xr:uid="{00000000-0005-0000-0000-0000FB050000}"/>
    <cellStyle name="Currency 8 3 2 4" xfId="10466" xr:uid="{00000000-0005-0000-0000-0000F8050000}"/>
    <cellStyle name="Currency 8 3 3" xfId="2137" xr:uid="{00000000-0005-0000-0000-0000FC050000}"/>
    <cellStyle name="Currency 8 3 3 2" xfId="2138" xr:uid="{00000000-0005-0000-0000-0000FD050000}"/>
    <cellStyle name="Currency 8 3 3 2 2" xfId="10471" xr:uid="{00000000-0005-0000-0000-0000FD050000}"/>
    <cellStyle name="Currency 8 3 3 3" xfId="10470" xr:uid="{00000000-0005-0000-0000-0000FC050000}"/>
    <cellStyle name="Currency 8 3 4" xfId="2139" xr:uid="{00000000-0005-0000-0000-0000FE050000}"/>
    <cellStyle name="Currency 8 3 4 2" xfId="10472" xr:uid="{00000000-0005-0000-0000-0000FE050000}"/>
    <cellStyle name="Currency 8 3 5" xfId="10465" xr:uid="{00000000-0005-0000-0000-0000F7050000}"/>
    <cellStyle name="Currency 8 4" xfId="2140" xr:uid="{00000000-0005-0000-0000-0000FF050000}"/>
    <cellStyle name="Currency 8 4 2" xfId="2141" xr:uid="{00000000-0005-0000-0000-000000060000}"/>
    <cellStyle name="Currency 8 4 2 2" xfId="2142" xr:uid="{00000000-0005-0000-0000-000001060000}"/>
    <cellStyle name="Currency 8 4 2 2 2" xfId="10475" xr:uid="{00000000-0005-0000-0000-000001060000}"/>
    <cellStyle name="Currency 8 4 2 3" xfId="10474" xr:uid="{00000000-0005-0000-0000-000000060000}"/>
    <cellStyle name="Currency 8 4 3" xfId="2143" xr:uid="{00000000-0005-0000-0000-000002060000}"/>
    <cellStyle name="Currency 8 4 3 2" xfId="10476" xr:uid="{00000000-0005-0000-0000-000002060000}"/>
    <cellStyle name="Currency 8 4 4" xfId="10473" xr:uid="{00000000-0005-0000-0000-0000FF050000}"/>
    <cellStyle name="Currency 8 5" xfId="2144" xr:uid="{00000000-0005-0000-0000-000003060000}"/>
    <cellStyle name="Currency 8 5 2" xfId="2145" xr:uid="{00000000-0005-0000-0000-000004060000}"/>
    <cellStyle name="Currency 8 5 2 2" xfId="10478" xr:uid="{00000000-0005-0000-0000-000004060000}"/>
    <cellStyle name="Currency 8 5 3" xfId="10477" xr:uid="{00000000-0005-0000-0000-000003060000}"/>
    <cellStyle name="Currency 8 6" xfId="2146" xr:uid="{00000000-0005-0000-0000-000005060000}"/>
    <cellStyle name="Currency 8 6 2" xfId="10479" xr:uid="{00000000-0005-0000-0000-000005060000}"/>
    <cellStyle name="Currency 8 7" xfId="2147" xr:uid="{00000000-0005-0000-0000-000006060000}"/>
    <cellStyle name="Currency 8 7 2" xfId="10480" xr:uid="{00000000-0005-0000-0000-000006060000}"/>
    <cellStyle name="Currency 8 8" xfId="10456" xr:uid="{00000000-0005-0000-0000-0000EE05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85" xr:uid="{00000000-0005-0000-0000-00000B060000}"/>
    <cellStyle name="Currency 9 2 2 2 3" xfId="10484" xr:uid="{00000000-0005-0000-0000-00000A060000}"/>
    <cellStyle name="Currency 9 2 2 3" xfId="2153" xr:uid="{00000000-0005-0000-0000-00000C060000}"/>
    <cellStyle name="Currency 9 2 2 3 2" xfId="10486" xr:uid="{00000000-0005-0000-0000-00000C060000}"/>
    <cellStyle name="Currency 9 2 2 4" xfId="10483" xr:uid="{00000000-0005-0000-0000-000009060000}"/>
    <cellStyle name="Currency 9 2 3" xfId="2154" xr:uid="{00000000-0005-0000-0000-00000D060000}"/>
    <cellStyle name="Currency 9 2 3 2" xfId="2155" xr:uid="{00000000-0005-0000-0000-00000E060000}"/>
    <cellStyle name="Currency 9 2 3 2 2" xfId="10488" xr:uid="{00000000-0005-0000-0000-00000E060000}"/>
    <cellStyle name="Currency 9 2 3 3" xfId="10487" xr:uid="{00000000-0005-0000-0000-00000D060000}"/>
    <cellStyle name="Currency 9 2 4" xfId="2156" xr:uid="{00000000-0005-0000-0000-00000F060000}"/>
    <cellStyle name="Currency 9 2 4 2" xfId="10489" xr:uid="{00000000-0005-0000-0000-00000F060000}"/>
    <cellStyle name="Currency 9 2 5" xfId="10482" xr:uid="{00000000-0005-0000-0000-000008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93" xr:uid="{00000000-0005-0000-0000-000013060000}"/>
    <cellStyle name="Currency 9 3 2 2 3" xfId="10492" xr:uid="{00000000-0005-0000-0000-000012060000}"/>
    <cellStyle name="Currency 9 3 2 3" xfId="2161" xr:uid="{00000000-0005-0000-0000-000014060000}"/>
    <cellStyle name="Currency 9 3 2 3 2" xfId="10494" xr:uid="{00000000-0005-0000-0000-000014060000}"/>
    <cellStyle name="Currency 9 3 2 4" xfId="10491" xr:uid="{00000000-0005-0000-0000-000011060000}"/>
    <cellStyle name="Currency 9 3 3" xfId="2162" xr:uid="{00000000-0005-0000-0000-000015060000}"/>
    <cellStyle name="Currency 9 3 3 2" xfId="2163" xr:uid="{00000000-0005-0000-0000-000016060000}"/>
    <cellStyle name="Currency 9 3 3 2 2" xfId="10496" xr:uid="{00000000-0005-0000-0000-000016060000}"/>
    <cellStyle name="Currency 9 3 3 3" xfId="10495" xr:uid="{00000000-0005-0000-0000-000015060000}"/>
    <cellStyle name="Currency 9 3 4" xfId="2164" xr:uid="{00000000-0005-0000-0000-000017060000}"/>
    <cellStyle name="Currency 9 3 4 2" xfId="10497" xr:uid="{00000000-0005-0000-0000-000017060000}"/>
    <cellStyle name="Currency 9 3 5" xfId="10490" xr:uid="{00000000-0005-0000-0000-000010060000}"/>
    <cellStyle name="Currency 9 4" xfId="2165" xr:uid="{00000000-0005-0000-0000-000018060000}"/>
    <cellStyle name="Currency 9 4 2" xfId="2166" xr:uid="{00000000-0005-0000-0000-000019060000}"/>
    <cellStyle name="Currency 9 4 2 2" xfId="2167" xr:uid="{00000000-0005-0000-0000-00001A060000}"/>
    <cellStyle name="Currency 9 4 2 2 2" xfId="10500" xr:uid="{00000000-0005-0000-0000-00001A060000}"/>
    <cellStyle name="Currency 9 4 2 3" xfId="10499" xr:uid="{00000000-0005-0000-0000-000019060000}"/>
    <cellStyle name="Currency 9 4 3" xfId="2168" xr:uid="{00000000-0005-0000-0000-00001B060000}"/>
    <cellStyle name="Currency 9 4 3 2" xfId="10501" xr:uid="{00000000-0005-0000-0000-00001B060000}"/>
    <cellStyle name="Currency 9 4 4" xfId="10498" xr:uid="{00000000-0005-0000-0000-000018060000}"/>
    <cellStyle name="Currency 9 5" xfId="2169" xr:uid="{00000000-0005-0000-0000-00001C060000}"/>
    <cellStyle name="Currency 9 5 2" xfId="2170" xr:uid="{00000000-0005-0000-0000-00001D060000}"/>
    <cellStyle name="Currency 9 5 2 2" xfId="10503" xr:uid="{00000000-0005-0000-0000-00001D060000}"/>
    <cellStyle name="Currency 9 5 3" xfId="10502" xr:uid="{00000000-0005-0000-0000-00001C060000}"/>
    <cellStyle name="Currency 9 6" xfId="2171" xr:uid="{00000000-0005-0000-0000-00001E060000}"/>
    <cellStyle name="Currency 9 6 2" xfId="10504" xr:uid="{00000000-0005-0000-0000-00001E060000}"/>
    <cellStyle name="Currency 9 7" xfId="10481" xr:uid="{00000000-0005-0000-0000-000007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506" xr:uid="{00000000-0005-0000-0000-000025060000}"/>
    <cellStyle name="Data 3" xfId="2180" xr:uid="{00000000-0005-0000-0000-000026060000}"/>
    <cellStyle name="Data 4" xfId="10505" xr:uid="{00000000-0005-0000-0000-000024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548"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07"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8"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9"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10"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1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1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10513" xr:uid="{00000000-0005-0000-0000-0000A41A0000}"/>
    <cellStyle name="Header2" xfId="2247" xr:uid="{00000000-0005-0000-0000-0000A51A0000}"/>
    <cellStyle name="Header2 2" xfId="10514"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515"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16"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53" xr:uid="{00000000-0005-0000-0000-0000041B0000}"/>
    <cellStyle name="ItemTypeClass 3" xfId="10517" xr:uid="{00000000-0005-0000-0000-000003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m/dd/yy 2" xfId="1051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19" xr:uid="{00000000-0005-0000-0000-000066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2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21"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22" xr:uid="{00000000-0005-0000-0000-0000DC240000}"/>
    <cellStyle name="Shade" xfId="4799" xr:uid="{00000000-0005-0000-0000-0000DD240000}"/>
    <cellStyle name="Shaded" xfId="4800" xr:uid="{00000000-0005-0000-0000-0000DE240000}"/>
    <cellStyle name="Single Accounting" xfId="4801" xr:uid="{00000000-0005-0000-0000-0000DF240000}"/>
    <cellStyle name="Single Accounting 2" xfId="10523" xr:uid="{00000000-0005-0000-0000-0000DF240000}"/>
    <cellStyle name="SingleLineAcctgn" xfId="4802" xr:uid="{00000000-0005-0000-0000-0000E0240000}"/>
    <cellStyle name="SingleLineAcctgn 2" xfId="10524"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525"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26"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27"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28" xr:uid="{00000000-0005-0000-0000-000061250000}"/>
    <cellStyle name="Style 22" xfId="4933" xr:uid="{00000000-0005-0000-0000-000063250000}"/>
    <cellStyle name="Style 22 2" xfId="4934" xr:uid="{00000000-0005-0000-0000-000064250000}"/>
    <cellStyle name="Style 22 2 2" xfId="10530" xr:uid="{00000000-0005-0000-0000-000064250000}"/>
    <cellStyle name="Style 22 3" xfId="4935" xr:uid="{00000000-0005-0000-0000-000065250000}"/>
    <cellStyle name="Style 22 3 2" xfId="10531" xr:uid="{00000000-0005-0000-0000-000065250000}"/>
    <cellStyle name="Style 22 4" xfId="4936" xr:uid="{00000000-0005-0000-0000-000066250000}"/>
    <cellStyle name="Style 22 5" xfId="10529" xr:uid="{00000000-0005-0000-0000-000063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2 2" xfId="9779"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32" xr:uid="{00000000-0005-0000-0000-00006F250000}"/>
    <cellStyle name="Style 25" xfId="4941" xr:uid="{00000000-0005-0000-0000-000073250000}"/>
    <cellStyle name="Style 25 2" xfId="4942" xr:uid="{00000000-0005-0000-0000-000074250000}"/>
    <cellStyle name="Style 25 2 2" xfId="10534" xr:uid="{00000000-0005-0000-0000-000074250000}"/>
    <cellStyle name="Style 25 3" xfId="4943" xr:uid="{00000000-0005-0000-0000-000075250000}"/>
    <cellStyle name="Style 25 4" xfId="10533" xr:uid="{00000000-0005-0000-0000-000073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35" xr:uid="{00000000-0005-0000-0000-000076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36"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37"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10538" xr:uid="{00000000-0005-0000-0000-0000DE250000}"/>
    <cellStyle name="TableColumnHeader" xfId="5047" xr:uid="{00000000-0005-0000-0000-0000DF250000}"/>
    <cellStyle name="TableColumnHeader 2" xfId="8566" xr:uid="{00000000-0005-0000-0000-0000E0250000}"/>
    <cellStyle name="TableColumnHeader 2 2" xfId="10556" xr:uid="{00000000-0005-0000-0000-0000E0250000}"/>
    <cellStyle name="TableColumnHeader 3" xfId="10539" xr:uid="{00000000-0005-0000-0000-0000DF250000}"/>
    <cellStyle name="TableHeading" xfId="5048" xr:uid="{00000000-0005-0000-0000-0000E1250000}"/>
    <cellStyle name="TableHeading 2" xfId="10540"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ext Wrap 2" xfId="10541"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10542" xr:uid="{00000000-0005-0000-0000-000008260000}"/>
    <cellStyle name="Total Bold" xfId="5078" xr:uid="{00000000-0005-0000-0000-000009260000}"/>
    <cellStyle name="Total Bold 2" xfId="10543"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44" xr:uid="{00000000-0005-0000-0000-000029260000}"/>
    <cellStyle name="常规 2" xfId="5107" xr:uid="{00000000-0005-0000-0000-00002A260000}"/>
    <cellStyle name="標準_car_JP" xfId="5108" xr:uid="{00000000-0005-0000-0000-00002B26000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66FFFF"/>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829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89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523874</xdr:colOff>
      <xdr:row>1</xdr:row>
      <xdr:rowOff>114300</xdr:rowOff>
    </xdr:from>
    <xdr:to>
      <xdr:col>35</xdr:col>
      <xdr:colOff>577849</xdr:colOff>
      <xdr:row>11</xdr:row>
      <xdr:rowOff>106891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3874" y="304800"/>
          <a:ext cx="19646900" cy="1897591"/>
        </a:xfrm>
        <a:prstGeom prst="rect">
          <a:avLst/>
        </a:prstGeom>
        <a:ln>
          <a:noFill/>
        </a:ln>
        <a:effectLst>
          <a:softEdge rad="112500"/>
        </a:effectLst>
      </xdr:spPr>
    </xdr:pic>
    <xdr:clientData/>
  </xdr:twoCellAnchor>
  <xdr:twoCellAnchor>
    <xdr:from>
      <xdr:col>1</xdr:col>
      <xdr:colOff>219075</xdr:colOff>
      <xdr:row>4</xdr:row>
      <xdr:rowOff>114300</xdr:rowOff>
    </xdr:from>
    <xdr:to>
      <xdr:col>34</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28675" y="876300"/>
          <a:ext cx="18475747"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82550</xdr:colOff>
      <xdr:row>2</xdr:row>
      <xdr:rowOff>133350</xdr:rowOff>
    </xdr:from>
    <xdr:to>
      <xdr:col>2</xdr:col>
      <xdr:colOff>114180</xdr:colOff>
      <xdr:row>5</xdr:row>
      <xdr:rowOff>140829</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2150" y="514350"/>
          <a:ext cx="5832355" cy="57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21</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6606017" y="585879"/>
          <a:ext cx="4795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31</xdr:col>
      <xdr:colOff>352425</xdr:colOff>
      <xdr:row>9</xdr:row>
      <xdr:rowOff>9525</xdr:rowOff>
    </xdr:from>
    <xdr:to>
      <xdr:col>35</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7506950"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8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9774" y="216648"/>
          <a:ext cx="610294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25871713"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29076" cy="198197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881036"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usaazi\Downloads\THESL_IRR_1-Staff-4_App%20B%20-%20LRAMVA%20Workform_Updated_2020101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1.  LRAMVA Summary"/>
      <sheetName val="1-a.  Summary of Changes"/>
      <sheetName val="DropDownList"/>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33" t="s">
        <v>174</v>
      </c>
      <c r="C3" s="833"/>
    </row>
    <row r="4" spans="1:3" ht="11.25" customHeight="1"/>
    <row r="5" spans="1:3" s="22" customFormat="1" ht="25.5" customHeight="1">
      <c r="B5" s="49" t="s">
        <v>420</v>
      </c>
      <c r="C5" s="49" t="s">
        <v>173</v>
      </c>
    </row>
    <row r="6" spans="1:3" s="146" customFormat="1" ht="62.25" customHeight="1">
      <c r="A6" s="206"/>
      <c r="B6" s="534" t="s">
        <v>170</v>
      </c>
      <c r="C6" s="579" t="s">
        <v>929</v>
      </c>
    </row>
    <row r="7" spans="1:3" s="146" customFormat="1" ht="21" customHeight="1">
      <c r="A7" s="206"/>
      <c r="B7" s="530" t="s">
        <v>552</v>
      </c>
      <c r="C7" s="580" t="s">
        <v>609</v>
      </c>
    </row>
    <row r="8" spans="1:3" s="146" customFormat="1" ht="32.25" customHeight="1">
      <c r="B8" s="530" t="s">
        <v>367</v>
      </c>
      <c r="C8" s="581" t="s">
        <v>599</v>
      </c>
    </row>
    <row r="9" spans="1:3" s="146" customFormat="1" ht="27.75" customHeight="1">
      <c r="B9" s="530" t="s">
        <v>169</v>
      </c>
      <c r="C9" s="581" t="s">
        <v>600</v>
      </c>
    </row>
    <row r="10" spans="1:3" s="146" customFormat="1" ht="26.25" customHeight="1">
      <c r="B10" s="542" t="s">
        <v>368</v>
      </c>
      <c r="C10" s="583" t="s">
        <v>601</v>
      </c>
    </row>
    <row r="11" spans="1:3" s="146" customFormat="1" ht="39.75" customHeight="1">
      <c r="B11" s="530" t="s">
        <v>836</v>
      </c>
      <c r="C11" s="581" t="s">
        <v>837</v>
      </c>
    </row>
    <row r="12" spans="1:3" s="146" customFormat="1" ht="18" customHeight="1">
      <c r="B12" s="530" t="s">
        <v>370</v>
      </c>
      <c r="C12" s="581" t="s">
        <v>602</v>
      </c>
    </row>
    <row r="13" spans="1:3" s="146" customFormat="1" ht="13.5" customHeight="1">
      <c r="B13" s="530"/>
      <c r="C13" s="582"/>
    </row>
    <row r="14" spans="1:3" s="146" customFormat="1" ht="18" customHeight="1">
      <c r="B14" s="530" t="s">
        <v>655</v>
      </c>
      <c r="C14" s="580" t="s">
        <v>653</v>
      </c>
    </row>
    <row r="15" spans="1:3" s="146" customFormat="1" ht="8.25" customHeight="1">
      <c r="B15" s="530"/>
      <c r="C15" s="582"/>
    </row>
    <row r="16" spans="1:3" s="146" customFormat="1" ht="33" customHeight="1">
      <c r="B16" s="584" t="s">
        <v>598</v>
      </c>
      <c r="C16" s="585" t="s">
        <v>654</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79"/>
  <sheetViews>
    <sheetView zoomScale="70" zoomScaleNormal="70" workbookViewId="0">
      <pane ySplit="17" topLeftCell="A18" activePane="bottomLeft" state="frozen"/>
      <selection pane="bottomLeft" activeCell="H29" sqref="H29:N29"/>
    </sheetView>
  </sheetViews>
  <sheetFormatPr defaultColWidth="9" defaultRowHeight="15"/>
  <cols>
    <col min="1" max="1" width="9" style="1"/>
    <col min="2" max="2" width="37" style="607"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834" t="s">
        <v>973</v>
      </c>
      <c r="C15" s="834"/>
      <c r="D15" s="834"/>
      <c r="E15" s="834"/>
      <c r="F15" s="834"/>
      <c r="G15" s="834"/>
      <c r="H15" s="834"/>
      <c r="I15" s="834"/>
      <c r="J15" s="834"/>
      <c r="K15" s="834"/>
      <c r="L15" s="834"/>
      <c r="M15" s="834"/>
      <c r="N15" s="834"/>
      <c r="O15" s="834"/>
      <c r="P15" s="834"/>
      <c r="Q15" s="834"/>
      <c r="R15" s="834"/>
      <c r="S15" s="834"/>
      <c r="T15" s="834"/>
      <c r="U15" s="834"/>
    </row>
    <row r="17" spans="2:21" ht="26.25" customHeight="1">
      <c r="B17" s="608" t="s">
        <v>561</v>
      </c>
      <c r="C17" s="842" t="s">
        <v>504</v>
      </c>
      <c r="D17" s="843"/>
      <c r="E17" s="843"/>
      <c r="F17" s="843"/>
      <c r="G17" s="843"/>
      <c r="H17" s="843"/>
      <c r="I17" s="843"/>
      <c r="J17" s="843"/>
      <c r="K17" s="843"/>
      <c r="L17" s="843"/>
      <c r="M17" s="843"/>
      <c r="N17" s="843"/>
      <c r="O17" s="843"/>
      <c r="P17" s="843"/>
      <c r="Q17" s="843"/>
      <c r="R17" s="843"/>
      <c r="S17" s="843"/>
      <c r="T17" s="843"/>
      <c r="U17" s="843"/>
    </row>
    <row r="18" spans="2:21" ht="6.95" customHeight="1">
      <c r="B18" s="754"/>
      <c r="C18" s="755"/>
      <c r="D18" s="755"/>
      <c r="E18" s="755"/>
      <c r="F18" s="755"/>
      <c r="G18" s="755"/>
      <c r="H18" s="755"/>
      <c r="I18" s="755"/>
      <c r="J18" s="755"/>
      <c r="K18" s="755"/>
      <c r="L18" s="755"/>
      <c r="M18" s="755"/>
      <c r="N18" s="755"/>
      <c r="O18" s="755"/>
      <c r="P18" s="755"/>
      <c r="Q18" s="755"/>
      <c r="R18" s="755"/>
      <c r="S18" s="755"/>
      <c r="T18" s="755"/>
      <c r="U18" s="755"/>
    </row>
    <row r="19" spans="2:21" ht="26.25" customHeight="1">
      <c r="B19" s="763" t="s">
        <v>997</v>
      </c>
      <c r="C19" s="848" t="s">
        <v>1003</v>
      </c>
      <c r="D19" s="848"/>
      <c r="E19" s="848"/>
      <c r="F19" s="848"/>
      <c r="G19" s="848"/>
      <c r="H19" s="848"/>
      <c r="I19" s="848"/>
      <c r="J19" s="848"/>
      <c r="K19" s="848"/>
      <c r="L19" s="848"/>
      <c r="M19" s="848"/>
      <c r="N19" s="848"/>
      <c r="O19" s="848"/>
      <c r="P19" s="848"/>
      <c r="Q19" s="848"/>
      <c r="R19" s="848"/>
      <c r="S19" s="848"/>
      <c r="T19" s="848"/>
      <c r="U19" s="849"/>
    </row>
    <row r="20" spans="2:21" ht="15.75">
      <c r="B20" s="764" t="s">
        <v>546</v>
      </c>
      <c r="C20" s="850" t="s">
        <v>998</v>
      </c>
      <c r="D20" s="850"/>
      <c r="E20" s="850"/>
      <c r="F20" s="850"/>
      <c r="G20" s="850"/>
      <c r="H20" s="851" t="s">
        <v>999</v>
      </c>
      <c r="I20" s="851"/>
      <c r="J20" s="851"/>
      <c r="K20" s="851"/>
      <c r="L20" s="851"/>
      <c r="M20" s="851"/>
      <c r="N20" s="851"/>
      <c r="O20" s="851" t="s">
        <v>1000</v>
      </c>
      <c r="P20" s="851"/>
      <c r="Q20" s="851"/>
      <c r="R20" s="851"/>
      <c r="S20" s="851"/>
      <c r="T20" s="851"/>
      <c r="U20" s="851"/>
    </row>
    <row r="21" spans="2:21" ht="15.75">
      <c r="B21" s="765">
        <v>1</v>
      </c>
      <c r="C21" s="841" t="s">
        <v>1004</v>
      </c>
      <c r="D21" s="841"/>
      <c r="E21" s="841"/>
      <c r="F21" s="841"/>
      <c r="G21" s="841"/>
      <c r="H21" s="841" t="s">
        <v>1005</v>
      </c>
      <c r="I21" s="841"/>
      <c r="J21" s="841"/>
      <c r="K21" s="841"/>
      <c r="L21" s="841"/>
      <c r="M21" s="841"/>
      <c r="N21" s="841"/>
      <c r="O21" s="841" t="s">
        <v>1006</v>
      </c>
      <c r="P21" s="841"/>
      <c r="Q21" s="841"/>
      <c r="R21" s="841"/>
      <c r="S21" s="841"/>
      <c r="T21" s="841"/>
      <c r="U21" s="841"/>
    </row>
    <row r="22" spans="2:21" ht="15.75">
      <c r="B22" s="765">
        <v>2</v>
      </c>
      <c r="C22" s="841" t="s">
        <v>1007</v>
      </c>
      <c r="D22" s="841"/>
      <c r="E22" s="841"/>
      <c r="F22" s="841"/>
      <c r="G22" s="841"/>
      <c r="H22" s="841" t="s">
        <v>1008</v>
      </c>
      <c r="I22" s="841"/>
      <c r="J22" s="841"/>
      <c r="K22" s="841"/>
      <c r="L22" s="841"/>
      <c r="M22" s="841"/>
      <c r="N22" s="841"/>
      <c r="O22" s="841" t="s">
        <v>1009</v>
      </c>
      <c r="P22" s="841"/>
      <c r="Q22" s="841"/>
      <c r="R22" s="841"/>
      <c r="S22" s="841"/>
      <c r="T22" s="841"/>
      <c r="U22" s="841"/>
    </row>
    <row r="23" spans="2:21" ht="15.75">
      <c r="B23" s="765">
        <v>3</v>
      </c>
      <c r="C23" s="841" t="s">
        <v>1010</v>
      </c>
      <c r="D23" s="841"/>
      <c r="E23" s="841"/>
      <c r="F23" s="841"/>
      <c r="G23" s="841"/>
      <c r="H23" s="841" t="s">
        <v>1011</v>
      </c>
      <c r="I23" s="841"/>
      <c r="J23" s="841"/>
      <c r="K23" s="841"/>
      <c r="L23" s="841"/>
      <c r="M23" s="841"/>
      <c r="N23" s="841"/>
      <c r="O23" s="841" t="s">
        <v>1012</v>
      </c>
      <c r="P23" s="841"/>
      <c r="Q23" s="841"/>
      <c r="R23" s="841"/>
      <c r="S23" s="841"/>
      <c r="T23" s="841"/>
      <c r="U23" s="841"/>
    </row>
    <row r="24" spans="2:21" ht="15.75">
      <c r="B24" s="765">
        <v>4</v>
      </c>
      <c r="C24" s="841" t="s">
        <v>1013</v>
      </c>
      <c r="D24" s="841"/>
      <c r="E24" s="841"/>
      <c r="F24" s="841"/>
      <c r="G24" s="841"/>
      <c r="H24" s="841" t="s">
        <v>1014</v>
      </c>
      <c r="I24" s="841"/>
      <c r="J24" s="841"/>
      <c r="K24" s="841"/>
      <c r="L24" s="841"/>
      <c r="M24" s="841"/>
      <c r="N24" s="841"/>
      <c r="O24" s="841" t="s">
        <v>1015</v>
      </c>
      <c r="P24" s="841"/>
      <c r="Q24" s="841"/>
      <c r="R24" s="841"/>
      <c r="S24" s="841"/>
      <c r="T24" s="841"/>
      <c r="U24" s="841"/>
    </row>
    <row r="25" spans="2:21" ht="15.75">
      <c r="B25" s="765">
        <v>5</v>
      </c>
      <c r="C25" s="841" t="s">
        <v>1016</v>
      </c>
      <c r="D25" s="841"/>
      <c r="E25" s="841"/>
      <c r="F25" s="841"/>
      <c r="G25" s="841"/>
      <c r="H25" s="841" t="s">
        <v>1017</v>
      </c>
      <c r="I25" s="841"/>
      <c r="J25" s="841"/>
      <c r="K25" s="841"/>
      <c r="L25" s="841"/>
      <c r="M25" s="841"/>
      <c r="N25" s="841"/>
      <c r="O25" s="841" t="s">
        <v>1018</v>
      </c>
      <c r="P25" s="841"/>
      <c r="Q25" s="841"/>
      <c r="R25" s="841"/>
      <c r="S25" s="841"/>
      <c r="T25" s="841"/>
      <c r="U25" s="841"/>
    </row>
    <row r="26" spans="2:21" ht="15.75">
      <c r="B26" s="765">
        <v>6</v>
      </c>
      <c r="C26" s="841" t="s">
        <v>1019</v>
      </c>
      <c r="D26" s="841"/>
      <c r="E26" s="841"/>
      <c r="F26" s="841"/>
      <c r="G26" s="841"/>
      <c r="H26" s="852" t="s">
        <v>1020</v>
      </c>
      <c r="I26" s="852"/>
      <c r="J26" s="852"/>
      <c r="K26" s="852"/>
      <c r="L26" s="852"/>
      <c r="M26" s="852"/>
      <c r="N26" s="852"/>
      <c r="O26" s="852" t="s">
        <v>1021</v>
      </c>
      <c r="P26" s="852"/>
      <c r="Q26" s="852"/>
      <c r="R26" s="852"/>
      <c r="S26" s="852"/>
      <c r="T26" s="852"/>
      <c r="U26" s="852"/>
    </row>
    <row r="27" spans="2:21" ht="15.75">
      <c r="B27" s="765">
        <v>7</v>
      </c>
      <c r="C27" s="841" t="s">
        <v>1022</v>
      </c>
      <c r="D27" s="841"/>
      <c r="E27" s="841"/>
      <c r="F27" s="841"/>
      <c r="G27" s="841"/>
      <c r="H27" s="852" t="s">
        <v>1023</v>
      </c>
      <c r="I27" s="852"/>
      <c r="J27" s="852"/>
      <c r="K27" s="852"/>
      <c r="L27" s="852"/>
      <c r="M27" s="852"/>
      <c r="N27" s="852"/>
      <c r="O27" s="852" t="s">
        <v>1024</v>
      </c>
      <c r="P27" s="852"/>
      <c r="Q27" s="852"/>
      <c r="R27" s="852"/>
      <c r="S27" s="852"/>
      <c r="T27" s="852"/>
      <c r="U27" s="852"/>
    </row>
    <row r="28" spans="2:21" ht="15.75">
      <c r="B28" s="765">
        <v>8</v>
      </c>
      <c r="C28" s="841" t="s">
        <v>1025</v>
      </c>
      <c r="D28" s="841"/>
      <c r="E28" s="841"/>
      <c r="F28" s="841"/>
      <c r="G28" s="841"/>
      <c r="H28" s="841" t="s">
        <v>1026</v>
      </c>
      <c r="I28" s="841"/>
      <c r="J28" s="841"/>
      <c r="K28" s="841"/>
      <c r="L28" s="841"/>
      <c r="M28" s="841"/>
      <c r="N28" s="841"/>
      <c r="O28" s="841" t="s">
        <v>1027</v>
      </c>
      <c r="P28" s="841"/>
      <c r="Q28" s="841"/>
      <c r="R28" s="841"/>
      <c r="S28" s="841"/>
      <c r="T28" s="841"/>
      <c r="U28" s="841"/>
    </row>
    <row r="29" spans="2:21" ht="15.75">
      <c r="B29" s="765">
        <v>9</v>
      </c>
      <c r="C29" s="841" t="s">
        <v>1028</v>
      </c>
      <c r="D29" s="841"/>
      <c r="E29" s="841"/>
      <c r="F29" s="841"/>
      <c r="G29" s="841"/>
      <c r="H29" s="841" t="s">
        <v>1029</v>
      </c>
      <c r="I29" s="841"/>
      <c r="J29" s="841"/>
      <c r="K29" s="841"/>
      <c r="L29" s="841"/>
      <c r="M29" s="841"/>
      <c r="N29" s="841"/>
      <c r="O29" s="841" t="s">
        <v>1030</v>
      </c>
      <c r="P29" s="841"/>
      <c r="Q29" s="841"/>
      <c r="R29" s="841"/>
      <c r="S29" s="841"/>
      <c r="T29" s="841"/>
      <c r="U29" s="841"/>
    </row>
    <row r="30" spans="2:21" ht="15.75">
      <c r="B30" s="766"/>
      <c r="C30" s="767"/>
      <c r="D30" s="767"/>
      <c r="E30" s="767"/>
      <c r="F30" s="767"/>
      <c r="G30" s="767"/>
      <c r="H30" s="767"/>
      <c r="I30" s="767"/>
      <c r="J30" s="767"/>
      <c r="K30" s="767"/>
      <c r="L30" s="767"/>
      <c r="M30" s="767"/>
      <c r="N30" s="767"/>
      <c r="O30" s="767"/>
      <c r="P30" s="767"/>
      <c r="Q30" s="767"/>
      <c r="R30" s="767"/>
      <c r="S30" s="767"/>
      <c r="T30" s="767"/>
      <c r="U30" s="768"/>
    </row>
    <row r="31" spans="2:21" ht="26.25" customHeight="1">
      <c r="B31" s="763" t="s">
        <v>997</v>
      </c>
      <c r="C31" s="848" t="s">
        <v>1031</v>
      </c>
      <c r="D31" s="848"/>
      <c r="E31" s="848"/>
      <c r="F31" s="848"/>
      <c r="G31" s="848"/>
      <c r="H31" s="848"/>
      <c r="I31" s="848"/>
      <c r="J31" s="848"/>
      <c r="K31" s="848"/>
      <c r="L31" s="848"/>
      <c r="M31" s="848"/>
      <c r="N31" s="848"/>
      <c r="O31" s="848"/>
      <c r="P31" s="848"/>
      <c r="Q31" s="848"/>
      <c r="R31" s="848"/>
      <c r="S31" s="848"/>
      <c r="T31" s="848"/>
      <c r="U31" s="849"/>
    </row>
    <row r="32" spans="2:21" ht="15.75">
      <c r="B32" s="764" t="s">
        <v>546</v>
      </c>
      <c r="C32" s="850" t="s">
        <v>998</v>
      </c>
      <c r="D32" s="850"/>
      <c r="E32" s="850"/>
      <c r="F32" s="850"/>
      <c r="G32" s="850"/>
      <c r="H32" s="851" t="s">
        <v>1001</v>
      </c>
      <c r="I32" s="851"/>
      <c r="J32" s="851"/>
      <c r="K32" s="851"/>
      <c r="L32" s="851"/>
      <c r="M32" s="851"/>
      <c r="N32" s="851"/>
      <c r="O32" s="851" t="s">
        <v>1002</v>
      </c>
      <c r="P32" s="851"/>
      <c r="Q32" s="851"/>
      <c r="R32" s="851"/>
      <c r="S32" s="851"/>
      <c r="T32" s="851"/>
      <c r="U32" s="851"/>
    </row>
    <row r="33" spans="2:21" ht="15.75" customHeight="1">
      <c r="B33" s="853">
        <v>1</v>
      </c>
      <c r="C33" s="861" t="s">
        <v>1032</v>
      </c>
      <c r="D33" s="862"/>
      <c r="E33" s="862"/>
      <c r="F33" s="862"/>
      <c r="G33" s="863"/>
      <c r="H33" s="855" t="s">
        <v>1033</v>
      </c>
      <c r="I33" s="856"/>
      <c r="J33" s="856"/>
      <c r="K33" s="856"/>
      <c r="L33" s="856"/>
      <c r="M33" s="856"/>
      <c r="N33" s="857"/>
      <c r="O33" s="861" t="s">
        <v>1024</v>
      </c>
      <c r="P33" s="862"/>
      <c r="Q33" s="862"/>
      <c r="R33" s="862"/>
      <c r="S33" s="862"/>
      <c r="T33" s="862"/>
      <c r="U33" s="863"/>
    </row>
    <row r="34" spans="2:21" ht="15.75" customHeight="1">
      <c r="B34" s="854"/>
      <c r="C34" s="864"/>
      <c r="D34" s="865"/>
      <c r="E34" s="865"/>
      <c r="F34" s="865"/>
      <c r="G34" s="866"/>
      <c r="H34" s="858"/>
      <c r="I34" s="859"/>
      <c r="J34" s="859"/>
      <c r="K34" s="859"/>
      <c r="L34" s="859"/>
      <c r="M34" s="859"/>
      <c r="N34" s="860"/>
      <c r="O34" s="864"/>
      <c r="P34" s="865"/>
      <c r="Q34" s="865"/>
      <c r="R34" s="865"/>
      <c r="S34" s="865"/>
      <c r="T34" s="865"/>
      <c r="U34" s="866"/>
    </row>
    <row r="35" spans="2:21" ht="15.75" customHeight="1">
      <c r="B35" s="765">
        <v>2</v>
      </c>
      <c r="C35" s="841" t="s">
        <v>1034</v>
      </c>
      <c r="D35" s="841"/>
      <c r="E35" s="841"/>
      <c r="F35" s="841"/>
      <c r="G35" s="841"/>
      <c r="H35" s="841" t="s">
        <v>1035</v>
      </c>
      <c r="I35" s="841"/>
      <c r="J35" s="841"/>
      <c r="K35" s="841"/>
      <c r="L35" s="841"/>
      <c r="M35" s="841"/>
      <c r="N35" s="841"/>
      <c r="O35" s="841" t="s">
        <v>1036</v>
      </c>
      <c r="P35" s="841"/>
      <c r="Q35" s="841"/>
      <c r="R35" s="841"/>
      <c r="S35" s="841"/>
      <c r="T35" s="841"/>
      <c r="U35" s="841"/>
    </row>
    <row r="36" spans="2:21" ht="18.75" customHeight="1">
      <c r="B36" s="762"/>
      <c r="C36" s="755"/>
      <c r="D36" s="755"/>
      <c r="E36" s="755"/>
      <c r="F36" s="755"/>
      <c r="G36" s="755"/>
      <c r="H36" s="755"/>
      <c r="I36" s="755"/>
      <c r="J36" s="755"/>
      <c r="K36" s="755"/>
      <c r="L36" s="755"/>
      <c r="M36" s="755"/>
      <c r="N36" s="755"/>
      <c r="O36" s="755"/>
      <c r="P36" s="755"/>
      <c r="Q36" s="755"/>
      <c r="R36" s="755"/>
      <c r="S36" s="755"/>
      <c r="T36" s="755"/>
      <c r="U36" s="755"/>
    </row>
    <row r="37" spans="2:21" ht="18.75" customHeight="1">
      <c r="B37" s="762"/>
      <c r="C37" s="755"/>
      <c r="D37" s="755"/>
      <c r="E37" s="755"/>
      <c r="F37" s="755"/>
      <c r="G37" s="755"/>
      <c r="H37" s="755"/>
      <c r="I37" s="755"/>
      <c r="J37" s="755"/>
      <c r="K37" s="755"/>
      <c r="L37" s="755"/>
      <c r="M37" s="755"/>
      <c r="N37" s="755"/>
      <c r="O37" s="755"/>
      <c r="P37" s="755"/>
      <c r="Q37" s="755"/>
      <c r="R37" s="755"/>
      <c r="S37" s="755"/>
      <c r="T37" s="755"/>
      <c r="U37" s="755"/>
    </row>
    <row r="38" spans="2:21" ht="55.5" customHeight="1">
      <c r="B38" s="620" t="s">
        <v>628</v>
      </c>
      <c r="C38" s="837" t="s">
        <v>718</v>
      </c>
      <c r="D38" s="837"/>
      <c r="E38" s="837"/>
      <c r="F38" s="837"/>
      <c r="G38" s="837"/>
      <c r="H38" s="837"/>
      <c r="I38" s="837"/>
      <c r="J38" s="837"/>
      <c r="K38" s="837"/>
      <c r="L38" s="837"/>
      <c r="M38" s="837"/>
      <c r="N38" s="837"/>
      <c r="O38" s="837"/>
      <c r="P38" s="837"/>
      <c r="Q38" s="837"/>
      <c r="R38" s="837"/>
      <c r="S38" s="837"/>
      <c r="T38" s="837"/>
      <c r="U38" s="838"/>
    </row>
    <row r="39" spans="2:21" ht="15.75">
      <c r="B39" s="610"/>
      <c r="C39" s="472"/>
      <c r="U39" s="611"/>
    </row>
    <row r="40" spans="2:21" ht="15.75">
      <c r="B40" s="610"/>
      <c r="C40" s="472" t="s">
        <v>632</v>
      </c>
      <c r="U40" s="611"/>
    </row>
    <row r="41" spans="2:21" ht="15.75">
      <c r="B41" s="610"/>
      <c r="C41" s="472"/>
      <c r="U41" s="611"/>
    </row>
    <row r="42" spans="2:21" ht="15.75">
      <c r="B42" s="610"/>
      <c r="C42" s="472" t="s">
        <v>629</v>
      </c>
      <c r="U42" s="611"/>
    </row>
    <row r="43" spans="2:21" ht="15.75">
      <c r="B43" s="610"/>
      <c r="C43" s="472"/>
      <c r="U43" s="611"/>
    </row>
    <row r="44" spans="2:21" ht="30" customHeight="1">
      <c r="B44" s="610"/>
      <c r="C44" s="837" t="s">
        <v>630</v>
      </c>
      <c r="D44" s="837"/>
      <c r="E44" s="837"/>
      <c r="F44" s="837"/>
      <c r="G44" s="837"/>
      <c r="H44" s="837"/>
      <c r="I44" s="837"/>
      <c r="J44" s="837"/>
      <c r="K44" s="837"/>
      <c r="L44" s="837"/>
      <c r="M44" s="837"/>
      <c r="N44" s="837"/>
      <c r="O44" s="837"/>
      <c r="P44" s="837"/>
      <c r="Q44" s="837"/>
      <c r="R44" s="837"/>
      <c r="S44" s="837"/>
      <c r="U44" s="611"/>
    </row>
    <row r="45" spans="2:21" ht="15.75">
      <c r="B45" s="610"/>
      <c r="C45" s="472"/>
      <c r="U45" s="611"/>
    </row>
    <row r="46" spans="2:21" ht="15.75">
      <c r="B46" s="610"/>
      <c r="C46" s="472" t="s">
        <v>633</v>
      </c>
      <c r="U46" s="611"/>
    </row>
    <row r="47" spans="2:21" ht="15.75">
      <c r="B47" s="610"/>
      <c r="C47" s="472"/>
      <c r="U47" s="611"/>
    </row>
    <row r="48" spans="2:21" ht="31.5" customHeight="1">
      <c r="B48" s="610"/>
      <c r="C48" s="837" t="s">
        <v>631</v>
      </c>
      <c r="D48" s="837"/>
      <c r="E48" s="837"/>
      <c r="F48" s="837"/>
      <c r="G48" s="837"/>
      <c r="H48" s="837"/>
      <c r="I48" s="837"/>
      <c r="J48" s="837"/>
      <c r="K48" s="837"/>
      <c r="L48" s="837"/>
      <c r="M48" s="837"/>
      <c r="N48" s="837"/>
      <c r="O48" s="837"/>
      <c r="P48" s="837"/>
      <c r="Q48" s="837"/>
      <c r="R48" s="837"/>
      <c r="S48" s="837"/>
      <c r="T48" s="837"/>
      <c r="U48" s="838"/>
    </row>
    <row r="49" spans="2:21" ht="15.75">
      <c r="B49" s="610"/>
      <c r="C49" s="472"/>
      <c r="U49" s="611"/>
    </row>
    <row r="50" spans="2:21" ht="31.5" customHeight="1">
      <c r="B50" s="610"/>
      <c r="C50" s="837" t="s">
        <v>634</v>
      </c>
      <c r="D50" s="837"/>
      <c r="E50" s="837"/>
      <c r="F50" s="837"/>
      <c r="G50" s="837"/>
      <c r="H50" s="837"/>
      <c r="I50" s="837"/>
      <c r="J50" s="837"/>
      <c r="K50" s="837"/>
      <c r="L50" s="837"/>
      <c r="M50" s="837"/>
      <c r="N50" s="837"/>
      <c r="O50" s="837"/>
      <c r="P50" s="837"/>
      <c r="Q50" s="837"/>
      <c r="R50" s="837"/>
      <c r="S50" s="837"/>
      <c r="T50" s="837"/>
      <c r="U50" s="838"/>
    </row>
    <row r="51" spans="2:21" ht="15.75">
      <c r="B51" s="610"/>
      <c r="C51" s="472"/>
      <c r="U51" s="611"/>
    </row>
    <row r="52" spans="2:21" ht="15.75">
      <c r="B52" s="610"/>
      <c r="C52" s="472" t="s">
        <v>635</v>
      </c>
      <c r="U52" s="611"/>
    </row>
    <row r="53" spans="2:21" ht="15.75">
      <c r="B53" s="612"/>
      <c r="C53" s="613"/>
      <c r="D53" s="614"/>
      <c r="E53" s="614"/>
      <c r="F53" s="614"/>
      <c r="G53" s="614"/>
      <c r="H53" s="614"/>
      <c r="I53" s="614"/>
      <c r="J53" s="614"/>
      <c r="K53" s="614"/>
      <c r="L53" s="614"/>
      <c r="M53" s="614"/>
      <c r="N53" s="614"/>
      <c r="O53" s="614"/>
      <c r="P53" s="614"/>
      <c r="Q53" s="614"/>
      <c r="R53" s="614"/>
      <c r="S53" s="614"/>
      <c r="T53" s="614"/>
      <c r="U53" s="615"/>
    </row>
    <row r="54" spans="2:21" ht="51" customHeight="1">
      <c r="B54" s="616" t="s">
        <v>636</v>
      </c>
      <c r="C54" s="844" t="s">
        <v>927</v>
      </c>
      <c r="D54" s="844"/>
      <c r="E54" s="844"/>
      <c r="F54" s="844"/>
      <c r="G54" s="844"/>
      <c r="H54" s="844"/>
      <c r="I54" s="844"/>
      <c r="J54" s="844"/>
      <c r="K54" s="844"/>
      <c r="L54" s="844"/>
      <c r="M54" s="844"/>
      <c r="N54" s="844"/>
      <c r="O54" s="844"/>
      <c r="P54" s="844"/>
      <c r="Q54" s="844"/>
      <c r="R54" s="844"/>
      <c r="S54" s="844"/>
      <c r="T54" s="844"/>
      <c r="U54" s="845"/>
    </row>
    <row r="55" spans="2:21">
      <c r="B55" s="617"/>
      <c r="C55" s="618"/>
      <c r="D55" s="618"/>
      <c r="E55" s="618"/>
      <c r="F55" s="618"/>
      <c r="G55" s="618"/>
      <c r="H55" s="618"/>
      <c r="I55" s="618"/>
      <c r="J55" s="618"/>
      <c r="K55" s="618"/>
      <c r="L55" s="618"/>
      <c r="M55" s="618"/>
      <c r="N55" s="618"/>
      <c r="O55" s="618"/>
      <c r="P55" s="618"/>
      <c r="Q55" s="618"/>
      <c r="R55" s="618"/>
      <c r="S55" s="618"/>
      <c r="T55" s="618"/>
      <c r="U55" s="619"/>
    </row>
    <row r="56" spans="2:21" ht="15.75">
      <c r="B56" s="620" t="s">
        <v>637</v>
      </c>
      <c r="C56" s="30" t="s">
        <v>638</v>
      </c>
      <c r="U56" s="611"/>
    </row>
    <row r="57" spans="2:21">
      <c r="B57" s="621"/>
      <c r="C57" s="614"/>
      <c r="D57" s="614"/>
      <c r="E57" s="614"/>
      <c r="F57" s="614"/>
      <c r="G57" s="614"/>
      <c r="H57" s="614"/>
      <c r="I57" s="614"/>
      <c r="J57" s="614"/>
      <c r="K57" s="614"/>
      <c r="L57" s="614"/>
      <c r="M57" s="614"/>
      <c r="N57" s="614"/>
      <c r="O57" s="614"/>
      <c r="P57" s="614"/>
      <c r="Q57" s="614"/>
      <c r="R57" s="614"/>
      <c r="S57" s="614"/>
      <c r="T57" s="614"/>
      <c r="U57" s="615"/>
    </row>
    <row r="58" spans="2:21" ht="34.5" customHeight="1">
      <c r="B58" s="609" t="s">
        <v>639</v>
      </c>
      <c r="C58" s="839" t="s">
        <v>640</v>
      </c>
      <c r="D58" s="839"/>
      <c r="E58" s="839"/>
      <c r="F58" s="839"/>
      <c r="G58" s="839"/>
      <c r="H58" s="839"/>
      <c r="I58" s="839"/>
      <c r="J58" s="839"/>
      <c r="K58" s="839"/>
      <c r="L58" s="839"/>
      <c r="M58" s="839"/>
      <c r="N58" s="839"/>
      <c r="O58" s="839"/>
      <c r="P58" s="839"/>
      <c r="Q58" s="839"/>
      <c r="R58" s="839"/>
      <c r="S58" s="839"/>
      <c r="T58" s="839"/>
      <c r="U58" s="840"/>
    </row>
    <row r="59" spans="2:21">
      <c r="B59" s="621"/>
      <c r="C59" s="614"/>
      <c r="D59" s="614"/>
      <c r="E59" s="614"/>
      <c r="F59" s="614"/>
      <c r="G59" s="614"/>
      <c r="H59" s="614"/>
      <c r="I59" s="614"/>
      <c r="J59" s="614"/>
      <c r="K59" s="614"/>
      <c r="L59" s="614"/>
      <c r="M59" s="614"/>
      <c r="N59" s="614"/>
      <c r="O59" s="614"/>
      <c r="P59" s="614"/>
      <c r="Q59" s="614"/>
      <c r="R59" s="614"/>
      <c r="S59" s="614"/>
      <c r="T59" s="614"/>
      <c r="U59" s="615"/>
    </row>
    <row r="60" spans="2:21" ht="15.75">
      <c r="B60" s="609" t="s">
        <v>641</v>
      </c>
      <c r="C60" s="622" t="s">
        <v>642</v>
      </c>
      <c r="D60" s="618"/>
      <c r="E60" s="618"/>
      <c r="F60" s="618"/>
      <c r="G60" s="618"/>
      <c r="H60" s="618"/>
      <c r="I60" s="618"/>
      <c r="J60" s="618"/>
      <c r="K60" s="618"/>
      <c r="L60" s="618"/>
      <c r="M60" s="618"/>
      <c r="N60" s="618"/>
      <c r="O60" s="618"/>
      <c r="P60" s="618"/>
      <c r="Q60" s="618"/>
      <c r="R60" s="618"/>
      <c r="S60" s="618"/>
      <c r="T60" s="618"/>
      <c r="U60" s="619"/>
    </row>
    <row r="61" spans="2:21">
      <c r="B61" s="621"/>
      <c r="C61" s="614"/>
      <c r="D61" s="614"/>
      <c r="E61" s="614"/>
      <c r="F61" s="614"/>
      <c r="G61" s="614"/>
      <c r="H61" s="614"/>
      <c r="I61" s="614"/>
      <c r="J61" s="614"/>
      <c r="K61" s="614"/>
      <c r="L61" s="614"/>
      <c r="M61" s="614"/>
      <c r="N61" s="614"/>
      <c r="O61" s="614"/>
      <c r="P61" s="614"/>
      <c r="Q61" s="614"/>
      <c r="R61" s="614"/>
      <c r="S61" s="614"/>
      <c r="T61" s="614"/>
      <c r="U61" s="615"/>
    </row>
    <row r="62" spans="2:21">
      <c r="B62" s="623"/>
      <c r="C62" s="618"/>
      <c r="D62" s="618"/>
      <c r="E62" s="618"/>
      <c r="F62" s="618"/>
      <c r="G62" s="618"/>
      <c r="H62" s="618"/>
      <c r="I62" s="618"/>
      <c r="J62" s="618"/>
      <c r="K62" s="618"/>
      <c r="L62" s="618"/>
      <c r="M62" s="618"/>
      <c r="N62" s="618"/>
      <c r="O62" s="618"/>
      <c r="P62" s="618"/>
      <c r="Q62" s="618"/>
      <c r="R62" s="618"/>
      <c r="S62" s="618"/>
      <c r="T62" s="618"/>
      <c r="U62" s="619"/>
    </row>
    <row r="63" spans="2:21" ht="37.5" customHeight="1">
      <c r="B63" s="620" t="s">
        <v>720</v>
      </c>
      <c r="C63" s="846" t="s">
        <v>942</v>
      </c>
      <c r="D63" s="846"/>
      <c r="E63" s="846"/>
      <c r="F63" s="846"/>
      <c r="G63" s="846"/>
      <c r="H63" s="846"/>
      <c r="I63" s="846"/>
      <c r="J63" s="846"/>
      <c r="K63" s="846"/>
      <c r="L63" s="846"/>
      <c r="M63" s="846"/>
      <c r="N63" s="846"/>
      <c r="O63" s="846"/>
      <c r="P63" s="846"/>
      <c r="Q63" s="846"/>
      <c r="R63" s="846"/>
      <c r="S63" s="846"/>
      <c r="T63" s="846"/>
      <c r="U63" s="847"/>
    </row>
    <row r="64" spans="2:21">
      <c r="B64" s="624"/>
      <c r="C64" s="1"/>
      <c r="U64" s="611"/>
    </row>
    <row r="65" spans="2:21" ht="36" customHeight="1">
      <c r="B65" s="624"/>
      <c r="C65" s="835" t="s">
        <v>657</v>
      </c>
      <c r="D65" s="835"/>
      <c r="E65" s="835"/>
      <c r="F65" s="835"/>
      <c r="G65" s="835"/>
      <c r="H65" s="835"/>
      <c r="I65" s="835"/>
      <c r="J65" s="835"/>
      <c r="K65" s="835"/>
      <c r="L65" s="835"/>
      <c r="M65" s="835"/>
      <c r="N65" s="835"/>
      <c r="O65" s="835"/>
      <c r="P65" s="835"/>
      <c r="Q65" s="835"/>
      <c r="R65" s="835"/>
      <c r="S65" s="835"/>
      <c r="T65" s="835"/>
      <c r="U65" s="836"/>
    </row>
    <row r="66" spans="2:21">
      <c r="B66" s="624"/>
      <c r="C66" s="5"/>
      <c r="U66" s="611"/>
    </row>
    <row r="67" spans="2:21" ht="35.25" customHeight="1">
      <c r="B67" s="624"/>
      <c r="C67" s="835" t="s">
        <v>643</v>
      </c>
      <c r="D67" s="835"/>
      <c r="E67" s="835"/>
      <c r="F67" s="835"/>
      <c r="G67" s="835"/>
      <c r="H67" s="835"/>
      <c r="I67" s="835"/>
      <c r="J67" s="835"/>
      <c r="K67" s="835"/>
      <c r="L67" s="835"/>
      <c r="M67" s="835"/>
      <c r="N67" s="835"/>
      <c r="O67" s="835"/>
      <c r="P67" s="835"/>
      <c r="Q67" s="835"/>
      <c r="R67" s="835"/>
      <c r="S67" s="835"/>
      <c r="T67" s="835"/>
      <c r="U67" s="836"/>
    </row>
    <row r="68" spans="2:21">
      <c r="B68" s="624"/>
      <c r="C68" s="5"/>
      <c r="U68" s="611"/>
    </row>
    <row r="69" spans="2:21" ht="40.5" customHeight="1">
      <c r="B69" s="624"/>
      <c r="C69" s="835" t="s">
        <v>644</v>
      </c>
      <c r="D69" s="835"/>
      <c r="E69" s="835"/>
      <c r="F69" s="835"/>
      <c r="G69" s="835"/>
      <c r="H69" s="835"/>
      <c r="I69" s="835"/>
      <c r="J69" s="835"/>
      <c r="K69" s="835"/>
      <c r="L69" s="835"/>
      <c r="M69" s="835"/>
      <c r="N69" s="835"/>
      <c r="O69" s="835"/>
      <c r="P69" s="835"/>
      <c r="Q69" s="835"/>
      <c r="R69" s="835"/>
      <c r="S69" s="835"/>
      <c r="T69" s="835"/>
      <c r="U69" s="836"/>
    </row>
    <row r="70" spans="2:21">
      <c r="B70" s="624"/>
      <c r="C70" s="5"/>
      <c r="U70" s="611"/>
    </row>
    <row r="71" spans="2:21" ht="30" customHeight="1">
      <c r="B71" s="624"/>
      <c r="C71" s="835" t="s">
        <v>645</v>
      </c>
      <c r="D71" s="835"/>
      <c r="E71" s="835"/>
      <c r="F71" s="835"/>
      <c r="G71" s="835"/>
      <c r="H71" s="835"/>
      <c r="I71" s="835"/>
      <c r="J71" s="835"/>
      <c r="K71" s="835"/>
      <c r="L71" s="835"/>
      <c r="M71" s="835"/>
      <c r="N71" s="835"/>
      <c r="O71" s="835"/>
      <c r="P71" s="835"/>
      <c r="Q71" s="835"/>
      <c r="R71" s="835"/>
      <c r="S71" s="835"/>
      <c r="T71" s="835"/>
      <c r="U71" s="836"/>
    </row>
    <row r="72" spans="2:21" ht="15.75">
      <c r="B72" s="624"/>
      <c r="C72" s="472"/>
      <c r="U72" s="611"/>
    </row>
    <row r="73" spans="2:21" ht="31.5" customHeight="1">
      <c r="B73" s="624"/>
      <c r="C73" s="837" t="s">
        <v>656</v>
      </c>
      <c r="D73" s="837"/>
      <c r="E73" s="837"/>
      <c r="F73" s="837"/>
      <c r="G73" s="837"/>
      <c r="H73" s="837"/>
      <c r="I73" s="837"/>
      <c r="J73" s="837"/>
      <c r="K73" s="837"/>
      <c r="L73" s="837"/>
      <c r="M73" s="837"/>
      <c r="N73" s="837"/>
      <c r="O73" s="837"/>
      <c r="P73" s="837"/>
      <c r="Q73" s="837"/>
      <c r="R73" s="837"/>
      <c r="S73" s="837"/>
      <c r="T73" s="837"/>
      <c r="U73" s="838"/>
    </row>
    <row r="74" spans="2:21">
      <c r="B74" s="621"/>
      <c r="C74" s="614"/>
      <c r="D74" s="614"/>
      <c r="E74" s="614"/>
      <c r="F74" s="614"/>
      <c r="G74" s="614"/>
      <c r="H74" s="614"/>
      <c r="I74" s="614"/>
      <c r="J74" s="614"/>
      <c r="K74" s="614"/>
      <c r="L74" s="614"/>
      <c r="M74" s="614"/>
      <c r="N74" s="614"/>
      <c r="O74" s="614"/>
      <c r="P74" s="614"/>
      <c r="Q74" s="614"/>
      <c r="R74" s="614"/>
      <c r="S74" s="614"/>
      <c r="T74" s="614"/>
      <c r="U74" s="615"/>
    </row>
    <row r="75" spans="2:21" ht="66.599999999999994" customHeight="1">
      <c r="B75" s="720" t="s">
        <v>646</v>
      </c>
      <c r="C75" s="839" t="s">
        <v>928</v>
      </c>
      <c r="D75" s="839"/>
      <c r="E75" s="839"/>
      <c r="F75" s="839"/>
      <c r="G75" s="839"/>
      <c r="H75" s="839"/>
      <c r="I75" s="839"/>
      <c r="J75" s="839"/>
      <c r="K75" s="839"/>
      <c r="L75" s="839"/>
      <c r="M75" s="839"/>
      <c r="N75" s="839"/>
      <c r="O75" s="839"/>
      <c r="P75" s="839"/>
      <c r="Q75" s="839"/>
      <c r="R75" s="839"/>
      <c r="S75" s="839"/>
      <c r="T75" s="839"/>
      <c r="U75" s="840"/>
    </row>
    <row r="76" spans="2:21">
      <c r="B76" s="621"/>
      <c r="C76" s="614"/>
      <c r="D76" s="614"/>
      <c r="E76" s="614"/>
      <c r="F76" s="614"/>
      <c r="G76" s="614"/>
      <c r="H76" s="614"/>
      <c r="I76" s="614"/>
      <c r="J76" s="614"/>
      <c r="K76" s="614"/>
      <c r="L76" s="614"/>
      <c r="M76" s="614"/>
      <c r="N76" s="614"/>
      <c r="O76" s="614"/>
      <c r="P76" s="614"/>
      <c r="Q76" s="614"/>
      <c r="R76" s="614"/>
      <c r="S76" s="614"/>
      <c r="T76" s="614"/>
      <c r="U76" s="615"/>
    </row>
    <row r="77" spans="2:21" ht="34.5" customHeight="1">
      <c r="B77" s="609" t="s">
        <v>647</v>
      </c>
      <c r="C77" s="839" t="s">
        <v>648</v>
      </c>
      <c r="D77" s="839"/>
      <c r="E77" s="839"/>
      <c r="F77" s="839"/>
      <c r="G77" s="839"/>
      <c r="H77" s="839"/>
      <c r="I77" s="839"/>
      <c r="J77" s="839"/>
      <c r="K77" s="839"/>
      <c r="L77" s="839"/>
      <c r="M77" s="839"/>
      <c r="N77" s="839"/>
      <c r="O77" s="839"/>
      <c r="P77" s="839"/>
      <c r="Q77" s="839"/>
      <c r="R77" s="839"/>
      <c r="S77" s="839"/>
      <c r="T77" s="839"/>
      <c r="U77" s="840"/>
    </row>
    <row r="78" spans="2:21">
      <c r="B78" s="625"/>
      <c r="C78" s="614"/>
      <c r="D78" s="614"/>
      <c r="E78" s="614"/>
      <c r="F78" s="614"/>
      <c r="G78" s="614"/>
      <c r="H78" s="614"/>
      <c r="I78" s="614"/>
      <c r="J78" s="614"/>
      <c r="K78" s="614"/>
      <c r="L78" s="614"/>
      <c r="M78" s="614"/>
      <c r="N78" s="614"/>
      <c r="O78" s="614"/>
      <c r="P78" s="614"/>
      <c r="Q78" s="614"/>
      <c r="R78" s="614"/>
      <c r="S78" s="614"/>
      <c r="T78" s="614"/>
      <c r="U78" s="615"/>
    </row>
    <row r="79" spans="2:21" ht="30.75" customHeight="1">
      <c r="B79" s="616" t="s">
        <v>649</v>
      </c>
      <c r="C79" s="626" t="s">
        <v>650</v>
      </c>
      <c r="D79" s="627"/>
      <c r="E79" s="627"/>
      <c r="F79" s="627"/>
      <c r="G79" s="627"/>
      <c r="H79" s="627"/>
      <c r="I79" s="627"/>
      <c r="J79" s="627"/>
      <c r="K79" s="627"/>
      <c r="L79" s="627"/>
      <c r="M79" s="627"/>
      <c r="N79" s="627"/>
      <c r="O79" s="627"/>
      <c r="P79" s="627"/>
      <c r="Q79" s="627"/>
      <c r="R79" s="627"/>
      <c r="S79" s="627"/>
      <c r="T79" s="627"/>
      <c r="U79" s="628"/>
    </row>
  </sheetData>
  <mergeCells count="58">
    <mergeCell ref="B33:B34"/>
    <mergeCell ref="C27:G27"/>
    <mergeCell ref="H27:N27"/>
    <mergeCell ref="O27:U27"/>
    <mergeCell ref="H33:N34"/>
    <mergeCell ref="C33:G34"/>
    <mergeCell ref="O33:U34"/>
    <mergeCell ref="C35:G35"/>
    <mergeCell ref="H35:N35"/>
    <mergeCell ref="O35:U35"/>
    <mergeCell ref="C28:G28"/>
    <mergeCell ref="H28:N28"/>
    <mergeCell ref="O28:U28"/>
    <mergeCell ref="C29:G29"/>
    <mergeCell ref="H29:N29"/>
    <mergeCell ref="O29:U29"/>
    <mergeCell ref="C31:U31"/>
    <mergeCell ref="C32:G32"/>
    <mergeCell ref="H32:N32"/>
    <mergeCell ref="O32:U32"/>
    <mergeCell ref="C25:G25"/>
    <mergeCell ref="H25:N25"/>
    <mergeCell ref="O25:U25"/>
    <mergeCell ref="C26:G26"/>
    <mergeCell ref="H26:N26"/>
    <mergeCell ref="O26:U26"/>
    <mergeCell ref="C77:U77"/>
    <mergeCell ref="C17:U17"/>
    <mergeCell ref="C38:U38"/>
    <mergeCell ref="C48:U48"/>
    <mergeCell ref="C50:U50"/>
    <mergeCell ref="C54:U54"/>
    <mergeCell ref="C67:U67"/>
    <mergeCell ref="C44:S44"/>
    <mergeCell ref="C58:U58"/>
    <mergeCell ref="C65:U65"/>
    <mergeCell ref="C63:U63"/>
    <mergeCell ref="C19:U19"/>
    <mergeCell ref="C20:G20"/>
    <mergeCell ref="H20:N20"/>
    <mergeCell ref="O20:U20"/>
    <mergeCell ref="C21:G21"/>
    <mergeCell ref="B15:U15"/>
    <mergeCell ref="C69:U69"/>
    <mergeCell ref="C71:U71"/>
    <mergeCell ref="C73:U73"/>
    <mergeCell ref="C75:U75"/>
    <mergeCell ref="H21:N21"/>
    <mergeCell ref="O21:U21"/>
    <mergeCell ref="C22:G22"/>
    <mergeCell ref="H22:N22"/>
    <mergeCell ref="O22:U22"/>
    <mergeCell ref="C23:G23"/>
    <mergeCell ref="H23:N23"/>
    <mergeCell ref="O23:U23"/>
    <mergeCell ref="C24:G24"/>
    <mergeCell ref="H24:N24"/>
    <mergeCell ref="O24:U2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68" t="s">
        <v>925</v>
      </c>
      <c r="C3" s="869"/>
      <c r="D3" s="869"/>
      <c r="E3" s="869"/>
      <c r="F3" s="870"/>
      <c r="G3" s="96"/>
    </row>
    <row r="4" spans="2:20" ht="16.5" customHeight="1">
      <c r="B4" s="871"/>
      <c r="C4" s="872"/>
      <c r="D4" s="872"/>
      <c r="E4" s="872"/>
      <c r="F4" s="873"/>
      <c r="G4" s="96"/>
    </row>
    <row r="5" spans="2:20" ht="71.25" customHeight="1">
      <c r="B5" s="871"/>
      <c r="C5" s="872"/>
      <c r="D5" s="872"/>
      <c r="E5" s="872"/>
      <c r="F5" s="873"/>
      <c r="G5" s="96"/>
    </row>
    <row r="6" spans="2:20" ht="21.75" customHeight="1">
      <c r="B6" s="874"/>
      <c r="C6" s="875"/>
      <c r="D6" s="875"/>
      <c r="E6" s="875"/>
      <c r="F6" s="876"/>
      <c r="G6" s="96"/>
    </row>
    <row r="8" spans="2:20" ht="21">
      <c r="B8" s="867" t="s">
        <v>479</v>
      </c>
      <c r="C8" s="867"/>
      <c r="D8" s="867"/>
      <c r="E8" s="867"/>
      <c r="F8" s="867"/>
      <c r="G8" s="867"/>
    </row>
    <row r="9" spans="2:20" ht="24.75" customHeight="1" thickBot="1">
      <c r="B9" s="90"/>
      <c r="C9" s="90"/>
      <c r="D9" s="90"/>
      <c r="E9" s="90"/>
      <c r="F9" s="90"/>
      <c r="G9" s="90"/>
    </row>
    <row r="10" spans="2:20" ht="27.75" customHeight="1" thickBot="1">
      <c r="B10" s="92" t="s">
        <v>171</v>
      </c>
      <c r="C10" s="81" t="s">
        <v>406</v>
      </c>
      <c r="D10" s="90"/>
      <c r="E10" s="90"/>
      <c r="F10" s="90"/>
      <c r="G10" s="90"/>
    </row>
    <row r="11" spans="2:20">
      <c r="B11" s="90"/>
      <c r="C11" s="90"/>
      <c r="D11" s="90"/>
      <c r="E11" s="90"/>
      <c r="F11" s="90"/>
      <c r="G11" s="90"/>
    </row>
    <row r="12" spans="2:20" ht="31.5" customHeight="1" thickBot="1">
      <c r="B12" s="67" t="s">
        <v>591</v>
      </c>
      <c r="L12" s="25"/>
      <c r="M12" s="25"/>
      <c r="N12" s="25"/>
      <c r="O12" s="25"/>
      <c r="P12" s="25"/>
      <c r="Q12" s="56"/>
      <c r="S12" s="8"/>
      <c r="T12" s="8"/>
    </row>
    <row r="13" spans="2:20" ht="26.25" customHeight="1" thickBot="1">
      <c r="B13" s="81"/>
      <c r="C13" s="97" t="s">
        <v>624</v>
      </c>
      <c r="G13" s="86"/>
      <c r="L13" s="25"/>
      <c r="M13" s="25"/>
      <c r="N13" s="25"/>
      <c r="O13" s="25"/>
      <c r="P13" s="25"/>
      <c r="Q13" s="56"/>
      <c r="S13" s="8"/>
      <c r="T13" s="8"/>
    </row>
    <row r="14" spans="2:20" ht="26.25" customHeight="1" thickBot="1">
      <c r="B14" s="81"/>
      <c r="C14" s="142" t="s">
        <v>619</v>
      </c>
      <c r="L14" s="25"/>
      <c r="M14" s="25"/>
      <c r="N14" s="25"/>
      <c r="O14" s="25"/>
      <c r="P14" s="25"/>
      <c r="Q14" s="56"/>
      <c r="S14" s="8"/>
      <c r="T14" s="8"/>
    </row>
    <row r="15" spans="2:20" ht="26.25" customHeight="1" thickBot="1">
      <c r="B15" s="81"/>
      <c r="C15" s="142" t="s">
        <v>620</v>
      </c>
      <c r="L15" s="25"/>
      <c r="M15" s="25"/>
      <c r="N15" s="25"/>
      <c r="O15" s="25"/>
      <c r="P15" s="25"/>
      <c r="Q15" s="56"/>
      <c r="S15" s="8"/>
      <c r="T15" s="8"/>
    </row>
    <row r="16" spans="2:20" ht="26.25" customHeight="1" thickBot="1">
      <c r="B16" s="81"/>
      <c r="C16" s="142" t="s">
        <v>621</v>
      </c>
      <c r="L16" s="25"/>
      <c r="M16" s="25"/>
      <c r="N16" s="25"/>
      <c r="O16" s="25"/>
      <c r="P16" s="25"/>
      <c r="Q16" s="56"/>
      <c r="S16" s="8"/>
      <c r="T16" s="8"/>
    </row>
    <row r="17" spans="2:20" ht="26.25" customHeight="1" thickBot="1">
      <c r="B17" s="81"/>
      <c r="C17" s="97" t="s">
        <v>622</v>
      </c>
      <c r="G17" s="86"/>
      <c r="L17" s="25"/>
      <c r="M17" s="25"/>
      <c r="N17" s="25"/>
      <c r="O17" s="25"/>
      <c r="P17" s="25"/>
      <c r="Q17" s="56"/>
      <c r="S17" s="8"/>
      <c r="T17" s="8"/>
    </row>
    <row r="18" spans="2:20" ht="26.25" customHeight="1" thickBot="1">
      <c r="B18" s="81"/>
      <c r="C18" s="97" t="s">
        <v>623</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540</v>
      </c>
      <c r="C20" s="208" t="s">
        <v>469</v>
      </c>
      <c r="D20" s="208" t="s">
        <v>445</v>
      </c>
      <c r="E20" s="208" t="s">
        <v>437</v>
      </c>
      <c r="F20" s="208" t="s">
        <v>553</v>
      </c>
      <c r="G20" s="30"/>
      <c r="M20" s="19"/>
      <c r="T20" s="19"/>
    </row>
    <row r="21" spans="2:20" s="82" customFormat="1" ht="50.45" customHeight="1">
      <c r="B21" s="558" t="s">
        <v>543</v>
      </c>
      <c r="C21" s="564" t="s">
        <v>926</v>
      </c>
      <c r="D21" s="567" t="s">
        <v>441</v>
      </c>
      <c r="E21" s="571" t="s">
        <v>590</v>
      </c>
      <c r="F21" s="567" t="s">
        <v>446</v>
      </c>
      <c r="G21" s="144"/>
      <c r="M21" s="557"/>
      <c r="T21" s="557"/>
    </row>
    <row r="22" spans="2:20" s="82" customFormat="1" ht="47.45" customHeight="1">
      <c r="B22" s="559" t="s">
        <v>456</v>
      </c>
      <c r="C22" s="565" t="s">
        <v>930</v>
      </c>
      <c r="D22" s="568" t="s">
        <v>442</v>
      </c>
      <c r="E22" s="572" t="s">
        <v>590</v>
      </c>
      <c r="F22" s="568" t="s">
        <v>446</v>
      </c>
      <c r="G22" s="144"/>
      <c r="M22" s="557"/>
      <c r="T22" s="557"/>
    </row>
    <row r="23" spans="2:20" s="82" customFormat="1" ht="45.6" customHeight="1">
      <c r="B23" s="559" t="s">
        <v>453</v>
      </c>
      <c r="C23" s="565" t="s">
        <v>930</v>
      </c>
      <c r="D23" s="568" t="s">
        <v>443</v>
      </c>
      <c r="E23" s="572" t="s">
        <v>590</v>
      </c>
      <c r="F23" s="568" t="s">
        <v>446</v>
      </c>
      <c r="G23" s="144"/>
      <c r="M23" s="557"/>
      <c r="T23" s="557"/>
    </row>
    <row r="24" spans="2:20" s="82" customFormat="1" ht="32.25" customHeight="1">
      <c r="B24" s="560" t="s">
        <v>454</v>
      </c>
      <c r="C24" s="565" t="s">
        <v>926</v>
      </c>
      <c r="D24" s="568" t="s">
        <v>444</v>
      </c>
      <c r="E24" s="573" t="s">
        <v>604</v>
      </c>
      <c r="F24" s="576"/>
      <c r="G24" s="144"/>
      <c r="M24" s="557"/>
      <c r="T24" s="557"/>
    </row>
    <row r="25" spans="2:20" s="82" customFormat="1" ht="30.75" customHeight="1">
      <c r="B25" s="561" t="s">
        <v>541</v>
      </c>
      <c r="C25" s="565" t="s">
        <v>926</v>
      </c>
      <c r="D25" s="568"/>
      <c r="E25" s="573"/>
      <c r="F25" s="576"/>
      <c r="G25" s="144"/>
      <c r="M25" s="557"/>
      <c r="T25" s="557"/>
    </row>
    <row r="26" spans="2:20" s="82" customFormat="1" ht="32.25" customHeight="1">
      <c r="B26" s="562" t="s">
        <v>542</v>
      </c>
      <c r="C26" s="565" t="s">
        <v>926</v>
      </c>
      <c r="D26" s="569" t="s">
        <v>538</v>
      </c>
      <c r="E26" s="573"/>
      <c r="F26" s="576"/>
      <c r="G26" s="144"/>
      <c r="M26" s="557"/>
      <c r="T26" s="557"/>
    </row>
    <row r="27" spans="2:20" s="82" customFormat="1" ht="27" customHeight="1">
      <c r="B27" s="560" t="s">
        <v>455</v>
      </c>
      <c r="C27" s="565" t="s">
        <v>438</v>
      </c>
      <c r="D27" s="568" t="s">
        <v>480</v>
      </c>
      <c r="E27" s="573" t="s">
        <v>457</v>
      </c>
      <c r="F27" s="576"/>
      <c r="G27" s="144"/>
      <c r="M27" s="557"/>
      <c r="T27" s="557"/>
    </row>
    <row r="28" spans="2:20" s="82" customFormat="1" ht="27" customHeight="1">
      <c r="B28" s="562" t="s">
        <v>450</v>
      </c>
      <c r="C28" s="565" t="s">
        <v>926</v>
      </c>
      <c r="D28" s="568"/>
      <c r="E28" s="573"/>
      <c r="F28" s="568" t="s">
        <v>407</v>
      </c>
      <c r="G28" s="144"/>
      <c r="M28" s="557"/>
      <c r="T28" s="557"/>
    </row>
    <row r="29" spans="2:20" s="82" customFormat="1" ht="32.25" customHeight="1">
      <c r="B29" s="560" t="s">
        <v>207</v>
      </c>
      <c r="C29" s="565" t="s">
        <v>440</v>
      </c>
      <c r="D29" s="568" t="s">
        <v>555</v>
      </c>
      <c r="E29" s="574"/>
      <c r="F29" s="568" t="s">
        <v>554</v>
      </c>
      <c r="M29" s="557"/>
    </row>
    <row r="30" spans="2:20" s="82" customFormat="1" ht="27.75" customHeight="1">
      <c r="B30" s="563" t="s">
        <v>539</v>
      </c>
      <c r="C30" s="566" t="s">
        <v>439</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410</v>
      </c>
      <c r="B1" s="8" t="s">
        <v>41</v>
      </c>
      <c r="C1" s="94" t="s">
        <v>234</v>
      </c>
      <c r="D1" s="8" t="s">
        <v>415</v>
      </c>
      <c r="E1" s="94" t="s">
        <v>448</v>
      </c>
      <c r="F1" s="94" t="s">
        <v>549</v>
      </c>
      <c r="G1" s="94" t="s">
        <v>573</v>
      </c>
      <c r="H1" s="94" t="s">
        <v>584</v>
      </c>
    </row>
    <row r="2" spans="1:8">
      <c r="A2" s="1" t="s">
        <v>29</v>
      </c>
      <c r="B2" s="1" t="s">
        <v>27</v>
      </c>
      <c r="C2" s="9">
        <v>2006</v>
      </c>
      <c r="D2" s="1" t="s">
        <v>416</v>
      </c>
      <c r="E2" s="9">
        <f>'2. LRAMVA Threshold'!D9</f>
        <v>2020</v>
      </c>
      <c r="F2" s="9" t="s">
        <v>170</v>
      </c>
      <c r="G2" s="1" t="s">
        <v>574</v>
      </c>
      <c r="H2" s="1" t="s">
        <v>592</v>
      </c>
    </row>
    <row r="3" spans="1:8">
      <c r="A3" s="1" t="s">
        <v>371</v>
      </c>
      <c r="B3" s="1" t="s">
        <v>27</v>
      </c>
      <c r="C3" s="9">
        <v>2007</v>
      </c>
      <c r="D3" s="1" t="s">
        <v>417</v>
      </c>
      <c r="E3" s="9">
        <f>'2. LRAMVA Threshold'!D24</f>
        <v>0</v>
      </c>
      <c r="F3" s="1" t="s">
        <v>550</v>
      </c>
      <c r="G3" s="1" t="s">
        <v>575</v>
      </c>
      <c r="H3" s="1" t="s">
        <v>585</v>
      </c>
    </row>
    <row r="4" spans="1:8">
      <c r="A4" s="1" t="s">
        <v>372</v>
      </c>
      <c r="B4" s="1" t="s">
        <v>28</v>
      </c>
      <c r="C4" s="9">
        <v>2008</v>
      </c>
      <c r="D4" s="1" t="s">
        <v>418</v>
      </c>
      <c r="F4" s="1" t="s">
        <v>169</v>
      </c>
      <c r="G4" s="1" t="s">
        <v>576</v>
      </c>
    </row>
    <row r="5" spans="1:8">
      <c r="A5" s="1" t="s">
        <v>373</v>
      </c>
      <c r="B5" s="1" t="s">
        <v>28</v>
      </c>
      <c r="C5" s="9">
        <v>2009</v>
      </c>
      <c r="F5" s="1" t="s">
        <v>368</v>
      </c>
      <c r="G5" s="1" t="s">
        <v>577</v>
      </c>
    </row>
    <row r="6" spans="1:8">
      <c r="A6" s="1" t="s">
        <v>374</v>
      </c>
      <c r="B6" s="1" t="s">
        <v>28</v>
      </c>
      <c r="C6" s="9">
        <v>2010</v>
      </c>
      <c r="F6" s="1" t="s">
        <v>369</v>
      </c>
      <c r="G6" s="1" t="s">
        <v>578</v>
      </c>
    </row>
    <row r="7" spans="1:8">
      <c r="A7" s="1" t="s">
        <v>375</v>
      </c>
      <c r="B7" s="1" t="s">
        <v>28</v>
      </c>
      <c r="C7" s="9">
        <v>2011</v>
      </c>
      <c r="F7" s="1" t="s">
        <v>370</v>
      </c>
      <c r="G7" s="1" t="s">
        <v>579</v>
      </c>
    </row>
    <row r="8" spans="1:8">
      <c r="A8" s="1" t="s">
        <v>376</v>
      </c>
      <c r="B8" s="1" t="s">
        <v>28</v>
      </c>
      <c r="C8" s="9">
        <v>2012</v>
      </c>
      <c r="F8" s="1" t="s">
        <v>558</v>
      </c>
      <c r="G8" s="1" t="s">
        <v>580</v>
      </c>
    </row>
    <row r="9" spans="1:8">
      <c r="A9" s="1" t="s">
        <v>377</v>
      </c>
      <c r="B9" s="1" t="s">
        <v>28</v>
      </c>
      <c r="C9" s="9">
        <v>2013</v>
      </c>
      <c r="G9" s="1" t="s">
        <v>581</v>
      </c>
    </row>
    <row r="10" spans="1:8">
      <c r="A10" s="1" t="s">
        <v>378</v>
      </c>
      <c r="B10" s="1" t="s">
        <v>28</v>
      </c>
      <c r="C10" s="9">
        <v>2014</v>
      </c>
      <c r="G10" s="1" t="s">
        <v>582</v>
      </c>
    </row>
    <row r="11" spans="1:8">
      <c r="A11" s="1" t="s">
        <v>379</v>
      </c>
      <c r="B11" s="1" t="s">
        <v>28</v>
      </c>
      <c r="C11" s="9">
        <v>2015</v>
      </c>
      <c r="G11" s="1" t="s">
        <v>583</v>
      </c>
    </row>
    <row r="12" spans="1:8">
      <c r="A12" s="1" t="s">
        <v>380</v>
      </c>
      <c r="B12" s="1" t="s">
        <v>28</v>
      </c>
      <c r="C12" s="9">
        <v>2016</v>
      </c>
    </row>
    <row r="13" spans="1:8">
      <c r="A13" s="1" t="s">
        <v>381</v>
      </c>
      <c r="B13" s="1" t="s">
        <v>28</v>
      </c>
      <c r="C13" s="9">
        <v>2017</v>
      </c>
    </row>
    <row r="14" spans="1:8">
      <c r="A14" s="1" t="s">
        <v>382</v>
      </c>
      <c r="B14" s="1" t="s">
        <v>28</v>
      </c>
      <c r="C14" s="9">
        <v>2018</v>
      </c>
    </row>
    <row r="15" spans="1:8">
      <c r="A15" s="1" t="s">
        <v>383</v>
      </c>
      <c r="B15" s="1" t="s">
        <v>28</v>
      </c>
      <c r="C15" s="9">
        <v>2019</v>
      </c>
    </row>
    <row r="16" spans="1:8">
      <c r="A16" s="1" t="s">
        <v>384</v>
      </c>
      <c r="B16" s="1" t="s">
        <v>28</v>
      </c>
      <c r="C16" s="9">
        <v>2020</v>
      </c>
    </row>
    <row r="17" spans="1:3">
      <c r="A17" s="1" t="s">
        <v>385</v>
      </c>
      <c r="B17" s="1" t="s">
        <v>28</v>
      </c>
      <c r="C17" s="9">
        <v>2021</v>
      </c>
    </row>
    <row r="18" spans="1:3">
      <c r="A18" s="1" t="s">
        <v>386</v>
      </c>
      <c r="B18" s="1" t="s">
        <v>28</v>
      </c>
      <c r="C18" s="9">
        <v>2022</v>
      </c>
    </row>
    <row r="19" spans="1:3">
      <c r="A19" s="1" t="s">
        <v>387</v>
      </c>
      <c r="B19" s="1" t="s">
        <v>28</v>
      </c>
      <c r="C19" s="9">
        <v>2023</v>
      </c>
    </row>
    <row r="20" spans="1:3">
      <c r="A20" s="1" t="s">
        <v>388</v>
      </c>
      <c r="B20" s="1" t="s">
        <v>28</v>
      </c>
    </row>
    <row r="21" spans="1:3">
      <c r="A21" s="1" t="s">
        <v>389</v>
      </c>
      <c r="B21" s="1" t="s">
        <v>28</v>
      </c>
    </row>
    <row r="22" spans="1:3">
      <c r="A22" s="1" t="s">
        <v>390</v>
      </c>
      <c r="B22" s="1" t="s">
        <v>28</v>
      </c>
    </row>
    <row r="23" spans="1:3">
      <c r="A23" s="1" t="s">
        <v>391</v>
      </c>
      <c r="B23" s="1" t="s">
        <v>28</v>
      </c>
    </row>
    <row r="24" spans="1:3">
      <c r="A24" s="1" t="s">
        <v>392</v>
      </c>
      <c r="B24" s="1" t="s">
        <v>28</v>
      </c>
    </row>
    <row r="25" spans="1:3">
      <c r="A25" s="1" t="s">
        <v>393</v>
      </c>
      <c r="B25" s="1" t="s">
        <v>28</v>
      </c>
    </row>
    <row r="26" spans="1:3">
      <c r="A26" s="1" t="s">
        <v>32</v>
      </c>
      <c r="B26" s="1" t="s">
        <v>27</v>
      </c>
    </row>
    <row r="27" spans="1:3">
      <c r="A27" s="1" t="s">
        <v>394</v>
      </c>
      <c r="B27" s="1" t="s">
        <v>28</v>
      </c>
    </row>
    <row r="28" spans="1:3">
      <c r="A28" s="1" t="s">
        <v>395</v>
      </c>
      <c r="B28" s="1" t="s">
        <v>28</v>
      </c>
    </row>
    <row r="29" spans="1:3">
      <c r="A29" s="1" t="s">
        <v>396</v>
      </c>
      <c r="B29" s="1" t="s">
        <v>28</v>
      </c>
    </row>
    <row r="30" spans="1:3">
      <c r="A30" s="1" t="s">
        <v>30</v>
      </c>
      <c r="B30" s="1" t="s">
        <v>28</v>
      </c>
    </row>
    <row r="31" spans="1:3">
      <c r="A31" s="1" t="s">
        <v>397</v>
      </c>
      <c r="B31" s="1" t="s">
        <v>28</v>
      </c>
    </row>
    <row r="32" spans="1:3">
      <c r="A32" s="1" t="s">
        <v>398</v>
      </c>
      <c r="B32" s="1" t="s">
        <v>28</v>
      </c>
    </row>
    <row r="33" spans="1:2">
      <c r="A33" s="1" t="s">
        <v>399</v>
      </c>
      <c r="B33" s="1" t="s">
        <v>28</v>
      </c>
    </row>
    <row r="34" spans="1:2">
      <c r="A34" s="1" t="s">
        <v>400</v>
      </c>
      <c r="B34" s="1" t="s">
        <v>28</v>
      </c>
    </row>
    <row r="35" spans="1:2">
      <c r="A35" s="1" t="s">
        <v>401</v>
      </c>
      <c r="B35" s="1" t="s">
        <v>28</v>
      </c>
    </row>
    <row r="36" spans="1:2">
      <c r="A36" s="1" t="s">
        <v>402</v>
      </c>
      <c r="B36" s="1" t="s">
        <v>28</v>
      </c>
    </row>
    <row r="37" spans="1:2">
      <c r="A37" s="1" t="s">
        <v>403</v>
      </c>
      <c r="B37" s="1" t="s">
        <v>28</v>
      </c>
    </row>
    <row r="38" spans="1:2">
      <c r="A38" s="1" t="s">
        <v>404</v>
      </c>
      <c r="B38" s="1" t="s">
        <v>28</v>
      </c>
    </row>
    <row r="39" spans="1:2">
      <c r="A39" s="1" t="s">
        <v>405</v>
      </c>
      <c r="B39" s="1" t="s">
        <v>28</v>
      </c>
    </row>
    <row r="40" spans="1:2">
      <c r="A40" s="1" t="s">
        <v>31</v>
      </c>
      <c r="B40" s="1"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68" zoomScale="50" zoomScaleNormal="50" workbookViewId="0">
      <selection activeCell="D145" sqref="D145"/>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3.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551</v>
      </c>
      <c r="D6" s="13"/>
      <c r="E6" s="1"/>
      <c r="T6" s="1"/>
      <c r="V6" s="8"/>
    </row>
    <row r="7" spans="2:22" ht="21" customHeight="1">
      <c r="B7" s="67"/>
      <c r="C7" s="13"/>
      <c r="D7" s="13"/>
      <c r="E7" s="1"/>
      <c r="T7" s="1"/>
      <c r="V7" s="8"/>
    </row>
    <row r="8" spans="2:22" ht="24.75" customHeight="1">
      <c r="B8" s="92" t="s">
        <v>239</v>
      </c>
      <c r="C8" s="158"/>
      <c r="D8" s="521"/>
      <c r="E8" s="1"/>
      <c r="T8" s="1"/>
      <c r="V8" s="8"/>
    </row>
    <row r="9" spans="2:22" ht="41.25" customHeight="1">
      <c r="B9" s="90" t="s">
        <v>520</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556</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507</v>
      </c>
      <c r="C13" s="13"/>
      <c r="F13" s="154" t="s">
        <v>508</v>
      </c>
      <c r="G13" s="28"/>
      <c r="H13" s="23"/>
      <c r="I13" s="1"/>
      <c r="J13" s="153" t="s">
        <v>505</v>
      </c>
      <c r="N13" s="82"/>
      <c r="P13" s="1"/>
      <c r="Q13" s="156"/>
      <c r="R13" s="31"/>
      <c r="T13" s="155"/>
      <c r="U13" s="155"/>
    </row>
    <row r="14" spans="2:22" ht="29.25" customHeight="1" thickBot="1">
      <c r="B14" s="97" t="s">
        <v>547</v>
      </c>
      <c r="D14" s="470" t="s">
        <v>510</v>
      </c>
      <c r="E14" s="103"/>
      <c r="F14" s="97" t="s">
        <v>548</v>
      </c>
      <c r="H14" s="470" t="s">
        <v>510</v>
      </c>
      <c r="J14" s="97" t="s">
        <v>515</v>
      </c>
      <c r="L14" s="105"/>
      <c r="N14" s="82"/>
      <c r="Q14" s="79"/>
      <c r="R14" s="76"/>
    </row>
    <row r="15" spans="2:22" ht="26.25" customHeight="1" thickBot="1">
      <c r="B15" s="97" t="s">
        <v>424</v>
      </c>
      <c r="C15" s="13"/>
      <c r="D15" s="470" t="s">
        <v>240</v>
      </c>
      <c r="F15" s="97" t="s">
        <v>414</v>
      </c>
      <c r="G15" s="100"/>
      <c r="H15" s="470" t="s">
        <v>240</v>
      </c>
      <c r="I15" s="13"/>
      <c r="J15" s="97" t="s">
        <v>516</v>
      </c>
      <c r="L15" s="105"/>
      <c r="M15" s="82"/>
      <c r="Q15" s="79"/>
      <c r="R15" s="76"/>
    </row>
    <row r="16" spans="2:22" ht="28.5" customHeight="1" thickBot="1">
      <c r="B16" s="97" t="s">
        <v>452</v>
      </c>
      <c r="C16" s="13"/>
      <c r="D16" s="471" t="s">
        <v>503</v>
      </c>
      <c r="E16" s="82"/>
      <c r="F16" s="97" t="s">
        <v>434</v>
      </c>
      <c r="G16" s="98"/>
      <c r="H16" s="471" t="s">
        <v>503</v>
      </c>
      <c r="I16" s="82"/>
      <c r="K16" s="79"/>
      <c r="L16" s="79"/>
      <c r="M16" s="79"/>
      <c r="N16" s="79"/>
      <c r="Q16" s="79"/>
      <c r="R16" s="76"/>
    </row>
    <row r="17" spans="2:21" ht="29.25" customHeight="1">
      <c r="B17" s="97" t="s">
        <v>421</v>
      </c>
      <c r="C17" s="13"/>
      <c r="D17" s="632">
        <v>0</v>
      </c>
      <c r="E17" s="95"/>
      <c r="F17" s="635" t="s">
        <v>660</v>
      </c>
      <c r="G17" s="79"/>
      <c r="H17" s="633"/>
      <c r="I17" s="13"/>
      <c r="M17" s="79"/>
      <c r="N17" s="79"/>
      <c r="P17" s="79"/>
      <c r="Q17" s="79"/>
      <c r="R17" s="76"/>
    </row>
    <row r="18" spans="2:21" ht="29.25" customHeight="1">
      <c r="B18" s="97"/>
      <c r="C18" s="13"/>
      <c r="D18" s="631"/>
      <c r="E18" s="95"/>
      <c r="F18" s="630"/>
      <c r="G18" s="79"/>
      <c r="H18" s="634"/>
      <c r="I18" s="13"/>
      <c r="M18" s="79"/>
      <c r="N18" s="79"/>
      <c r="P18" s="79"/>
      <c r="Q18" s="79"/>
      <c r="R18" s="76"/>
    </row>
    <row r="19" spans="2:21" ht="27.75" customHeight="1" thickBot="1">
      <c r="E19" s="1"/>
      <c r="F19" s="97" t="s">
        <v>435</v>
      </c>
      <c r="G19" s="31" t="s">
        <v>363</v>
      </c>
      <c r="H19" s="207">
        <f>SUM(R55,R58,R61,R64,R67,R70,R73,R76,R79,R82, R85, R88, R91)</f>
        <v>36460897.305700749</v>
      </c>
      <c r="I19" s="13"/>
      <c r="J19" s="79"/>
      <c r="K19" s="79"/>
      <c r="L19" s="79"/>
      <c r="M19" s="79"/>
      <c r="N19" s="79"/>
      <c r="P19" s="79"/>
      <c r="Q19" s="79"/>
      <c r="R19" s="76"/>
    </row>
    <row r="20" spans="2:21" ht="27.75" customHeight="1" thickBot="1">
      <c r="E20" s="1"/>
      <c r="F20" s="97" t="s">
        <v>436</v>
      </c>
      <c r="G20" s="31" t="s">
        <v>364</v>
      </c>
      <c r="H20" s="104">
        <f>-SUM(R56,R59,R62,R65,R68,R71,R74,R77,R80,R83,R86,R89, R92)</f>
        <v>28350553.616147965</v>
      </c>
      <c r="I20" s="13"/>
      <c r="J20" s="79"/>
      <c r="P20" s="79"/>
      <c r="Q20" s="79"/>
      <c r="R20" s="76"/>
    </row>
    <row r="21" spans="2:21" ht="27.75" customHeight="1" thickBot="1">
      <c r="C21" s="24"/>
      <c r="D21" s="24"/>
      <c r="E21" s="24"/>
      <c r="F21" s="97" t="s">
        <v>408</v>
      </c>
      <c r="G21" s="31" t="s">
        <v>365</v>
      </c>
      <c r="H21" s="157">
        <f>R94</f>
        <v>812001.56916154525</v>
      </c>
      <c r="I21" s="82"/>
      <c r="P21" s="79"/>
      <c r="Q21" s="79"/>
      <c r="R21" s="76"/>
    </row>
    <row r="22" spans="2:21" ht="27.75" customHeight="1">
      <c r="C22" s="24"/>
      <c r="D22" s="24"/>
      <c r="E22" s="24"/>
      <c r="F22" s="712" t="s">
        <v>509</v>
      </c>
      <c r="G22" s="713" t="s">
        <v>447</v>
      </c>
      <c r="H22" s="714">
        <f>H19-H20+H21</f>
        <v>8922345.2587143295</v>
      </c>
      <c r="I22" s="82"/>
      <c r="P22" s="79"/>
      <c r="Q22" s="79"/>
      <c r="R22" s="76"/>
    </row>
    <row r="23" spans="2:21" ht="35.450000000000003" customHeight="1">
      <c r="C23" s="24"/>
      <c r="D23" s="24"/>
      <c r="E23" s="24"/>
      <c r="F23" s="98" t="s">
        <v>939</v>
      </c>
      <c r="G23" s="751" t="s">
        <v>940</v>
      </c>
      <c r="H23" s="715">
        <f>R120</f>
        <v>2463064.3697825996</v>
      </c>
      <c r="I23" s="82"/>
      <c r="P23" s="79"/>
      <c r="Q23" s="79"/>
      <c r="R23" s="76"/>
    </row>
    <row r="24" spans="2:21" ht="22.5" customHeight="1">
      <c r="E24" s="1"/>
    </row>
    <row r="25" spans="2:21" ht="13.5" customHeight="1">
      <c r="B25" s="93" t="s">
        <v>419</v>
      </c>
      <c r="C25" s="27"/>
      <c r="E25" s="1"/>
    </row>
    <row r="26" spans="2:21" ht="13.5" customHeight="1">
      <c r="B26" s="93"/>
      <c r="C26" s="27"/>
      <c r="E26" s="1"/>
    </row>
    <row r="27" spans="2:21" ht="147.6" customHeight="1">
      <c r="B27" s="877" t="s">
        <v>666</v>
      </c>
      <c r="C27" s="877"/>
      <c r="D27" s="877"/>
      <c r="E27" s="877"/>
      <c r="F27" s="877"/>
      <c r="G27" s="877"/>
    </row>
    <row r="28" spans="2:21" ht="14.25" customHeight="1">
      <c r="B28" s="474"/>
      <c r="C28" s="474"/>
      <c r="D28" s="469"/>
      <c r="E28" s="469"/>
      <c r="F28" s="469"/>
      <c r="G28" s="474"/>
    </row>
    <row r="29" spans="2:21" s="13" customFormat="1" ht="27" customHeight="1">
      <c r="B29" s="878" t="s">
        <v>506</v>
      </c>
      <c r="C29" s="879"/>
      <c r="D29" s="106" t="s">
        <v>41</v>
      </c>
      <c r="E29" s="107" t="s">
        <v>658</v>
      </c>
      <c r="F29" s="107" t="s">
        <v>408</v>
      </c>
      <c r="G29" s="108" t="s">
        <v>409</v>
      </c>
      <c r="T29" s="109"/>
      <c r="U29" s="109"/>
    </row>
    <row r="30" spans="2:21" ht="20.25" customHeight="1">
      <c r="B30" s="880" t="s">
        <v>29</v>
      </c>
      <c r="C30" s="881"/>
      <c r="D30" s="551" t="s">
        <v>27</v>
      </c>
      <c r="E30" s="111">
        <f>SUM(D55:D93)</f>
        <v>-46436.425607503217</v>
      </c>
      <c r="F30" s="679">
        <f>D94</f>
        <v>-6245.2155314424381</v>
      </c>
      <c r="G30" s="111">
        <f>E30+F30</f>
        <v>-52681.641138945655</v>
      </c>
    </row>
    <row r="31" spans="2:21" ht="20.25" customHeight="1">
      <c r="B31" s="880" t="s">
        <v>1076</v>
      </c>
      <c r="C31" s="881"/>
      <c r="D31" s="551" t="s">
        <v>27</v>
      </c>
      <c r="E31" s="112">
        <f>SUM(E55:E93)</f>
        <v>-4392.2459455559156</v>
      </c>
      <c r="F31" s="677">
        <f>E94</f>
        <v>-590.71132711533778</v>
      </c>
      <c r="G31" s="112">
        <f>E31+F31</f>
        <v>-4982.9572726712531</v>
      </c>
    </row>
    <row r="32" spans="2:21" ht="20.25" customHeight="1">
      <c r="B32" s="880" t="s">
        <v>1077</v>
      </c>
      <c r="C32" s="881"/>
      <c r="D32" s="551" t="s">
        <v>27</v>
      </c>
      <c r="E32" s="112">
        <f>SUM(F55:F93)</f>
        <v>-1681990.8609627553</v>
      </c>
      <c r="F32" s="677">
        <f>F94</f>
        <v>-169950.39295246679</v>
      </c>
      <c r="G32" s="112">
        <f>E32+F32</f>
        <v>-1851941.2539152221</v>
      </c>
    </row>
    <row r="33" spans="2:22" ht="20.25" customHeight="1">
      <c r="B33" s="880" t="s">
        <v>1078</v>
      </c>
      <c r="C33" s="881"/>
      <c r="D33" s="551" t="s">
        <v>28</v>
      </c>
      <c r="E33" s="112">
        <f>SUM(G55:G93)</f>
        <v>4863355.0743497461</v>
      </c>
      <c r="F33" s="677">
        <f>G94</f>
        <v>504733.08058775886</v>
      </c>
      <c r="G33" s="112">
        <f>E33+F33</f>
        <v>5368088.1549375048</v>
      </c>
    </row>
    <row r="34" spans="2:22" ht="20.25" customHeight="1">
      <c r="B34" s="880" t="s">
        <v>1053</v>
      </c>
      <c r="C34" s="881"/>
      <c r="D34" s="551" t="s">
        <v>28</v>
      </c>
      <c r="E34" s="112">
        <f>SUM(H55:H93)</f>
        <v>1078751.4179136641</v>
      </c>
      <c r="F34" s="678">
        <f>H94</f>
        <v>114599.82021852958</v>
      </c>
      <c r="G34" s="112">
        <f>E34+F34</f>
        <v>1193351.2381321937</v>
      </c>
    </row>
    <row r="35" spans="2:22" ht="20.25" customHeight="1">
      <c r="B35" s="880" t="s">
        <v>396</v>
      </c>
      <c r="C35" s="881"/>
      <c r="D35" s="551" t="s">
        <v>28</v>
      </c>
      <c r="E35" s="112">
        <f>SUM(I55:I93)</f>
        <v>3901056.7298051836</v>
      </c>
      <c r="F35" s="113">
        <f>I94</f>
        <v>369454.98816628091</v>
      </c>
      <c r="G35" s="112">
        <f t="shared" ref="G35" si="0">E35+F35</f>
        <v>4270511.7179714646</v>
      </c>
    </row>
    <row r="36" spans="2:22" ht="20.25" customHeight="1">
      <c r="B36" s="880"/>
      <c r="C36" s="881"/>
      <c r="D36" s="551"/>
      <c r="E36" s="112">
        <f>SUM(J55:J93)</f>
        <v>0</v>
      </c>
      <c r="F36" s="113">
        <f>J94</f>
        <v>0</v>
      </c>
      <c r="G36" s="112">
        <f>E36+F36</f>
        <v>0</v>
      </c>
    </row>
    <row r="37" spans="2:22" ht="20.25" customHeight="1">
      <c r="B37" s="880"/>
      <c r="C37" s="881"/>
      <c r="D37" s="551"/>
      <c r="E37" s="112">
        <f>SUM(K55:K93)</f>
        <v>0</v>
      </c>
      <c r="F37" s="113">
        <f>K94</f>
        <v>0</v>
      </c>
      <c r="G37" s="112">
        <f t="shared" ref="G37:G40" si="1">E37+F37</f>
        <v>0</v>
      </c>
    </row>
    <row r="38" spans="2:22" ht="20.25" customHeight="1">
      <c r="B38" s="880"/>
      <c r="C38" s="881"/>
      <c r="D38" s="551"/>
      <c r="E38" s="112">
        <f>SUM(L55:L93)</f>
        <v>0</v>
      </c>
      <c r="F38" s="113">
        <f>L94</f>
        <v>0</v>
      </c>
      <c r="G38" s="112">
        <f t="shared" si="1"/>
        <v>0</v>
      </c>
    </row>
    <row r="39" spans="2:22" ht="20.25" customHeight="1">
      <c r="B39" s="880"/>
      <c r="C39" s="881"/>
      <c r="D39" s="551"/>
      <c r="E39" s="112">
        <f>SUM(M55:M93)</f>
        <v>0</v>
      </c>
      <c r="F39" s="113">
        <f>M94</f>
        <v>0</v>
      </c>
      <c r="G39" s="112">
        <f t="shared" si="1"/>
        <v>0</v>
      </c>
    </row>
    <row r="40" spans="2:22" ht="20.25" customHeight="1">
      <c r="B40" s="880"/>
      <c r="C40" s="881"/>
      <c r="D40" s="551"/>
      <c r="E40" s="112">
        <f>SUM(N55:N93)</f>
        <v>0</v>
      </c>
      <c r="F40" s="113">
        <f>N94</f>
        <v>0</v>
      </c>
      <c r="G40" s="112">
        <f t="shared" si="1"/>
        <v>0</v>
      </c>
    </row>
    <row r="41" spans="2:22" ht="20.25" customHeight="1">
      <c r="B41" s="880"/>
      <c r="C41" s="881"/>
      <c r="D41" s="551"/>
      <c r="E41" s="112">
        <f>SUM(O55:O93)</f>
        <v>0</v>
      </c>
      <c r="F41" s="113">
        <f>O94</f>
        <v>0</v>
      </c>
      <c r="G41" s="112">
        <f>E41+F41</f>
        <v>0</v>
      </c>
    </row>
    <row r="42" spans="2:22" ht="20.25" customHeight="1">
      <c r="B42" s="880"/>
      <c r="C42" s="881"/>
      <c r="D42" s="551"/>
      <c r="E42" s="112">
        <f>SUM(P55:P93)</f>
        <v>0</v>
      </c>
      <c r="F42" s="113">
        <f>P94</f>
        <v>0</v>
      </c>
      <c r="G42" s="112">
        <f>E42+F42</f>
        <v>0</v>
      </c>
    </row>
    <row r="43" spans="2:22" ht="20.25" customHeight="1">
      <c r="B43" s="880"/>
      <c r="C43" s="881"/>
      <c r="D43" s="552"/>
      <c r="E43" s="114">
        <f>SUM(Q55:Q93)</f>
        <v>0</v>
      </c>
      <c r="F43" s="115">
        <f>Q94</f>
        <v>0</v>
      </c>
      <c r="G43" s="114">
        <f>E43+F43</f>
        <v>0</v>
      </c>
    </row>
    <row r="44" spans="2:22" s="8" customFormat="1" ht="21" customHeight="1">
      <c r="B44" s="884" t="s">
        <v>26</v>
      </c>
      <c r="C44" s="885"/>
      <c r="D44" s="110"/>
      <c r="E44" s="116">
        <f>SUM(E30:E43)</f>
        <v>8110343.6895527793</v>
      </c>
      <c r="F44" s="116">
        <f>SUM(F30:F43)</f>
        <v>812001.56916154479</v>
      </c>
      <c r="G44" s="116">
        <f>SUM(G30:G43)</f>
        <v>8922345.2587143239</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458</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77" t="s">
        <v>607</v>
      </c>
      <c r="C49" s="877"/>
      <c r="D49" s="877"/>
      <c r="E49" s="877"/>
      <c r="F49" s="877"/>
      <c r="G49" s="877"/>
      <c r="H49" s="877"/>
      <c r="I49" s="877"/>
      <c r="J49" s="877"/>
      <c r="K49" s="877"/>
      <c r="L49" s="877"/>
      <c r="M49" s="533"/>
      <c r="N49" s="84"/>
      <c r="O49" s="84"/>
      <c r="P49" s="84"/>
      <c r="Q49" s="84"/>
      <c r="R49" s="84"/>
      <c r="U49" s="14"/>
      <c r="V49" s="11"/>
    </row>
    <row r="50" spans="2:22" ht="41.1" customHeight="1">
      <c r="B50" s="877" t="s">
        <v>562</v>
      </c>
      <c r="C50" s="877"/>
      <c r="D50" s="877"/>
      <c r="E50" s="877"/>
      <c r="F50" s="877"/>
      <c r="G50" s="877"/>
      <c r="H50" s="877"/>
      <c r="I50" s="877"/>
      <c r="J50" s="877"/>
      <c r="K50" s="877"/>
      <c r="L50" s="877"/>
      <c r="M50" s="533"/>
      <c r="N50" s="84"/>
      <c r="O50" s="84"/>
      <c r="P50" s="84"/>
      <c r="Q50" s="84"/>
      <c r="R50" s="84"/>
      <c r="U50" s="14"/>
      <c r="V50" s="11"/>
    </row>
    <row r="51" spans="2:22" ht="18" customHeight="1">
      <c r="B51" s="877" t="s">
        <v>996</v>
      </c>
      <c r="C51" s="877"/>
      <c r="D51" s="877"/>
      <c r="E51" s="877"/>
      <c r="F51" s="877"/>
      <c r="G51" s="877"/>
      <c r="H51" s="877"/>
      <c r="I51" s="877"/>
      <c r="J51" s="877"/>
      <c r="K51" s="877"/>
      <c r="L51" s="877"/>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517</v>
      </c>
      <c r="D53" s="108" t="str">
        <f>IF($B$30&lt;&gt;"",$B$30,"")</f>
        <v>Residential</v>
      </c>
      <c r="E53" s="108" t="str">
        <f>IF($B$31&lt;&gt;"",$B$31,"")</f>
        <v>Competitive Sector Multi-Unit Residential Service</v>
      </c>
      <c r="F53" s="108" t="str">
        <f>IF($B$32&lt;&gt;"",$B$32,"")</f>
        <v>GS &lt;50kW</v>
      </c>
      <c r="G53" s="108" t="str">
        <f>IF($B$33&lt;&gt;"",$B$33,"")</f>
        <v>GS 50-999kW</v>
      </c>
      <c r="H53" s="108" t="str">
        <f>IF($B$34&lt;&gt;"",$B$34,"")</f>
        <v>GS 1000-4999kW</v>
      </c>
      <c r="I53" s="108" t="str">
        <f>IF($B$35&lt;&gt;"",$B$35,"")</f>
        <v>Large Use</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kWh</v>
      </c>
      <c r="G54" s="497" t="str">
        <f>D33</f>
        <v>kW</v>
      </c>
      <c r="H54" s="497" t="str">
        <f>D34</f>
        <v>kW</v>
      </c>
      <c r="I54" s="497" t="str">
        <f>D35</f>
        <v>kW</v>
      </c>
      <c r="J54" s="497">
        <f>D36</f>
        <v>0</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LRAM'!AE1169</f>
        <v>27065.896641931246</v>
      </c>
      <c r="E82" s="128">
        <f>'5.  2015-2027 LRAM'!AF1169</f>
        <v>4692.8998083291708</v>
      </c>
      <c r="F82" s="128">
        <f>'5.  2015-2027 LRAM'!AG1169</f>
        <v>1629898.099170988</v>
      </c>
      <c r="G82" s="128">
        <f>'5.  2015-2027 LRAM'!AH1169</f>
        <v>3892114.4306151229</v>
      </c>
      <c r="H82" s="128">
        <f>'5.  2015-2027 LRAM'!AI1169</f>
        <v>997005.96666344244</v>
      </c>
      <c r="I82" s="128">
        <f>'5.  2015-2027 LRAM'!AJ1169</f>
        <v>717639.6333400663</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7268416.9262398798</v>
      </c>
      <c r="U82" s="124"/>
      <c r="V82" s="125"/>
    </row>
    <row r="83" spans="2:22" s="13" customFormat="1">
      <c r="B83" s="126" t="s">
        <v>232</v>
      </c>
      <c r="C83" s="127"/>
      <c r="D83" s="128">
        <f>-'5.  2015-2027 LRAM'!AE1170</f>
        <v>-73502.322249434466</v>
      </c>
      <c r="E83" s="128">
        <f>-'5.  2015-2027 LRAM'!AF1170</f>
        <v>-9085.1457538850864</v>
      </c>
      <c r="F83" s="128">
        <f>-'5.  2015-2027 LRAM'!AG1170</f>
        <v>-1979526.6782333292</v>
      </c>
      <c r="G83" s="128">
        <f>-'5.  2015-2027 LRAM'!AH1170</f>
        <v>-3120889.2584929178</v>
      </c>
      <c r="H83" s="128">
        <f>-'5.  2015-2027 LRAM'!AI1170</f>
        <v>-759173.08985667548</v>
      </c>
      <c r="I83" s="128">
        <f>-'5.  2015-2027 LRAM'!AJ1170</f>
        <v>-955431.88751536468</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-6897608.3821016066</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721</v>
      </c>
      <c r="C85" s="467"/>
      <c r="D85" s="128">
        <f>'5.  2015-2027 LRAM'!AE1365</f>
        <v>0</v>
      </c>
      <c r="E85" s="128">
        <f>'5.  2015-2027 LRAM'!AF1365</f>
        <v>0</v>
      </c>
      <c r="F85" s="128">
        <f>'5.  2015-2027 LRAM'!AG1365</f>
        <v>1641470.3074331132</v>
      </c>
      <c r="G85" s="128">
        <f>'5.  2015-2027 LRAM'!AH1365</f>
        <v>4470723.8079113476</v>
      </c>
      <c r="H85" s="128">
        <f>'5.  2015-2027 LRAM'!AI1365</f>
        <v>1048480.5114899547</v>
      </c>
      <c r="I85" s="128">
        <f>'5.  2015-2027 LRAM'!AJ1365</f>
        <v>2304043.7042164938</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9464718.3310509101</v>
      </c>
      <c r="U85" s="124"/>
      <c r="V85" s="125"/>
    </row>
    <row r="86" spans="2:22" s="13" customFormat="1">
      <c r="B86" s="126" t="s">
        <v>722</v>
      </c>
      <c r="C86" s="127"/>
      <c r="D86" s="128">
        <f>-'5.  2015-2027 LRAM'!AE1366</f>
        <v>0</v>
      </c>
      <c r="E86" s="128">
        <f>-'5.  2015-2027 LRAM'!AF1366</f>
        <v>0</v>
      </c>
      <c r="F86" s="128">
        <f>-'5.  2015-2027 LRAM'!AG1366</f>
        <v>-2006195.1331758478</v>
      </c>
      <c r="G86" s="128">
        <f>-'5.  2015-2027 LRAM'!AH1366</f>
        <v>-3131184.2343825963</v>
      </c>
      <c r="H86" s="128">
        <f>-'5.  2015-2027 LRAM'!AI1366</f>
        <v>-771411.5999368733</v>
      </c>
      <c r="I86" s="128">
        <f>-'5.  2015-2027 LRAM'!AJ1366</f>
        <v>-970016.70323407627</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-6878807.6707293941</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723</v>
      </c>
      <c r="C88" s="467"/>
      <c r="D88" s="128">
        <f>'5.  2015-2027 LRAM'!AE1560</f>
        <v>0</v>
      </c>
      <c r="E88" s="128">
        <f>'5.  2015-2027 LRAM'!AF1560</f>
        <v>0</v>
      </c>
      <c r="F88" s="128">
        <f>'5.  2015-2027 LRAM'!AG1560</f>
        <v>1654471.7317779511</v>
      </c>
      <c r="G88" s="128">
        <f>'5.  2015-2027 LRAM'!AH1560</f>
        <v>4641395.6931614373</v>
      </c>
      <c r="H88" s="128">
        <f>'5.  2015-2027 LRAM'!AI1560</f>
        <v>1082476.0085168013</v>
      </c>
      <c r="I88" s="128">
        <f>'5.  2015-2027 LRAM'!AJ1560</f>
        <v>2376175.9478169335</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9754519.3812731244</v>
      </c>
      <c r="U88" s="124"/>
      <c r="V88" s="125"/>
    </row>
    <row r="89" spans="2:22" s="13" customFormat="1">
      <c r="B89" s="126" t="s">
        <v>724</v>
      </c>
      <c r="C89" s="127"/>
      <c r="D89" s="128">
        <f>-'5.  2015-2027 LRAM'!AE1561</f>
        <v>0</v>
      </c>
      <c r="E89" s="128">
        <f>-'5.  2015-2027 LRAM'!AF1561</f>
        <v>0</v>
      </c>
      <c r="F89" s="128">
        <f>-'5.  2015-2027 LRAM'!AG1561</f>
        <v>-2079533.3842677749</v>
      </c>
      <c r="G89" s="128">
        <f>-'5.  2015-2027 LRAM'!AH1561</f>
        <v>-3243734.4668272967</v>
      </c>
      <c r="H89" s="128">
        <f>-'5.  2015-2027 LRAM'!AI1561</f>
        <v>-794286.53167141613</v>
      </c>
      <c r="I89" s="128">
        <f>-'5.  2015-2027 LRAM'!AJ1561</f>
        <v>-999425.19966881932</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-7116979.5824353062</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943</v>
      </c>
      <c r="C91" s="467"/>
      <c r="D91" s="128">
        <f>'5.  2015-2027 LRAM'!AE1755</f>
        <v>0</v>
      </c>
      <c r="E91" s="128">
        <f>'5.  2015-2027 LRAM'!AF1755</f>
        <v>0</v>
      </c>
      <c r="F91" s="128">
        <f>'5.  2015-2027 LRAM'!AG1755</f>
        <v>1619993.451670944</v>
      </c>
      <c r="G91" s="128">
        <f>'5.  2015-2027 LRAM'!AH1755</f>
        <v>4763546.5957425116</v>
      </c>
      <c r="H91" s="128">
        <f>'5.  2015-2027 LRAM'!AI1755</f>
        <v>1111299.8390110664</v>
      </c>
      <c r="I91" s="128">
        <f>'5.  2015-2027 LRAM'!AJ1755</f>
        <v>2478402.7807123079</v>
      </c>
      <c r="J91" s="128">
        <f>'5.  2015-2027 LRAM'!AK1755</f>
        <v>0</v>
      </c>
      <c r="K91" s="128">
        <f>'5.  2015-2027 LRAM'!AL1755</f>
        <v>0</v>
      </c>
      <c r="L91" s="128">
        <f>'5.  2015-2027 LRAM'!AM1755</f>
        <v>0</v>
      </c>
      <c r="M91" s="128">
        <f>'5.  2015-2027 LRAM'!AN1755</f>
        <v>0</v>
      </c>
      <c r="N91" s="128">
        <f>'5.  2015-2027 LRAM'!AO1755</f>
        <v>0</v>
      </c>
      <c r="O91" s="128">
        <f>'5.  2015-2027 LRAM'!AP1755</f>
        <v>0</v>
      </c>
      <c r="P91" s="128">
        <f>'5.  2015-2027 LRAM'!AQ1755</f>
        <v>0</v>
      </c>
      <c r="Q91" s="128">
        <f>'5.  2015-2027 LRAM'!AR1755</f>
        <v>0</v>
      </c>
      <c r="R91" s="128">
        <f>'5.  2015-2027 LRAM'!AS1755</f>
        <v>9973242.6671368312</v>
      </c>
      <c r="S91" s="130"/>
      <c r="U91" s="124"/>
      <c r="V91" s="125"/>
    </row>
    <row r="92" spans="2:22" s="13" customFormat="1">
      <c r="B92" s="126" t="s">
        <v>944</v>
      </c>
      <c r="C92" s="127"/>
      <c r="D92" s="128">
        <f>-'5.  2015-2027 LRAM'!AE1756</f>
        <v>0</v>
      </c>
      <c r="E92" s="128">
        <f>-'5.  2015-2027 LRAM'!AF1756</f>
        <v>0</v>
      </c>
      <c r="F92" s="128">
        <f>-'5.  2015-2027 LRAM'!AG1756</f>
        <v>-2162569.2553387997</v>
      </c>
      <c r="G92" s="128">
        <f>-'5.  2015-2027 LRAM'!AH1756</f>
        <v>-3408617.493377863</v>
      </c>
      <c r="H92" s="128">
        <f>-'5.  2015-2027 LRAM'!AI1756</f>
        <v>-835639.68630263547</v>
      </c>
      <c r="I92" s="128">
        <f>-'5.  2015-2027 LRAM'!AJ1756</f>
        <v>-1050331.5458623569</v>
      </c>
      <c r="J92" s="128">
        <f>-'5.  2015-2027 LRAM'!AK1756</f>
        <v>0</v>
      </c>
      <c r="K92" s="128">
        <f>-'5.  2015-2027 LRAM'!AL1756</f>
        <v>0</v>
      </c>
      <c r="L92" s="128">
        <f>-'5.  2015-2027 LRAM'!AM1756</f>
        <v>0</v>
      </c>
      <c r="M92" s="128">
        <f>-'5.  2015-2027 LRAM'!AN1756</f>
        <v>0</v>
      </c>
      <c r="N92" s="128">
        <f>-'5.  2015-2027 LRAM'!AO1756</f>
        <v>0</v>
      </c>
      <c r="O92" s="128">
        <f>-'5.  2015-2027 LRAM'!AP1756</f>
        <v>0</v>
      </c>
      <c r="P92" s="128">
        <f>-'5.  2015-2027 LRAM'!AQ1756</f>
        <v>0</v>
      </c>
      <c r="Q92" s="128">
        <f>-'5.  2015-2027 LRAM'!AR1756</f>
        <v>0</v>
      </c>
      <c r="R92" s="128">
        <f>-'5.  2015-2027 LRAM'!AS1756</f>
        <v>-7457157.9808816556</v>
      </c>
      <c r="S92" s="130"/>
      <c r="U92" s="124"/>
      <c r="V92" s="125"/>
    </row>
    <row r="93" spans="2:22" s="109" customFormat="1">
      <c r="B93" s="669"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Charges'!I222</f>
        <v>-6245.2155314424381</v>
      </c>
      <c r="E94" s="587">
        <f>'6.  Carrying Charges'!J222</f>
        <v>-590.71132711533778</v>
      </c>
      <c r="F94" s="587">
        <f>'6.  Carrying Charges'!K222</f>
        <v>-169950.39295246679</v>
      </c>
      <c r="G94" s="587">
        <f>'6.  Carrying Charges'!L222</f>
        <v>504733.08058775886</v>
      </c>
      <c r="H94" s="587">
        <f>'6.  Carrying Charges'!M222</f>
        <v>114599.82021852958</v>
      </c>
      <c r="I94" s="587">
        <f>'6.  Carrying Charges'!N222</f>
        <v>369454.98816628091</v>
      </c>
      <c r="J94" s="587">
        <f>'6.  Carrying Charges'!O207</f>
        <v>0</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7">
        <f>'6.  Carrying Charges'!W222</f>
        <v>812001.56916154525</v>
      </c>
      <c r="U94" s="124"/>
      <c r="V94" s="125"/>
    </row>
    <row r="95" spans="2:22" s="13" customFormat="1" ht="36.6" customHeight="1">
      <c r="B95" s="676" t="s">
        <v>945</v>
      </c>
      <c r="C95" s="539"/>
      <c r="D95" s="705">
        <f>SUM(D55:D92)+D94</f>
        <v>-52681.641138945655</v>
      </c>
      <c r="E95" s="705">
        <f t="shared" ref="E95:Q95" si="2">SUM(E55:E92)+E94</f>
        <v>-4982.9572726712531</v>
      </c>
      <c r="F95" s="705">
        <f t="shared" si="2"/>
        <v>-1851941.2539152221</v>
      </c>
      <c r="G95" s="705">
        <f t="shared" si="2"/>
        <v>5368088.1549375048</v>
      </c>
      <c r="H95" s="705">
        <f t="shared" si="2"/>
        <v>1193351.2381321937</v>
      </c>
      <c r="I95" s="705">
        <f>SUM(I55:I92)+I94</f>
        <v>4270511.7179714646</v>
      </c>
      <c r="J95" s="705">
        <f t="shared" si="2"/>
        <v>0</v>
      </c>
      <c r="K95" s="705">
        <f t="shared" si="2"/>
        <v>0</v>
      </c>
      <c r="L95" s="705">
        <f t="shared" si="2"/>
        <v>0</v>
      </c>
      <c r="M95" s="705">
        <f t="shared" si="2"/>
        <v>0</v>
      </c>
      <c r="N95" s="705">
        <f t="shared" si="2"/>
        <v>0</v>
      </c>
      <c r="O95" s="705">
        <f t="shared" si="2"/>
        <v>0</v>
      </c>
      <c r="P95" s="705">
        <f t="shared" si="2"/>
        <v>0</v>
      </c>
      <c r="Q95" s="705">
        <f t="shared" si="2"/>
        <v>0</v>
      </c>
      <c r="R95" s="705">
        <f>SUM(R55:R92)+R94</f>
        <v>8922345.2587143295</v>
      </c>
      <c r="U95" s="124"/>
      <c r="V95" s="125"/>
    </row>
    <row r="96" spans="2:22" s="109" customFormat="1">
      <c r="B96" s="128"/>
      <c r="C96" s="128"/>
      <c r="D96" s="816"/>
      <c r="E96" s="816"/>
      <c r="F96" s="816"/>
      <c r="G96" s="816"/>
      <c r="H96" s="816"/>
      <c r="I96" s="816"/>
      <c r="J96" s="128"/>
      <c r="K96" s="128"/>
      <c r="L96" s="128"/>
      <c r="M96" s="128"/>
      <c r="N96" s="128"/>
      <c r="O96" s="128"/>
      <c r="P96" s="128"/>
      <c r="Q96" s="128"/>
      <c r="R96" s="128"/>
      <c r="U96" s="131"/>
      <c r="V96" s="125"/>
    </row>
    <row r="97" spans="2:22" s="109" customFormat="1" ht="16.5"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 customHeight="1" thickBot="1">
      <c r="B98" s="716" t="s">
        <v>901</v>
      </c>
      <c r="C98" s="717"/>
      <c r="D98" s="717"/>
      <c r="E98" s="718"/>
      <c r="F98" s="718"/>
      <c r="G98" s="718"/>
      <c r="H98" s="718"/>
      <c r="I98" s="718"/>
      <c r="J98" s="718"/>
      <c r="K98" s="718"/>
      <c r="L98" s="719"/>
      <c r="M98" s="128"/>
      <c r="N98" s="128"/>
      <c r="O98" s="128"/>
      <c r="P98" s="128"/>
      <c r="Q98" s="128"/>
      <c r="R98" s="128"/>
      <c r="U98" s="131"/>
      <c r="V98" s="125"/>
    </row>
    <row r="99" spans="2:22" s="109" customFormat="1" ht="59.1" customHeight="1">
      <c r="B99" s="882" t="s">
        <v>970</v>
      </c>
      <c r="C99" s="882"/>
      <c r="D99" s="882"/>
      <c r="E99" s="882"/>
      <c r="F99" s="882"/>
      <c r="G99" s="882"/>
      <c r="H99" s="882"/>
      <c r="I99" s="882"/>
      <c r="J99" s="882"/>
      <c r="K99" s="882"/>
      <c r="L99" s="882"/>
      <c r="M99" s="725"/>
      <c r="N99" s="725"/>
      <c r="O99" s="725"/>
      <c r="P99" s="725"/>
      <c r="Q99" s="725"/>
      <c r="R99" s="725"/>
      <c r="U99" s="131"/>
      <c r="V99" s="125"/>
    </row>
    <row r="100" spans="2:22" s="109" customFormat="1" ht="27.6" customHeight="1">
      <c r="B100" s="883" t="s">
        <v>971</v>
      </c>
      <c r="C100" s="883"/>
      <c r="D100" s="883"/>
      <c r="E100" s="883"/>
      <c r="F100" s="883"/>
      <c r="G100" s="883"/>
      <c r="H100" s="883"/>
      <c r="I100" s="883"/>
      <c r="J100" s="883"/>
      <c r="K100" s="883"/>
      <c r="L100" s="883"/>
      <c r="M100" s="725"/>
      <c r="N100" s="725"/>
      <c r="O100" s="725"/>
      <c r="P100" s="725"/>
      <c r="Q100" s="725"/>
      <c r="R100" s="725"/>
      <c r="U100" s="131"/>
      <c r="V100" s="125"/>
    </row>
    <row r="101" spans="2:22" s="109" customFormat="1" ht="33.6" customHeight="1">
      <c r="B101" s="883" t="s">
        <v>972</v>
      </c>
      <c r="C101" s="883"/>
      <c r="D101" s="883"/>
      <c r="E101" s="883"/>
      <c r="F101" s="883"/>
      <c r="G101" s="883"/>
      <c r="H101" s="883"/>
      <c r="I101" s="883"/>
      <c r="J101" s="883"/>
      <c r="K101" s="883"/>
      <c r="L101" s="883"/>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4" t="s">
        <v>34</v>
      </c>
      <c r="C103" s="704" t="s">
        <v>517</v>
      </c>
      <c r="D103" s="108" t="str">
        <f>IF($B$30&lt;&gt;"",$B$30,"")</f>
        <v>Residential</v>
      </c>
      <c r="E103" s="108" t="str">
        <f>IF($B$31&lt;&gt;"",$B$31,"")</f>
        <v>Competitive Sector Multi-Unit Residential Service</v>
      </c>
      <c r="F103" s="108" t="str">
        <f>IF($B$32&lt;&gt;"",$B$32,"")</f>
        <v>GS &lt;50kW</v>
      </c>
      <c r="G103" s="108" t="str">
        <f>IF($B$33&lt;&gt;"",$B$33,"")</f>
        <v>GS 50-999kW</v>
      </c>
      <c r="H103" s="108" t="str">
        <f>IF($B$34&lt;&gt;"",$B$34,"")</f>
        <v>GS 1000-4999kW</v>
      </c>
      <c r="I103" s="108" t="str">
        <f>IF($B$35&lt;&gt;"",$B$35,"")</f>
        <v>Large Use</v>
      </c>
      <c r="J103" s="108" t="str">
        <f>IF($B$36&lt;&gt;"",$B$36,"")</f>
        <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1123</v>
      </c>
      <c r="C104" s="127"/>
      <c r="D104" s="128">
        <f>'5.  2015-2027 LRAM'!AE1791</f>
        <v>0</v>
      </c>
      <c r="E104" s="128">
        <f>'5.  2015-2027 LRAM'!AF1791</f>
        <v>0</v>
      </c>
      <c r="F104" s="128">
        <f>'5.  2015-2027 LRAM'!AG1791</f>
        <v>1624254.6218655151</v>
      </c>
      <c r="G104" s="128">
        <f>'5.  2015-2027 LRAM'!AH1791</f>
        <v>4926948.4354630625</v>
      </c>
      <c r="H104" s="128">
        <f>'5.  2015-2027 LRAM'!AI1791</f>
        <v>1148344.4906725627</v>
      </c>
      <c r="I104" s="128">
        <f>'5.  2015-2027 LRAM'!AJ1791</f>
        <v>2588517.2814476709</v>
      </c>
      <c r="J104" s="128">
        <f>'5.  2015-2027 LRAM'!AK1791</f>
        <v>0</v>
      </c>
      <c r="K104" s="128">
        <f>'5.  2015-2027 LRAM'!AL1791</f>
        <v>0</v>
      </c>
      <c r="L104" s="128">
        <f>'5.  2015-2027 LRAM'!AM1791</f>
        <v>0</v>
      </c>
      <c r="M104" s="128">
        <f>'5.  2015-2027 LRAM'!AN1791</f>
        <v>0</v>
      </c>
      <c r="N104" s="128">
        <f>'5.  2015-2027 LRAM'!AO1791</f>
        <v>0</v>
      </c>
      <c r="O104" s="128">
        <f>'5.  2015-2027 LRAM'!AP1791</f>
        <v>0</v>
      </c>
      <c r="P104" s="128">
        <f>'5.  2015-2027 LRAM'!AQ1791</f>
        <v>0</v>
      </c>
      <c r="Q104" s="128">
        <f>'5.  2015-2027 LRAM'!AR1791</f>
        <v>0</v>
      </c>
      <c r="R104" s="129">
        <f>SUM(D104:Q104)</f>
        <v>10288064.829448812</v>
      </c>
      <c r="U104" s="124"/>
      <c r="V104" s="125"/>
    </row>
    <row r="105" spans="2:22" s="13" customFormat="1">
      <c r="B105" s="126" t="s">
        <v>1124</v>
      </c>
      <c r="C105" s="127"/>
      <c r="D105" s="128">
        <f>-'5.  2015-2027 LRAM'!AE1792</f>
        <v>0</v>
      </c>
      <c r="E105" s="128">
        <f>-'5.  2015-2027 LRAM'!AF1792</f>
        <v>0</v>
      </c>
      <c r="F105" s="128">
        <f>-'5.  2015-2027 LRAM'!AG1792</f>
        <v>-2270455.2776062619</v>
      </c>
      <c r="G105" s="128">
        <f>-'5.  2015-2027 LRAM'!AH1792</f>
        <v>-3576155.9700587033</v>
      </c>
      <c r="H105" s="128">
        <f>-'5.  2015-2027 LRAM'!AI1792</f>
        <v>-876462.82671778323</v>
      </c>
      <c r="I105" s="128">
        <f>-'5.  2015-2027 LRAM'!AJ1792</f>
        <v>-1101926.3852834636</v>
      </c>
      <c r="J105" s="128">
        <f>-'5.  2015-2027 LRAM'!AK1792</f>
        <v>0</v>
      </c>
      <c r="K105" s="128">
        <f>-'5.  2015-2027 LRAM'!AL1792</f>
        <v>0</v>
      </c>
      <c r="L105" s="128">
        <f>-'5.  2015-2027 LRAM'!AM1792</f>
        <v>0</v>
      </c>
      <c r="M105" s="128">
        <f>-'5.  2015-2027 LRAM'!AN1792</f>
        <v>0</v>
      </c>
      <c r="N105" s="128">
        <f>-'5.  2015-2027 LRAM'!AO1792</f>
        <v>0</v>
      </c>
      <c r="O105" s="128">
        <f>-'5.  2015-2027 LRAM'!AP1792</f>
        <v>0</v>
      </c>
      <c r="P105" s="128">
        <f>-'5.  2015-2027 LRAM'!AQ1792</f>
        <v>0</v>
      </c>
      <c r="Q105" s="128">
        <f>-'5.  2015-2027 LRAM'!AR1792</f>
        <v>0</v>
      </c>
      <c r="R105" s="129">
        <f>SUM(D105:Q105)</f>
        <v>-7825000.4596662121</v>
      </c>
      <c r="S105" s="130"/>
      <c r="U105" s="124"/>
      <c r="V105" s="125"/>
    </row>
    <row r="106" spans="2:22" s="13" customFormat="1">
      <c r="B106" s="747" t="s">
        <v>935</v>
      </c>
      <c r="C106" s="748"/>
      <c r="D106" s="749">
        <f>SUM(D104:D105)</f>
        <v>0</v>
      </c>
      <c r="E106" s="749">
        <f t="shared" ref="E106:Q106" si="3">SUM(E104:E105)</f>
        <v>0</v>
      </c>
      <c r="F106" s="749">
        <f>SUM(F104:F105)</f>
        <v>-646200.65574074676</v>
      </c>
      <c r="G106" s="749">
        <f t="shared" si="3"/>
        <v>1350792.4654043592</v>
      </c>
      <c r="H106" s="749">
        <f t="shared" si="3"/>
        <v>271881.66395477951</v>
      </c>
      <c r="I106" s="749">
        <f t="shared" si="3"/>
        <v>1486590.8961642073</v>
      </c>
      <c r="J106" s="749">
        <f t="shared" si="3"/>
        <v>0</v>
      </c>
      <c r="K106" s="749">
        <f t="shared" si="3"/>
        <v>0</v>
      </c>
      <c r="L106" s="749">
        <f t="shared" si="3"/>
        <v>0</v>
      </c>
      <c r="M106" s="749">
        <f t="shared" si="3"/>
        <v>0</v>
      </c>
      <c r="N106" s="749">
        <f t="shared" si="3"/>
        <v>0</v>
      </c>
      <c r="O106" s="749">
        <f t="shared" si="3"/>
        <v>0</v>
      </c>
      <c r="P106" s="749">
        <f t="shared" si="3"/>
        <v>0</v>
      </c>
      <c r="Q106" s="749">
        <f t="shared" si="3"/>
        <v>0</v>
      </c>
      <c r="R106" s="750">
        <f>SUM(R104:R105)</f>
        <v>2463064.3697825996</v>
      </c>
      <c r="S106" s="130"/>
      <c r="U106" s="124"/>
      <c r="V106" s="125"/>
    </row>
    <row r="107" spans="2:22" s="109" customFormat="1">
      <c r="B107" s="740" t="s">
        <v>67</v>
      </c>
      <c r="C107" s="587"/>
      <c r="D107" s="741"/>
      <c r="E107" s="741"/>
      <c r="F107" s="741"/>
      <c r="G107" s="741"/>
      <c r="H107" s="741"/>
      <c r="I107" s="741"/>
      <c r="J107" s="741"/>
      <c r="K107" s="742"/>
      <c r="L107" s="742"/>
      <c r="M107" s="742"/>
      <c r="N107" s="742"/>
      <c r="O107" s="742"/>
      <c r="P107" s="742"/>
      <c r="Q107" s="742"/>
      <c r="R107" s="745"/>
      <c r="U107" s="131"/>
      <c r="V107" s="125"/>
    </row>
    <row r="108" spans="2:22" s="13" customFormat="1">
      <c r="B108" s="126" t="s">
        <v>946</v>
      </c>
      <c r="C108" s="127"/>
      <c r="D108" s="128">
        <f>'5.  2015-2027 LRAM'!AE1818</f>
        <v>0</v>
      </c>
      <c r="E108" s="128">
        <f>'5.  2015-2027 LRAM'!AF1818</f>
        <v>0</v>
      </c>
      <c r="F108" s="128">
        <f>'5.  2015-2027 LRAM'!AG1818</f>
        <v>0</v>
      </c>
      <c r="G108" s="128">
        <f>'5.  2015-2027 LRAM'!AH1818</f>
        <v>0</v>
      </c>
      <c r="H108" s="128">
        <f>'5.  2015-2027 LRAM'!AI1818</f>
        <v>0</v>
      </c>
      <c r="I108" s="128">
        <f>'5.  2015-2027 LRAM'!AJ1818</f>
        <v>0</v>
      </c>
      <c r="J108" s="128">
        <f>'5.  2015-2027 LRAM'!AK1818</f>
        <v>0</v>
      </c>
      <c r="K108" s="128">
        <f>'5.  2015-2027 LRAM'!AL1818</f>
        <v>0</v>
      </c>
      <c r="L108" s="128">
        <f>'5.  2015-2027 LRAM'!AM1818</f>
        <v>0</v>
      </c>
      <c r="M108" s="128">
        <f>'5.  2015-2027 LRAM'!AN1818</f>
        <v>0</v>
      </c>
      <c r="N108" s="128">
        <f>'5.  2015-2027 LRAM'!AO1818</f>
        <v>0</v>
      </c>
      <c r="O108" s="128">
        <f>'5.  2015-2027 LRAM'!AP1818</f>
        <v>0</v>
      </c>
      <c r="P108" s="128">
        <f>'5.  2015-2027 LRAM'!AQ1818</f>
        <v>0</v>
      </c>
      <c r="Q108" s="128">
        <f>'5.  2015-2027 LRAM'!AR1818</f>
        <v>0</v>
      </c>
      <c r="R108" s="129">
        <f>SUM(D108:Q108)</f>
        <v>0</v>
      </c>
      <c r="U108" s="124"/>
      <c r="V108" s="125"/>
    </row>
    <row r="109" spans="2:22" s="13" customFormat="1">
      <c r="B109" s="126" t="s">
        <v>947</v>
      </c>
      <c r="C109" s="127"/>
      <c r="D109" s="128">
        <f>-'5.  2015-2027 LRAM'!AE1819</f>
        <v>0</v>
      </c>
      <c r="E109" s="128">
        <f>-'5.  2015-2027 LRAM'!AF1819</f>
        <v>0</v>
      </c>
      <c r="F109" s="128">
        <f>-'5.  2015-2027 LRAM'!AG1819</f>
        <v>0</v>
      </c>
      <c r="G109" s="128">
        <f>-'5.  2015-2027 LRAM'!AH1819</f>
        <v>0</v>
      </c>
      <c r="H109" s="128">
        <f>-'5.  2015-2027 LRAM'!AI1819</f>
        <v>0</v>
      </c>
      <c r="I109" s="128">
        <f>-'5.  2015-2027 LRAM'!AJ1819</f>
        <v>0</v>
      </c>
      <c r="J109" s="128">
        <f>-'5.  2015-2027 LRAM'!AK1819</f>
        <v>0</v>
      </c>
      <c r="K109" s="128">
        <f>-'5.  2015-2027 LRAM'!AL1819</f>
        <v>0</v>
      </c>
      <c r="L109" s="128">
        <f>-'5.  2015-2027 LRAM'!AM1819</f>
        <v>0</v>
      </c>
      <c r="M109" s="128">
        <f>-'5.  2015-2027 LRAM'!AN1819</f>
        <v>0</v>
      </c>
      <c r="N109" s="128">
        <f>-'5.  2015-2027 LRAM'!AO1819</f>
        <v>0</v>
      </c>
      <c r="O109" s="128">
        <f>-'5.  2015-2027 LRAM'!AP1819</f>
        <v>0</v>
      </c>
      <c r="P109" s="128">
        <f>-'5.  2015-2027 LRAM'!AQ1819</f>
        <v>0</v>
      </c>
      <c r="Q109" s="128">
        <f>-'5.  2015-2027 LRAM'!AR1819</f>
        <v>0</v>
      </c>
      <c r="R109" s="129">
        <f>SUM(D109:Q109)</f>
        <v>0</v>
      </c>
      <c r="S109" s="130"/>
      <c r="U109" s="124"/>
      <c r="V109" s="125"/>
    </row>
    <row r="110" spans="2:22" s="13" customFormat="1">
      <c r="B110" s="747" t="s">
        <v>936</v>
      </c>
      <c r="C110" s="748"/>
      <c r="D110" s="749">
        <f>SUM(D108:D109)</f>
        <v>0</v>
      </c>
      <c r="E110" s="749">
        <f t="shared" ref="E110:Q110" si="4">SUM(E108:E109)</f>
        <v>0</v>
      </c>
      <c r="F110" s="749">
        <f t="shared" si="4"/>
        <v>0</v>
      </c>
      <c r="G110" s="749">
        <f t="shared" si="4"/>
        <v>0</v>
      </c>
      <c r="H110" s="749">
        <f t="shared" si="4"/>
        <v>0</v>
      </c>
      <c r="I110" s="749">
        <f t="shared" si="4"/>
        <v>0</v>
      </c>
      <c r="J110" s="749">
        <f t="shared" si="4"/>
        <v>0</v>
      </c>
      <c r="K110" s="749">
        <f t="shared" si="4"/>
        <v>0</v>
      </c>
      <c r="L110" s="749">
        <f t="shared" si="4"/>
        <v>0</v>
      </c>
      <c r="M110" s="749">
        <f t="shared" si="4"/>
        <v>0</v>
      </c>
      <c r="N110" s="749">
        <f t="shared" si="4"/>
        <v>0</v>
      </c>
      <c r="O110" s="749">
        <f t="shared" si="4"/>
        <v>0</v>
      </c>
      <c r="P110" s="749">
        <f t="shared" si="4"/>
        <v>0</v>
      </c>
      <c r="Q110" s="749">
        <f t="shared" si="4"/>
        <v>0</v>
      </c>
      <c r="R110" s="750">
        <f>SUM(R108:R109)</f>
        <v>0</v>
      </c>
      <c r="S110" s="130"/>
      <c r="U110" s="124"/>
      <c r="V110" s="125"/>
    </row>
    <row r="111" spans="2:22" s="109" customFormat="1">
      <c r="B111" s="740" t="s">
        <v>67</v>
      </c>
      <c r="C111" s="587"/>
      <c r="D111" s="741"/>
      <c r="E111" s="741"/>
      <c r="F111" s="741"/>
      <c r="G111" s="741"/>
      <c r="H111" s="741"/>
      <c r="I111" s="741"/>
      <c r="J111" s="741"/>
      <c r="K111" s="742"/>
      <c r="L111" s="742"/>
      <c r="M111" s="742"/>
      <c r="N111" s="742"/>
      <c r="O111" s="742"/>
      <c r="P111" s="742"/>
      <c r="Q111" s="742"/>
      <c r="R111" s="745"/>
      <c r="U111" s="131"/>
      <c r="V111" s="125"/>
    </row>
    <row r="112" spans="2:22" s="13" customFormat="1">
      <c r="B112" s="126" t="s">
        <v>948</v>
      </c>
      <c r="C112" s="127"/>
      <c r="D112" s="128">
        <f>'5.  2015-2027 LRAM'!AE1845</f>
        <v>0</v>
      </c>
      <c r="E112" s="128">
        <f>'5.  2015-2027 LRAM'!AF1845</f>
        <v>0</v>
      </c>
      <c r="F112" s="128">
        <f>'5.  2015-2027 LRAM'!AG1845</f>
        <v>0</v>
      </c>
      <c r="G112" s="128">
        <f>'5.  2015-2027 LRAM'!AH1845</f>
        <v>0</v>
      </c>
      <c r="H112" s="128">
        <f>'5.  2015-2027 LRAM'!AI1845</f>
        <v>0</v>
      </c>
      <c r="I112" s="128">
        <f>'5.  2015-2027 LRAM'!AJ1845</f>
        <v>0</v>
      </c>
      <c r="J112" s="128">
        <f>'5.  2015-2027 LRAM'!AK1845</f>
        <v>0</v>
      </c>
      <c r="K112" s="128">
        <f>'5.  2015-2027 LRAM'!AL1845</f>
        <v>0</v>
      </c>
      <c r="L112" s="128">
        <f>'5.  2015-2027 LRAM'!AM1845</f>
        <v>0</v>
      </c>
      <c r="M112" s="128">
        <f>'5.  2015-2027 LRAM'!AN1845</f>
        <v>0</v>
      </c>
      <c r="N112" s="128">
        <f>'5.  2015-2027 LRAM'!AO1845</f>
        <v>0</v>
      </c>
      <c r="O112" s="128">
        <f>'5.  2015-2027 LRAM'!AP1845</f>
        <v>0</v>
      </c>
      <c r="P112" s="128">
        <f>'5.  2015-2027 LRAM'!AQ1845</f>
        <v>0</v>
      </c>
      <c r="Q112" s="128">
        <f>'5.  2015-2027 LRAM'!AR1845</f>
        <v>0</v>
      </c>
      <c r="R112" s="129">
        <f>SUM(D112:Q112)</f>
        <v>0</v>
      </c>
      <c r="U112" s="124"/>
      <c r="V112" s="125"/>
    </row>
    <row r="113" spans="2:22" s="13" customFormat="1">
      <c r="B113" s="126" t="s">
        <v>949</v>
      </c>
      <c r="C113" s="127"/>
      <c r="D113" s="128">
        <f>-'5.  2015-2027 LRAM'!AE1846</f>
        <v>0</v>
      </c>
      <c r="E113" s="128">
        <f>-'5.  2015-2027 LRAM'!AF1846</f>
        <v>0</v>
      </c>
      <c r="F113" s="128">
        <f>-'5.  2015-2027 LRAM'!AG1846</f>
        <v>0</v>
      </c>
      <c r="G113" s="128">
        <f>-'5.  2015-2027 LRAM'!AH1846</f>
        <v>0</v>
      </c>
      <c r="H113" s="128">
        <f>-'5.  2015-2027 LRAM'!AI1846</f>
        <v>0</v>
      </c>
      <c r="I113" s="128">
        <f>-'5.  2015-2027 LRAM'!AJ1846</f>
        <v>0</v>
      </c>
      <c r="J113" s="128">
        <f>-'5.  2015-2027 LRAM'!AK1846</f>
        <v>0</v>
      </c>
      <c r="K113" s="128">
        <f>-'5.  2015-2027 LRAM'!AL1846</f>
        <v>0</v>
      </c>
      <c r="L113" s="128">
        <f>-'5.  2015-2027 LRAM'!AM1846</f>
        <v>0</v>
      </c>
      <c r="M113" s="128">
        <f>-'5.  2015-2027 LRAM'!AN1846</f>
        <v>0</v>
      </c>
      <c r="N113" s="128">
        <f>-'5.  2015-2027 LRAM'!AO1846</f>
        <v>0</v>
      </c>
      <c r="O113" s="128">
        <f>-'5.  2015-2027 LRAM'!AP1846</f>
        <v>0</v>
      </c>
      <c r="P113" s="128">
        <f>-'5.  2015-2027 LRAM'!AQ1846</f>
        <v>0</v>
      </c>
      <c r="Q113" s="128">
        <f>-'5.  2015-2027 LRAM'!AR1846</f>
        <v>0</v>
      </c>
      <c r="R113" s="129">
        <f>SUM(D113:Q113)</f>
        <v>0</v>
      </c>
      <c r="S113" s="130"/>
      <c r="U113" s="124"/>
      <c r="V113" s="125"/>
    </row>
    <row r="114" spans="2:22" s="13" customFormat="1">
      <c r="B114" s="747" t="s">
        <v>937</v>
      </c>
      <c r="C114" s="748"/>
      <c r="D114" s="749">
        <f>SUM(D112:D113)</f>
        <v>0</v>
      </c>
      <c r="E114" s="749">
        <f t="shared" ref="E114:Q114" si="5">SUM(E112:E113)</f>
        <v>0</v>
      </c>
      <c r="F114" s="749">
        <f t="shared" si="5"/>
        <v>0</v>
      </c>
      <c r="G114" s="749">
        <f t="shared" si="5"/>
        <v>0</v>
      </c>
      <c r="H114" s="749">
        <f t="shared" si="5"/>
        <v>0</v>
      </c>
      <c r="I114" s="749">
        <f t="shared" si="5"/>
        <v>0</v>
      </c>
      <c r="J114" s="749">
        <f t="shared" si="5"/>
        <v>0</v>
      </c>
      <c r="K114" s="749">
        <f t="shared" si="5"/>
        <v>0</v>
      </c>
      <c r="L114" s="749">
        <f t="shared" si="5"/>
        <v>0</v>
      </c>
      <c r="M114" s="749">
        <f t="shared" si="5"/>
        <v>0</v>
      </c>
      <c r="N114" s="749">
        <f t="shared" si="5"/>
        <v>0</v>
      </c>
      <c r="O114" s="749">
        <f t="shared" si="5"/>
        <v>0</v>
      </c>
      <c r="P114" s="749">
        <f t="shared" si="5"/>
        <v>0</v>
      </c>
      <c r="Q114" s="749">
        <f t="shared" si="5"/>
        <v>0</v>
      </c>
      <c r="R114" s="750">
        <f>SUM(R112:R113)</f>
        <v>0</v>
      </c>
      <c r="S114" s="130"/>
      <c r="U114" s="124"/>
      <c r="V114" s="125"/>
    </row>
    <row r="115" spans="2:22" s="109" customFormat="1">
      <c r="B115" s="740" t="s">
        <v>67</v>
      </c>
      <c r="C115" s="587"/>
      <c r="D115" s="741"/>
      <c r="E115" s="741"/>
      <c r="F115" s="741"/>
      <c r="G115" s="741"/>
      <c r="H115" s="741"/>
      <c r="I115" s="741"/>
      <c r="J115" s="741"/>
      <c r="K115" s="742"/>
      <c r="L115" s="742"/>
      <c r="M115" s="742"/>
      <c r="N115" s="742"/>
      <c r="O115" s="742"/>
      <c r="P115" s="742"/>
      <c r="Q115" s="742"/>
      <c r="R115" s="745"/>
      <c r="U115" s="131"/>
      <c r="V115" s="125"/>
    </row>
    <row r="116" spans="2:22" s="13" customFormat="1">
      <c r="B116" s="126" t="s">
        <v>950</v>
      </c>
      <c r="C116" s="127"/>
      <c r="D116" s="128">
        <f>'5.  2015-2027 LRAM'!AE1872</f>
        <v>0</v>
      </c>
      <c r="E116" s="128">
        <f>'5.  2015-2027 LRAM'!AF1872</f>
        <v>0</v>
      </c>
      <c r="F116" s="128">
        <f>'5.  2015-2027 LRAM'!AG1872</f>
        <v>0</v>
      </c>
      <c r="G116" s="128">
        <f>'5.  2015-2027 LRAM'!AH1872</f>
        <v>0</v>
      </c>
      <c r="H116" s="128">
        <f>'5.  2015-2027 LRAM'!AI1872</f>
        <v>0</v>
      </c>
      <c r="I116" s="128">
        <f>'5.  2015-2027 LRAM'!AJ1872</f>
        <v>0</v>
      </c>
      <c r="J116" s="128">
        <f>'5.  2015-2027 LRAM'!AK1872</f>
        <v>0</v>
      </c>
      <c r="K116" s="128">
        <f>'5.  2015-2027 LRAM'!AL1872</f>
        <v>0</v>
      </c>
      <c r="L116" s="128">
        <f>'5.  2015-2027 LRAM'!AM1872</f>
        <v>0</v>
      </c>
      <c r="M116" s="128">
        <f>'5.  2015-2027 LRAM'!AN1872</f>
        <v>0</v>
      </c>
      <c r="N116" s="128">
        <f>'5.  2015-2027 LRAM'!AO1872</f>
        <v>0</v>
      </c>
      <c r="O116" s="128">
        <f>'5.  2015-2027 LRAM'!AP1872</f>
        <v>0</v>
      </c>
      <c r="P116" s="128">
        <f>'5.  2015-2027 LRAM'!AQ1872</f>
        <v>0</v>
      </c>
      <c r="Q116" s="128">
        <f>'5.  2015-2027 LRAM'!AR1872</f>
        <v>0</v>
      </c>
      <c r="R116" s="129">
        <f>SUM(D116:Q116)</f>
        <v>0</v>
      </c>
      <c r="U116" s="124"/>
      <c r="V116" s="125"/>
    </row>
    <row r="117" spans="2:22" s="13" customFormat="1">
      <c r="B117" s="126" t="s">
        <v>951</v>
      </c>
      <c r="C117" s="127"/>
      <c r="D117" s="128">
        <f>-'5.  2015-2027 LRAM'!AE1873</f>
        <v>0</v>
      </c>
      <c r="E117" s="128">
        <f>-'5.  2015-2027 LRAM'!AF1873</f>
        <v>0</v>
      </c>
      <c r="F117" s="128">
        <f>-'5.  2015-2027 LRAM'!AG1873</f>
        <v>0</v>
      </c>
      <c r="G117" s="128">
        <f>-'5.  2015-2027 LRAM'!AH1873</f>
        <v>0</v>
      </c>
      <c r="H117" s="128">
        <f>-'5.  2015-2027 LRAM'!AI1873</f>
        <v>0</v>
      </c>
      <c r="I117" s="128">
        <f>-'5.  2015-2027 LRAM'!AJ1873</f>
        <v>0</v>
      </c>
      <c r="J117" s="128">
        <f>-'5.  2015-2027 LRAM'!AK1873</f>
        <v>0</v>
      </c>
      <c r="K117" s="128">
        <f>-'5.  2015-2027 LRAM'!AL1873</f>
        <v>0</v>
      </c>
      <c r="L117" s="128">
        <f>-'5.  2015-2027 LRAM'!AM1873</f>
        <v>0</v>
      </c>
      <c r="M117" s="128">
        <f>-'5.  2015-2027 LRAM'!AN1873</f>
        <v>0</v>
      </c>
      <c r="N117" s="128">
        <f>-'5.  2015-2027 LRAM'!AO1873</f>
        <v>0</v>
      </c>
      <c r="O117" s="128">
        <f>-'5.  2015-2027 LRAM'!AP1873</f>
        <v>0</v>
      </c>
      <c r="P117" s="128">
        <f>-'5.  2015-2027 LRAM'!AQ1873</f>
        <v>0</v>
      </c>
      <c r="Q117" s="128">
        <f>-'5.  2015-2027 LRAM'!AR1873</f>
        <v>0</v>
      </c>
      <c r="R117" s="129">
        <f>SUM(D117:Q117)</f>
        <v>0</v>
      </c>
      <c r="S117" s="130"/>
      <c r="U117" s="124"/>
      <c r="V117" s="125"/>
    </row>
    <row r="118" spans="2:22" s="13" customFormat="1">
      <c r="B118" s="747" t="s">
        <v>938</v>
      </c>
      <c r="C118" s="748"/>
      <c r="D118" s="749">
        <f>SUM(D116:D117)</f>
        <v>0</v>
      </c>
      <c r="E118" s="749">
        <f t="shared" ref="E118:Q118" si="6">SUM(E116:E117)</f>
        <v>0</v>
      </c>
      <c r="F118" s="749">
        <f t="shared" si="6"/>
        <v>0</v>
      </c>
      <c r="G118" s="749">
        <f t="shared" si="6"/>
        <v>0</v>
      </c>
      <c r="H118" s="749">
        <f t="shared" si="6"/>
        <v>0</v>
      </c>
      <c r="I118" s="749">
        <f t="shared" si="6"/>
        <v>0</v>
      </c>
      <c r="J118" s="749">
        <f t="shared" si="6"/>
        <v>0</v>
      </c>
      <c r="K118" s="749">
        <f t="shared" si="6"/>
        <v>0</v>
      </c>
      <c r="L118" s="749">
        <f t="shared" si="6"/>
        <v>0</v>
      </c>
      <c r="M118" s="749">
        <f t="shared" si="6"/>
        <v>0</v>
      </c>
      <c r="N118" s="749">
        <f t="shared" si="6"/>
        <v>0</v>
      </c>
      <c r="O118" s="749">
        <f t="shared" si="6"/>
        <v>0</v>
      </c>
      <c r="P118" s="749">
        <f t="shared" si="6"/>
        <v>0</v>
      </c>
      <c r="Q118" s="749">
        <f t="shared" si="6"/>
        <v>0</v>
      </c>
      <c r="R118" s="750">
        <f>SUM(R116:R117)</f>
        <v>0</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6"/>
      <c r="U119" s="131"/>
      <c r="V119" s="125"/>
    </row>
    <row r="120" spans="2:22" s="13" customFormat="1" ht="32.25" customHeight="1">
      <c r="B120" s="676" t="s">
        <v>1125</v>
      </c>
      <c r="C120" s="539"/>
      <c r="D120" s="538">
        <f>SUM(D106,D107,D110,D111,D114,D115,D118,D119)</f>
        <v>0</v>
      </c>
      <c r="E120" s="538">
        <f t="shared" ref="E120:O120" si="7">SUM(E106,E107,E110,E111,E114,E115,E118,E119)</f>
        <v>0</v>
      </c>
      <c r="F120" s="538">
        <f t="shared" si="7"/>
        <v>-646200.65574074676</v>
      </c>
      <c r="G120" s="538">
        <f t="shared" si="7"/>
        <v>1350792.4654043592</v>
      </c>
      <c r="H120" s="538">
        <f t="shared" si="7"/>
        <v>271881.66395477951</v>
      </c>
      <c r="I120" s="538">
        <f t="shared" si="7"/>
        <v>1486590.8961642073</v>
      </c>
      <c r="J120" s="538">
        <f t="shared" si="7"/>
        <v>0</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2463064.3697825996</v>
      </c>
      <c r="U120" s="124"/>
      <c r="V120" s="125"/>
    </row>
    <row r="121" spans="2:22" ht="20.25" customHeight="1">
      <c r="B121" s="322" t="s">
        <v>536</v>
      </c>
      <c r="C121" s="522"/>
      <c r="D121" s="521"/>
      <c r="E121" s="521"/>
      <c r="F121" s="521"/>
      <c r="G121" s="521"/>
      <c r="H121" s="521"/>
      <c r="I121" s="521"/>
      <c r="J121" s="521"/>
      <c r="K121" s="521"/>
      <c r="L121" s="521"/>
      <c r="M121" s="521"/>
      <c r="N121" s="521"/>
      <c r="O121" s="521"/>
      <c r="P121" s="521"/>
      <c r="Q121" s="521"/>
      <c r="R121" s="521"/>
      <c r="V121" s="11"/>
    </row>
    <row r="122" spans="2:22" ht="20.25" customHeight="1">
      <c r="B122" s="743" t="s">
        <v>995</v>
      </c>
      <c r="C122" s="744"/>
      <c r="D122" s="524"/>
      <c r="E122" s="524"/>
      <c r="F122" s="524"/>
      <c r="G122" s="524"/>
      <c r="H122" s="524"/>
      <c r="I122" s="524"/>
      <c r="J122" s="524"/>
      <c r="K122" s="524"/>
      <c r="L122" s="524"/>
      <c r="M122" s="524"/>
      <c r="N122" s="524"/>
      <c r="O122" s="524"/>
      <c r="P122" s="524"/>
      <c r="Q122" s="524"/>
      <c r="R122" s="524"/>
      <c r="V122" s="11"/>
    </row>
    <row r="123" spans="2:22" ht="15">
      <c r="E123" s="1"/>
    </row>
    <row r="124" spans="2:22" ht="21" hidden="1" customHeight="1">
      <c r="B124" s="93" t="s">
        <v>537</v>
      </c>
      <c r="F124" s="510"/>
    </row>
    <row r="125" spans="2:22" s="24" customFormat="1" ht="27.75" hidden="1" customHeight="1">
      <c r="B125" s="491" t="s">
        <v>557</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LRAM'!AE769:AR769)</f>
        <v>0</v>
      </c>
      <c r="K128" s="479">
        <f>SUM('5.  2015-2027 LRAM'!AE964:AR964)</f>
        <v>0</v>
      </c>
      <c r="L128" s="479">
        <f>SUM('5.  2015-2027 LRAM'!AE1159:AR1159)</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LRAM'!AE770:AR770)</f>
        <v>0</v>
      </c>
      <c r="K129" s="479">
        <f>SUM('5.  2015-2027 LRAM'!AE965:AR965)</f>
        <v>0</v>
      </c>
      <c r="L129" s="479">
        <f>SUM('5.  2015-2027 LRAM'!AE1160:AR1160)</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LRAM'!AE771:AR771)</f>
        <v>0</v>
      </c>
      <c r="K130" s="479">
        <f>SUM('5.  2015-2027 LRAM'!AE966:AR966)</f>
        <v>0</v>
      </c>
      <c r="L130" s="479">
        <f>SUM('5.  2015-2027 LRAM'!AE1161:AR1161)</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LRAM'!AE772:AR772)</f>
        <v>0</v>
      </c>
      <c r="K131" s="479">
        <f>SUM('5.  2015-2027 LRAM'!AE967:AR967)</f>
        <v>0</v>
      </c>
      <c r="L131" s="479">
        <f>SUM('5.  2015-2027 LRAM'!AE1162:AR1162)</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LRAM'!AE773:AR773)</f>
        <v>0</v>
      </c>
      <c r="K132" s="479">
        <f>SUM('5.  2015-2027 LRAM'!AE968:AR968)</f>
        <v>0</v>
      </c>
      <c r="L132" s="479">
        <f>SUM('5.  2015-2027 LRAM'!AE1163:AR1163)</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LRAM'!AE774:AR774)</f>
        <v>0</v>
      </c>
      <c r="K133" s="479">
        <f>SUM('5.  2015-2027 LRAM'!AE969:AR969)</f>
        <v>0</v>
      </c>
      <c r="L133" s="479">
        <f>SUM('5.  2015-2027 LRAM'!AE1164:AR1164)</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LRAM'!AE775:AR775)</f>
        <v>0</v>
      </c>
      <c r="K134" s="479">
        <f>SUM('5.  2015-2027 LRAM'!AE970:AR970)</f>
        <v>0</v>
      </c>
      <c r="L134" s="479">
        <f>SUM('5.  2015-2027 LRAM'!AE1165:AR1165)</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LRAM'!AE776:AR776)</f>
        <v>0</v>
      </c>
      <c r="K135" s="479">
        <f>SUM('5.  2015-2027 LRAM'!AE971:AR971)</f>
        <v>0</v>
      </c>
      <c r="L135" s="479">
        <f>SUM('5.  2015-2027 LRAM'!AE1166:AR1166)</f>
        <v>3893054.2541313493</v>
      </c>
      <c r="M135" s="479">
        <f>SUM(J135:L135)</f>
        <v>3893054.2541313493</v>
      </c>
      <c r="T135" s="150"/>
      <c r="U135" s="150"/>
    </row>
    <row r="136" spans="2:21" s="30" customFormat="1" ht="23.25" hidden="1" customHeight="1">
      <c r="B136" s="165">
        <v>2019</v>
      </c>
      <c r="C136" s="482"/>
      <c r="D136" s="482"/>
      <c r="E136" s="482"/>
      <c r="F136" s="482"/>
      <c r="G136" s="482"/>
      <c r="H136" s="482"/>
      <c r="I136" s="482"/>
      <c r="J136" s="482"/>
      <c r="K136" s="479">
        <f>SUM('5.  2015-2027 LRAM'!AE972:AR972)</f>
        <v>0</v>
      </c>
      <c r="L136" s="479">
        <f>SUM('5.  2015-2027 LRAM'!AE1167:AR1167)</f>
        <v>2830627.9341297261</v>
      </c>
      <c r="M136" s="479">
        <f>SUM(K136:L136)</f>
        <v>2830627.9341297261</v>
      </c>
      <c r="T136" s="150"/>
      <c r="U136" s="150"/>
    </row>
    <row r="137" spans="2:21" s="30" customFormat="1" ht="23.25" hidden="1" customHeight="1">
      <c r="B137" s="165">
        <v>2020</v>
      </c>
      <c r="C137" s="482"/>
      <c r="D137" s="482"/>
      <c r="E137" s="482"/>
      <c r="F137" s="482"/>
      <c r="G137" s="482"/>
      <c r="H137" s="482"/>
      <c r="I137" s="482"/>
      <c r="J137" s="482"/>
      <c r="K137" s="482"/>
      <c r="L137" s="481">
        <f>SUM('5.  2015-2027 LRAM'!AE1168:AR1168)</f>
        <v>544734.73797880451</v>
      </c>
      <c r="M137" s="481">
        <f>L137</f>
        <v>544734.73797880451</v>
      </c>
      <c r="T137" s="150"/>
      <c r="U137" s="150"/>
    </row>
    <row r="138" spans="2:21" s="164" customFormat="1" ht="24" hidden="1" customHeight="1">
      <c r="B138" s="492" t="s">
        <v>519</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7268416.9262398798</v>
      </c>
      <c r="M138" s="479">
        <f>SUM(M128:M137)</f>
        <v>7268416.9262398798</v>
      </c>
      <c r="T138" s="166"/>
      <c r="U138" s="166"/>
    </row>
    <row r="139" spans="2:21" s="20" customFormat="1" ht="24.75" hidden="1" customHeight="1">
      <c r="B139" s="493" t="s">
        <v>518</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LRAM'!AS778</f>
        <v>0</v>
      </c>
      <c r="K139" s="477">
        <f>'5.  2015-2027 LRAM'!AS974</f>
        <v>0</v>
      </c>
      <c r="L139" s="477">
        <f>'5.  2015-2027 LRAM'!AS1170</f>
        <v>6897608.3821016066</v>
      </c>
      <c r="M139" s="479">
        <f>SUM(C139:L139)</f>
        <v>6897608.3821016066</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1590.614150793135</v>
      </c>
      <c r="M140" s="479">
        <f>SUM(C140:L140)</f>
        <v>1590.614150793135</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372399.15828906634</v>
      </c>
      <c r="M141" s="477">
        <f>M138-M139+M140</f>
        <v>372399.15828906634</v>
      </c>
    </row>
    <row r="142" spans="2:21" ht="15.6" hidden="1" customHeight="1"/>
    <row r="143" spans="2:21">
      <c r="B143" s="510" t="s">
        <v>526</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B21" zoomScale="85" zoomScaleNormal="85" workbookViewId="0">
      <selection activeCell="D28" sqref="D28"/>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406</v>
      </c>
    </row>
    <row r="16" spans="2:3" ht="27" customHeight="1" thickBot="1">
      <c r="C16" s="490" t="s">
        <v>551</v>
      </c>
    </row>
    <row r="19" spans="2:8" ht="15.75">
      <c r="B19" s="67" t="s">
        <v>612</v>
      </c>
    </row>
    <row r="20" spans="2:8" ht="13.5" customHeight="1"/>
    <row r="21" spans="2:8" ht="41.1" customHeight="1">
      <c r="B21" s="877" t="s">
        <v>665</v>
      </c>
      <c r="C21" s="877"/>
      <c r="D21" s="877"/>
      <c r="E21" s="877"/>
      <c r="F21" s="877"/>
      <c r="G21" s="877"/>
      <c r="H21" s="877"/>
    </row>
    <row r="23" spans="2:8" s="527" customFormat="1" ht="15.75">
      <c r="B23" s="535" t="s">
        <v>546</v>
      </c>
      <c r="C23" s="535" t="s">
        <v>561</v>
      </c>
      <c r="D23" s="535" t="s">
        <v>545</v>
      </c>
      <c r="E23" s="890" t="s">
        <v>34</v>
      </c>
      <c r="F23" s="891"/>
      <c r="G23" s="890" t="s">
        <v>544</v>
      </c>
      <c r="H23" s="891"/>
    </row>
    <row r="24" spans="2:8" ht="42" customHeight="1">
      <c r="B24" s="526">
        <v>1</v>
      </c>
      <c r="C24" s="556" t="s">
        <v>169</v>
      </c>
      <c r="D24" s="818" t="s">
        <v>1099</v>
      </c>
      <c r="E24" s="892" t="s">
        <v>1092</v>
      </c>
      <c r="F24" s="893"/>
      <c r="G24" s="892" t="s">
        <v>1093</v>
      </c>
      <c r="H24" s="893"/>
    </row>
    <row r="25" spans="2:8" ht="31.5" customHeight="1">
      <c r="B25" s="526">
        <v>2</v>
      </c>
      <c r="C25" s="556" t="s">
        <v>369</v>
      </c>
      <c r="D25" s="817" t="s">
        <v>1094</v>
      </c>
      <c r="E25" s="892" t="s">
        <v>1100</v>
      </c>
      <c r="F25" s="893"/>
      <c r="G25" s="894" t="s">
        <v>1095</v>
      </c>
      <c r="H25" s="895"/>
    </row>
    <row r="26" spans="2:8" ht="66.75" customHeight="1">
      <c r="B26" s="526">
        <v>3</v>
      </c>
      <c r="C26" s="556" t="s">
        <v>369</v>
      </c>
      <c r="D26" s="818" t="s">
        <v>1096</v>
      </c>
      <c r="E26" s="892" t="s">
        <v>1097</v>
      </c>
      <c r="F26" s="893"/>
      <c r="G26" s="892" t="s">
        <v>1098</v>
      </c>
      <c r="H26" s="893"/>
    </row>
    <row r="27" spans="2:8">
      <c r="B27" s="526">
        <v>4</v>
      </c>
      <c r="C27" s="556" t="s">
        <v>370</v>
      </c>
      <c r="D27" s="525" t="s">
        <v>1109</v>
      </c>
      <c r="E27" s="886" t="s">
        <v>1110</v>
      </c>
      <c r="F27" s="887"/>
      <c r="G27" s="888" t="s">
        <v>1111</v>
      </c>
      <c r="H27" s="889"/>
    </row>
    <row r="28" spans="2:8">
      <c r="B28" s="526">
        <v>5</v>
      </c>
      <c r="C28" s="556" t="s">
        <v>370</v>
      </c>
      <c r="D28" s="822" t="s">
        <v>1114</v>
      </c>
      <c r="E28" s="886" t="s">
        <v>1112</v>
      </c>
      <c r="F28" s="887"/>
      <c r="G28" s="823" t="s">
        <v>1113</v>
      </c>
      <c r="H28" s="824"/>
    </row>
    <row r="29" spans="2:8">
      <c r="B29" s="526">
        <v>6</v>
      </c>
      <c r="C29" s="556"/>
      <c r="D29" s="525"/>
      <c r="E29" s="886"/>
      <c r="F29" s="887"/>
      <c r="G29" s="888"/>
      <c r="H29" s="889"/>
    </row>
    <row r="30" spans="2:8">
      <c r="B30" s="526">
        <v>7</v>
      </c>
      <c r="C30" s="556"/>
      <c r="D30" s="525"/>
      <c r="E30" s="886"/>
      <c r="F30" s="887"/>
      <c r="G30" s="888"/>
      <c r="H30" s="889"/>
    </row>
    <row r="31" spans="2:8">
      <c r="B31" s="526">
        <v>8</v>
      </c>
      <c r="C31" s="556"/>
      <c r="D31" s="525"/>
      <c r="E31" s="886"/>
      <c r="F31" s="887"/>
      <c r="G31" s="888"/>
      <c r="H31" s="889"/>
    </row>
    <row r="32" spans="2:8">
      <c r="B32" s="526">
        <v>9</v>
      </c>
      <c r="C32" s="556"/>
      <c r="D32" s="525"/>
      <c r="E32" s="886"/>
      <c r="F32" s="887"/>
      <c r="G32" s="888"/>
      <c r="H32" s="889"/>
    </row>
    <row r="33" spans="2:8">
      <c r="B33" s="526">
        <v>10</v>
      </c>
      <c r="C33" s="556"/>
      <c r="D33" s="525"/>
      <c r="E33" s="886"/>
      <c r="F33" s="887"/>
      <c r="G33" s="888"/>
      <c r="H33" s="889"/>
    </row>
    <row r="34" spans="2:8">
      <c r="B34" s="526" t="s">
        <v>478</v>
      </c>
      <c r="C34" s="556"/>
      <c r="D34" s="525"/>
      <c r="E34" s="886"/>
      <c r="F34" s="887"/>
      <c r="G34" s="888"/>
      <c r="H34" s="889"/>
    </row>
    <row r="36" spans="2:8" ht="30.75" customHeight="1">
      <c r="B36" s="67" t="s">
        <v>608</v>
      </c>
    </row>
    <row r="37" spans="2:8" ht="23.25" customHeight="1">
      <c r="B37" s="489" t="s">
        <v>613</v>
      </c>
      <c r="C37" s="524"/>
      <c r="D37" s="524"/>
      <c r="E37" s="524"/>
      <c r="F37" s="524"/>
      <c r="G37" s="524"/>
      <c r="H37" s="524"/>
    </row>
    <row r="39" spans="2:8" s="30" customFormat="1" ht="15.75">
      <c r="B39" s="535" t="s">
        <v>546</v>
      </c>
      <c r="C39" s="535" t="s">
        <v>561</v>
      </c>
      <c r="D39" s="535" t="s">
        <v>545</v>
      </c>
      <c r="E39" s="890" t="s">
        <v>34</v>
      </c>
      <c r="F39" s="891"/>
      <c r="G39" s="890" t="s">
        <v>544</v>
      </c>
      <c r="H39" s="891"/>
    </row>
    <row r="40" spans="2:8">
      <c r="B40" s="526">
        <v>1</v>
      </c>
      <c r="C40" s="556"/>
      <c r="D40" s="525"/>
      <c r="E40" s="886"/>
      <c r="F40" s="887"/>
      <c r="G40" s="888"/>
      <c r="H40" s="889"/>
    </row>
    <row r="41" spans="2:8">
      <c r="B41" s="526">
        <v>2</v>
      </c>
      <c r="C41" s="556"/>
      <c r="D41" s="525"/>
      <c r="E41" s="886"/>
      <c r="F41" s="887"/>
      <c r="G41" s="888"/>
      <c r="H41" s="889"/>
    </row>
    <row r="42" spans="2:8">
      <c r="B42" s="526">
        <v>3</v>
      </c>
      <c r="C42" s="556"/>
      <c r="D42" s="525"/>
      <c r="E42" s="886"/>
      <c r="F42" s="887"/>
      <c r="G42" s="888"/>
      <c r="H42" s="889"/>
    </row>
    <row r="43" spans="2:8">
      <c r="B43" s="526">
        <v>4</v>
      </c>
      <c r="C43" s="556"/>
      <c r="D43" s="525"/>
      <c r="E43" s="886"/>
      <c r="F43" s="887"/>
      <c r="G43" s="888"/>
      <c r="H43" s="889"/>
    </row>
    <row r="44" spans="2:8">
      <c r="B44" s="526">
        <v>5</v>
      </c>
      <c r="C44" s="556"/>
      <c r="D44" s="525"/>
      <c r="E44" s="886"/>
      <c r="F44" s="887"/>
      <c r="G44" s="888"/>
      <c r="H44" s="889"/>
    </row>
    <row r="45" spans="2:8">
      <c r="B45" s="526">
        <v>6</v>
      </c>
      <c r="C45" s="556"/>
      <c r="D45" s="525"/>
      <c r="E45" s="886"/>
      <c r="F45" s="887"/>
      <c r="G45" s="888"/>
      <c r="H45" s="889"/>
    </row>
    <row r="46" spans="2:8">
      <c r="B46" s="526">
        <v>7</v>
      </c>
      <c r="C46" s="556"/>
      <c r="D46" s="525"/>
      <c r="E46" s="886"/>
      <c r="F46" s="887"/>
      <c r="G46" s="888"/>
      <c r="H46" s="889"/>
    </row>
    <row r="47" spans="2:8">
      <c r="B47" s="526">
        <v>8</v>
      </c>
      <c r="C47" s="556"/>
      <c r="D47" s="525"/>
      <c r="E47" s="886"/>
      <c r="F47" s="887"/>
      <c r="G47" s="888"/>
      <c r="H47" s="889"/>
    </row>
    <row r="48" spans="2:8">
      <c r="B48" s="526">
        <v>9</v>
      </c>
      <c r="C48" s="556"/>
      <c r="D48" s="525"/>
      <c r="E48" s="886"/>
      <c r="F48" s="887"/>
      <c r="G48" s="888"/>
      <c r="H48" s="889"/>
    </row>
    <row r="49" spans="2:8">
      <c r="B49" s="526">
        <v>10</v>
      </c>
      <c r="C49" s="556"/>
      <c r="D49" s="525"/>
      <c r="E49" s="886"/>
      <c r="F49" s="887"/>
      <c r="G49" s="888"/>
      <c r="H49" s="889"/>
    </row>
    <row r="50" spans="2:8">
      <c r="B50" s="526" t="s">
        <v>478</v>
      </c>
      <c r="C50" s="556"/>
      <c r="D50" s="525"/>
      <c r="E50" s="886"/>
      <c r="F50" s="887"/>
      <c r="G50" s="888"/>
      <c r="H50" s="889"/>
    </row>
  </sheetData>
  <mergeCells count="48">
    <mergeCell ref="E28:F28"/>
    <mergeCell ref="B21:H21"/>
    <mergeCell ref="E33:F33"/>
    <mergeCell ref="G23:H23"/>
    <mergeCell ref="E23:F23"/>
    <mergeCell ref="E24:F24"/>
    <mergeCell ref="E25:F25"/>
    <mergeCell ref="E26:F26"/>
    <mergeCell ref="E27:F27"/>
    <mergeCell ref="E29:F29"/>
    <mergeCell ref="E30:F30"/>
    <mergeCell ref="E31:F31"/>
    <mergeCell ref="E32:F32"/>
    <mergeCell ref="G24:H24"/>
    <mergeCell ref="G25:H25"/>
    <mergeCell ref="G26:H26"/>
    <mergeCell ref="G27:H27"/>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4" zoomScale="70" zoomScaleNormal="70" workbookViewId="0">
      <selection activeCell="C57" sqref="C57"/>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406</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551</v>
      </c>
      <c r="P7" s="84"/>
      <c r="Q7" s="84"/>
    </row>
    <row r="8" spans="2:17" s="83" customFormat="1" ht="30" customHeight="1">
      <c r="D8" s="495"/>
      <c r="P8" s="84"/>
      <c r="Q8" s="84"/>
    </row>
    <row r="9" spans="2:17" s="2" customFormat="1" ht="24.75" customHeight="1">
      <c r="B9" s="93" t="s">
        <v>411</v>
      </c>
      <c r="C9" s="13"/>
      <c r="D9" s="404">
        <v>2020</v>
      </c>
    </row>
    <row r="10" spans="2:17" s="13" customFormat="1" ht="16.5" customHeight="1"/>
    <row r="11" spans="2:17" s="13" customFormat="1" ht="36.75" customHeight="1">
      <c r="B11" s="896" t="s">
        <v>899</v>
      </c>
      <c r="C11" s="896"/>
      <c r="D11" s="896"/>
      <c r="E11" s="896"/>
      <c r="F11" s="896"/>
      <c r="G11" s="896"/>
      <c r="H11" s="896"/>
      <c r="I11" s="896"/>
      <c r="J11" s="896"/>
      <c r="K11" s="896"/>
      <c r="L11" s="896"/>
      <c r="M11" s="896"/>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Competitive Sector Multi-Unit Residential Service</v>
      </c>
      <c r="F13" s="208" t="str">
        <f>'1.  LRAMVA Summary'!F53</f>
        <v>GS &lt;50kW</v>
      </c>
      <c r="G13" s="208" t="str">
        <f>'1.  LRAMVA Summary'!G53</f>
        <v>GS 50-999kW</v>
      </c>
      <c r="H13" s="208" t="str">
        <f>'1.  LRAMVA Summary'!H53</f>
        <v>GS 1000-4999kW</v>
      </c>
      <c r="I13" s="208" t="str">
        <f>'1.  LRAMVA Summary'!I53</f>
        <v>Large Use</v>
      </c>
      <c r="J13" s="208" t="str">
        <f>'1.  LRAMVA Summary'!J53</f>
        <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kWh</v>
      </c>
      <c r="G14" s="500" t="str">
        <f>'1.  LRAMVA Summary'!G54</f>
        <v>kW</v>
      </c>
      <c r="H14" s="500" t="str">
        <f>'1.  LRAMVA Summary'!H54</f>
        <v>kW</v>
      </c>
      <c r="I14" s="500" t="str">
        <f>'1.  LRAMVA Summary'!I54</f>
        <v>kW</v>
      </c>
      <c r="J14" s="500">
        <f>'1.  LRAMVA Summary'!J54</f>
        <v>0</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146947319.18425217</v>
      </c>
      <c r="D15" s="402">
        <v>79893828.531993985</v>
      </c>
      <c r="E15" s="402">
        <v>6443365.7828972237</v>
      </c>
      <c r="F15" s="402">
        <v>60610124.869360968</v>
      </c>
      <c r="G15" s="402"/>
      <c r="H15" s="402"/>
      <c r="I15" s="402"/>
      <c r="J15" s="402"/>
      <c r="K15" s="402"/>
      <c r="L15" s="402"/>
      <c r="M15" s="402"/>
      <c r="N15" s="402"/>
      <c r="O15" s="402"/>
      <c r="P15" s="403"/>
      <c r="Q15" s="403"/>
    </row>
    <row r="16" spans="2:17" s="405" customFormat="1" ht="15.75" customHeight="1">
      <c r="B16" s="409" t="s">
        <v>28</v>
      </c>
      <c r="C16" s="541">
        <f>SUM(D16:Q16)</f>
        <v>617957.54745187238</v>
      </c>
      <c r="D16" s="820"/>
      <c r="E16" s="820"/>
      <c r="F16" s="820"/>
      <c r="G16" s="812">
        <v>375644.06073648599</v>
      </c>
      <c r="H16" s="812">
        <v>111724.58759235634</v>
      </c>
      <c r="I16" s="812">
        <v>130588.89912303007</v>
      </c>
      <c r="J16" s="401"/>
      <c r="K16" s="403"/>
      <c r="L16" s="403"/>
      <c r="M16" s="403"/>
      <c r="N16" s="403"/>
      <c r="O16" s="403"/>
      <c r="P16" s="403"/>
      <c r="Q16" s="403"/>
    </row>
    <row r="17" spans="2:17" s="13" customFormat="1" ht="15.75" customHeight="1"/>
    <row r="18" spans="2:17" s="19" customFormat="1" ht="15.75" customHeight="1">
      <c r="B18" s="160" t="s">
        <v>449</v>
      </c>
      <c r="C18" s="161"/>
      <c r="D18" s="161">
        <f t="shared" ref="D18:E18" si="0">IF(D14="kw",HLOOKUP(D14,D14:D16,3,FALSE),HLOOKUP(D14,D14:D16,2,FALSE))</f>
        <v>79893828.531993985</v>
      </c>
      <c r="E18" s="161">
        <f t="shared" si="0"/>
        <v>6443365.7828972237</v>
      </c>
      <c r="F18" s="161">
        <f>IF(F14="kw",HLOOKUP(F14,F14:F16,3,FALSE),HLOOKUP(F14,F14:F16,2,FALSE))</f>
        <v>60610124.869360968</v>
      </c>
      <c r="G18" s="161">
        <f t="shared" ref="G18:Q18" si="1">IF(G14="kw",HLOOKUP(G14,G14:G16,3,FALSE),HLOOKUP(G14,G14:G16,2,FALSE))</f>
        <v>375644.06073648599</v>
      </c>
      <c r="H18" s="161">
        <f t="shared" si="1"/>
        <v>111724.58759235634</v>
      </c>
      <c r="I18" s="161">
        <f t="shared" si="1"/>
        <v>130588.89912303007</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50000000000003" customHeight="1">
      <c r="B20" s="408" t="s">
        <v>659</v>
      </c>
      <c r="C20" s="322"/>
      <c r="D20" s="322"/>
    </row>
    <row r="21" spans="2:17" s="389" customFormat="1" ht="21" customHeight="1">
      <c r="B21" s="408" t="s">
        <v>366</v>
      </c>
      <c r="C21" s="322" t="s">
        <v>413</v>
      </c>
      <c r="D21" s="322"/>
    </row>
    <row r="22" spans="2:17" s="13" customFormat="1" ht="15.75" customHeight="1">
      <c r="B22" s="136"/>
      <c r="C22" s="137"/>
    </row>
    <row r="23" spans="2:17" s="13" customFormat="1" ht="23.25" customHeight="1">
      <c r="B23" s="138"/>
      <c r="C23" s="138"/>
    </row>
    <row r="24" spans="2:17" s="13" customFormat="1" ht="22.5" customHeight="1">
      <c r="B24" s="93" t="s">
        <v>412</v>
      </c>
      <c r="C24" s="93"/>
      <c r="D24" s="404"/>
    </row>
    <row r="25" spans="2:17" s="2" customFormat="1" ht="15.75" customHeight="1"/>
    <row r="26" spans="2:17" s="2" customFormat="1" ht="42" customHeight="1">
      <c r="B26" s="896" t="s">
        <v>719</v>
      </c>
      <c r="C26" s="896"/>
      <c r="D26" s="896"/>
      <c r="E26" s="896"/>
      <c r="F26" s="896"/>
      <c r="G26" s="896"/>
      <c r="H26" s="896"/>
      <c r="I26" s="896"/>
      <c r="J26" s="896"/>
      <c r="K26" s="896"/>
      <c r="L26" s="896"/>
      <c r="M26" s="896"/>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Competitive Sector Multi-Unit Residential Service</v>
      </c>
      <c r="F28" s="208" t="str">
        <f>'1.  LRAMVA Summary'!F53</f>
        <v>GS &lt;50kW</v>
      </c>
      <c r="G28" s="208" t="str">
        <f>'1.  LRAMVA Summary'!G53</f>
        <v>GS 50-999kW</v>
      </c>
      <c r="H28" s="208" t="str">
        <f>'1.  LRAMVA Summary'!H53</f>
        <v>GS 1000-4999kW</v>
      </c>
      <c r="I28" s="208" t="str">
        <f>'1.  LRAMVA Summary'!I53</f>
        <v>Large Use</v>
      </c>
      <c r="J28" s="208" t="str">
        <f>'1.  LRAMVA Summary'!J53</f>
        <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kWh</v>
      </c>
      <c r="G29" s="500" t="str">
        <f>'1.  LRAMVA Summary'!G54</f>
        <v>kW</v>
      </c>
      <c r="H29" s="500" t="str">
        <f>'1.  LRAMVA Summary'!H54</f>
        <v>kW</v>
      </c>
      <c r="I29" s="500" t="str">
        <f>'1.  LRAMVA Summary'!I54</f>
        <v>kW</v>
      </c>
      <c r="J29" s="500">
        <f>'1.  LRAMVA Summary'!J54</f>
        <v>0</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449</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659</v>
      </c>
      <c r="C35" s="322"/>
      <c r="D35" s="322"/>
      <c r="E35" s="56"/>
      <c r="F35" s="56"/>
      <c r="G35" s="56"/>
      <c r="H35" s="56"/>
      <c r="I35" s="56"/>
      <c r="J35" s="56"/>
      <c r="K35" s="56"/>
      <c r="L35" s="56"/>
      <c r="M35" s="56"/>
      <c r="N35" s="56"/>
      <c r="O35" s="56"/>
      <c r="P35" s="56"/>
      <c r="Q35" s="56"/>
    </row>
    <row r="36" spans="2:18" s="389" customFormat="1" ht="21" customHeight="1">
      <c r="B36" s="408" t="s">
        <v>366</v>
      </c>
      <c r="C36" s="322" t="s">
        <v>413</v>
      </c>
      <c r="D36" s="322"/>
    </row>
    <row r="37" spans="2:18" s="13" customFormat="1" ht="15.75" customHeight="1">
      <c r="B37" s="136"/>
      <c r="C37" s="137"/>
    </row>
    <row r="38" spans="2:18" s="13" customFormat="1" ht="15.75" customHeight="1">
      <c r="B38" s="136"/>
      <c r="C38" s="136"/>
    </row>
    <row r="39" spans="2:18" s="2" customFormat="1" ht="15.75">
      <c r="B39" s="93" t="s">
        <v>451</v>
      </c>
      <c r="C39" s="27"/>
      <c r="D39" s="26"/>
      <c r="E39" s="29"/>
      <c r="F39" s="30"/>
    </row>
    <row r="40" spans="2:18" s="3" customFormat="1" ht="39" customHeight="1">
      <c r="B40" s="896" t="s">
        <v>606</v>
      </c>
      <c r="C40" s="896"/>
      <c r="D40" s="896"/>
      <c r="E40" s="896"/>
      <c r="F40" s="896"/>
      <c r="G40" s="896"/>
      <c r="H40" s="896"/>
      <c r="I40" s="896"/>
      <c r="J40" s="896"/>
      <c r="K40" s="896"/>
      <c r="L40" s="896"/>
      <c r="M40" s="896"/>
      <c r="N40" s="531"/>
      <c r="O40" s="531"/>
      <c r="P40" s="531"/>
      <c r="Q40" s="531"/>
    </row>
    <row r="41" spans="2:18" s="2" customFormat="1" ht="16.5" customHeight="1">
      <c r="B41" s="9"/>
      <c r="C41" s="9"/>
      <c r="D41" s="16"/>
    </row>
    <row r="42" spans="2:18" s="13" customFormat="1" ht="56.25" customHeight="1">
      <c r="B42" s="208" t="s">
        <v>234</v>
      </c>
      <c r="C42" s="208" t="s">
        <v>603</v>
      </c>
      <c r="D42" s="208" t="str">
        <f>'1.  LRAMVA Summary'!D53</f>
        <v>Residential</v>
      </c>
      <c r="E42" s="208" t="str">
        <f>'1.  LRAMVA Summary'!E53</f>
        <v>Competitive Sector Multi-Unit Residential Service</v>
      </c>
      <c r="F42" s="208" t="str">
        <f>'1.  LRAMVA Summary'!F53</f>
        <v>GS &lt;50kW</v>
      </c>
      <c r="G42" s="208" t="str">
        <f>'1.  LRAMVA Summary'!G53</f>
        <v>GS 50-999kW</v>
      </c>
      <c r="H42" s="208" t="str">
        <f>'1.  LRAMVA Summary'!H53</f>
        <v>GS 1000-4999kW</v>
      </c>
      <c r="I42" s="208" t="str">
        <f>'1.  LRAMVA Summary'!I53</f>
        <v>Large Use</v>
      </c>
      <c r="J42" s="208" t="str">
        <f>'1.  LRAMVA Summary'!J53</f>
        <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kWh</v>
      </c>
      <c r="G43" s="504" t="str">
        <f>'1.  LRAMVA Summary'!G54</f>
        <v>kW</v>
      </c>
      <c r="H43" s="504" t="str">
        <f>'1.  LRAMVA Summary'!H54</f>
        <v>kW</v>
      </c>
      <c r="I43" s="504" t="str">
        <f>'1.  LRAMVA Summary'!I54</f>
        <v>kW</v>
      </c>
      <c r="J43" s="504">
        <f>'1.  LRAMVA Summary'!J54</f>
        <v>0</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7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6">
        <v>2020</v>
      </c>
      <c r="D53" s="159">
        <f>IF(ISBLANK($C$53),0,IF($C$53=$D$9,HLOOKUP(D43,D14:D18,5,FALSE),HLOOKUP(D43,D29:D33,5,FALSE)))</f>
        <v>79893828.531993985</v>
      </c>
      <c r="E53" s="159">
        <f t="shared" ref="E53:Q53" si="13">IF(ISBLANK($C$53),0,IF($C$53=$D$9,HLOOKUP(E43,E14:E18,5,FALSE),HLOOKUP(E43,E29:E33,5,FALSE)))</f>
        <v>6443365.7828972237</v>
      </c>
      <c r="F53" s="159">
        <f t="shared" si="13"/>
        <v>60610124.869360968</v>
      </c>
      <c r="G53" s="159">
        <f t="shared" si="13"/>
        <v>375644.06073648599</v>
      </c>
      <c r="H53" s="159">
        <f t="shared" si="13"/>
        <v>111724.58759235634</v>
      </c>
      <c r="I53" s="159">
        <f t="shared" si="13"/>
        <v>130588.89912303007</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6">
        <v>2020</v>
      </c>
      <c r="D54" s="159">
        <f>IF(ISBLANK($C$54),0,IF($C$54=$D$9,HLOOKUP(D43,D14:D18,5,FALSE),HLOOKUP(D43,D29:D33,5,FALSE)))</f>
        <v>79893828.531993985</v>
      </c>
      <c r="E54" s="159">
        <f>IF(ISBLANK($C$54),0,IF($C$54=$D$9,HLOOKUP(E43,E14:E18,5,FALSE),HLOOKUP(E43,E29:E33,5,FALSE)))</f>
        <v>6443365.7828972237</v>
      </c>
      <c r="F54" s="159">
        <f>IF(ISBLANK($C$54),0,IF($C$54=$D$9,HLOOKUP(F43,F14:F18,5,FALSE),HLOOKUP(F43,F29:F33,5,FALSE)))</f>
        <v>60610124.869360968</v>
      </c>
      <c r="G54" s="159">
        <f>IF(ISBLANK($C$54),0,IF($C$54=$D$9,HLOOKUP(G43,G14:G18,5,FALSE),HLOOKUP(G43,G29:G33,5,FALSE)))</f>
        <v>375644.06073648599</v>
      </c>
      <c r="H54" s="159">
        <f t="shared" ref="H54:Q54" si="14">IF(ISBLANK($C$54),0,IF($C$54=$D$9,HLOOKUP(H43,H14:H18,5,FALSE),HLOOKUP(H43,H29:H33,5,FALSE)))</f>
        <v>111724.58759235634</v>
      </c>
      <c r="I54" s="159">
        <f t="shared" si="14"/>
        <v>130588.89912303007</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6">
        <v>2020</v>
      </c>
      <c r="D55" s="159">
        <f>IF(ISBLANK($C$55),0,IF($C$55=$D$9,HLOOKUP(D43,D14:D18,5,FALSE),HLOOKUP(D43,D29:D33,5,FALSE)))</f>
        <v>79893828.531993985</v>
      </c>
      <c r="E55" s="159">
        <f>IF(ISBLANK($C$55),0,IF($C$55=$D$9,HLOOKUP(E43,E14:E18,5,FALSE),HLOOKUP(E43,E29:E33,5,FALSE)))</f>
        <v>6443365.7828972237</v>
      </c>
      <c r="F55" s="159">
        <f>IF(ISBLANK($C$55),0,IF($C$55=$D$9,HLOOKUP(F43,F14:F18,5,FALSE),HLOOKUP(F43,F29:F33,5,FALSE)))</f>
        <v>60610124.869360968</v>
      </c>
      <c r="G55" s="159">
        <f t="shared" ref="G55:Q55" si="15">IF(ISBLANK($C$55),0,IF($C$55=$D$9,HLOOKUP(G43,G14:G18,5,FALSE),HLOOKUP(G43,G29:G33,5,FALSE)))</f>
        <v>375644.06073648599</v>
      </c>
      <c r="H55" s="159">
        <f t="shared" si="15"/>
        <v>111724.58759235634</v>
      </c>
      <c r="I55" s="159">
        <f t="shared" si="15"/>
        <v>130588.89912303007</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6">
        <v>2020</v>
      </c>
      <c r="D56" s="159">
        <f>IF(ISBLANK($C$56),0,IF($C$56=$D$9,HLOOKUP(D43,D14:D18,5,FALSE),HLOOKUP(D43,D29:D33,5,FALSE)))</f>
        <v>79893828.531993985</v>
      </c>
      <c r="E56" s="159">
        <f t="shared" ref="E56:Q56" si="16">IF(ISBLANK($C$56),0,IF($C$56=$D$9,HLOOKUP(E43,E14:E18,5,FALSE),HLOOKUP(E43,E29:E33,5,FALSE)))</f>
        <v>6443365.7828972237</v>
      </c>
      <c r="F56" s="159">
        <f t="shared" si="16"/>
        <v>60610124.869360968</v>
      </c>
      <c r="G56" s="159">
        <f t="shared" si="16"/>
        <v>375644.06073648599</v>
      </c>
      <c r="H56" s="159">
        <f t="shared" si="16"/>
        <v>111724.58759235634</v>
      </c>
      <c r="I56" s="159">
        <f t="shared" si="16"/>
        <v>130588.89912303007</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6">
        <v>2020</v>
      </c>
      <c r="D57" s="159">
        <f>IF(ISBLANK($C$57),0,IF($C$57=$D$9,HLOOKUP(D43,D14:D18,5,FALSE),HLOOKUP(D43,D29:D33,5,FALSE)))</f>
        <v>79893828.531993985</v>
      </c>
      <c r="E57" s="159">
        <f t="shared" ref="E57:Q57" si="17">IF(ISBLANK($C$57),0,IF($C$57=$D$9,HLOOKUP(E43,E14:E18,5,FALSE),HLOOKUP(E43,E29:E33,5,FALSE)))</f>
        <v>6443365.7828972237</v>
      </c>
      <c r="F57" s="159">
        <f t="shared" si="17"/>
        <v>60610124.869360968</v>
      </c>
      <c r="G57" s="159">
        <f>IF(ISBLANK($C$57),0,IF($C$57=$D$9,HLOOKUP(G43,G14:G18,5,FALSE),HLOOKUP(G43,G29:G33,5,FALSE)))</f>
        <v>375644.06073648599</v>
      </c>
      <c r="H57" s="159">
        <f t="shared" si="17"/>
        <v>111724.58759235634</v>
      </c>
      <c r="I57" s="159">
        <f t="shared" si="17"/>
        <v>130588.89912303007</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6"/>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6"/>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6"/>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536</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7496-4E7B-45DD-A7A2-51995D501C7B}">
  <dimension ref="B14:BL74"/>
  <sheetViews>
    <sheetView topLeftCell="A7" zoomScale="85" zoomScaleNormal="85" workbookViewId="0">
      <pane xSplit="3" ySplit="12" topLeftCell="AQ19" activePane="bottomRight" state="frozen"/>
      <selection activeCell="A7" sqref="A7"/>
      <selection pane="topRight" activeCell="D7" sqref="D7"/>
      <selection pane="bottomLeft" activeCell="A19" sqref="A19"/>
      <selection pane="bottomRight" activeCell="D28" sqref="D28:BK36"/>
    </sheetView>
  </sheetViews>
  <sheetFormatPr defaultColWidth="9.140625" defaultRowHeight="15"/>
  <cols>
    <col min="1" max="1" width="9.140625" style="1"/>
    <col min="2" max="2" width="87" style="1" customWidth="1"/>
    <col min="3" max="3" width="14.85546875" style="1" bestFit="1" customWidth="1"/>
    <col min="4" max="15" width="14.85546875" style="1" customWidth="1"/>
    <col min="16" max="16384" width="9.140625" style="1"/>
  </cols>
  <sheetData>
    <row r="14" spans="2:36" ht="15.75">
      <c r="B14" s="775" t="s">
        <v>504</v>
      </c>
    </row>
    <row r="15" spans="2:36" ht="15.75">
      <c r="B15" s="775"/>
    </row>
    <row r="16" spans="2:36" s="24" customFormat="1" ht="28.5" customHeight="1" thickBot="1">
      <c r="B16" s="900" t="s">
        <v>1048</v>
      </c>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row>
    <row r="17" spans="2:64" s="776" customFormat="1">
      <c r="D17" s="901">
        <v>2018</v>
      </c>
      <c r="E17" s="902"/>
      <c r="F17" s="902"/>
      <c r="G17" s="902"/>
      <c r="H17" s="902"/>
      <c r="I17" s="902"/>
      <c r="J17" s="902"/>
      <c r="K17" s="902"/>
      <c r="L17" s="902"/>
      <c r="M17" s="902"/>
      <c r="N17" s="902"/>
      <c r="O17" s="903"/>
      <c r="P17" s="901">
        <v>2019</v>
      </c>
      <c r="Q17" s="902"/>
      <c r="R17" s="902"/>
      <c r="S17" s="902"/>
      <c r="T17" s="902"/>
      <c r="U17" s="902"/>
      <c r="V17" s="902"/>
      <c r="W17" s="902"/>
      <c r="X17" s="902"/>
      <c r="Y17" s="902"/>
      <c r="Z17" s="902"/>
      <c r="AA17" s="903"/>
      <c r="AB17" s="901">
        <v>2020</v>
      </c>
      <c r="AC17" s="902"/>
      <c r="AD17" s="902"/>
      <c r="AE17" s="902"/>
      <c r="AF17" s="902"/>
      <c r="AG17" s="902"/>
      <c r="AH17" s="902"/>
      <c r="AI17" s="902"/>
      <c r="AJ17" s="902"/>
      <c r="AK17" s="902"/>
      <c r="AL17" s="902"/>
      <c r="AM17" s="903"/>
      <c r="AN17" s="901">
        <v>2021</v>
      </c>
      <c r="AO17" s="902"/>
      <c r="AP17" s="902"/>
      <c r="AQ17" s="902"/>
      <c r="AR17" s="902"/>
      <c r="AS17" s="902"/>
      <c r="AT17" s="902"/>
      <c r="AU17" s="902"/>
      <c r="AV17" s="902"/>
      <c r="AW17" s="902"/>
      <c r="AX17" s="902"/>
      <c r="AY17" s="903"/>
      <c r="AZ17" s="901">
        <v>2022</v>
      </c>
      <c r="BA17" s="902"/>
      <c r="BB17" s="902"/>
      <c r="BC17" s="902"/>
      <c r="BD17" s="902"/>
      <c r="BE17" s="902"/>
      <c r="BF17" s="902"/>
      <c r="BG17" s="902"/>
      <c r="BH17" s="902"/>
      <c r="BI17" s="902"/>
      <c r="BJ17" s="902"/>
      <c r="BK17" s="903"/>
    </row>
    <row r="18" spans="2:64" s="776" customFormat="1">
      <c r="D18" s="899" t="s">
        <v>1049</v>
      </c>
      <c r="E18" s="897"/>
      <c r="F18" s="897" t="s">
        <v>1050</v>
      </c>
      <c r="G18" s="897"/>
      <c r="H18" s="897" t="s">
        <v>1051</v>
      </c>
      <c r="I18" s="897"/>
      <c r="J18" s="897" t="s">
        <v>1052</v>
      </c>
      <c r="K18" s="897"/>
      <c r="L18" s="897" t="s">
        <v>1053</v>
      </c>
      <c r="M18" s="897"/>
      <c r="N18" s="897" t="s">
        <v>1054</v>
      </c>
      <c r="O18" s="898"/>
      <c r="P18" s="899" t="s">
        <v>1049</v>
      </c>
      <c r="Q18" s="897"/>
      <c r="R18" s="897" t="s">
        <v>1050</v>
      </c>
      <c r="S18" s="897"/>
      <c r="T18" s="897" t="s">
        <v>1051</v>
      </c>
      <c r="U18" s="897"/>
      <c r="V18" s="897" t="s">
        <v>1052</v>
      </c>
      <c r="W18" s="897"/>
      <c r="X18" s="897" t="s">
        <v>1053</v>
      </c>
      <c r="Y18" s="897"/>
      <c r="Z18" s="897" t="s">
        <v>1054</v>
      </c>
      <c r="AA18" s="898"/>
      <c r="AB18" s="899" t="s">
        <v>1049</v>
      </c>
      <c r="AC18" s="897"/>
      <c r="AD18" s="897" t="s">
        <v>1050</v>
      </c>
      <c r="AE18" s="897"/>
      <c r="AF18" s="897" t="s">
        <v>1051</v>
      </c>
      <c r="AG18" s="897"/>
      <c r="AH18" s="897" t="s">
        <v>1052</v>
      </c>
      <c r="AI18" s="897"/>
      <c r="AJ18" s="897" t="s">
        <v>1053</v>
      </c>
      <c r="AK18" s="897"/>
      <c r="AL18" s="897" t="s">
        <v>1054</v>
      </c>
      <c r="AM18" s="898"/>
      <c r="AN18" s="899" t="s">
        <v>1049</v>
      </c>
      <c r="AO18" s="897"/>
      <c r="AP18" s="897" t="s">
        <v>1050</v>
      </c>
      <c r="AQ18" s="897"/>
      <c r="AR18" s="897" t="s">
        <v>1051</v>
      </c>
      <c r="AS18" s="897"/>
      <c r="AT18" s="897" t="s">
        <v>1052</v>
      </c>
      <c r="AU18" s="897"/>
      <c r="AV18" s="897" t="s">
        <v>1053</v>
      </c>
      <c r="AW18" s="897"/>
      <c r="AX18" s="897" t="s">
        <v>1054</v>
      </c>
      <c r="AY18" s="898"/>
      <c r="AZ18" s="899" t="s">
        <v>1049</v>
      </c>
      <c r="BA18" s="897"/>
      <c r="BB18" s="897" t="s">
        <v>1050</v>
      </c>
      <c r="BC18" s="897"/>
      <c r="BD18" s="897" t="s">
        <v>1051</v>
      </c>
      <c r="BE18" s="897"/>
      <c r="BF18" s="897" t="s">
        <v>1052</v>
      </c>
      <c r="BG18" s="897"/>
      <c r="BH18" s="897" t="s">
        <v>1053</v>
      </c>
      <c r="BI18" s="897"/>
      <c r="BJ18" s="897" t="s">
        <v>1054</v>
      </c>
      <c r="BK18" s="898"/>
    </row>
    <row r="19" spans="2:64" s="776" customFormat="1">
      <c r="B19" s="777" t="s">
        <v>211</v>
      </c>
      <c r="C19" s="778" t="s">
        <v>1055</v>
      </c>
      <c r="D19" s="782" t="s">
        <v>28</v>
      </c>
      <c r="E19" s="779" t="s">
        <v>27</v>
      </c>
      <c r="F19" s="779" t="s">
        <v>28</v>
      </c>
      <c r="G19" s="779" t="s">
        <v>27</v>
      </c>
      <c r="H19" s="779" t="s">
        <v>28</v>
      </c>
      <c r="I19" s="779" t="s">
        <v>27</v>
      </c>
      <c r="J19" s="779" t="s">
        <v>28</v>
      </c>
      <c r="K19" s="779" t="s">
        <v>27</v>
      </c>
      <c r="L19" s="779" t="s">
        <v>28</v>
      </c>
      <c r="M19" s="779" t="s">
        <v>27</v>
      </c>
      <c r="N19" s="779" t="s">
        <v>28</v>
      </c>
      <c r="O19" s="781" t="s">
        <v>27</v>
      </c>
      <c r="P19" s="782" t="s">
        <v>28</v>
      </c>
      <c r="Q19" s="779" t="s">
        <v>27</v>
      </c>
      <c r="R19" s="779" t="s">
        <v>28</v>
      </c>
      <c r="S19" s="779" t="s">
        <v>27</v>
      </c>
      <c r="T19" s="779" t="s">
        <v>28</v>
      </c>
      <c r="U19" s="779" t="s">
        <v>27</v>
      </c>
      <c r="V19" s="779" t="s">
        <v>28</v>
      </c>
      <c r="W19" s="779" t="s">
        <v>27</v>
      </c>
      <c r="X19" s="779" t="s">
        <v>28</v>
      </c>
      <c r="Y19" s="779" t="s">
        <v>27</v>
      </c>
      <c r="Z19" s="779" t="s">
        <v>28</v>
      </c>
      <c r="AA19" s="781" t="s">
        <v>27</v>
      </c>
      <c r="AB19" s="782" t="s">
        <v>28</v>
      </c>
      <c r="AC19" s="779" t="s">
        <v>27</v>
      </c>
      <c r="AD19" s="779" t="s">
        <v>28</v>
      </c>
      <c r="AE19" s="779" t="s">
        <v>27</v>
      </c>
      <c r="AF19" s="779" t="s">
        <v>28</v>
      </c>
      <c r="AG19" s="779" t="s">
        <v>27</v>
      </c>
      <c r="AH19" s="779" t="s">
        <v>28</v>
      </c>
      <c r="AI19" s="779" t="s">
        <v>27</v>
      </c>
      <c r="AJ19" s="779" t="s">
        <v>28</v>
      </c>
      <c r="AK19" s="779" t="s">
        <v>27</v>
      </c>
      <c r="AL19" s="779" t="s">
        <v>28</v>
      </c>
      <c r="AM19" s="781" t="s">
        <v>27</v>
      </c>
      <c r="AN19" s="782" t="s">
        <v>28</v>
      </c>
      <c r="AO19" s="779" t="s">
        <v>27</v>
      </c>
      <c r="AP19" s="779" t="s">
        <v>28</v>
      </c>
      <c r="AQ19" s="779" t="s">
        <v>27</v>
      </c>
      <c r="AR19" s="779" t="s">
        <v>28</v>
      </c>
      <c r="AS19" s="779" t="s">
        <v>27</v>
      </c>
      <c r="AT19" s="779" t="s">
        <v>28</v>
      </c>
      <c r="AU19" s="779" t="s">
        <v>27</v>
      </c>
      <c r="AV19" s="779" t="s">
        <v>28</v>
      </c>
      <c r="AW19" s="779" t="s">
        <v>27</v>
      </c>
      <c r="AX19" s="779" t="s">
        <v>28</v>
      </c>
      <c r="AY19" s="781" t="s">
        <v>27</v>
      </c>
      <c r="AZ19" s="782" t="s">
        <v>28</v>
      </c>
      <c r="BA19" s="779" t="s">
        <v>27</v>
      </c>
      <c r="BB19" s="779" t="s">
        <v>28</v>
      </c>
      <c r="BC19" s="779" t="s">
        <v>27</v>
      </c>
      <c r="BD19" s="779" t="s">
        <v>28</v>
      </c>
      <c r="BE19" s="779" t="s">
        <v>27</v>
      </c>
      <c r="BF19" s="779" t="s">
        <v>28</v>
      </c>
      <c r="BG19" s="779" t="s">
        <v>27</v>
      </c>
      <c r="BH19" s="779" t="s">
        <v>28</v>
      </c>
      <c r="BI19" s="779" t="s">
        <v>27</v>
      </c>
      <c r="BJ19" s="779" t="s">
        <v>28</v>
      </c>
      <c r="BK19" s="781" t="s">
        <v>27</v>
      </c>
    </row>
    <row r="20" spans="2:64" s="776" customFormat="1">
      <c r="B20" s="779" t="s">
        <v>113</v>
      </c>
      <c r="C20" s="780" t="s">
        <v>1056</v>
      </c>
      <c r="D20" s="785"/>
      <c r="E20" s="783"/>
      <c r="F20" s="783"/>
      <c r="G20" s="783"/>
      <c r="H20" s="783"/>
      <c r="I20" s="783"/>
      <c r="J20" s="783"/>
      <c r="K20" s="783"/>
      <c r="L20" s="783"/>
      <c r="M20" s="783"/>
      <c r="N20" s="783"/>
      <c r="O20" s="784"/>
      <c r="P20" s="785"/>
      <c r="Q20" s="783"/>
      <c r="R20" s="783"/>
      <c r="S20" s="783"/>
      <c r="T20" s="783"/>
      <c r="U20" s="783"/>
      <c r="V20" s="783"/>
      <c r="W20" s="783"/>
      <c r="X20" s="783"/>
      <c r="Y20" s="783"/>
      <c r="Z20" s="783"/>
      <c r="AA20" s="784"/>
      <c r="AB20" s="785"/>
      <c r="AC20" s="783"/>
      <c r="AD20" s="783"/>
      <c r="AE20" s="783"/>
      <c r="AF20" s="783"/>
      <c r="AG20" s="783"/>
      <c r="AH20" s="783"/>
      <c r="AI20" s="783"/>
      <c r="AJ20" s="783"/>
      <c r="AK20" s="783"/>
      <c r="AL20" s="783"/>
      <c r="AM20" s="784"/>
      <c r="AN20" s="785"/>
      <c r="AO20" s="783"/>
      <c r="AP20" s="783"/>
      <c r="AQ20" s="783"/>
      <c r="AR20" s="783"/>
      <c r="AS20" s="783"/>
      <c r="AT20" s="783"/>
      <c r="AU20" s="783"/>
      <c r="AV20" s="783"/>
      <c r="AW20" s="783"/>
      <c r="AX20" s="783"/>
      <c r="AY20" s="784"/>
      <c r="AZ20" s="785"/>
      <c r="BA20" s="783"/>
      <c r="BB20" s="783"/>
      <c r="BC20" s="783"/>
      <c r="BD20" s="783"/>
      <c r="BE20" s="783"/>
      <c r="BF20" s="783"/>
      <c r="BG20" s="783"/>
      <c r="BH20" s="783"/>
      <c r="BI20" s="783"/>
      <c r="BJ20" s="783"/>
      <c r="BK20" s="784"/>
    </row>
    <row r="21" spans="2:64" s="776" customFormat="1">
      <c r="B21" s="779" t="s">
        <v>1038</v>
      </c>
      <c r="C21" s="780" t="s">
        <v>1056</v>
      </c>
      <c r="D21" s="788">
        <v>0.95</v>
      </c>
      <c r="E21" s="786">
        <v>0.95</v>
      </c>
      <c r="F21" s="786">
        <v>0.05</v>
      </c>
      <c r="G21" s="786">
        <v>0.05</v>
      </c>
      <c r="H21" s="786">
        <v>0</v>
      </c>
      <c r="I21" s="786">
        <v>0</v>
      </c>
      <c r="J21" s="786">
        <v>0</v>
      </c>
      <c r="K21" s="786">
        <v>0</v>
      </c>
      <c r="L21" s="786">
        <v>0</v>
      </c>
      <c r="M21" s="786">
        <v>0</v>
      </c>
      <c r="N21" s="786">
        <v>0</v>
      </c>
      <c r="O21" s="787">
        <v>0</v>
      </c>
      <c r="P21" s="788">
        <v>0.95</v>
      </c>
      <c r="Q21" s="786">
        <v>0.95</v>
      </c>
      <c r="R21" s="786">
        <v>0.05</v>
      </c>
      <c r="S21" s="786">
        <v>0.05</v>
      </c>
      <c r="T21" s="786">
        <v>0</v>
      </c>
      <c r="U21" s="786">
        <v>0</v>
      </c>
      <c r="V21" s="786">
        <v>0</v>
      </c>
      <c r="W21" s="786">
        <v>0</v>
      </c>
      <c r="X21" s="786">
        <v>0</v>
      </c>
      <c r="Y21" s="786">
        <v>0</v>
      </c>
      <c r="Z21" s="786">
        <v>0</v>
      </c>
      <c r="AA21" s="787">
        <v>0</v>
      </c>
      <c r="AB21" s="788">
        <v>0.95</v>
      </c>
      <c r="AC21" s="786">
        <v>0.95</v>
      </c>
      <c r="AD21" s="786">
        <v>0.05</v>
      </c>
      <c r="AE21" s="786">
        <v>0.05</v>
      </c>
      <c r="AF21" s="786">
        <v>0</v>
      </c>
      <c r="AG21" s="786">
        <v>0</v>
      </c>
      <c r="AH21" s="786">
        <v>0</v>
      </c>
      <c r="AI21" s="786">
        <v>0</v>
      </c>
      <c r="AJ21" s="786">
        <v>0</v>
      </c>
      <c r="AK21" s="786">
        <v>0</v>
      </c>
      <c r="AL21" s="786">
        <v>0</v>
      </c>
      <c r="AM21" s="787">
        <v>0</v>
      </c>
      <c r="AN21" s="788">
        <v>0.95</v>
      </c>
      <c r="AO21" s="786">
        <v>0.95</v>
      </c>
      <c r="AP21" s="786">
        <v>0.05</v>
      </c>
      <c r="AQ21" s="786">
        <v>0.05</v>
      </c>
      <c r="AR21" s="786">
        <v>0</v>
      </c>
      <c r="AS21" s="786">
        <v>0</v>
      </c>
      <c r="AT21" s="786">
        <v>0</v>
      </c>
      <c r="AU21" s="786">
        <v>0</v>
      </c>
      <c r="AV21" s="786">
        <v>0</v>
      </c>
      <c r="AW21" s="786">
        <v>0</v>
      </c>
      <c r="AX21" s="786">
        <v>0</v>
      </c>
      <c r="AY21" s="787">
        <v>0</v>
      </c>
      <c r="AZ21" s="788">
        <v>0.95</v>
      </c>
      <c r="BA21" s="786">
        <v>0.95</v>
      </c>
      <c r="BB21" s="786">
        <v>0.05</v>
      </c>
      <c r="BC21" s="786">
        <v>0.05</v>
      </c>
      <c r="BD21" s="786">
        <v>0</v>
      </c>
      <c r="BE21" s="786">
        <v>0</v>
      </c>
      <c r="BF21" s="786">
        <v>0</v>
      </c>
      <c r="BG21" s="786">
        <v>0</v>
      </c>
      <c r="BH21" s="786">
        <v>0</v>
      </c>
      <c r="BI21" s="786">
        <v>0</v>
      </c>
      <c r="BJ21" s="786">
        <v>0</v>
      </c>
      <c r="BK21" s="787">
        <v>0</v>
      </c>
      <c r="BL21" s="815"/>
    </row>
    <row r="22" spans="2:64" s="776" customFormat="1">
      <c r="B22" s="779" t="s">
        <v>1039</v>
      </c>
      <c r="C22" s="780" t="s">
        <v>1056</v>
      </c>
      <c r="D22" s="791">
        <v>1</v>
      </c>
      <c r="E22" s="789">
        <v>1</v>
      </c>
      <c r="F22" s="789">
        <v>0</v>
      </c>
      <c r="G22" s="789">
        <v>0</v>
      </c>
      <c r="H22" s="789">
        <v>0</v>
      </c>
      <c r="I22" s="789">
        <v>0</v>
      </c>
      <c r="J22" s="789">
        <v>0</v>
      </c>
      <c r="K22" s="789">
        <v>0</v>
      </c>
      <c r="L22" s="789">
        <v>0</v>
      </c>
      <c r="M22" s="789">
        <v>0</v>
      </c>
      <c r="N22" s="789">
        <v>0</v>
      </c>
      <c r="O22" s="790">
        <v>0</v>
      </c>
      <c r="P22" s="791">
        <v>1</v>
      </c>
      <c r="Q22" s="789">
        <v>1</v>
      </c>
      <c r="R22" s="789">
        <v>0</v>
      </c>
      <c r="S22" s="789">
        <v>0</v>
      </c>
      <c r="T22" s="789">
        <v>0</v>
      </c>
      <c r="U22" s="789">
        <v>0</v>
      </c>
      <c r="V22" s="789">
        <v>0</v>
      </c>
      <c r="W22" s="789">
        <v>0</v>
      </c>
      <c r="X22" s="789">
        <v>0</v>
      </c>
      <c r="Y22" s="789">
        <v>0</v>
      </c>
      <c r="Z22" s="789">
        <v>0</v>
      </c>
      <c r="AA22" s="790">
        <v>0</v>
      </c>
      <c r="AB22" s="791">
        <v>1</v>
      </c>
      <c r="AC22" s="789">
        <v>1</v>
      </c>
      <c r="AD22" s="789">
        <v>0</v>
      </c>
      <c r="AE22" s="789">
        <v>0</v>
      </c>
      <c r="AF22" s="789">
        <v>0</v>
      </c>
      <c r="AG22" s="789">
        <v>0</v>
      </c>
      <c r="AH22" s="789">
        <v>0</v>
      </c>
      <c r="AI22" s="789">
        <v>0</v>
      </c>
      <c r="AJ22" s="789">
        <v>0</v>
      </c>
      <c r="AK22" s="789">
        <v>0</v>
      </c>
      <c r="AL22" s="789">
        <v>0</v>
      </c>
      <c r="AM22" s="790">
        <v>0</v>
      </c>
      <c r="AN22" s="791">
        <v>1</v>
      </c>
      <c r="AO22" s="789">
        <v>1</v>
      </c>
      <c r="AP22" s="789">
        <v>0</v>
      </c>
      <c r="AQ22" s="789">
        <v>0</v>
      </c>
      <c r="AR22" s="789">
        <v>0</v>
      </c>
      <c r="AS22" s="789">
        <v>0</v>
      </c>
      <c r="AT22" s="789">
        <v>0</v>
      </c>
      <c r="AU22" s="789">
        <v>0</v>
      </c>
      <c r="AV22" s="789">
        <v>0</v>
      </c>
      <c r="AW22" s="789">
        <v>0</v>
      </c>
      <c r="AX22" s="789">
        <v>0</v>
      </c>
      <c r="AY22" s="790">
        <v>0</v>
      </c>
      <c r="AZ22" s="791">
        <v>1</v>
      </c>
      <c r="BA22" s="789">
        <v>1</v>
      </c>
      <c r="BB22" s="789">
        <v>0</v>
      </c>
      <c r="BC22" s="789">
        <v>0</v>
      </c>
      <c r="BD22" s="789">
        <v>0</v>
      </c>
      <c r="BE22" s="789">
        <v>0</v>
      </c>
      <c r="BF22" s="789">
        <v>0</v>
      </c>
      <c r="BG22" s="789">
        <v>0</v>
      </c>
      <c r="BH22" s="789">
        <v>0</v>
      </c>
      <c r="BI22" s="789">
        <v>0</v>
      </c>
      <c r="BJ22" s="789">
        <v>0</v>
      </c>
      <c r="BK22" s="790">
        <v>0</v>
      </c>
      <c r="BL22" s="815"/>
    </row>
    <row r="23" spans="2:64" s="776" customFormat="1">
      <c r="B23" s="779" t="s">
        <v>115</v>
      </c>
      <c r="C23" s="780" t="s">
        <v>1056</v>
      </c>
      <c r="D23" s="791">
        <v>1</v>
      </c>
      <c r="E23" s="789">
        <v>1</v>
      </c>
      <c r="F23" s="789">
        <v>0</v>
      </c>
      <c r="G23" s="789">
        <v>0</v>
      </c>
      <c r="H23" s="789">
        <v>0</v>
      </c>
      <c r="I23" s="789">
        <v>0</v>
      </c>
      <c r="J23" s="789">
        <v>0</v>
      </c>
      <c r="K23" s="789">
        <v>0</v>
      </c>
      <c r="L23" s="789">
        <v>0</v>
      </c>
      <c r="M23" s="789">
        <v>0</v>
      </c>
      <c r="N23" s="789">
        <v>0</v>
      </c>
      <c r="O23" s="790">
        <v>0</v>
      </c>
      <c r="P23" s="791">
        <v>1</v>
      </c>
      <c r="Q23" s="789">
        <v>1</v>
      </c>
      <c r="R23" s="789">
        <v>0</v>
      </c>
      <c r="S23" s="789">
        <v>0</v>
      </c>
      <c r="T23" s="789">
        <v>0</v>
      </c>
      <c r="U23" s="789">
        <v>0</v>
      </c>
      <c r="V23" s="789">
        <v>0</v>
      </c>
      <c r="W23" s="789">
        <v>0</v>
      </c>
      <c r="X23" s="789">
        <v>0</v>
      </c>
      <c r="Y23" s="789">
        <v>0</v>
      </c>
      <c r="Z23" s="789">
        <v>0</v>
      </c>
      <c r="AA23" s="790">
        <v>0</v>
      </c>
      <c r="AB23" s="791">
        <v>1</v>
      </c>
      <c r="AC23" s="789">
        <v>1</v>
      </c>
      <c r="AD23" s="789">
        <v>0</v>
      </c>
      <c r="AE23" s="789">
        <v>0</v>
      </c>
      <c r="AF23" s="789">
        <v>0</v>
      </c>
      <c r="AG23" s="789">
        <v>0</v>
      </c>
      <c r="AH23" s="789">
        <v>0</v>
      </c>
      <c r="AI23" s="789">
        <v>0</v>
      </c>
      <c r="AJ23" s="789">
        <v>0</v>
      </c>
      <c r="AK23" s="789">
        <v>0</v>
      </c>
      <c r="AL23" s="789">
        <v>0</v>
      </c>
      <c r="AM23" s="790">
        <v>0</v>
      </c>
      <c r="AN23" s="791">
        <v>1</v>
      </c>
      <c r="AO23" s="789">
        <v>1</v>
      </c>
      <c r="AP23" s="789">
        <v>0</v>
      </c>
      <c r="AQ23" s="789">
        <v>0</v>
      </c>
      <c r="AR23" s="789">
        <v>0</v>
      </c>
      <c r="AS23" s="789">
        <v>0</v>
      </c>
      <c r="AT23" s="789">
        <v>0</v>
      </c>
      <c r="AU23" s="789">
        <v>0</v>
      </c>
      <c r="AV23" s="789">
        <v>0</v>
      </c>
      <c r="AW23" s="789">
        <v>0</v>
      </c>
      <c r="AX23" s="789">
        <v>0</v>
      </c>
      <c r="AY23" s="790">
        <v>0</v>
      </c>
      <c r="AZ23" s="791">
        <v>1</v>
      </c>
      <c r="BA23" s="789">
        <v>1</v>
      </c>
      <c r="BB23" s="789">
        <v>0</v>
      </c>
      <c r="BC23" s="789">
        <v>0</v>
      </c>
      <c r="BD23" s="789">
        <v>0</v>
      </c>
      <c r="BE23" s="789">
        <v>0</v>
      </c>
      <c r="BF23" s="789">
        <v>0</v>
      </c>
      <c r="BG23" s="789">
        <v>0</v>
      </c>
      <c r="BH23" s="789">
        <v>0</v>
      </c>
      <c r="BI23" s="789">
        <v>0</v>
      </c>
      <c r="BJ23" s="789">
        <v>0</v>
      </c>
      <c r="BK23" s="790">
        <v>0</v>
      </c>
      <c r="BL23" s="815"/>
    </row>
    <row r="24" spans="2:64" s="776" customFormat="1">
      <c r="B24" s="779" t="s">
        <v>116</v>
      </c>
      <c r="C24" s="780" t="s">
        <v>1056</v>
      </c>
      <c r="D24" s="791">
        <v>0.69666666666666666</v>
      </c>
      <c r="E24" s="789">
        <v>0.69666666666666666</v>
      </c>
      <c r="F24" s="789">
        <v>0</v>
      </c>
      <c r="G24" s="789">
        <v>0</v>
      </c>
      <c r="H24" s="789">
        <v>0.19666666666666666</v>
      </c>
      <c r="I24" s="789">
        <v>0.19666666666666666</v>
      </c>
      <c r="J24" s="789">
        <v>0.10666666666666667</v>
      </c>
      <c r="K24" s="789">
        <v>0.10666666666666667</v>
      </c>
      <c r="L24" s="789">
        <v>0</v>
      </c>
      <c r="M24" s="789">
        <v>0</v>
      </c>
      <c r="N24" s="789">
        <v>0</v>
      </c>
      <c r="O24" s="790">
        <v>0</v>
      </c>
      <c r="P24" s="791">
        <v>0.69666666666666666</v>
      </c>
      <c r="Q24" s="789">
        <v>0.69666666666666666</v>
      </c>
      <c r="R24" s="789">
        <v>0</v>
      </c>
      <c r="S24" s="789">
        <v>0</v>
      </c>
      <c r="T24" s="789">
        <v>0.19666666666666666</v>
      </c>
      <c r="U24" s="789">
        <v>0.19666666666666666</v>
      </c>
      <c r="V24" s="789">
        <v>0.10666666666666667</v>
      </c>
      <c r="W24" s="789">
        <v>0.10666666666666667</v>
      </c>
      <c r="X24" s="789">
        <v>0</v>
      </c>
      <c r="Y24" s="789">
        <v>0</v>
      </c>
      <c r="Z24" s="789">
        <v>0</v>
      </c>
      <c r="AA24" s="790">
        <v>0</v>
      </c>
      <c r="AB24" s="791">
        <v>0.69666666666666666</v>
      </c>
      <c r="AC24" s="789">
        <v>0.69666666666666666</v>
      </c>
      <c r="AD24" s="789">
        <v>0</v>
      </c>
      <c r="AE24" s="789">
        <v>0</v>
      </c>
      <c r="AF24" s="789">
        <v>0.19666666666666666</v>
      </c>
      <c r="AG24" s="789">
        <v>0.19666666666666666</v>
      </c>
      <c r="AH24" s="789">
        <v>0.10666666666666667</v>
      </c>
      <c r="AI24" s="789">
        <v>0.10666666666666667</v>
      </c>
      <c r="AJ24" s="789">
        <v>0</v>
      </c>
      <c r="AK24" s="789">
        <v>0</v>
      </c>
      <c r="AL24" s="789">
        <v>0</v>
      </c>
      <c r="AM24" s="790">
        <v>0</v>
      </c>
      <c r="AN24" s="791">
        <v>0.69666666666666666</v>
      </c>
      <c r="AO24" s="789">
        <v>0.69666666666666666</v>
      </c>
      <c r="AP24" s="789">
        <v>0</v>
      </c>
      <c r="AQ24" s="789">
        <v>0</v>
      </c>
      <c r="AR24" s="789">
        <v>0.19666666666666666</v>
      </c>
      <c r="AS24" s="789">
        <v>0.19666666666666666</v>
      </c>
      <c r="AT24" s="789">
        <v>0.10666666666666667</v>
      </c>
      <c r="AU24" s="789">
        <v>0.10666666666666667</v>
      </c>
      <c r="AV24" s="789">
        <v>0</v>
      </c>
      <c r="AW24" s="789">
        <v>0</v>
      </c>
      <c r="AX24" s="789">
        <v>0</v>
      </c>
      <c r="AY24" s="790">
        <v>0</v>
      </c>
      <c r="AZ24" s="791">
        <v>0.69666666666666666</v>
      </c>
      <c r="BA24" s="789">
        <v>0.69666666666666666</v>
      </c>
      <c r="BB24" s="789">
        <v>0</v>
      </c>
      <c r="BC24" s="789">
        <v>0</v>
      </c>
      <c r="BD24" s="789">
        <v>0.19666666666666666</v>
      </c>
      <c r="BE24" s="789">
        <v>0.19666666666666666</v>
      </c>
      <c r="BF24" s="789">
        <v>0.10666666666666667</v>
      </c>
      <c r="BG24" s="789">
        <v>0.10666666666666667</v>
      </c>
      <c r="BH24" s="789">
        <v>0</v>
      </c>
      <c r="BI24" s="789">
        <v>0</v>
      </c>
      <c r="BJ24" s="789">
        <v>0</v>
      </c>
      <c r="BK24" s="790">
        <v>0</v>
      </c>
      <c r="BL24" s="815"/>
    </row>
    <row r="25" spans="2:64" s="776" customFormat="1">
      <c r="B25" s="779" t="s">
        <v>117</v>
      </c>
      <c r="C25" s="780" t="s">
        <v>1056</v>
      </c>
      <c r="D25" s="791">
        <v>0</v>
      </c>
      <c r="E25" s="789">
        <v>0</v>
      </c>
      <c r="F25" s="789">
        <v>0</v>
      </c>
      <c r="G25" s="789">
        <v>0</v>
      </c>
      <c r="H25" s="789">
        <v>9.2457420924574207E-2</v>
      </c>
      <c r="I25" s="789">
        <v>9.2457420924574207E-2</v>
      </c>
      <c r="J25" s="789">
        <v>0.68978102189781021</v>
      </c>
      <c r="K25" s="789">
        <v>0.68978102189781021</v>
      </c>
      <c r="L25" s="789">
        <v>0.17274939172749393</v>
      </c>
      <c r="M25" s="789">
        <v>0.17274939172749393</v>
      </c>
      <c r="N25" s="789">
        <v>4.5012165450121655E-2</v>
      </c>
      <c r="O25" s="790">
        <v>4.5012165450121655E-2</v>
      </c>
      <c r="P25" s="791">
        <v>0</v>
      </c>
      <c r="Q25" s="789">
        <v>0</v>
      </c>
      <c r="R25" s="789">
        <v>0</v>
      </c>
      <c r="S25" s="789">
        <v>0</v>
      </c>
      <c r="T25" s="789">
        <v>9.2457420924574207E-2</v>
      </c>
      <c r="U25" s="789">
        <v>9.2457420924574207E-2</v>
      </c>
      <c r="V25" s="789">
        <v>0.68978102189781021</v>
      </c>
      <c r="W25" s="789">
        <v>0.68978102189781021</v>
      </c>
      <c r="X25" s="789">
        <v>0.17274939172749393</v>
      </c>
      <c r="Y25" s="789">
        <v>0.17274939172749393</v>
      </c>
      <c r="Z25" s="789">
        <v>4.5012165450121655E-2</v>
      </c>
      <c r="AA25" s="790">
        <v>4.5012165450121655E-2</v>
      </c>
      <c r="AB25" s="791">
        <v>0</v>
      </c>
      <c r="AC25" s="789">
        <v>0</v>
      </c>
      <c r="AD25" s="789">
        <v>0</v>
      </c>
      <c r="AE25" s="789">
        <v>0</v>
      </c>
      <c r="AF25" s="789">
        <v>9.2457420924574207E-2</v>
      </c>
      <c r="AG25" s="789">
        <v>9.2457420924574207E-2</v>
      </c>
      <c r="AH25" s="789">
        <v>0.68978102189781021</v>
      </c>
      <c r="AI25" s="789">
        <v>0.68978102189781021</v>
      </c>
      <c r="AJ25" s="789">
        <v>0.17274939172749393</v>
      </c>
      <c r="AK25" s="789">
        <v>0.17274939172749393</v>
      </c>
      <c r="AL25" s="789">
        <v>4.5012165450121655E-2</v>
      </c>
      <c r="AM25" s="790">
        <v>4.5012165450121655E-2</v>
      </c>
      <c r="AN25" s="791">
        <v>0</v>
      </c>
      <c r="AO25" s="789">
        <v>0</v>
      </c>
      <c r="AP25" s="789">
        <v>0</v>
      </c>
      <c r="AQ25" s="789">
        <v>0</v>
      </c>
      <c r="AR25" s="789">
        <v>9.2457420924574207E-2</v>
      </c>
      <c r="AS25" s="789">
        <v>9.2457420924574207E-2</v>
      </c>
      <c r="AT25" s="789">
        <v>0.68978102189781021</v>
      </c>
      <c r="AU25" s="789">
        <v>0.68978102189781021</v>
      </c>
      <c r="AV25" s="789">
        <v>0.17274939172749393</v>
      </c>
      <c r="AW25" s="789">
        <v>0.17274939172749393</v>
      </c>
      <c r="AX25" s="789">
        <v>4.5012165450121655E-2</v>
      </c>
      <c r="AY25" s="790">
        <v>4.5012165450121655E-2</v>
      </c>
      <c r="AZ25" s="791">
        <v>0</v>
      </c>
      <c r="BA25" s="789">
        <v>0</v>
      </c>
      <c r="BB25" s="789">
        <v>0</v>
      </c>
      <c r="BC25" s="789">
        <v>0</v>
      </c>
      <c r="BD25" s="789">
        <v>9.2457420924574207E-2</v>
      </c>
      <c r="BE25" s="789">
        <v>9.2457420924574207E-2</v>
      </c>
      <c r="BF25" s="789">
        <v>0.68978102189781021</v>
      </c>
      <c r="BG25" s="789">
        <v>0.68978102189781021</v>
      </c>
      <c r="BH25" s="789">
        <v>0.17274939172749393</v>
      </c>
      <c r="BI25" s="789">
        <v>0.17274939172749393</v>
      </c>
      <c r="BJ25" s="789">
        <v>4.5012165450121655E-2</v>
      </c>
      <c r="BK25" s="790">
        <v>4.5012165450121655E-2</v>
      </c>
      <c r="BL25" s="815"/>
    </row>
    <row r="26" spans="2:64" s="776" customFormat="1">
      <c r="B26" s="779" t="s">
        <v>118</v>
      </c>
      <c r="C26" s="780" t="s">
        <v>1056</v>
      </c>
      <c r="D26" s="791">
        <v>0</v>
      </c>
      <c r="E26" s="789">
        <v>0</v>
      </c>
      <c r="F26" s="789">
        <v>0</v>
      </c>
      <c r="G26" s="789">
        <v>0</v>
      </c>
      <c r="H26" s="789">
        <v>8.0739709358106732E-2</v>
      </c>
      <c r="I26" s="789">
        <v>7.4338353884478583E-2</v>
      </c>
      <c r="J26" s="789">
        <v>0.61816437481961117</v>
      </c>
      <c r="K26" s="789">
        <v>0.55860323304597603</v>
      </c>
      <c r="L26" s="789">
        <v>0.18309772550877837</v>
      </c>
      <c r="M26" s="789">
        <v>0.2381145747301853</v>
      </c>
      <c r="N26" s="789">
        <v>0.11799819031349645</v>
      </c>
      <c r="O26" s="790">
        <v>0.12894383833936027</v>
      </c>
      <c r="P26" s="791">
        <v>0</v>
      </c>
      <c r="Q26" s="789">
        <v>0</v>
      </c>
      <c r="R26" s="789">
        <v>0</v>
      </c>
      <c r="S26" s="789">
        <v>0</v>
      </c>
      <c r="T26" s="789">
        <v>8.0739709358106732E-2</v>
      </c>
      <c r="U26" s="789">
        <v>7.4338353884478583E-2</v>
      </c>
      <c r="V26" s="789">
        <v>0.61816437481961117</v>
      </c>
      <c r="W26" s="789">
        <v>0.55860323304597603</v>
      </c>
      <c r="X26" s="789">
        <v>0.18309772550877837</v>
      </c>
      <c r="Y26" s="789">
        <v>0.2381145747301853</v>
      </c>
      <c r="Z26" s="789">
        <v>0.11799819031349645</v>
      </c>
      <c r="AA26" s="790">
        <v>0.12894383833936027</v>
      </c>
      <c r="AB26" s="791">
        <v>0</v>
      </c>
      <c r="AC26" s="789">
        <v>0</v>
      </c>
      <c r="AD26" s="789">
        <v>0</v>
      </c>
      <c r="AE26" s="789">
        <v>0</v>
      </c>
      <c r="AF26" s="789">
        <v>8.0739709358106732E-2</v>
      </c>
      <c r="AG26" s="789">
        <v>7.4338353884478583E-2</v>
      </c>
      <c r="AH26" s="789">
        <v>0.61816437481961117</v>
      </c>
      <c r="AI26" s="789">
        <v>0.55860323304597603</v>
      </c>
      <c r="AJ26" s="789">
        <v>0.18309772550877837</v>
      </c>
      <c r="AK26" s="789">
        <v>0.2381145747301853</v>
      </c>
      <c r="AL26" s="789">
        <v>0.11799819031349645</v>
      </c>
      <c r="AM26" s="790">
        <v>0.12894383833936027</v>
      </c>
      <c r="AN26" s="791">
        <v>0</v>
      </c>
      <c r="AO26" s="789">
        <v>0</v>
      </c>
      <c r="AP26" s="789">
        <v>0</v>
      </c>
      <c r="AQ26" s="789">
        <v>0</v>
      </c>
      <c r="AR26" s="789">
        <v>8.0739709358106732E-2</v>
      </c>
      <c r="AS26" s="789">
        <v>7.4338353884478583E-2</v>
      </c>
      <c r="AT26" s="789">
        <v>0.61816437481961117</v>
      </c>
      <c r="AU26" s="789">
        <v>0.55860323304597603</v>
      </c>
      <c r="AV26" s="789">
        <v>0.18309772550877837</v>
      </c>
      <c r="AW26" s="789">
        <v>0.2381145747301853</v>
      </c>
      <c r="AX26" s="789">
        <v>0.11799819031349645</v>
      </c>
      <c r="AY26" s="790">
        <v>0.12894383833936027</v>
      </c>
      <c r="AZ26" s="791">
        <v>0</v>
      </c>
      <c r="BA26" s="789">
        <v>0</v>
      </c>
      <c r="BB26" s="789">
        <v>0</v>
      </c>
      <c r="BC26" s="789">
        <v>0</v>
      </c>
      <c r="BD26" s="789">
        <v>8.0739709358106732E-2</v>
      </c>
      <c r="BE26" s="789">
        <v>7.4338353884478583E-2</v>
      </c>
      <c r="BF26" s="789">
        <v>0.61816437481961117</v>
      </c>
      <c r="BG26" s="789">
        <v>0.55860323304597603</v>
      </c>
      <c r="BH26" s="789">
        <v>0.18309772550877837</v>
      </c>
      <c r="BI26" s="789">
        <v>0.2381145747301853</v>
      </c>
      <c r="BJ26" s="789">
        <v>0.11799819031349645</v>
      </c>
      <c r="BK26" s="790">
        <v>0.12894383833936027</v>
      </c>
      <c r="BL26" s="815"/>
    </row>
    <row r="27" spans="2:64" s="776" customFormat="1">
      <c r="B27" s="779" t="s">
        <v>119</v>
      </c>
      <c r="C27" s="780" t="s">
        <v>1056</v>
      </c>
      <c r="D27" s="791">
        <v>0</v>
      </c>
      <c r="E27" s="789">
        <v>0</v>
      </c>
      <c r="F27" s="789">
        <v>0</v>
      </c>
      <c r="G27" s="789">
        <v>0</v>
      </c>
      <c r="H27" s="789">
        <v>0.92562686232568725</v>
      </c>
      <c r="I27" s="789">
        <v>0.92021658990420974</v>
      </c>
      <c r="J27" s="789">
        <v>6.6147970517793669E-2</v>
      </c>
      <c r="K27" s="789">
        <v>7.2962240505019288E-2</v>
      </c>
      <c r="L27" s="789">
        <v>3.8304899218835689E-3</v>
      </c>
      <c r="M27" s="789">
        <v>3.9679915889107966E-3</v>
      </c>
      <c r="N27" s="789">
        <v>4.3946772346358911E-3</v>
      </c>
      <c r="O27" s="790">
        <v>2.8531780018604385E-3</v>
      </c>
      <c r="P27" s="791">
        <v>0</v>
      </c>
      <c r="Q27" s="789">
        <v>0</v>
      </c>
      <c r="R27" s="789">
        <v>0</v>
      </c>
      <c r="S27" s="789">
        <v>0</v>
      </c>
      <c r="T27" s="789">
        <v>0.92562686232568725</v>
      </c>
      <c r="U27" s="789">
        <v>0.92021658990420974</v>
      </c>
      <c r="V27" s="789">
        <v>6.6147970517793669E-2</v>
      </c>
      <c r="W27" s="789">
        <v>7.2962240505019288E-2</v>
      </c>
      <c r="X27" s="789">
        <v>3.8304899218835689E-3</v>
      </c>
      <c r="Y27" s="789">
        <v>3.9679915889107966E-3</v>
      </c>
      <c r="Z27" s="789">
        <v>4.3946772346358911E-3</v>
      </c>
      <c r="AA27" s="790">
        <v>2.8531780018604385E-3</v>
      </c>
      <c r="AB27" s="791">
        <v>0</v>
      </c>
      <c r="AC27" s="789">
        <v>0</v>
      </c>
      <c r="AD27" s="789">
        <v>0</v>
      </c>
      <c r="AE27" s="789">
        <v>0</v>
      </c>
      <c r="AF27" s="789">
        <v>0.92562686232568725</v>
      </c>
      <c r="AG27" s="789">
        <v>0.92021658990420974</v>
      </c>
      <c r="AH27" s="789">
        <v>6.6147970517793669E-2</v>
      </c>
      <c r="AI27" s="789">
        <v>7.2962240505019288E-2</v>
      </c>
      <c r="AJ27" s="789">
        <v>3.8304899218835689E-3</v>
      </c>
      <c r="AK27" s="789">
        <v>3.9679915889107966E-3</v>
      </c>
      <c r="AL27" s="789">
        <v>4.3946772346358911E-3</v>
      </c>
      <c r="AM27" s="790">
        <v>2.8531780018604385E-3</v>
      </c>
      <c r="AN27" s="791">
        <v>0</v>
      </c>
      <c r="AO27" s="789">
        <v>0</v>
      </c>
      <c r="AP27" s="789">
        <v>0</v>
      </c>
      <c r="AQ27" s="789">
        <v>0</v>
      </c>
      <c r="AR27" s="789">
        <v>0.92562686232568725</v>
      </c>
      <c r="AS27" s="789">
        <v>0.92021658990420974</v>
      </c>
      <c r="AT27" s="789">
        <v>6.6147970517793669E-2</v>
      </c>
      <c r="AU27" s="789">
        <v>7.2962240505019288E-2</v>
      </c>
      <c r="AV27" s="789">
        <v>3.8304899218835689E-3</v>
      </c>
      <c r="AW27" s="789">
        <v>3.9679915889107966E-3</v>
      </c>
      <c r="AX27" s="789">
        <v>4.3946772346358911E-3</v>
      </c>
      <c r="AY27" s="790">
        <v>2.8531780018604385E-3</v>
      </c>
      <c r="AZ27" s="791">
        <v>0</v>
      </c>
      <c r="BA27" s="789">
        <v>0</v>
      </c>
      <c r="BB27" s="789">
        <v>0</v>
      </c>
      <c r="BC27" s="789">
        <v>0</v>
      </c>
      <c r="BD27" s="789">
        <v>0.92562686232568725</v>
      </c>
      <c r="BE27" s="789">
        <v>0.92021658990420974</v>
      </c>
      <c r="BF27" s="789">
        <v>6.6147970517793669E-2</v>
      </c>
      <c r="BG27" s="789">
        <v>7.2962240505019288E-2</v>
      </c>
      <c r="BH27" s="789">
        <v>3.8304899218835689E-3</v>
      </c>
      <c r="BI27" s="789">
        <v>3.9679915889107966E-3</v>
      </c>
      <c r="BJ27" s="789">
        <v>4.3946772346358911E-3</v>
      </c>
      <c r="BK27" s="790">
        <v>2.8531780018604385E-3</v>
      </c>
      <c r="BL27" s="815"/>
    </row>
    <row r="28" spans="2:64" s="776" customFormat="1">
      <c r="B28" s="779" t="s">
        <v>120</v>
      </c>
      <c r="C28" s="780" t="s">
        <v>1056</v>
      </c>
      <c r="D28" s="788">
        <v>0</v>
      </c>
      <c r="E28" s="786">
        <v>0</v>
      </c>
      <c r="F28" s="786">
        <v>0</v>
      </c>
      <c r="G28" s="786">
        <v>0</v>
      </c>
      <c r="H28" s="786">
        <v>9.5300211592862002E-3</v>
      </c>
      <c r="I28" s="786">
        <v>8.9297173379666115E-3</v>
      </c>
      <c r="J28" s="786">
        <v>0.47861243619982291</v>
      </c>
      <c r="K28" s="786">
        <v>0.47939696190761721</v>
      </c>
      <c r="L28" s="786">
        <v>0.15893379443892505</v>
      </c>
      <c r="M28" s="786">
        <v>8.4555596254157636E-2</v>
      </c>
      <c r="N28" s="786">
        <v>0.35292374820196643</v>
      </c>
      <c r="O28" s="787">
        <v>0.42711772450025859</v>
      </c>
      <c r="P28" s="788">
        <v>0</v>
      </c>
      <c r="Q28" s="786">
        <v>0</v>
      </c>
      <c r="R28" s="786">
        <v>0</v>
      </c>
      <c r="S28" s="786">
        <v>0</v>
      </c>
      <c r="T28" s="786">
        <v>9.5300211592862002E-3</v>
      </c>
      <c r="U28" s="786">
        <v>8.9297173379666115E-3</v>
      </c>
      <c r="V28" s="786">
        <v>0.47861243619982291</v>
      </c>
      <c r="W28" s="786">
        <v>0.47939696190761721</v>
      </c>
      <c r="X28" s="786">
        <v>0.15893379443892505</v>
      </c>
      <c r="Y28" s="786">
        <v>8.4555596254157636E-2</v>
      </c>
      <c r="Z28" s="786">
        <v>0.35292374820196643</v>
      </c>
      <c r="AA28" s="787">
        <v>0.42711772450025859</v>
      </c>
      <c r="AB28" s="788">
        <v>0</v>
      </c>
      <c r="AC28" s="786">
        <v>0</v>
      </c>
      <c r="AD28" s="786">
        <v>0</v>
      </c>
      <c r="AE28" s="786">
        <v>0</v>
      </c>
      <c r="AF28" s="786">
        <v>9.5300211592862002E-3</v>
      </c>
      <c r="AG28" s="786">
        <v>8.9297173379666115E-3</v>
      </c>
      <c r="AH28" s="786">
        <v>0.47861243619982291</v>
      </c>
      <c r="AI28" s="786">
        <v>0.47939696190761721</v>
      </c>
      <c r="AJ28" s="786">
        <v>0.15893379443892505</v>
      </c>
      <c r="AK28" s="786">
        <v>8.4555596254157636E-2</v>
      </c>
      <c r="AL28" s="786">
        <v>0.35292374820196643</v>
      </c>
      <c r="AM28" s="787">
        <v>0.42711772450025859</v>
      </c>
      <c r="AN28" s="788">
        <v>0</v>
      </c>
      <c r="AO28" s="786">
        <v>0</v>
      </c>
      <c r="AP28" s="786">
        <v>0</v>
      </c>
      <c r="AQ28" s="786">
        <v>0</v>
      </c>
      <c r="AR28" s="786">
        <v>9.5300211592862002E-3</v>
      </c>
      <c r="AS28" s="786">
        <v>8.9297173379666115E-3</v>
      </c>
      <c r="AT28" s="786">
        <v>0.47861243619982291</v>
      </c>
      <c r="AU28" s="786">
        <v>0.47939696190761721</v>
      </c>
      <c r="AV28" s="786">
        <v>0.15893379443892505</v>
      </c>
      <c r="AW28" s="786">
        <v>8.4555596254157636E-2</v>
      </c>
      <c r="AX28" s="786">
        <v>0.35292374820196643</v>
      </c>
      <c r="AY28" s="787">
        <v>0.42711772450025859</v>
      </c>
      <c r="AZ28" s="788">
        <v>0</v>
      </c>
      <c r="BA28" s="786">
        <v>0</v>
      </c>
      <c r="BB28" s="786">
        <v>0</v>
      </c>
      <c r="BC28" s="786">
        <v>0</v>
      </c>
      <c r="BD28" s="786">
        <v>9.5300211592862002E-3</v>
      </c>
      <c r="BE28" s="786">
        <v>8.9297173379666115E-3</v>
      </c>
      <c r="BF28" s="786">
        <v>0.47861243619982291</v>
      </c>
      <c r="BG28" s="786">
        <v>0.47939696190761721</v>
      </c>
      <c r="BH28" s="786">
        <v>0.15893379443892505</v>
      </c>
      <c r="BI28" s="786">
        <v>8.4555596254157636E-2</v>
      </c>
      <c r="BJ28" s="786">
        <v>0.35292374820196643</v>
      </c>
      <c r="BK28" s="787">
        <v>0.42711772450025859</v>
      </c>
      <c r="BL28" s="815"/>
    </row>
    <row r="29" spans="2:64" s="776" customFormat="1">
      <c r="B29" s="779" t="s">
        <v>121</v>
      </c>
      <c r="C29" s="780" t="s">
        <v>1056</v>
      </c>
      <c r="D29" s="788">
        <v>0</v>
      </c>
      <c r="E29" s="786">
        <v>0</v>
      </c>
      <c r="F29" s="786">
        <v>0</v>
      </c>
      <c r="G29" s="786">
        <v>0</v>
      </c>
      <c r="H29" s="786">
        <v>0</v>
      </c>
      <c r="I29" s="786">
        <v>0</v>
      </c>
      <c r="J29" s="786">
        <v>0.16826917605120376</v>
      </c>
      <c r="K29" s="786">
        <v>0.35444761509708306</v>
      </c>
      <c r="L29" s="786">
        <v>0.83173082394879627</v>
      </c>
      <c r="M29" s="786">
        <v>0.645552384902917</v>
      </c>
      <c r="N29" s="786">
        <v>0</v>
      </c>
      <c r="O29" s="787">
        <v>0</v>
      </c>
      <c r="P29" s="788">
        <v>0</v>
      </c>
      <c r="Q29" s="786">
        <v>0</v>
      </c>
      <c r="R29" s="786">
        <v>0</v>
      </c>
      <c r="S29" s="786">
        <v>0</v>
      </c>
      <c r="T29" s="786">
        <v>0</v>
      </c>
      <c r="U29" s="786">
        <v>0</v>
      </c>
      <c r="V29" s="786">
        <v>0.16826917605120376</v>
      </c>
      <c r="W29" s="786">
        <v>0.35444761509708306</v>
      </c>
      <c r="X29" s="786">
        <v>0.83173082394879627</v>
      </c>
      <c r="Y29" s="786">
        <v>0.645552384902917</v>
      </c>
      <c r="Z29" s="786">
        <v>0</v>
      </c>
      <c r="AA29" s="787">
        <v>0</v>
      </c>
      <c r="AB29" s="788">
        <v>0</v>
      </c>
      <c r="AC29" s="786">
        <v>0</v>
      </c>
      <c r="AD29" s="786">
        <v>0</v>
      </c>
      <c r="AE29" s="786">
        <v>0</v>
      </c>
      <c r="AF29" s="786">
        <v>0</v>
      </c>
      <c r="AG29" s="786">
        <v>0</v>
      </c>
      <c r="AH29" s="786">
        <v>0.16826917605120376</v>
      </c>
      <c r="AI29" s="786">
        <v>0.35444761509708306</v>
      </c>
      <c r="AJ29" s="786">
        <v>0.83173082394879627</v>
      </c>
      <c r="AK29" s="786">
        <v>0.645552384902917</v>
      </c>
      <c r="AL29" s="786">
        <v>0</v>
      </c>
      <c r="AM29" s="787">
        <v>0</v>
      </c>
      <c r="AN29" s="788">
        <v>0</v>
      </c>
      <c r="AO29" s="786">
        <v>0</v>
      </c>
      <c r="AP29" s="786">
        <v>0</v>
      </c>
      <c r="AQ29" s="786">
        <v>0</v>
      </c>
      <c r="AR29" s="786">
        <v>0</v>
      </c>
      <c r="AS29" s="786">
        <v>0</v>
      </c>
      <c r="AT29" s="786">
        <v>0.16826917605120376</v>
      </c>
      <c r="AU29" s="786">
        <v>0.35444761509708306</v>
      </c>
      <c r="AV29" s="786">
        <v>0.83173082394879627</v>
      </c>
      <c r="AW29" s="786">
        <v>0.645552384902917</v>
      </c>
      <c r="AX29" s="786">
        <v>0</v>
      </c>
      <c r="AY29" s="787">
        <v>0</v>
      </c>
      <c r="AZ29" s="788">
        <v>0</v>
      </c>
      <c r="BA29" s="786">
        <v>0</v>
      </c>
      <c r="BB29" s="786">
        <v>0</v>
      </c>
      <c r="BC29" s="786">
        <v>0</v>
      </c>
      <c r="BD29" s="786">
        <v>0</v>
      </c>
      <c r="BE29" s="786">
        <v>0</v>
      </c>
      <c r="BF29" s="786">
        <v>0.16826917605120376</v>
      </c>
      <c r="BG29" s="786">
        <v>0.35444761509708306</v>
      </c>
      <c r="BH29" s="786">
        <v>0.83173082394879627</v>
      </c>
      <c r="BI29" s="786">
        <v>0.645552384902917</v>
      </c>
      <c r="BJ29" s="786">
        <v>0</v>
      </c>
      <c r="BK29" s="787">
        <v>0</v>
      </c>
      <c r="BL29" s="815"/>
    </row>
    <row r="30" spans="2:64" s="776" customFormat="1">
      <c r="B30" s="779" t="s">
        <v>122</v>
      </c>
      <c r="C30" s="780" t="s">
        <v>1056</v>
      </c>
      <c r="D30" s="788">
        <v>0</v>
      </c>
      <c r="E30" s="786">
        <v>0</v>
      </c>
      <c r="F30" s="829">
        <v>0</v>
      </c>
      <c r="G30" s="829">
        <v>0</v>
      </c>
      <c r="H30" s="829">
        <v>0</v>
      </c>
      <c r="I30" s="829">
        <v>0</v>
      </c>
      <c r="J30" s="829">
        <v>0.12469437652811736</v>
      </c>
      <c r="K30" s="829">
        <v>0.17553444180522565</v>
      </c>
      <c r="L30" s="829">
        <v>0.6943765281173595</v>
      </c>
      <c r="M30" s="829">
        <v>0.6130641330166271</v>
      </c>
      <c r="N30" s="829">
        <v>0.1809290953545232</v>
      </c>
      <c r="O30" s="830">
        <v>0.21140142517814725</v>
      </c>
      <c r="P30" s="831">
        <v>0</v>
      </c>
      <c r="Q30" s="829">
        <v>0</v>
      </c>
      <c r="R30" s="829">
        <v>0</v>
      </c>
      <c r="S30" s="829">
        <v>0</v>
      </c>
      <c r="T30" s="829">
        <v>0</v>
      </c>
      <c r="U30" s="829">
        <v>0</v>
      </c>
      <c r="V30" s="829">
        <v>0.30393286160934674</v>
      </c>
      <c r="W30" s="829">
        <v>0.50939126499207965</v>
      </c>
      <c r="X30" s="829">
        <v>0.17936481816685867</v>
      </c>
      <c r="Y30" s="829">
        <v>0.2348947725729803</v>
      </c>
      <c r="Z30" s="829">
        <v>0.5167023202237947</v>
      </c>
      <c r="AA30" s="830">
        <v>0.25571396243494005</v>
      </c>
      <c r="AB30" s="831">
        <v>0</v>
      </c>
      <c r="AC30" s="829">
        <v>0</v>
      </c>
      <c r="AD30" s="829">
        <v>0</v>
      </c>
      <c r="AE30" s="829">
        <v>0</v>
      </c>
      <c r="AF30" s="829">
        <v>0</v>
      </c>
      <c r="AG30" s="829">
        <v>0</v>
      </c>
      <c r="AH30" s="829">
        <v>1</v>
      </c>
      <c r="AI30" s="829">
        <v>1</v>
      </c>
      <c r="AJ30" s="829">
        <v>0</v>
      </c>
      <c r="AK30" s="829">
        <v>0</v>
      </c>
      <c r="AL30" s="829">
        <v>0</v>
      </c>
      <c r="AM30" s="830">
        <v>0</v>
      </c>
      <c r="AN30" s="831">
        <v>0</v>
      </c>
      <c r="AO30" s="829">
        <v>0</v>
      </c>
      <c r="AP30" s="829">
        <v>0</v>
      </c>
      <c r="AQ30" s="829">
        <v>0</v>
      </c>
      <c r="AR30" s="832">
        <v>1.2375690607734809E-3</v>
      </c>
      <c r="AS30" s="832">
        <v>9.2799934542504522E-4</v>
      </c>
      <c r="AT30" s="829">
        <v>0.20278051230537419</v>
      </c>
      <c r="AU30" s="829">
        <v>0.20356423566091841</v>
      </c>
      <c r="AV30" s="829">
        <v>0</v>
      </c>
      <c r="AW30" s="829">
        <v>0</v>
      </c>
      <c r="AX30" s="829">
        <v>0.79598191863385237</v>
      </c>
      <c r="AY30" s="830">
        <v>0.7955077649936565</v>
      </c>
      <c r="AZ30" s="831">
        <v>0</v>
      </c>
      <c r="BA30" s="829">
        <v>0</v>
      </c>
      <c r="BB30" s="829">
        <v>0</v>
      </c>
      <c r="BC30" s="829">
        <v>0</v>
      </c>
      <c r="BD30" s="829">
        <v>0</v>
      </c>
      <c r="BE30" s="829">
        <v>0</v>
      </c>
      <c r="BF30" s="829">
        <v>0</v>
      </c>
      <c r="BG30" s="829">
        <v>0</v>
      </c>
      <c r="BH30" s="829">
        <v>0</v>
      </c>
      <c r="BI30" s="829">
        <v>0</v>
      </c>
      <c r="BJ30" s="829">
        <v>0</v>
      </c>
      <c r="BK30" s="830">
        <v>0</v>
      </c>
      <c r="BL30" s="815"/>
    </row>
    <row r="31" spans="2:64" s="776" customFormat="1">
      <c r="B31" s="779" t="s">
        <v>124</v>
      </c>
      <c r="C31" s="780" t="s">
        <v>1056</v>
      </c>
      <c r="D31" s="788">
        <v>0</v>
      </c>
      <c r="E31" s="786">
        <v>0</v>
      </c>
      <c r="F31" s="786">
        <v>0</v>
      </c>
      <c r="G31" s="786">
        <v>0</v>
      </c>
      <c r="H31" s="786">
        <v>2.6159846750151528E-2</v>
      </c>
      <c r="I31" s="786">
        <v>1.0422056016421254E-2</v>
      </c>
      <c r="J31" s="786">
        <v>0.22321279685040674</v>
      </c>
      <c r="K31" s="786">
        <v>0.25861235233076946</v>
      </c>
      <c r="L31" s="786">
        <v>7.8800844338337353E-2</v>
      </c>
      <c r="M31" s="786">
        <v>0.1759980671165316</v>
      </c>
      <c r="N31" s="786">
        <v>0.67182651206110544</v>
      </c>
      <c r="O31" s="787">
        <v>0.55496752453627773</v>
      </c>
      <c r="P31" s="788">
        <v>0</v>
      </c>
      <c r="Q31" s="786">
        <v>0</v>
      </c>
      <c r="R31" s="786">
        <v>0</v>
      </c>
      <c r="S31" s="786">
        <v>0</v>
      </c>
      <c r="T31" s="786">
        <v>2.6159846750151528E-2</v>
      </c>
      <c r="U31" s="786">
        <v>1.0422056016421254E-2</v>
      </c>
      <c r="V31" s="786">
        <v>0.22321279685040674</v>
      </c>
      <c r="W31" s="786">
        <v>0.25861235233076946</v>
      </c>
      <c r="X31" s="786">
        <v>7.8800844338337353E-2</v>
      </c>
      <c r="Y31" s="786">
        <v>0.1759980671165316</v>
      </c>
      <c r="Z31" s="786">
        <v>0.67182651206110544</v>
      </c>
      <c r="AA31" s="787">
        <v>0.55496752453627773</v>
      </c>
      <c r="AB31" s="788">
        <v>0</v>
      </c>
      <c r="AC31" s="786">
        <v>0</v>
      </c>
      <c r="AD31" s="786">
        <v>0</v>
      </c>
      <c r="AE31" s="786">
        <v>0</v>
      </c>
      <c r="AF31" s="786">
        <v>2.6159846750151528E-2</v>
      </c>
      <c r="AG31" s="786">
        <v>1.0422056016421254E-2</v>
      </c>
      <c r="AH31" s="786">
        <v>0.22321279685040674</v>
      </c>
      <c r="AI31" s="786">
        <v>0.25861235233076946</v>
      </c>
      <c r="AJ31" s="786">
        <v>7.8800844338337353E-2</v>
      </c>
      <c r="AK31" s="786">
        <v>0.1759980671165316</v>
      </c>
      <c r="AL31" s="786">
        <v>0.67182651206110544</v>
      </c>
      <c r="AM31" s="787">
        <v>0.55496752453627773</v>
      </c>
      <c r="AN31" s="788">
        <v>0</v>
      </c>
      <c r="AO31" s="786">
        <v>0</v>
      </c>
      <c r="AP31" s="786">
        <v>0</v>
      </c>
      <c r="AQ31" s="786">
        <v>0</v>
      </c>
      <c r="AR31" s="786">
        <v>2.6159846750151528E-2</v>
      </c>
      <c r="AS31" s="786">
        <v>1.0422056016421254E-2</v>
      </c>
      <c r="AT31" s="786">
        <v>0.22321279685040674</v>
      </c>
      <c r="AU31" s="786">
        <v>0.25861235233076946</v>
      </c>
      <c r="AV31" s="786">
        <v>7.8800844338337353E-2</v>
      </c>
      <c r="AW31" s="786">
        <v>0.1759980671165316</v>
      </c>
      <c r="AX31" s="786">
        <v>0.67182651206110544</v>
      </c>
      <c r="AY31" s="787">
        <v>0.55496752453627773</v>
      </c>
      <c r="AZ31" s="788">
        <v>0</v>
      </c>
      <c r="BA31" s="786">
        <v>0</v>
      </c>
      <c r="BB31" s="786">
        <v>0</v>
      </c>
      <c r="BC31" s="786">
        <v>0</v>
      </c>
      <c r="BD31" s="786">
        <v>2.6159846750151528E-2</v>
      </c>
      <c r="BE31" s="786">
        <v>1.0422056016421254E-2</v>
      </c>
      <c r="BF31" s="786">
        <v>0.22321279685040674</v>
      </c>
      <c r="BG31" s="786">
        <v>0.25861235233076946</v>
      </c>
      <c r="BH31" s="786">
        <v>7.8800844338337353E-2</v>
      </c>
      <c r="BI31" s="786">
        <v>0.1759980671165316</v>
      </c>
      <c r="BJ31" s="786">
        <v>0.67182651206110544</v>
      </c>
      <c r="BK31" s="787">
        <v>0.55496752453627773</v>
      </c>
      <c r="BL31" s="815"/>
    </row>
    <row r="32" spans="2:64" s="776" customFormat="1">
      <c r="B32" s="779" t="s">
        <v>123</v>
      </c>
      <c r="C32" s="780" t="s">
        <v>1056</v>
      </c>
      <c r="D32" s="788">
        <v>0</v>
      </c>
      <c r="E32" s="786">
        <v>0</v>
      </c>
      <c r="F32" s="786">
        <v>0</v>
      </c>
      <c r="G32" s="786">
        <v>0</v>
      </c>
      <c r="H32" s="786">
        <v>0</v>
      </c>
      <c r="I32" s="786">
        <v>0</v>
      </c>
      <c r="J32" s="786">
        <v>0</v>
      </c>
      <c r="K32" s="786">
        <v>0</v>
      </c>
      <c r="L32" s="786">
        <v>1</v>
      </c>
      <c r="M32" s="786">
        <v>1</v>
      </c>
      <c r="N32" s="786">
        <v>0</v>
      </c>
      <c r="O32" s="787">
        <v>0</v>
      </c>
      <c r="P32" s="788">
        <v>0</v>
      </c>
      <c r="Q32" s="786">
        <v>0</v>
      </c>
      <c r="R32" s="786">
        <v>0</v>
      </c>
      <c r="S32" s="786">
        <v>0</v>
      </c>
      <c r="T32" s="786">
        <v>0</v>
      </c>
      <c r="U32" s="786">
        <v>0</v>
      </c>
      <c r="V32" s="786">
        <v>0</v>
      </c>
      <c r="W32" s="786">
        <v>0</v>
      </c>
      <c r="X32" s="786">
        <v>1</v>
      </c>
      <c r="Y32" s="786">
        <v>1</v>
      </c>
      <c r="Z32" s="786">
        <v>0</v>
      </c>
      <c r="AA32" s="787">
        <v>0</v>
      </c>
      <c r="AB32" s="788">
        <v>0</v>
      </c>
      <c r="AC32" s="786">
        <v>0</v>
      </c>
      <c r="AD32" s="786">
        <v>0</v>
      </c>
      <c r="AE32" s="786">
        <v>0</v>
      </c>
      <c r="AF32" s="786">
        <v>0</v>
      </c>
      <c r="AG32" s="786">
        <v>0</v>
      </c>
      <c r="AH32" s="786">
        <v>0</v>
      </c>
      <c r="AI32" s="786">
        <v>0</v>
      </c>
      <c r="AJ32" s="786">
        <v>1</v>
      </c>
      <c r="AK32" s="786">
        <v>1</v>
      </c>
      <c r="AL32" s="786">
        <v>0</v>
      </c>
      <c r="AM32" s="787">
        <v>0</v>
      </c>
      <c r="AN32" s="788">
        <v>0</v>
      </c>
      <c r="AO32" s="786">
        <v>0</v>
      </c>
      <c r="AP32" s="786">
        <v>0</v>
      </c>
      <c r="AQ32" s="786">
        <v>0</v>
      </c>
      <c r="AR32" s="786">
        <v>0</v>
      </c>
      <c r="AS32" s="786">
        <v>0</v>
      </c>
      <c r="AT32" s="786">
        <v>0</v>
      </c>
      <c r="AU32" s="786">
        <v>0</v>
      </c>
      <c r="AV32" s="786">
        <v>0</v>
      </c>
      <c r="AW32" s="786">
        <v>0</v>
      </c>
      <c r="AX32" s="786">
        <v>0</v>
      </c>
      <c r="AY32" s="787">
        <v>0</v>
      </c>
      <c r="AZ32" s="788">
        <v>0</v>
      </c>
      <c r="BA32" s="786">
        <v>0</v>
      </c>
      <c r="BB32" s="786">
        <v>0</v>
      </c>
      <c r="BC32" s="786">
        <v>0</v>
      </c>
      <c r="BD32" s="786">
        <v>0</v>
      </c>
      <c r="BE32" s="786">
        <v>0</v>
      </c>
      <c r="BF32" s="786">
        <v>0</v>
      </c>
      <c r="BG32" s="786">
        <v>0</v>
      </c>
      <c r="BH32" s="786">
        <v>0</v>
      </c>
      <c r="BI32" s="786">
        <v>0</v>
      </c>
      <c r="BJ32" s="786">
        <v>0</v>
      </c>
      <c r="BK32" s="787">
        <v>0</v>
      </c>
      <c r="BL32" s="815"/>
    </row>
    <row r="33" spans="2:64" s="776" customFormat="1">
      <c r="B33" s="779" t="s">
        <v>1057</v>
      </c>
      <c r="C33" s="780" t="s">
        <v>1056</v>
      </c>
      <c r="D33" s="788">
        <v>0</v>
      </c>
      <c r="E33" s="786">
        <v>0</v>
      </c>
      <c r="F33" s="786">
        <v>0</v>
      </c>
      <c r="G33" s="786">
        <v>0</v>
      </c>
      <c r="H33" s="786">
        <v>0</v>
      </c>
      <c r="I33" s="786">
        <v>0</v>
      </c>
      <c r="J33" s="786">
        <v>0.11612088510294502</v>
      </c>
      <c r="K33" s="786">
        <v>0.11612088510294502</v>
      </c>
      <c r="L33" s="786">
        <v>0.68129806427818973</v>
      </c>
      <c r="M33" s="786">
        <v>0.68129806427818973</v>
      </c>
      <c r="N33" s="786">
        <v>0.20258105061886528</v>
      </c>
      <c r="O33" s="787">
        <v>0.20258105061886528</v>
      </c>
      <c r="P33" s="788">
        <v>0</v>
      </c>
      <c r="Q33" s="786">
        <v>0</v>
      </c>
      <c r="R33" s="786">
        <v>0</v>
      </c>
      <c r="S33" s="786">
        <v>0</v>
      </c>
      <c r="T33" s="786">
        <v>0</v>
      </c>
      <c r="U33" s="786">
        <v>0</v>
      </c>
      <c r="V33" s="786">
        <v>0.11612088510294502</v>
      </c>
      <c r="W33" s="786">
        <v>0.11612088510294502</v>
      </c>
      <c r="X33" s="786">
        <v>0.68129806427818973</v>
      </c>
      <c r="Y33" s="786">
        <v>0.68129806427818973</v>
      </c>
      <c r="Z33" s="786">
        <v>0.20258105061886528</v>
      </c>
      <c r="AA33" s="787">
        <v>0.20258105061886528</v>
      </c>
      <c r="AB33" s="788">
        <v>0</v>
      </c>
      <c r="AC33" s="786">
        <v>0</v>
      </c>
      <c r="AD33" s="786">
        <v>0</v>
      </c>
      <c r="AE33" s="786">
        <v>0</v>
      </c>
      <c r="AF33" s="786">
        <v>0</v>
      </c>
      <c r="AG33" s="786">
        <v>0</v>
      </c>
      <c r="AH33" s="786">
        <v>0.11612088510294502</v>
      </c>
      <c r="AI33" s="786">
        <v>0.11612088510294502</v>
      </c>
      <c r="AJ33" s="786">
        <v>0.68129806427818973</v>
      </c>
      <c r="AK33" s="786">
        <v>0.68129806427818973</v>
      </c>
      <c r="AL33" s="786">
        <v>0.20258105061886528</v>
      </c>
      <c r="AM33" s="787">
        <v>0.20258105061886528</v>
      </c>
      <c r="AN33" s="788">
        <v>0</v>
      </c>
      <c r="AO33" s="786">
        <v>0</v>
      </c>
      <c r="AP33" s="786">
        <v>0</v>
      </c>
      <c r="AQ33" s="786">
        <v>0</v>
      </c>
      <c r="AR33" s="786">
        <v>0</v>
      </c>
      <c r="AS33" s="786">
        <v>0</v>
      </c>
      <c r="AT33" s="786">
        <v>0.11612088510294502</v>
      </c>
      <c r="AU33" s="786">
        <v>0.11612088510294502</v>
      </c>
      <c r="AV33" s="786">
        <v>0.68129806427818973</v>
      </c>
      <c r="AW33" s="786">
        <v>0.68129806427818973</v>
      </c>
      <c r="AX33" s="786">
        <v>0.20258105061886528</v>
      </c>
      <c r="AY33" s="787">
        <v>0.20258105061886528</v>
      </c>
      <c r="AZ33" s="788">
        <v>0</v>
      </c>
      <c r="BA33" s="786">
        <v>0</v>
      </c>
      <c r="BB33" s="786">
        <v>0</v>
      </c>
      <c r="BC33" s="786">
        <v>0</v>
      </c>
      <c r="BD33" s="786">
        <v>0</v>
      </c>
      <c r="BE33" s="786">
        <v>0</v>
      </c>
      <c r="BF33" s="786">
        <v>0.11612088510294502</v>
      </c>
      <c r="BG33" s="786">
        <v>0.11612088510294502</v>
      </c>
      <c r="BH33" s="786">
        <v>0.68129806427818973</v>
      </c>
      <c r="BI33" s="786">
        <v>0.68129806427818973</v>
      </c>
      <c r="BJ33" s="786">
        <v>0.20258105061886528</v>
      </c>
      <c r="BK33" s="787">
        <v>0.20258105061886528</v>
      </c>
      <c r="BL33" s="815"/>
    </row>
    <row r="34" spans="2:64" s="776" customFormat="1">
      <c r="B34" s="779" t="s">
        <v>1058</v>
      </c>
      <c r="C34" s="780" t="s">
        <v>1056</v>
      </c>
      <c r="D34" s="788">
        <v>1</v>
      </c>
      <c r="E34" s="786">
        <v>1</v>
      </c>
      <c r="F34" s="786">
        <v>0</v>
      </c>
      <c r="G34" s="786">
        <v>0</v>
      </c>
      <c r="H34" s="786">
        <v>0</v>
      </c>
      <c r="I34" s="786">
        <v>0</v>
      </c>
      <c r="J34" s="786">
        <v>0</v>
      </c>
      <c r="K34" s="786">
        <v>0</v>
      </c>
      <c r="L34" s="786">
        <v>0</v>
      </c>
      <c r="M34" s="786">
        <v>0</v>
      </c>
      <c r="N34" s="786">
        <v>0</v>
      </c>
      <c r="O34" s="787">
        <v>0</v>
      </c>
      <c r="P34" s="788">
        <v>1</v>
      </c>
      <c r="Q34" s="786">
        <v>1</v>
      </c>
      <c r="R34" s="786">
        <v>0</v>
      </c>
      <c r="S34" s="786">
        <v>0</v>
      </c>
      <c r="T34" s="786">
        <v>0</v>
      </c>
      <c r="U34" s="786">
        <v>0</v>
      </c>
      <c r="V34" s="786">
        <v>0</v>
      </c>
      <c r="W34" s="786">
        <v>0</v>
      </c>
      <c r="X34" s="786">
        <v>0</v>
      </c>
      <c r="Y34" s="786">
        <v>0</v>
      </c>
      <c r="Z34" s="786">
        <v>0</v>
      </c>
      <c r="AA34" s="787">
        <v>0</v>
      </c>
      <c r="AB34" s="788">
        <v>1</v>
      </c>
      <c r="AC34" s="786">
        <v>1</v>
      </c>
      <c r="AD34" s="786">
        <v>0</v>
      </c>
      <c r="AE34" s="786">
        <v>0</v>
      </c>
      <c r="AF34" s="786">
        <v>0</v>
      </c>
      <c r="AG34" s="786">
        <v>0</v>
      </c>
      <c r="AH34" s="786">
        <v>0</v>
      </c>
      <c r="AI34" s="786">
        <v>0</v>
      </c>
      <c r="AJ34" s="786">
        <v>0</v>
      </c>
      <c r="AK34" s="786">
        <v>0</v>
      </c>
      <c r="AL34" s="786">
        <v>0</v>
      </c>
      <c r="AM34" s="787">
        <v>0</v>
      </c>
      <c r="AN34" s="788">
        <v>1</v>
      </c>
      <c r="AO34" s="786">
        <v>1</v>
      </c>
      <c r="AP34" s="786">
        <v>0</v>
      </c>
      <c r="AQ34" s="786">
        <v>0</v>
      </c>
      <c r="AR34" s="786">
        <v>0</v>
      </c>
      <c r="AS34" s="786">
        <v>0</v>
      </c>
      <c r="AT34" s="786">
        <v>0</v>
      </c>
      <c r="AU34" s="786">
        <v>0</v>
      </c>
      <c r="AV34" s="786">
        <v>0</v>
      </c>
      <c r="AW34" s="786">
        <v>0</v>
      </c>
      <c r="AX34" s="786">
        <v>0</v>
      </c>
      <c r="AY34" s="787">
        <v>0</v>
      </c>
      <c r="AZ34" s="788">
        <v>1</v>
      </c>
      <c r="BA34" s="786">
        <v>1</v>
      </c>
      <c r="BB34" s="786">
        <v>0</v>
      </c>
      <c r="BC34" s="786">
        <v>0</v>
      </c>
      <c r="BD34" s="786">
        <v>0</v>
      </c>
      <c r="BE34" s="786">
        <v>0</v>
      </c>
      <c r="BF34" s="786">
        <v>0</v>
      </c>
      <c r="BG34" s="786">
        <v>0</v>
      </c>
      <c r="BH34" s="786">
        <v>0</v>
      </c>
      <c r="BI34" s="786">
        <v>0</v>
      </c>
      <c r="BJ34" s="786">
        <v>0</v>
      </c>
      <c r="BK34" s="787">
        <v>0</v>
      </c>
      <c r="BL34" s="815"/>
    </row>
    <row r="35" spans="2:64" s="776" customFormat="1">
      <c r="B35" s="779" t="s">
        <v>125</v>
      </c>
      <c r="C35" s="780" t="s">
        <v>1056</v>
      </c>
      <c r="D35" s="788">
        <v>0</v>
      </c>
      <c r="E35" s="786">
        <v>0</v>
      </c>
      <c r="F35" s="786">
        <v>0</v>
      </c>
      <c r="G35" s="786">
        <v>0</v>
      </c>
      <c r="H35" s="786">
        <v>0.74516943945014624</v>
      </c>
      <c r="I35" s="786">
        <v>0.74449527352864864</v>
      </c>
      <c r="J35" s="786">
        <v>0.1926022440201185</v>
      </c>
      <c r="K35" s="786">
        <v>0.19446175834555623</v>
      </c>
      <c r="L35" s="786">
        <v>4.5551787705682828E-2</v>
      </c>
      <c r="M35" s="786">
        <v>4.4721316954838247E-2</v>
      </c>
      <c r="N35" s="786">
        <v>1.6676528824051507E-2</v>
      </c>
      <c r="O35" s="787">
        <v>1.6321651170956884E-2</v>
      </c>
      <c r="P35" s="788">
        <v>0</v>
      </c>
      <c r="Q35" s="786">
        <v>0</v>
      </c>
      <c r="R35" s="786">
        <v>0</v>
      </c>
      <c r="S35" s="786">
        <v>0</v>
      </c>
      <c r="T35" s="786">
        <v>0.74516943945014624</v>
      </c>
      <c r="U35" s="786">
        <v>0.74449527352864864</v>
      </c>
      <c r="V35" s="786">
        <v>0.1926022440201185</v>
      </c>
      <c r="W35" s="786">
        <v>0.19446175834555623</v>
      </c>
      <c r="X35" s="786">
        <v>4.5551787705682828E-2</v>
      </c>
      <c r="Y35" s="786">
        <v>4.4721316954838247E-2</v>
      </c>
      <c r="Z35" s="786">
        <v>1.6676528824051507E-2</v>
      </c>
      <c r="AA35" s="787">
        <v>1.6321651170956884E-2</v>
      </c>
      <c r="AB35" s="788">
        <v>0</v>
      </c>
      <c r="AC35" s="786">
        <v>0</v>
      </c>
      <c r="AD35" s="786">
        <v>0</v>
      </c>
      <c r="AE35" s="786">
        <v>0</v>
      </c>
      <c r="AF35" s="786">
        <v>0.74516943945014624</v>
      </c>
      <c r="AG35" s="786">
        <v>0.74449527352864864</v>
      </c>
      <c r="AH35" s="786">
        <v>0.1926022440201185</v>
      </c>
      <c r="AI35" s="786">
        <v>0.19446175834555623</v>
      </c>
      <c r="AJ35" s="786">
        <v>4.5551787705682828E-2</v>
      </c>
      <c r="AK35" s="786">
        <v>4.4721316954838247E-2</v>
      </c>
      <c r="AL35" s="786">
        <v>1.6676528824051507E-2</v>
      </c>
      <c r="AM35" s="787">
        <v>1.6321651170956884E-2</v>
      </c>
      <c r="AN35" s="788">
        <v>0</v>
      </c>
      <c r="AO35" s="786">
        <v>0</v>
      </c>
      <c r="AP35" s="786">
        <v>0</v>
      </c>
      <c r="AQ35" s="786">
        <v>0</v>
      </c>
      <c r="AR35" s="786">
        <v>0.74516943945014624</v>
      </c>
      <c r="AS35" s="786">
        <v>0.74449527352864864</v>
      </c>
      <c r="AT35" s="786">
        <v>0.1926022440201185</v>
      </c>
      <c r="AU35" s="786">
        <v>0.19446175834555623</v>
      </c>
      <c r="AV35" s="786">
        <v>4.5551787705682828E-2</v>
      </c>
      <c r="AW35" s="786">
        <v>4.4721316954838247E-2</v>
      </c>
      <c r="AX35" s="786">
        <v>1.6676528824051507E-2</v>
      </c>
      <c r="AY35" s="787">
        <v>1.6321651170956884E-2</v>
      </c>
      <c r="AZ35" s="788">
        <v>0</v>
      </c>
      <c r="BA35" s="786">
        <v>0</v>
      </c>
      <c r="BB35" s="786">
        <v>0</v>
      </c>
      <c r="BC35" s="786">
        <v>0</v>
      </c>
      <c r="BD35" s="786">
        <v>0.74516943945014624</v>
      </c>
      <c r="BE35" s="786">
        <v>0.74449527352864864</v>
      </c>
      <c r="BF35" s="786">
        <v>0.1926022440201185</v>
      </c>
      <c r="BG35" s="786">
        <v>0.19446175834555623</v>
      </c>
      <c r="BH35" s="786">
        <v>4.5551787705682828E-2</v>
      </c>
      <c r="BI35" s="786">
        <v>4.4721316954838247E-2</v>
      </c>
      <c r="BJ35" s="786">
        <v>1.6676528824051507E-2</v>
      </c>
      <c r="BK35" s="787">
        <v>1.6321651170956884E-2</v>
      </c>
      <c r="BL35" s="815"/>
    </row>
    <row r="36" spans="2:64" s="776" customFormat="1">
      <c r="B36" s="779" t="s">
        <v>1059</v>
      </c>
      <c r="C36" s="780" t="s">
        <v>1056</v>
      </c>
      <c r="D36" s="788">
        <v>0</v>
      </c>
      <c r="E36" s="786">
        <v>0</v>
      </c>
      <c r="F36" s="786">
        <v>0</v>
      </c>
      <c r="G36" s="786">
        <v>0</v>
      </c>
      <c r="H36" s="786">
        <v>0</v>
      </c>
      <c r="I36" s="786">
        <v>0</v>
      </c>
      <c r="J36" s="786">
        <v>0.11612088510294502</v>
      </c>
      <c r="K36" s="786">
        <v>0.11612088510294502</v>
      </c>
      <c r="L36" s="786">
        <v>0.68129806427818973</v>
      </c>
      <c r="M36" s="786">
        <v>0.68129806427818973</v>
      </c>
      <c r="N36" s="786">
        <v>0.20258105061886528</v>
      </c>
      <c r="O36" s="787">
        <v>0.20258105061886528</v>
      </c>
      <c r="P36" s="788">
        <v>0</v>
      </c>
      <c r="Q36" s="786">
        <v>0</v>
      </c>
      <c r="R36" s="786">
        <v>0</v>
      </c>
      <c r="S36" s="786">
        <v>0</v>
      </c>
      <c r="T36" s="786">
        <v>0</v>
      </c>
      <c r="U36" s="786">
        <v>0</v>
      </c>
      <c r="V36" s="786">
        <v>0.11612088510294502</v>
      </c>
      <c r="W36" s="786">
        <v>0.11612088510294502</v>
      </c>
      <c r="X36" s="786">
        <v>0.68129806427818973</v>
      </c>
      <c r="Y36" s="786">
        <v>0.68129806427818973</v>
      </c>
      <c r="Z36" s="786">
        <v>0.20258105061886528</v>
      </c>
      <c r="AA36" s="787">
        <v>0.20258105061886528</v>
      </c>
      <c r="AB36" s="788">
        <v>0</v>
      </c>
      <c r="AC36" s="786">
        <v>0</v>
      </c>
      <c r="AD36" s="786">
        <v>0</v>
      </c>
      <c r="AE36" s="786">
        <v>0</v>
      </c>
      <c r="AF36" s="786">
        <v>0</v>
      </c>
      <c r="AG36" s="786">
        <v>0</v>
      </c>
      <c r="AH36" s="786">
        <v>0.11612088510294502</v>
      </c>
      <c r="AI36" s="786">
        <v>0.11612088510294502</v>
      </c>
      <c r="AJ36" s="786">
        <v>0.68129806427818973</v>
      </c>
      <c r="AK36" s="786">
        <v>0.68129806427818973</v>
      </c>
      <c r="AL36" s="786">
        <v>0.20258105061886528</v>
      </c>
      <c r="AM36" s="787">
        <v>0.20258105061886528</v>
      </c>
      <c r="AN36" s="788">
        <v>0</v>
      </c>
      <c r="AO36" s="786">
        <v>0</v>
      </c>
      <c r="AP36" s="786">
        <v>0</v>
      </c>
      <c r="AQ36" s="786">
        <v>0</v>
      </c>
      <c r="AR36" s="786">
        <v>0</v>
      </c>
      <c r="AS36" s="786">
        <v>0</v>
      </c>
      <c r="AT36" s="786">
        <v>0.11612088510294502</v>
      </c>
      <c r="AU36" s="786">
        <v>0.11612088510294502</v>
      </c>
      <c r="AV36" s="786">
        <v>0.68129806427818973</v>
      </c>
      <c r="AW36" s="786">
        <v>0.68129806427818973</v>
      </c>
      <c r="AX36" s="786">
        <v>0.20258105061886528</v>
      </c>
      <c r="AY36" s="787">
        <v>0.20258105061886528</v>
      </c>
      <c r="AZ36" s="788">
        <v>0</v>
      </c>
      <c r="BA36" s="786">
        <v>0</v>
      </c>
      <c r="BB36" s="786">
        <v>0</v>
      </c>
      <c r="BC36" s="786">
        <v>0</v>
      </c>
      <c r="BD36" s="786">
        <v>0</v>
      </c>
      <c r="BE36" s="786">
        <v>0</v>
      </c>
      <c r="BF36" s="786">
        <v>0.11612088510294502</v>
      </c>
      <c r="BG36" s="786">
        <v>0.11612088510294502</v>
      </c>
      <c r="BH36" s="786">
        <v>0.68129806427818973</v>
      </c>
      <c r="BI36" s="786">
        <v>0.68129806427818973</v>
      </c>
      <c r="BJ36" s="786">
        <v>0.20258105061886528</v>
      </c>
      <c r="BK36" s="787">
        <v>0.20258105061886528</v>
      </c>
      <c r="BL36" s="815"/>
    </row>
    <row r="37" spans="2:64" s="776" customFormat="1">
      <c r="B37" s="779" t="s">
        <v>1043</v>
      </c>
      <c r="C37" s="780" t="s">
        <v>1056</v>
      </c>
      <c r="D37" s="788">
        <v>0</v>
      </c>
      <c r="E37" s="786">
        <v>0</v>
      </c>
      <c r="F37" s="786">
        <v>0</v>
      </c>
      <c r="G37" s="786">
        <v>0</v>
      </c>
      <c r="H37" s="786">
        <v>4.8538394415357795E-2</v>
      </c>
      <c r="I37" s="786">
        <v>3.2192180791624447E-2</v>
      </c>
      <c r="J37" s="786">
        <v>0.77137870855148372</v>
      </c>
      <c r="K37" s="786">
        <v>0.82883166126621965</v>
      </c>
      <c r="L37" s="786">
        <v>0.18008289703315888</v>
      </c>
      <c r="M37" s="786">
        <v>0.12425422894352332</v>
      </c>
      <c r="N37" s="786">
        <v>0</v>
      </c>
      <c r="O37" s="787">
        <v>1.47219289986328E-2</v>
      </c>
      <c r="P37" s="788">
        <v>0</v>
      </c>
      <c r="Q37" s="786">
        <v>0</v>
      </c>
      <c r="R37" s="786">
        <v>0</v>
      </c>
      <c r="S37" s="786">
        <v>0</v>
      </c>
      <c r="T37" s="786">
        <v>4.8538394415357795E-2</v>
      </c>
      <c r="U37" s="786">
        <v>3.2192180791624447E-2</v>
      </c>
      <c r="V37" s="786">
        <v>0.77137870855148372</v>
      </c>
      <c r="W37" s="786">
        <v>0.82883166126621965</v>
      </c>
      <c r="X37" s="786">
        <v>0.18008289703315888</v>
      </c>
      <c r="Y37" s="786">
        <v>0.12425422894352332</v>
      </c>
      <c r="Z37" s="786">
        <v>0</v>
      </c>
      <c r="AA37" s="787">
        <v>1.47219289986328E-2</v>
      </c>
      <c r="AB37" s="788">
        <v>0</v>
      </c>
      <c r="AC37" s="786">
        <v>0</v>
      </c>
      <c r="AD37" s="786">
        <v>0</v>
      </c>
      <c r="AE37" s="786">
        <v>0</v>
      </c>
      <c r="AF37" s="786">
        <v>4.8538394415357795E-2</v>
      </c>
      <c r="AG37" s="786">
        <v>3.2192180791624447E-2</v>
      </c>
      <c r="AH37" s="786">
        <v>0.77137870855148372</v>
      </c>
      <c r="AI37" s="786">
        <v>0.82883166126621965</v>
      </c>
      <c r="AJ37" s="786">
        <v>0.18008289703315888</v>
      </c>
      <c r="AK37" s="786">
        <v>0.12425422894352332</v>
      </c>
      <c r="AL37" s="786">
        <v>0</v>
      </c>
      <c r="AM37" s="787">
        <v>1.47219289986328E-2</v>
      </c>
      <c r="AN37" s="788">
        <v>0</v>
      </c>
      <c r="AO37" s="786">
        <v>0</v>
      </c>
      <c r="AP37" s="786">
        <v>0</v>
      </c>
      <c r="AQ37" s="786">
        <v>0</v>
      </c>
      <c r="AR37" s="786">
        <v>4.8538394415357795E-2</v>
      </c>
      <c r="AS37" s="786">
        <v>3.2192180791624447E-2</v>
      </c>
      <c r="AT37" s="786">
        <v>0.77137870855148372</v>
      </c>
      <c r="AU37" s="786">
        <v>0.82883166126621965</v>
      </c>
      <c r="AV37" s="786">
        <v>0.18008289703315888</v>
      </c>
      <c r="AW37" s="786">
        <v>0.12425422894352332</v>
      </c>
      <c r="AX37" s="786">
        <v>0</v>
      </c>
      <c r="AY37" s="787">
        <v>1.47219289986328E-2</v>
      </c>
      <c r="AZ37" s="788">
        <v>0</v>
      </c>
      <c r="BA37" s="786">
        <v>0</v>
      </c>
      <c r="BB37" s="786">
        <v>0</v>
      </c>
      <c r="BC37" s="786">
        <v>0</v>
      </c>
      <c r="BD37" s="786">
        <v>4.8538394415357795E-2</v>
      </c>
      <c r="BE37" s="786">
        <v>3.2192180791624447E-2</v>
      </c>
      <c r="BF37" s="786">
        <v>0.77137870855148372</v>
      </c>
      <c r="BG37" s="786">
        <v>0.82883166126621965</v>
      </c>
      <c r="BH37" s="786">
        <v>0.18008289703315888</v>
      </c>
      <c r="BI37" s="786">
        <v>0.12425422894352332</v>
      </c>
      <c r="BJ37" s="786">
        <v>0</v>
      </c>
      <c r="BK37" s="787">
        <v>1.47219289986328E-2</v>
      </c>
      <c r="BL37" s="815"/>
    </row>
    <row r="38" spans="2:64" s="776" customFormat="1">
      <c r="B38" s="779" t="s">
        <v>1060</v>
      </c>
      <c r="C38" s="780" t="s">
        <v>1056</v>
      </c>
      <c r="D38" s="788">
        <v>1</v>
      </c>
      <c r="E38" s="786">
        <v>1</v>
      </c>
      <c r="F38" s="786">
        <v>0</v>
      </c>
      <c r="G38" s="786">
        <v>0</v>
      </c>
      <c r="H38" s="786">
        <v>0</v>
      </c>
      <c r="I38" s="786">
        <v>0</v>
      </c>
      <c r="J38" s="786">
        <v>0</v>
      </c>
      <c r="K38" s="786">
        <v>0</v>
      </c>
      <c r="L38" s="786">
        <v>0</v>
      </c>
      <c r="M38" s="786">
        <v>0</v>
      </c>
      <c r="N38" s="786">
        <v>0</v>
      </c>
      <c r="O38" s="787">
        <v>0</v>
      </c>
      <c r="P38" s="788">
        <v>1</v>
      </c>
      <c r="Q38" s="786">
        <v>1</v>
      </c>
      <c r="R38" s="786">
        <v>0</v>
      </c>
      <c r="S38" s="786">
        <v>0</v>
      </c>
      <c r="T38" s="786">
        <v>0</v>
      </c>
      <c r="U38" s="786">
        <v>0</v>
      </c>
      <c r="V38" s="786">
        <v>0</v>
      </c>
      <c r="W38" s="786">
        <v>0</v>
      </c>
      <c r="X38" s="786">
        <v>0</v>
      </c>
      <c r="Y38" s="786">
        <v>0</v>
      </c>
      <c r="Z38" s="786">
        <v>0</v>
      </c>
      <c r="AA38" s="787">
        <v>0</v>
      </c>
      <c r="AB38" s="788">
        <v>1</v>
      </c>
      <c r="AC38" s="786">
        <v>1</v>
      </c>
      <c r="AD38" s="786">
        <v>0</v>
      </c>
      <c r="AE38" s="786">
        <v>0</v>
      </c>
      <c r="AF38" s="786">
        <v>0</v>
      </c>
      <c r="AG38" s="786">
        <v>0</v>
      </c>
      <c r="AH38" s="786">
        <v>0</v>
      </c>
      <c r="AI38" s="786">
        <v>0</v>
      </c>
      <c r="AJ38" s="786">
        <v>0</v>
      </c>
      <c r="AK38" s="786">
        <v>0</v>
      </c>
      <c r="AL38" s="786">
        <v>0</v>
      </c>
      <c r="AM38" s="787">
        <v>0</v>
      </c>
      <c r="AN38" s="788">
        <v>1</v>
      </c>
      <c r="AO38" s="786">
        <v>1</v>
      </c>
      <c r="AP38" s="786">
        <v>0</v>
      </c>
      <c r="AQ38" s="786">
        <v>0</v>
      </c>
      <c r="AR38" s="786">
        <v>0</v>
      </c>
      <c r="AS38" s="786">
        <v>0</v>
      </c>
      <c r="AT38" s="786">
        <v>0</v>
      </c>
      <c r="AU38" s="786">
        <v>0</v>
      </c>
      <c r="AV38" s="786">
        <v>0</v>
      </c>
      <c r="AW38" s="786">
        <v>0</v>
      </c>
      <c r="AX38" s="786">
        <v>0</v>
      </c>
      <c r="AY38" s="787">
        <v>0</v>
      </c>
      <c r="AZ38" s="788">
        <v>1</v>
      </c>
      <c r="BA38" s="786">
        <v>1</v>
      </c>
      <c r="BB38" s="786">
        <v>0</v>
      </c>
      <c r="BC38" s="786">
        <v>0</v>
      </c>
      <c r="BD38" s="786">
        <v>0</v>
      </c>
      <c r="BE38" s="786">
        <v>0</v>
      </c>
      <c r="BF38" s="786">
        <v>0</v>
      </c>
      <c r="BG38" s="786">
        <v>0</v>
      </c>
      <c r="BH38" s="786">
        <v>0</v>
      </c>
      <c r="BI38" s="786">
        <v>0</v>
      </c>
      <c r="BJ38" s="786">
        <v>0</v>
      </c>
      <c r="BK38" s="787">
        <v>0</v>
      </c>
      <c r="BL38" s="815"/>
    </row>
    <row r="39" spans="2:64" s="776" customFormat="1">
      <c r="B39" s="779" t="s">
        <v>1061</v>
      </c>
      <c r="C39" s="780" t="s">
        <v>1056</v>
      </c>
      <c r="D39" s="788">
        <v>0</v>
      </c>
      <c r="E39" s="786">
        <v>0</v>
      </c>
      <c r="F39" s="786">
        <v>0</v>
      </c>
      <c r="G39" s="786">
        <v>0</v>
      </c>
      <c r="H39" s="786">
        <v>0.61970316018197102</v>
      </c>
      <c r="I39" s="786">
        <v>0.61970316018197091</v>
      </c>
      <c r="J39" s="786">
        <v>0.36151451986434596</v>
      </c>
      <c r="K39" s="786">
        <v>0.36151451986434596</v>
      </c>
      <c r="L39" s="786">
        <v>1.6303533812680734E-2</v>
      </c>
      <c r="M39" s="786">
        <v>1.630353381268073E-2</v>
      </c>
      <c r="N39" s="786">
        <v>2.4787861410024326E-3</v>
      </c>
      <c r="O39" s="787">
        <v>2.4787861410024321E-3</v>
      </c>
      <c r="P39" s="788">
        <v>0</v>
      </c>
      <c r="Q39" s="786">
        <v>0</v>
      </c>
      <c r="R39" s="786">
        <v>0</v>
      </c>
      <c r="S39" s="786">
        <v>0</v>
      </c>
      <c r="T39" s="786">
        <v>0.61970316018197102</v>
      </c>
      <c r="U39" s="786">
        <v>0.61970316018197091</v>
      </c>
      <c r="V39" s="786">
        <v>0.36151451986434596</v>
      </c>
      <c r="W39" s="786">
        <v>0.36151451986434596</v>
      </c>
      <c r="X39" s="786">
        <v>1.6303533812680734E-2</v>
      </c>
      <c r="Y39" s="786">
        <v>1.630353381268073E-2</v>
      </c>
      <c r="Z39" s="786">
        <v>2.4787861410024326E-3</v>
      </c>
      <c r="AA39" s="787">
        <v>2.4787861410024321E-3</v>
      </c>
      <c r="AB39" s="788">
        <v>0</v>
      </c>
      <c r="AC39" s="786">
        <v>0</v>
      </c>
      <c r="AD39" s="786">
        <v>0</v>
      </c>
      <c r="AE39" s="786">
        <v>0</v>
      </c>
      <c r="AF39" s="786">
        <v>0.61970316018197102</v>
      </c>
      <c r="AG39" s="786">
        <v>0.61970316018197091</v>
      </c>
      <c r="AH39" s="786">
        <v>0.36151451986434596</v>
      </c>
      <c r="AI39" s="786">
        <v>0.36151451986434596</v>
      </c>
      <c r="AJ39" s="786">
        <v>1.6303533812680734E-2</v>
      </c>
      <c r="AK39" s="786">
        <v>1.630353381268073E-2</v>
      </c>
      <c r="AL39" s="786">
        <v>2.4787861410024326E-3</v>
      </c>
      <c r="AM39" s="787">
        <v>2.4787861410024321E-3</v>
      </c>
      <c r="AN39" s="788">
        <v>0</v>
      </c>
      <c r="AO39" s="786">
        <v>0</v>
      </c>
      <c r="AP39" s="786">
        <v>0</v>
      </c>
      <c r="AQ39" s="786">
        <v>0</v>
      </c>
      <c r="AR39" s="786">
        <v>0.61970316018197102</v>
      </c>
      <c r="AS39" s="786">
        <v>0.61970316018197091</v>
      </c>
      <c r="AT39" s="786">
        <v>0.36151451986434596</v>
      </c>
      <c r="AU39" s="786">
        <v>0.36151451986434596</v>
      </c>
      <c r="AV39" s="786">
        <v>1.6303533812680734E-2</v>
      </c>
      <c r="AW39" s="786">
        <v>1.630353381268073E-2</v>
      </c>
      <c r="AX39" s="786">
        <v>2.4787861410024326E-3</v>
      </c>
      <c r="AY39" s="787">
        <v>2.4787861410024321E-3</v>
      </c>
      <c r="AZ39" s="788">
        <v>0</v>
      </c>
      <c r="BA39" s="786">
        <v>0</v>
      </c>
      <c r="BB39" s="786">
        <v>0</v>
      </c>
      <c r="BC39" s="786">
        <v>0</v>
      </c>
      <c r="BD39" s="786">
        <v>0.61970316018197102</v>
      </c>
      <c r="BE39" s="786">
        <v>0.61970316018197091</v>
      </c>
      <c r="BF39" s="786">
        <v>0.36151451986434596</v>
      </c>
      <c r="BG39" s="786">
        <v>0.36151451986434596</v>
      </c>
      <c r="BH39" s="786">
        <v>1.6303533812680734E-2</v>
      </c>
      <c r="BI39" s="786">
        <v>1.630353381268073E-2</v>
      </c>
      <c r="BJ39" s="786">
        <v>2.4787861410024326E-3</v>
      </c>
      <c r="BK39" s="787">
        <v>2.4787861410024321E-3</v>
      </c>
      <c r="BL39" s="815"/>
    </row>
    <row r="40" spans="2:64" s="776" customFormat="1">
      <c r="B40" s="792" t="s">
        <v>127</v>
      </c>
      <c r="C40" s="780" t="s">
        <v>1056</v>
      </c>
      <c r="D40" s="785"/>
      <c r="E40" s="783"/>
      <c r="F40" s="783"/>
      <c r="G40" s="783"/>
      <c r="H40" s="783"/>
      <c r="I40" s="783"/>
      <c r="J40" s="783"/>
      <c r="K40" s="783"/>
      <c r="L40" s="783"/>
      <c r="M40" s="783"/>
      <c r="N40" s="783"/>
      <c r="O40" s="784"/>
      <c r="P40" s="785"/>
      <c r="Q40" s="783"/>
      <c r="R40" s="783"/>
      <c r="S40" s="783"/>
      <c r="T40" s="783"/>
      <c r="U40" s="783"/>
      <c r="V40" s="783"/>
      <c r="W40" s="783"/>
      <c r="X40" s="783"/>
      <c r="Y40" s="783"/>
      <c r="Z40" s="783"/>
      <c r="AA40" s="784"/>
      <c r="AB40" s="785"/>
      <c r="AC40" s="783"/>
      <c r="AD40" s="783"/>
      <c r="AE40" s="783"/>
      <c r="AF40" s="783"/>
      <c r="AG40" s="783"/>
      <c r="AH40" s="783"/>
      <c r="AI40" s="783"/>
      <c r="AJ40" s="783"/>
      <c r="AK40" s="783"/>
      <c r="AL40" s="783"/>
      <c r="AM40" s="784"/>
      <c r="AN40" s="785"/>
      <c r="AO40" s="783"/>
      <c r="AP40" s="783"/>
      <c r="AQ40" s="783"/>
      <c r="AR40" s="783"/>
      <c r="AS40" s="783"/>
      <c r="AT40" s="783"/>
      <c r="AU40" s="783"/>
      <c r="AV40" s="783"/>
      <c r="AW40" s="783"/>
      <c r="AX40" s="783"/>
      <c r="AY40" s="784"/>
      <c r="AZ40" s="785"/>
      <c r="BA40" s="783"/>
      <c r="BB40" s="783"/>
      <c r="BC40" s="783"/>
      <c r="BD40" s="783"/>
      <c r="BE40" s="783"/>
      <c r="BF40" s="783"/>
      <c r="BG40" s="783"/>
      <c r="BH40" s="783"/>
      <c r="BI40" s="783"/>
      <c r="BJ40" s="783"/>
      <c r="BK40" s="784"/>
    </row>
    <row r="41" spans="2:64" s="776" customFormat="1">
      <c r="B41" s="792" t="s">
        <v>1062</v>
      </c>
      <c r="C41" s="780" t="s">
        <v>1056</v>
      </c>
      <c r="D41" s="785"/>
      <c r="E41" s="783"/>
      <c r="F41" s="783"/>
      <c r="G41" s="783"/>
      <c r="H41" s="783"/>
      <c r="I41" s="783"/>
      <c r="J41" s="783"/>
      <c r="K41" s="783"/>
      <c r="L41" s="783"/>
      <c r="M41" s="783"/>
      <c r="N41" s="783"/>
      <c r="O41" s="784"/>
      <c r="P41" s="785"/>
      <c r="Q41" s="783"/>
      <c r="R41" s="783"/>
      <c r="S41" s="783"/>
      <c r="T41" s="783"/>
      <c r="U41" s="783"/>
      <c r="V41" s="783"/>
      <c r="W41" s="783"/>
      <c r="X41" s="783"/>
      <c r="Y41" s="783"/>
      <c r="Z41" s="783"/>
      <c r="AA41" s="784"/>
      <c r="AB41" s="785"/>
      <c r="AC41" s="783"/>
      <c r="AD41" s="783"/>
      <c r="AE41" s="783"/>
      <c r="AF41" s="783"/>
      <c r="AG41" s="783"/>
      <c r="AH41" s="783"/>
      <c r="AI41" s="783"/>
      <c r="AJ41" s="783"/>
      <c r="AK41" s="783"/>
      <c r="AL41" s="783"/>
      <c r="AM41" s="784"/>
      <c r="AN41" s="785"/>
      <c r="AO41" s="783"/>
      <c r="AP41" s="783"/>
      <c r="AQ41" s="783"/>
      <c r="AR41" s="783"/>
      <c r="AS41" s="783"/>
      <c r="AT41" s="783"/>
      <c r="AU41" s="783"/>
      <c r="AV41" s="783"/>
      <c r="AW41" s="783"/>
      <c r="AX41" s="783"/>
      <c r="AY41" s="784"/>
      <c r="AZ41" s="785"/>
      <c r="BA41" s="783"/>
      <c r="BB41" s="783"/>
      <c r="BC41" s="783"/>
      <c r="BD41" s="783"/>
      <c r="BE41" s="783"/>
      <c r="BF41" s="783"/>
      <c r="BG41" s="783"/>
      <c r="BH41" s="783"/>
      <c r="BI41" s="783"/>
      <c r="BJ41" s="783"/>
      <c r="BK41" s="784"/>
    </row>
    <row r="42" spans="2:64" s="776" customFormat="1">
      <c r="B42" s="792" t="s">
        <v>1063</v>
      </c>
      <c r="C42" s="780" t="s">
        <v>1056</v>
      </c>
      <c r="D42" s="785"/>
      <c r="E42" s="783"/>
      <c r="F42" s="783"/>
      <c r="G42" s="783"/>
      <c r="H42" s="783"/>
      <c r="I42" s="783"/>
      <c r="J42" s="783"/>
      <c r="K42" s="783"/>
      <c r="L42" s="783"/>
      <c r="M42" s="783"/>
      <c r="N42" s="783"/>
      <c r="O42" s="784"/>
      <c r="P42" s="785"/>
      <c r="Q42" s="783"/>
      <c r="R42" s="783"/>
      <c r="S42" s="783"/>
      <c r="T42" s="783"/>
      <c r="U42" s="783"/>
      <c r="V42" s="783"/>
      <c r="W42" s="783"/>
      <c r="X42" s="783"/>
      <c r="Y42" s="783"/>
      <c r="Z42" s="783"/>
      <c r="AA42" s="784"/>
      <c r="AB42" s="785"/>
      <c r="AC42" s="783"/>
      <c r="AD42" s="783"/>
      <c r="AE42" s="783"/>
      <c r="AF42" s="783"/>
      <c r="AG42" s="783"/>
      <c r="AH42" s="783"/>
      <c r="AI42" s="783"/>
      <c r="AJ42" s="783"/>
      <c r="AK42" s="783"/>
      <c r="AL42" s="783"/>
      <c r="AM42" s="784"/>
      <c r="AN42" s="785"/>
      <c r="AO42" s="783"/>
      <c r="AP42" s="783"/>
      <c r="AQ42" s="783"/>
      <c r="AR42" s="783"/>
      <c r="AS42" s="783"/>
      <c r="AT42" s="783"/>
      <c r="AU42" s="783"/>
      <c r="AV42" s="783"/>
      <c r="AW42" s="783"/>
      <c r="AX42" s="783"/>
      <c r="AY42" s="784"/>
      <c r="AZ42" s="785"/>
      <c r="BA42" s="783"/>
      <c r="BB42" s="783"/>
      <c r="BC42" s="783"/>
      <c r="BD42" s="783"/>
      <c r="BE42" s="783"/>
      <c r="BF42" s="783"/>
      <c r="BG42" s="783"/>
      <c r="BH42" s="783"/>
      <c r="BI42" s="783"/>
      <c r="BJ42" s="783"/>
      <c r="BK42" s="784"/>
    </row>
    <row r="43" spans="2:64" s="776" customFormat="1">
      <c r="B43" s="779" t="s">
        <v>1064</v>
      </c>
      <c r="C43" s="780" t="s">
        <v>1056</v>
      </c>
      <c r="D43" s="785"/>
      <c r="E43" s="783"/>
      <c r="F43" s="783"/>
      <c r="G43" s="783"/>
      <c r="H43" s="783"/>
      <c r="I43" s="783"/>
      <c r="J43" s="783"/>
      <c r="K43" s="783"/>
      <c r="L43" s="783"/>
      <c r="M43" s="783"/>
      <c r="N43" s="783"/>
      <c r="O43" s="784"/>
      <c r="P43" s="785"/>
      <c r="Q43" s="783"/>
      <c r="R43" s="783"/>
      <c r="S43" s="783"/>
      <c r="T43" s="783"/>
      <c r="U43" s="783"/>
      <c r="V43" s="783"/>
      <c r="W43" s="783"/>
      <c r="X43" s="783"/>
      <c r="Y43" s="783"/>
      <c r="Z43" s="783"/>
      <c r="AA43" s="784"/>
      <c r="AB43" s="785"/>
      <c r="AC43" s="783"/>
      <c r="AD43" s="783"/>
      <c r="AE43" s="783"/>
      <c r="AF43" s="783"/>
      <c r="AG43" s="783"/>
      <c r="AH43" s="783"/>
      <c r="AI43" s="783"/>
      <c r="AJ43" s="783"/>
      <c r="AK43" s="783"/>
      <c r="AL43" s="783"/>
      <c r="AM43" s="784"/>
      <c r="AN43" s="785"/>
      <c r="AO43" s="783"/>
      <c r="AP43" s="783"/>
      <c r="AQ43" s="783"/>
      <c r="AR43" s="783"/>
      <c r="AS43" s="783"/>
      <c r="AT43" s="783"/>
      <c r="AU43" s="783"/>
      <c r="AV43" s="783"/>
      <c r="AW43" s="783"/>
      <c r="AX43" s="783"/>
      <c r="AY43" s="784"/>
      <c r="AZ43" s="785"/>
      <c r="BA43" s="783"/>
      <c r="BB43" s="783"/>
      <c r="BC43" s="783"/>
      <c r="BD43" s="783"/>
      <c r="BE43" s="783"/>
      <c r="BF43" s="783"/>
      <c r="BG43" s="783"/>
      <c r="BH43" s="783"/>
      <c r="BI43" s="783"/>
      <c r="BJ43" s="783"/>
      <c r="BK43" s="784"/>
    </row>
    <row r="44" spans="2:64" s="776" customFormat="1">
      <c r="B44" s="779" t="s">
        <v>1065</v>
      </c>
      <c r="C44" s="780" t="s">
        <v>1056</v>
      </c>
      <c r="D44" s="785"/>
      <c r="E44" s="783"/>
      <c r="F44" s="783"/>
      <c r="G44" s="783"/>
      <c r="H44" s="783"/>
      <c r="I44" s="783"/>
      <c r="J44" s="783"/>
      <c r="K44" s="783"/>
      <c r="L44" s="783"/>
      <c r="M44" s="783"/>
      <c r="N44" s="783"/>
      <c r="O44" s="784"/>
      <c r="P44" s="785"/>
      <c r="Q44" s="783"/>
      <c r="R44" s="783"/>
      <c r="S44" s="783"/>
      <c r="T44" s="783"/>
      <c r="U44" s="783"/>
      <c r="V44" s="783"/>
      <c r="W44" s="783"/>
      <c r="X44" s="783"/>
      <c r="Y44" s="783"/>
      <c r="Z44" s="783"/>
      <c r="AA44" s="784"/>
      <c r="AB44" s="785"/>
      <c r="AC44" s="783"/>
      <c r="AD44" s="783"/>
      <c r="AE44" s="783"/>
      <c r="AF44" s="783"/>
      <c r="AG44" s="783"/>
      <c r="AH44" s="783"/>
      <c r="AI44" s="783"/>
      <c r="AJ44" s="783"/>
      <c r="AK44" s="783"/>
      <c r="AL44" s="783"/>
      <c r="AM44" s="784"/>
      <c r="AN44" s="785"/>
      <c r="AO44" s="783"/>
      <c r="AP44" s="783"/>
      <c r="AQ44" s="783"/>
      <c r="AR44" s="783"/>
      <c r="AS44" s="783"/>
      <c r="AT44" s="783"/>
      <c r="AU44" s="783"/>
      <c r="AV44" s="783"/>
      <c r="AW44" s="783"/>
      <c r="AX44" s="783"/>
      <c r="AY44" s="784"/>
      <c r="AZ44" s="785"/>
      <c r="BA44" s="783"/>
      <c r="BB44" s="783"/>
      <c r="BC44" s="783"/>
      <c r="BD44" s="783"/>
      <c r="BE44" s="783"/>
      <c r="BF44" s="783"/>
      <c r="BG44" s="783"/>
      <c r="BH44" s="783"/>
      <c r="BI44" s="783"/>
      <c r="BJ44" s="783"/>
      <c r="BK44" s="784"/>
    </row>
    <row r="45" spans="2:64" s="776" customFormat="1">
      <c r="B45" s="779" t="s">
        <v>1066</v>
      </c>
      <c r="C45" s="780" t="s">
        <v>1056</v>
      </c>
      <c r="D45" s="785"/>
      <c r="E45" s="783"/>
      <c r="F45" s="783"/>
      <c r="G45" s="783"/>
      <c r="H45" s="783"/>
      <c r="I45" s="783"/>
      <c r="J45" s="783"/>
      <c r="K45" s="783"/>
      <c r="L45" s="783"/>
      <c r="M45" s="783"/>
      <c r="N45" s="783"/>
      <c r="O45" s="784"/>
      <c r="P45" s="785"/>
      <c r="Q45" s="783"/>
      <c r="R45" s="783"/>
      <c r="S45" s="783"/>
      <c r="T45" s="783"/>
      <c r="U45" s="783"/>
      <c r="V45" s="783"/>
      <c r="W45" s="783"/>
      <c r="X45" s="783"/>
      <c r="Y45" s="783"/>
      <c r="Z45" s="783"/>
      <c r="AA45" s="784"/>
      <c r="AB45" s="785"/>
      <c r="AC45" s="783"/>
      <c r="AD45" s="783"/>
      <c r="AE45" s="783"/>
      <c r="AF45" s="783"/>
      <c r="AG45" s="783"/>
      <c r="AH45" s="783"/>
      <c r="AI45" s="783"/>
      <c r="AJ45" s="783"/>
      <c r="AK45" s="783"/>
      <c r="AL45" s="783"/>
      <c r="AM45" s="784"/>
      <c r="AN45" s="785"/>
      <c r="AO45" s="783"/>
      <c r="AP45" s="783"/>
      <c r="AQ45" s="783"/>
      <c r="AR45" s="783"/>
      <c r="AS45" s="783"/>
      <c r="AT45" s="783"/>
      <c r="AU45" s="783"/>
      <c r="AV45" s="783"/>
      <c r="AW45" s="783"/>
      <c r="AX45" s="783"/>
      <c r="AY45" s="784"/>
      <c r="AZ45" s="785"/>
      <c r="BA45" s="783"/>
      <c r="BB45" s="783"/>
      <c r="BC45" s="783"/>
      <c r="BD45" s="783"/>
      <c r="BE45" s="783"/>
      <c r="BF45" s="783"/>
      <c r="BG45" s="783"/>
      <c r="BH45" s="783"/>
      <c r="BI45" s="783"/>
      <c r="BJ45" s="783"/>
      <c r="BK45" s="784"/>
    </row>
    <row r="46" spans="2:64" s="776" customFormat="1">
      <c r="B46" s="779" t="s">
        <v>1067</v>
      </c>
      <c r="C46" s="780" t="s">
        <v>1056</v>
      </c>
      <c r="D46" s="785"/>
      <c r="E46" s="783"/>
      <c r="F46" s="783"/>
      <c r="G46" s="783"/>
      <c r="H46" s="783"/>
      <c r="I46" s="783"/>
      <c r="J46" s="783"/>
      <c r="K46" s="783"/>
      <c r="L46" s="783"/>
      <c r="M46" s="783"/>
      <c r="N46" s="783"/>
      <c r="O46" s="784"/>
      <c r="P46" s="785"/>
      <c r="Q46" s="783"/>
      <c r="R46" s="783"/>
      <c r="S46" s="783"/>
      <c r="T46" s="783"/>
      <c r="U46" s="783"/>
      <c r="V46" s="783"/>
      <c r="W46" s="783"/>
      <c r="X46" s="783"/>
      <c r="Y46" s="783"/>
      <c r="Z46" s="783"/>
      <c r="AA46" s="784"/>
      <c r="AB46" s="785"/>
      <c r="AC46" s="783"/>
      <c r="AD46" s="783"/>
      <c r="AE46" s="783"/>
      <c r="AF46" s="783"/>
      <c r="AG46" s="783"/>
      <c r="AH46" s="783"/>
      <c r="AI46" s="783"/>
      <c r="AJ46" s="783"/>
      <c r="AK46" s="783"/>
      <c r="AL46" s="783"/>
      <c r="AM46" s="784"/>
      <c r="AN46" s="785"/>
      <c r="AO46" s="783"/>
      <c r="AP46" s="783"/>
      <c r="AQ46" s="783"/>
      <c r="AR46" s="783"/>
      <c r="AS46" s="783"/>
      <c r="AT46" s="783"/>
      <c r="AU46" s="783"/>
      <c r="AV46" s="783"/>
      <c r="AW46" s="783"/>
      <c r="AX46" s="783"/>
      <c r="AY46" s="784"/>
      <c r="AZ46" s="785"/>
      <c r="BA46" s="783"/>
      <c r="BB46" s="783"/>
      <c r="BC46" s="783"/>
      <c r="BD46" s="783"/>
      <c r="BE46" s="783"/>
      <c r="BF46" s="783"/>
      <c r="BG46" s="783"/>
      <c r="BH46" s="783"/>
      <c r="BI46" s="783"/>
      <c r="BJ46" s="783"/>
      <c r="BK46" s="784"/>
    </row>
    <row r="47" spans="2:64" s="776" customFormat="1">
      <c r="B47" s="779" t="s">
        <v>1068</v>
      </c>
      <c r="C47" s="780" t="s">
        <v>1056</v>
      </c>
      <c r="D47" s="785"/>
      <c r="E47" s="783"/>
      <c r="F47" s="783"/>
      <c r="G47" s="783"/>
      <c r="H47" s="783"/>
      <c r="I47" s="783"/>
      <c r="J47" s="783"/>
      <c r="K47" s="783"/>
      <c r="L47" s="783"/>
      <c r="M47" s="783"/>
      <c r="N47" s="783"/>
      <c r="O47" s="784"/>
      <c r="P47" s="785"/>
      <c r="Q47" s="783"/>
      <c r="R47" s="783"/>
      <c r="S47" s="783"/>
      <c r="T47" s="783"/>
      <c r="U47" s="783"/>
      <c r="V47" s="783"/>
      <c r="W47" s="783"/>
      <c r="X47" s="783"/>
      <c r="Y47" s="783"/>
      <c r="Z47" s="783"/>
      <c r="AA47" s="784"/>
      <c r="AB47" s="785"/>
      <c r="AC47" s="783"/>
      <c r="AD47" s="783"/>
      <c r="AE47" s="783"/>
      <c r="AF47" s="783"/>
      <c r="AG47" s="783"/>
      <c r="AH47" s="783"/>
      <c r="AI47" s="783"/>
      <c r="AJ47" s="783"/>
      <c r="AK47" s="783"/>
      <c r="AL47" s="783"/>
      <c r="AM47" s="784"/>
      <c r="AN47" s="785"/>
      <c r="AO47" s="783"/>
      <c r="AP47" s="783"/>
      <c r="AQ47" s="783"/>
      <c r="AR47" s="783"/>
      <c r="AS47" s="783"/>
      <c r="AT47" s="783"/>
      <c r="AU47" s="783"/>
      <c r="AV47" s="783"/>
      <c r="AW47" s="783"/>
      <c r="AX47" s="783"/>
      <c r="AY47" s="784"/>
      <c r="AZ47" s="785"/>
      <c r="BA47" s="783"/>
      <c r="BB47" s="783"/>
      <c r="BC47" s="783"/>
      <c r="BD47" s="783"/>
      <c r="BE47" s="783"/>
      <c r="BF47" s="783"/>
      <c r="BG47" s="783"/>
      <c r="BH47" s="783"/>
      <c r="BI47" s="783"/>
      <c r="BJ47" s="783"/>
      <c r="BK47" s="784"/>
    </row>
    <row r="48" spans="2:64" s="776" customFormat="1">
      <c r="B48" s="779" t="s">
        <v>1069</v>
      </c>
      <c r="C48" s="780" t="s">
        <v>1070</v>
      </c>
      <c r="D48" s="785"/>
      <c r="E48" s="783"/>
      <c r="F48" s="783"/>
      <c r="G48" s="783"/>
      <c r="H48" s="783"/>
      <c r="I48" s="783"/>
      <c r="J48" s="783"/>
      <c r="K48" s="783"/>
      <c r="L48" s="783"/>
      <c r="M48" s="783"/>
      <c r="N48" s="783"/>
      <c r="O48" s="784"/>
      <c r="P48" s="785"/>
      <c r="Q48" s="783"/>
      <c r="R48" s="783"/>
      <c r="S48" s="783"/>
      <c r="T48" s="783"/>
      <c r="U48" s="783"/>
      <c r="V48" s="783"/>
      <c r="W48" s="783"/>
      <c r="X48" s="783"/>
      <c r="Y48" s="783"/>
      <c r="Z48" s="783"/>
      <c r="AA48" s="784"/>
      <c r="AB48" s="785"/>
      <c r="AC48" s="783"/>
      <c r="AD48" s="783"/>
      <c r="AE48" s="783"/>
      <c r="AF48" s="783"/>
      <c r="AG48" s="783"/>
      <c r="AH48" s="783"/>
      <c r="AI48" s="783"/>
      <c r="AJ48" s="783"/>
      <c r="AK48" s="783"/>
      <c r="AL48" s="783"/>
      <c r="AM48" s="784"/>
      <c r="AN48" s="785"/>
      <c r="AO48" s="783"/>
      <c r="AP48" s="783"/>
      <c r="AQ48" s="783"/>
      <c r="AR48" s="783"/>
      <c r="AS48" s="783"/>
      <c r="AT48" s="783"/>
      <c r="AU48" s="783"/>
      <c r="AV48" s="783"/>
      <c r="AW48" s="783"/>
      <c r="AX48" s="783"/>
      <c r="AY48" s="784"/>
      <c r="AZ48" s="785"/>
      <c r="BA48" s="783"/>
      <c r="BB48" s="783"/>
      <c r="BC48" s="783"/>
      <c r="BD48" s="783"/>
      <c r="BE48" s="783"/>
      <c r="BF48" s="783"/>
      <c r="BG48" s="783"/>
      <c r="BH48" s="783"/>
      <c r="BI48" s="783"/>
      <c r="BJ48" s="783"/>
      <c r="BK48" s="784"/>
    </row>
    <row r="49" spans="2:63" s="776" customFormat="1">
      <c r="B49" s="779" t="s">
        <v>1071</v>
      </c>
      <c r="C49" s="780" t="s">
        <v>1070</v>
      </c>
      <c r="D49" s="785"/>
      <c r="E49" s="783"/>
      <c r="F49" s="783"/>
      <c r="G49" s="783"/>
      <c r="H49" s="783"/>
      <c r="I49" s="783"/>
      <c r="J49" s="783"/>
      <c r="K49" s="783"/>
      <c r="L49" s="783"/>
      <c r="M49" s="783"/>
      <c r="N49" s="783"/>
      <c r="O49" s="784"/>
      <c r="P49" s="785"/>
      <c r="Q49" s="783"/>
      <c r="R49" s="783"/>
      <c r="S49" s="783"/>
      <c r="T49" s="783"/>
      <c r="U49" s="783"/>
      <c r="V49" s="783"/>
      <c r="W49" s="783"/>
      <c r="X49" s="783"/>
      <c r="Y49" s="783"/>
      <c r="Z49" s="783"/>
      <c r="AA49" s="784"/>
      <c r="AB49" s="785"/>
      <c r="AC49" s="783"/>
      <c r="AD49" s="783"/>
      <c r="AE49" s="783"/>
      <c r="AF49" s="783"/>
      <c r="AG49" s="783"/>
      <c r="AH49" s="783"/>
      <c r="AI49" s="783"/>
      <c r="AJ49" s="783"/>
      <c r="AK49" s="783"/>
      <c r="AL49" s="783"/>
      <c r="AM49" s="784"/>
      <c r="AN49" s="785"/>
      <c r="AO49" s="783"/>
      <c r="AP49" s="783"/>
      <c r="AQ49" s="783"/>
      <c r="AR49" s="783"/>
      <c r="AS49" s="783"/>
      <c r="AT49" s="783"/>
      <c r="AU49" s="783"/>
      <c r="AV49" s="783"/>
      <c r="AW49" s="783"/>
      <c r="AX49" s="783"/>
      <c r="AY49" s="784"/>
      <c r="AZ49" s="785"/>
      <c r="BA49" s="783"/>
      <c r="BB49" s="783"/>
      <c r="BC49" s="783"/>
      <c r="BD49" s="783"/>
      <c r="BE49" s="783"/>
      <c r="BF49" s="783"/>
      <c r="BG49" s="783"/>
      <c r="BH49" s="783"/>
      <c r="BI49" s="783"/>
      <c r="BJ49" s="783"/>
      <c r="BK49" s="784"/>
    </row>
    <row r="50" spans="2:63" s="776" customFormat="1">
      <c r="B50" s="779" t="s">
        <v>1072</v>
      </c>
      <c r="C50" s="780" t="s">
        <v>1070</v>
      </c>
      <c r="D50" s="785"/>
      <c r="E50" s="783"/>
      <c r="F50" s="783"/>
      <c r="G50" s="783"/>
      <c r="H50" s="783"/>
      <c r="I50" s="783"/>
      <c r="J50" s="783"/>
      <c r="K50" s="783"/>
      <c r="L50" s="783"/>
      <c r="M50" s="783"/>
      <c r="N50" s="783"/>
      <c r="O50" s="784"/>
      <c r="P50" s="785"/>
      <c r="Q50" s="783"/>
      <c r="R50" s="783"/>
      <c r="S50" s="783"/>
      <c r="T50" s="783"/>
      <c r="U50" s="783"/>
      <c r="V50" s="783"/>
      <c r="W50" s="783"/>
      <c r="X50" s="783"/>
      <c r="Y50" s="783"/>
      <c r="Z50" s="783"/>
      <c r="AA50" s="784"/>
      <c r="AB50" s="785"/>
      <c r="AC50" s="783"/>
      <c r="AD50" s="783"/>
      <c r="AE50" s="783"/>
      <c r="AF50" s="783"/>
      <c r="AG50" s="783"/>
      <c r="AH50" s="783"/>
      <c r="AI50" s="783"/>
      <c r="AJ50" s="783"/>
      <c r="AK50" s="783"/>
      <c r="AL50" s="783"/>
      <c r="AM50" s="784"/>
      <c r="AN50" s="785"/>
      <c r="AO50" s="783"/>
      <c r="AP50" s="783"/>
      <c r="AQ50" s="783"/>
      <c r="AR50" s="783"/>
      <c r="AS50" s="783"/>
      <c r="AT50" s="783"/>
      <c r="AU50" s="783"/>
      <c r="AV50" s="783"/>
      <c r="AW50" s="783"/>
      <c r="AX50" s="783"/>
      <c r="AY50" s="784"/>
      <c r="AZ50" s="785"/>
      <c r="BA50" s="783"/>
      <c r="BB50" s="783"/>
      <c r="BC50" s="783"/>
      <c r="BD50" s="783"/>
      <c r="BE50" s="783"/>
      <c r="BF50" s="783"/>
      <c r="BG50" s="783"/>
      <c r="BH50" s="783"/>
      <c r="BI50" s="783"/>
      <c r="BJ50" s="783"/>
      <c r="BK50" s="784"/>
    </row>
    <row r="51" spans="2:63" s="776" customFormat="1">
      <c r="B51" s="779" t="s">
        <v>1073</v>
      </c>
      <c r="C51" s="780" t="s">
        <v>1070</v>
      </c>
      <c r="D51" s="785"/>
      <c r="E51" s="783"/>
      <c r="F51" s="783"/>
      <c r="G51" s="783"/>
      <c r="H51" s="783"/>
      <c r="I51" s="783"/>
      <c r="J51" s="783"/>
      <c r="K51" s="783"/>
      <c r="L51" s="783"/>
      <c r="M51" s="783"/>
      <c r="N51" s="783"/>
      <c r="O51" s="784"/>
      <c r="P51" s="785"/>
      <c r="Q51" s="783"/>
      <c r="R51" s="783"/>
      <c r="S51" s="783"/>
      <c r="T51" s="783"/>
      <c r="U51" s="783"/>
      <c r="V51" s="783"/>
      <c r="W51" s="783"/>
      <c r="X51" s="783"/>
      <c r="Y51" s="783"/>
      <c r="Z51" s="783"/>
      <c r="AA51" s="784"/>
      <c r="AB51" s="785"/>
      <c r="AC51" s="783"/>
      <c r="AD51" s="783"/>
      <c r="AE51" s="783"/>
      <c r="AF51" s="783"/>
      <c r="AG51" s="783"/>
      <c r="AH51" s="783"/>
      <c r="AI51" s="783"/>
      <c r="AJ51" s="783"/>
      <c r="AK51" s="783"/>
      <c r="AL51" s="783"/>
      <c r="AM51" s="784"/>
      <c r="AN51" s="785"/>
      <c r="AO51" s="783"/>
      <c r="AP51" s="783"/>
      <c r="AQ51" s="783"/>
      <c r="AR51" s="783"/>
      <c r="AS51" s="783"/>
      <c r="AT51" s="783"/>
      <c r="AU51" s="783"/>
      <c r="AV51" s="783"/>
      <c r="AW51" s="783"/>
      <c r="AX51" s="783"/>
      <c r="AY51" s="784"/>
      <c r="AZ51" s="785"/>
      <c r="BA51" s="783"/>
      <c r="BB51" s="783"/>
      <c r="BC51" s="783"/>
      <c r="BD51" s="783"/>
      <c r="BE51" s="783"/>
      <c r="BF51" s="783"/>
      <c r="BG51" s="783"/>
      <c r="BH51" s="783"/>
      <c r="BI51" s="783"/>
      <c r="BJ51" s="783"/>
      <c r="BK51" s="784"/>
    </row>
    <row r="52" spans="2:63" s="776" customFormat="1">
      <c r="B52" s="779" t="s">
        <v>97</v>
      </c>
      <c r="C52" s="780" t="s">
        <v>1074</v>
      </c>
      <c r="D52" s="785"/>
      <c r="E52" s="783"/>
      <c r="F52" s="783"/>
      <c r="G52" s="783"/>
      <c r="H52" s="783"/>
      <c r="I52" s="783"/>
      <c r="J52" s="783"/>
      <c r="K52" s="783"/>
      <c r="L52" s="783"/>
      <c r="M52" s="783"/>
      <c r="N52" s="783"/>
      <c r="O52" s="784"/>
      <c r="P52" s="785"/>
      <c r="Q52" s="783"/>
      <c r="R52" s="783"/>
      <c r="S52" s="783"/>
      <c r="T52" s="783"/>
      <c r="U52" s="783"/>
      <c r="V52" s="783"/>
      <c r="W52" s="783"/>
      <c r="X52" s="783"/>
      <c r="Y52" s="783"/>
      <c r="Z52" s="783"/>
      <c r="AA52" s="784"/>
      <c r="AB52" s="785"/>
      <c r="AC52" s="783"/>
      <c r="AD52" s="783"/>
      <c r="AE52" s="783"/>
      <c r="AF52" s="783"/>
      <c r="AG52" s="783"/>
      <c r="AH52" s="783"/>
      <c r="AI52" s="783"/>
      <c r="AJ52" s="783"/>
      <c r="AK52" s="783"/>
      <c r="AL52" s="783"/>
      <c r="AM52" s="784"/>
      <c r="AN52" s="785"/>
      <c r="AO52" s="783"/>
      <c r="AP52" s="783"/>
      <c r="AQ52" s="783"/>
      <c r="AR52" s="783"/>
      <c r="AS52" s="783"/>
      <c r="AT52" s="783"/>
      <c r="AU52" s="783"/>
      <c r="AV52" s="783"/>
      <c r="AW52" s="783"/>
      <c r="AX52" s="783"/>
      <c r="AY52" s="784"/>
      <c r="AZ52" s="785"/>
      <c r="BA52" s="783"/>
      <c r="BB52" s="783"/>
      <c r="BC52" s="783"/>
      <c r="BD52" s="783"/>
      <c r="BE52" s="783"/>
      <c r="BF52" s="783"/>
      <c r="BG52" s="783"/>
      <c r="BH52" s="783"/>
      <c r="BI52" s="783"/>
      <c r="BJ52" s="783"/>
      <c r="BK52" s="784"/>
    </row>
    <row r="53" spans="2:63" s="776" customFormat="1">
      <c r="B53" s="779" t="s">
        <v>95</v>
      </c>
      <c r="C53" s="780" t="s">
        <v>1074</v>
      </c>
      <c r="D53" s="785"/>
      <c r="E53" s="783"/>
      <c r="F53" s="783"/>
      <c r="G53" s="783"/>
      <c r="H53" s="783"/>
      <c r="I53" s="783"/>
      <c r="J53" s="783"/>
      <c r="K53" s="783"/>
      <c r="L53" s="783"/>
      <c r="M53" s="783"/>
      <c r="N53" s="783"/>
      <c r="O53" s="784"/>
      <c r="P53" s="785"/>
      <c r="Q53" s="783"/>
      <c r="R53" s="783"/>
      <c r="S53" s="783"/>
      <c r="T53" s="783"/>
      <c r="U53" s="783"/>
      <c r="V53" s="783"/>
      <c r="W53" s="783"/>
      <c r="X53" s="783"/>
      <c r="Y53" s="783"/>
      <c r="Z53" s="783"/>
      <c r="AA53" s="784"/>
      <c r="AB53" s="785"/>
      <c r="AC53" s="783"/>
      <c r="AD53" s="783"/>
      <c r="AE53" s="783"/>
      <c r="AF53" s="783"/>
      <c r="AG53" s="783"/>
      <c r="AH53" s="783"/>
      <c r="AI53" s="783"/>
      <c r="AJ53" s="783"/>
      <c r="AK53" s="783"/>
      <c r="AL53" s="783"/>
      <c r="AM53" s="784"/>
      <c r="AN53" s="785"/>
      <c r="AO53" s="783"/>
      <c r="AP53" s="783"/>
      <c r="AQ53" s="783"/>
      <c r="AR53" s="783"/>
      <c r="AS53" s="783"/>
      <c r="AT53" s="783"/>
      <c r="AU53" s="783"/>
      <c r="AV53" s="783"/>
      <c r="AW53" s="783"/>
      <c r="AX53" s="783"/>
      <c r="AY53" s="784"/>
      <c r="AZ53" s="785"/>
      <c r="BA53" s="783"/>
      <c r="BB53" s="783"/>
      <c r="BC53" s="783"/>
      <c r="BD53" s="783"/>
      <c r="BE53" s="783"/>
      <c r="BF53" s="783"/>
      <c r="BG53" s="783"/>
      <c r="BH53" s="783"/>
      <c r="BI53" s="783"/>
      <c r="BJ53" s="783"/>
      <c r="BK53" s="784"/>
    </row>
    <row r="54" spans="2:63" s="776" customFormat="1">
      <c r="B54" s="779" t="s">
        <v>96</v>
      </c>
      <c r="C54" s="780" t="s">
        <v>1074</v>
      </c>
      <c r="D54" s="785"/>
      <c r="E54" s="783"/>
      <c r="F54" s="783"/>
      <c r="G54" s="783"/>
      <c r="H54" s="783"/>
      <c r="I54" s="783"/>
      <c r="J54" s="783"/>
      <c r="K54" s="783"/>
      <c r="L54" s="783"/>
      <c r="M54" s="783"/>
      <c r="N54" s="783"/>
      <c r="O54" s="784"/>
      <c r="P54" s="785"/>
      <c r="Q54" s="783"/>
      <c r="R54" s="783"/>
      <c r="S54" s="783"/>
      <c r="T54" s="783"/>
      <c r="U54" s="783"/>
      <c r="V54" s="783"/>
      <c r="W54" s="783"/>
      <c r="X54" s="783"/>
      <c r="Y54" s="783"/>
      <c r="Z54" s="783"/>
      <c r="AA54" s="784"/>
      <c r="AB54" s="785"/>
      <c r="AC54" s="783"/>
      <c r="AD54" s="783"/>
      <c r="AE54" s="783"/>
      <c r="AF54" s="783"/>
      <c r="AG54" s="783"/>
      <c r="AH54" s="783"/>
      <c r="AI54" s="783"/>
      <c r="AJ54" s="783"/>
      <c r="AK54" s="783"/>
      <c r="AL54" s="783"/>
      <c r="AM54" s="784"/>
      <c r="AN54" s="785"/>
      <c r="AO54" s="783"/>
      <c r="AP54" s="783"/>
      <c r="AQ54" s="783"/>
      <c r="AR54" s="783"/>
      <c r="AS54" s="783"/>
      <c r="AT54" s="783"/>
      <c r="AU54" s="783"/>
      <c r="AV54" s="783"/>
      <c r="AW54" s="783"/>
      <c r="AX54" s="783"/>
      <c r="AY54" s="784"/>
      <c r="AZ54" s="785"/>
      <c r="BA54" s="783"/>
      <c r="BB54" s="783"/>
      <c r="BC54" s="783"/>
      <c r="BD54" s="783"/>
      <c r="BE54" s="783"/>
      <c r="BF54" s="783"/>
      <c r="BG54" s="783"/>
      <c r="BH54" s="783"/>
      <c r="BI54" s="783"/>
      <c r="BJ54" s="783"/>
      <c r="BK54" s="784"/>
    </row>
    <row r="55" spans="2:63" s="776" customFormat="1">
      <c r="B55" s="779" t="s">
        <v>664</v>
      </c>
      <c r="C55" s="780" t="s">
        <v>1074</v>
      </c>
      <c r="D55" s="785"/>
      <c r="E55" s="783"/>
      <c r="F55" s="783"/>
      <c r="G55" s="783"/>
      <c r="H55" s="783"/>
      <c r="I55" s="783"/>
      <c r="J55" s="783"/>
      <c r="K55" s="783"/>
      <c r="L55" s="783"/>
      <c r="M55" s="783"/>
      <c r="N55" s="783"/>
      <c r="O55" s="784"/>
      <c r="P55" s="785"/>
      <c r="Q55" s="783"/>
      <c r="R55" s="783"/>
      <c r="S55" s="783"/>
      <c r="T55" s="783"/>
      <c r="U55" s="783"/>
      <c r="V55" s="783"/>
      <c r="W55" s="783"/>
      <c r="X55" s="783"/>
      <c r="Y55" s="783"/>
      <c r="Z55" s="783"/>
      <c r="AA55" s="784"/>
      <c r="AB55" s="785"/>
      <c r="AC55" s="783"/>
      <c r="AD55" s="783"/>
      <c r="AE55" s="783"/>
      <c r="AF55" s="783"/>
      <c r="AG55" s="783"/>
      <c r="AH55" s="783"/>
      <c r="AI55" s="783"/>
      <c r="AJ55" s="783"/>
      <c r="AK55" s="783"/>
      <c r="AL55" s="783"/>
      <c r="AM55" s="784"/>
      <c r="AN55" s="785"/>
      <c r="AO55" s="783"/>
      <c r="AP55" s="783"/>
      <c r="AQ55" s="783"/>
      <c r="AR55" s="783"/>
      <c r="AS55" s="783"/>
      <c r="AT55" s="783"/>
      <c r="AU55" s="783"/>
      <c r="AV55" s="783"/>
      <c r="AW55" s="783"/>
      <c r="AX55" s="783"/>
      <c r="AY55" s="784"/>
      <c r="AZ55" s="785"/>
      <c r="BA55" s="783"/>
      <c r="BB55" s="783"/>
      <c r="BC55" s="783"/>
      <c r="BD55" s="783"/>
      <c r="BE55" s="783"/>
      <c r="BF55" s="783"/>
      <c r="BG55" s="783"/>
      <c r="BH55" s="783"/>
      <c r="BI55" s="783"/>
      <c r="BJ55" s="783"/>
      <c r="BK55" s="784"/>
    </row>
    <row r="56" spans="2:63" s="776" customFormat="1">
      <c r="B56" s="779" t="s">
        <v>98</v>
      </c>
      <c r="C56" s="780" t="s">
        <v>1074</v>
      </c>
      <c r="D56" s="785"/>
      <c r="E56" s="783"/>
      <c r="F56" s="783"/>
      <c r="G56" s="783"/>
      <c r="H56" s="783"/>
      <c r="I56" s="783"/>
      <c r="J56" s="783"/>
      <c r="K56" s="783"/>
      <c r="L56" s="783"/>
      <c r="M56" s="783"/>
      <c r="N56" s="783"/>
      <c r="O56" s="784"/>
      <c r="P56" s="785"/>
      <c r="Q56" s="783"/>
      <c r="R56" s="783"/>
      <c r="S56" s="783"/>
      <c r="T56" s="783"/>
      <c r="U56" s="783"/>
      <c r="V56" s="783"/>
      <c r="W56" s="783"/>
      <c r="X56" s="783"/>
      <c r="Y56" s="783"/>
      <c r="Z56" s="783"/>
      <c r="AA56" s="784"/>
      <c r="AB56" s="785"/>
      <c r="AC56" s="783"/>
      <c r="AD56" s="783"/>
      <c r="AE56" s="783"/>
      <c r="AF56" s="783"/>
      <c r="AG56" s="783"/>
      <c r="AH56" s="783"/>
      <c r="AI56" s="783"/>
      <c r="AJ56" s="783"/>
      <c r="AK56" s="783"/>
      <c r="AL56" s="783"/>
      <c r="AM56" s="784"/>
      <c r="AN56" s="785"/>
      <c r="AO56" s="783"/>
      <c r="AP56" s="783"/>
      <c r="AQ56" s="783"/>
      <c r="AR56" s="783"/>
      <c r="AS56" s="783"/>
      <c r="AT56" s="783"/>
      <c r="AU56" s="783"/>
      <c r="AV56" s="783"/>
      <c r="AW56" s="783"/>
      <c r="AX56" s="783"/>
      <c r="AY56" s="784"/>
      <c r="AZ56" s="785"/>
      <c r="BA56" s="783"/>
      <c r="BB56" s="783"/>
      <c r="BC56" s="783"/>
      <c r="BD56" s="783"/>
      <c r="BE56" s="783"/>
      <c r="BF56" s="783"/>
      <c r="BG56" s="783"/>
      <c r="BH56" s="783"/>
      <c r="BI56" s="783"/>
      <c r="BJ56" s="783"/>
      <c r="BK56" s="784"/>
    </row>
    <row r="57" spans="2:63" s="776" customFormat="1">
      <c r="B57" s="779" t="s">
        <v>99</v>
      </c>
      <c r="C57" s="780" t="s">
        <v>1074</v>
      </c>
      <c r="D57" s="785"/>
      <c r="E57" s="783"/>
      <c r="F57" s="783"/>
      <c r="G57" s="783"/>
      <c r="H57" s="783"/>
      <c r="I57" s="783"/>
      <c r="J57" s="783"/>
      <c r="K57" s="783"/>
      <c r="L57" s="783"/>
      <c r="M57" s="783"/>
      <c r="N57" s="783"/>
      <c r="O57" s="784"/>
      <c r="P57" s="785"/>
      <c r="Q57" s="783"/>
      <c r="R57" s="783"/>
      <c r="S57" s="783"/>
      <c r="T57" s="783"/>
      <c r="U57" s="783"/>
      <c r="V57" s="783"/>
      <c r="W57" s="783"/>
      <c r="X57" s="783"/>
      <c r="Y57" s="783"/>
      <c r="Z57" s="783"/>
      <c r="AA57" s="784"/>
      <c r="AB57" s="785"/>
      <c r="AC57" s="783"/>
      <c r="AD57" s="783"/>
      <c r="AE57" s="783"/>
      <c r="AF57" s="783"/>
      <c r="AG57" s="783"/>
      <c r="AH57" s="783"/>
      <c r="AI57" s="783"/>
      <c r="AJ57" s="783"/>
      <c r="AK57" s="783"/>
      <c r="AL57" s="783"/>
      <c r="AM57" s="784"/>
      <c r="AN57" s="785"/>
      <c r="AO57" s="783"/>
      <c r="AP57" s="783"/>
      <c r="AQ57" s="783"/>
      <c r="AR57" s="783"/>
      <c r="AS57" s="783"/>
      <c r="AT57" s="783"/>
      <c r="AU57" s="783"/>
      <c r="AV57" s="783"/>
      <c r="AW57" s="783"/>
      <c r="AX57" s="783"/>
      <c r="AY57" s="784"/>
      <c r="AZ57" s="785"/>
      <c r="BA57" s="783"/>
      <c r="BB57" s="783"/>
      <c r="BC57" s="783"/>
      <c r="BD57" s="783"/>
      <c r="BE57" s="783"/>
      <c r="BF57" s="783"/>
      <c r="BG57" s="783"/>
      <c r="BH57" s="783"/>
      <c r="BI57" s="783"/>
      <c r="BJ57" s="783"/>
      <c r="BK57" s="784"/>
    </row>
    <row r="58" spans="2:63" s="776" customFormat="1">
      <c r="B58" s="779" t="s">
        <v>100</v>
      </c>
      <c r="C58" s="780" t="s">
        <v>1074</v>
      </c>
      <c r="D58" s="785"/>
      <c r="E58" s="783"/>
      <c r="F58" s="783"/>
      <c r="G58" s="783"/>
      <c r="H58" s="783"/>
      <c r="I58" s="783"/>
      <c r="J58" s="783"/>
      <c r="K58" s="783"/>
      <c r="L58" s="783"/>
      <c r="M58" s="783"/>
      <c r="N58" s="783"/>
      <c r="O58" s="784"/>
      <c r="P58" s="785"/>
      <c r="Q58" s="783"/>
      <c r="R58" s="783"/>
      <c r="S58" s="783"/>
      <c r="T58" s="783"/>
      <c r="U58" s="783"/>
      <c r="V58" s="783"/>
      <c r="W58" s="783"/>
      <c r="X58" s="783"/>
      <c r="Y58" s="783"/>
      <c r="Z58" s="783"/>
      <c r="AA58" s="784"/>
      <c r="AB58" s="785"/>
      <c r="AC58" s="783"/>
      <c r="AD58" s="783"/>
      <c r="AE58" s="783"/>
      <c r="AF58" s="783"/>
      <c r="AG58" s="783"/>
      <c r="AH58" s="783"/>
      <c r="AI58" s="783"/>
      <c r="AJ58" s="783"/>
      <c r="AK58" s="783"/>
      <c r="AL58" s="783"/>
      <c r="AM58" s="784"/>
      <c r="AN58" s="785"/>
      <c r="AO58" s="783"/>
      <c r="AP58" s="783"/>
      <c r="AQ58" s="783"/>
      <c r="AR58" s="783"/>
      <c r="AS58" s="783"/>
      <c r="AT58" s="783"/>
      <c r="AU58" s="783"/>
      <c r="AV58" s="783"/>
      <c r="AW58" s="783"/>
      <c r="AX58" s="783"/>
      <c r="AY58" s="784"/>
      <c r="AZ58" s="785"/>
      <c r="BA58" s="783"/>
      <c r="BB58" s="783"/>
      <c r="BC58" s="783"/>
      <c r="BD58" s="783"/>
      <c r="BE58" s="783"/>
      <c r="BF58" s="783"/>
      <c r="BG58" s="783"/>
      <c r="BH58" s="783"/>
      <c r="BI58" s="783"/>
      <c r="BJ58" s="783"/>
      <c r="BK58" s="784"/>
    </row>
    <row r="59" spans="2:63" s="776" customFormat="1">
      <c r="B59" s="779" t="s">
        <v>101</v>
      </c>
      <c r="C59" s="780" t="s">
        <v>1074</v>
      </c>
      <c r="D59" s="785"/>
      <c r="E59" s="783"/>
      <c r="F59" s="783"/>
      <c r="G59" s="783"/>
      <c r="H59" s="783"/>
      <c r="I59" s="783"/>
      <c r="J59" s="783"/>
      <c r="K59" s="783"/>
      <c r="L59" s="783"/>
      <c r="M59" s="783"/>
      <c r="N59" s="783"/>
      <c r="O59" s="784"/>
      <c r="P59" s="785"/>
      <c r="Q59" s="783"/>
      <c r="R59" s="783"/>
      <c r="S59" s="783"/>
      <c r="T59" s="783"/>
      <c r="U59" s="783"/>
      <c r="V59" s="783"/>
      <c r="W59" s="783"/>
      <c r="X59" s="783"/>
      <c r="Y59" s="783"/>
      <c r="Z59" s="783"/>
      <c r="AA59" s="784"/>
      <c r="AB59" s="785"/>
      <c r="AC59" s="783"/>
      <c r="AD59" s="783"/>
      <c r="AE59" s="783"/>
      <c r="AF59" s="783"/>
      <c r="AG59" s="783"/>
      <c r="AH59" s="783"/>
      <c r="AI59" s="783"/>
      <c r="AJ59" s="783"/>
      <c r="AK59" s="783"/>
      <c r="AL59" s="783"/>
      <c r="AM59" s="784"/>
      <c r="AN59" s="785"/>
      <c r="AO59" s="783"/>
      <c r="AP59" s="783"/>
      <c r="AQ59" s="783"/>
      <c r="AR59" s="783"/>
      <c r="AS59" s="783"/>
      <c r="AT59" s="783"/>
      <c r="AU59" s="783"/>
      <c r="AV59" s="783"/>
      <c r="AW59" s="783"/>
      <c r="AX59" s="783"/>
      <c r="AY59" s="784"/>
      <c r="AZ59" s="785"/>
      <c r="BA59" s="783"/>
      <c r="BB59" s="783"/>
      <c r="BC59" s="783"/>
      <c r="BD59" s="783"/>
      <c r="BE59" s="783"/>
      <c r="BF59" s="783"/>
      <c r="BG59" s="783"/>
      <c r="BH59" s="783"/>
      <c r="BI59" s="783"/>
      <c r="BJ59" s="783"/>
      <c r="BK59" s="784"/>
    </row>
    <row r="60" spans="2:63" s="776" customFormat="1">
      <c r="B60" s="779" t="s">
        <v>102</v>
      </c>
      <c r="C60" s="780" t="s">
        <v>1074</v>
      </c>
      <c r="D60" s="785"/>
      <c r="E60" s="783"/>
      <c r="F60" s="783"/>
      <c r="G60" s="783"/>
      <c r="H60" s="783"/>
      <c r="I60" s="783"/>
      <c r="J60" s="783"/>
      <c r="K60" s="783"/>
      <c r="L60" s="783"/>
      <c r="M60" s="783"/>
      <c r="N60" s="783"/>
      <c r="O60" s="784"/>
      <c r="P60" s="785"/>
      <c r="Q60" s="783"/>
      <c r="R60" s="783"/>
      <c r="S60" s="783"/>
      <c r="T60" s="783"/>
      <c r="U60" s="783"/>
      <c r="V60" s="783"/>
      <c r="W60" s="783"/>
      <c r="X60" s="783"/>
      <c r="Y60" s="783"/>
      <c r="Z60" s="783"/>
      <c r="AA60" s="784"/>
      <c r="AB60" s="785"/>
      <c r="AC60" s="783"/>
      <c r="AD60" s="783"/>
      <c r="AE60" s="783"/>
      <c r="AF60" s="783"/>
      <c r="AG60" s="783"/>
      <c r="AH60" s="783"/>
      <c r="AI60" s="783"/>
      <c r="AJ60" s="783"/>
      <c r="AK60" s="783"/>
      <c r="AL60" s="783"/>
      <c r="AM60" s="784"/>
      <c r="AN60" s="785"/>
      <c r="AO60" s="783"/>
      <c r="AP60" s="783"/>
      <c r="AQ60" s="783"/>
      <c r="AR60" s="783"/>
      <c r="AS60" s="783"/>
      <c r="AT60" s="783"/>
      <c r="AU60" s="783"/>
      <c r="AV60" s="783"/>
      <c r="AW60" s="783"/>
      <c r="AX60" s="783"/>
      <c r="AY60" s="784"/>
      <c r="AZ60" s="785"/>
      <c r="BA60" s="783"/>
      <c r="BB60" s="783"/>
      <c r="BC60" s="783"/>
      <c r="BD60" s="783"/>
      <c r="BE60" s="783"/>
      <c r="BF60" s="783"/>
      <c r="BG60" s="783"/>
      <c r="BH60" s="783"/>
      <c r="BI60" s="783"/>
      <c r="BJ60" s="783"/>
      <c r="BK60" s="784"/>
    </row>
    <row r="61" spans="2:63" s="776" customFormat="1">
      <c r="B61" s="779" t="s">
        <v>103</v>
      </c>
      <c r="C61" s="780" t="s">
        <v>1074</v>
      </c>
      <c r="D61" s="785"/>
      <c r="E61" s="783"/>
      <c r="F61" s="783"/>
      <c r="G61" s="783"/>
      <c r="H61" s="783"/>
      <c r="I61" s="783"/>
      <c r="J61" s="783"/>
      <c r="K61" s="783"/>
      <c r="L61" s="783"/>
      <c r="M61" s="783"/>
      <c r="N61" s="783"/>
      <c r="O61" s="784"/>
      <c r="P61" s="785"/>
      <c r="Q61" s="783"/>
      <c r="R61" s="783"/>
      <c r="S61" s="783"/>
      <c r="T61" s="783"/>
      <c r="U61" s="783"/>
      <c r="V61" s="783"/>
      <c r="W61" s="783"/>
      <c r="X61" s="783"/>
      <c r="Y61" s="783"/>
      <c r="Z61" s="783"/>
      <c r="AA61" s="784"/>
      <c r="AB61" s="785"/>
      <c r="AC61" s="783"/>
      <c r="AD61" s="783"/>
      <c r="AE61" s="783"/>
      <c r="AF61" s="783"/>
      <c r="AG61" s="783"/>
      <c r="AH61" s="783"/>
      <c r="AI61" s="783"/>
      <c r="AJ61" s="783"/>
      <c r="AK61" s="783"/>
      <c r="AL61" s="783"/>
      <c r="AM61" s="784"/>
      <c r="AN61" s="785"/>
      <c r="AO61" s="783"/>
      <c r="AP61" s="783"/>
      <c r="AQ61" s="783"/>
      <c r="AR61" s="783"/>
      <c r="AS61" s="783"/>
      <c r="AT61" s="783"/>
      <c r="AU61" s="783"/>
      <c r="AV61" s="783"/>
      <c r="AW61" s="783"/>
      <c r="AX61" s="783"/>
      <c r="AY61" s="784"/>
      <c r="AZ61" s="785"/>
      <c r="BA61" s="783"/>
      <c r="BB61" s="783"/>
      <c r="BC61" s="783"/>
      <c r="BD61" s="783"/>
      <c r="BE61" s="783"/>
      <c r="BF61" s="783"/>
      <c r="BG61" s="783"/>
      <c r="BH61" s="783"/>
      <c r="BI61" s="783"/>
      <c r="BJ61" s="783"/>
      <c r="BK61" s="784"/>
    </row>
    <row r="62" spans="2:63" s="776" customFormat="1">
      <c r="B62" s="779" t="s">
        <v>104</v>
      </c>
      <c r="C62" s="780" t="s">
        <v>1074</v>
      </c>
      <c r="D62" s="785"/>
      <c r="E62" s="783"/>
      <c r="F62" s="783"/>
      <c r="G62" s="783"/>
      <c r="H62" s="783"/>
      <c r="I62" s="783"/>
      <c r="J62" s="783"/>
      <c r="K62" s="783"/>
      <c r="L62" s="783"/>
      <c r="M62" s="783"/>
      <c r="N62" s="783"/>
      <c r="O62" s="784"/>
      <c r="P62" s="785"/>
      <c r="Q62" s="783"/>
      <c r="R62" s="783"/>
      <c r="S62" s="783"/>
      <c r="T62" s="783"/>
      <c r="U62" s="783"/>
      <c r="V62" s="783"/>
      <c r="W62" s="783"/>
      <c r="X62" s="783"/>
      <c r="Y62" s="783"/>
      <c r="Z62" s="783"/>
      <c r="AA62" s="784"/>
      <c r="AB62" s="785"/>
      <c r="AC62" s="783"/>
      <c r="AD62" s="783"/>
      <c r="AE62" s="783"/>
      <c r="AF62" s="783"/>
      <c r="AG62" s="783"/>
      <c r="AH62" s="783"/>
      <c r="AI62" s="783"/>
      <c r="AJ62" s="783"/>
      <c r="AK62" s="783"/>
      <c r="AL62" s="783"/>
      <c r="AM62" s="784"/>
      <c r="AN62" s="785"/>
      <c r="AO62" s="783"/>
      <c r="AP62" s="783"/>
      <c r="AQ62" s="783"/>
      <c r="AR62" s="783"/>
      <c r="AS62" s="783"/>
      <c r="AT62" s="783"/>
      <c r="AU62" s="783"/>
      <c r="AV62" s="783"/>
      <c r="AW62" s="783"/>
      <c r="AX62" s="783"/>
      <c r="AY62" s="784"/>
      <c r="AZ62" s="785"/>
      <c r="BA62" s="783"/>
      <c r="BB62" s="783"/>
      <c r="BC62" s="783"/>
      <c r="BD62" s="783"/>
      <c r="BE62" s="783"/>
      <c r="BF62" s="783"/>
      <c r="BG62" s="783"/>
      <c r="BH62" s="783"/>
      <c r="BI62" s="783"/>
      <c r="BJ62" s="783"/>
      <c r="BK62" s="784"/>
    </row>
    <row r="63" spans="2:63" s="776" customFormat="1">
      <c r="B63" s="779" t="s">
        <v>106</v>
      </c>
      <c r="C63" s="780" t="s">
        <v>1074</v>
      </c>
      <c r="D63" s="785"/>
      <c r="E63" s="783"/>
      <c r="F63" s="783"/>
      <c r="G63" s="783"/>
      <c r="H63" s="783"/>
      <c r="I63" s="783"/>
      <c r="J63" s="783"/>
      <c r="K63" s="783"/>
      <c r="L63" s="783"/>
      <c r="M63" s="783"/>
      <c r="N63" s="783"/>
      <c r="O63" s="784"/>
      <c r="P63" s="785"/>
      <c r="Q63" s="783"/>
      <c r="R63" s="783"/>
      <c r="S63" s="783"/>
      <c r="T63" s="783"/>
      <c r="U63" s="783"/>
      <c r="V63" s="783"/>
      <c r="W63" s="783"/>
      <c r="X63" s="783"/>
      <c r="Y63" s="783"/>
      <c r="Z63" s="783"/>
      <c r="AA63" s="784"/>
      <c r="AB63" s="785"/>
      <c r="AC63" s="783"/>
      <c r="AD63" s="783"/>
      <c r="AE63" s="783"/>
      <c r="AF63" s="783"/>
      <c r="AG63" s="783"/>
      <c r="AH63" s="783"/>
      <c r="AI63" s="783"/>
      <c r="AJ63" s="783"/>
      <c r="AK63" s="783"/>
      <c r="AL63" s="783"/>
      <c r="AM63" s="784"/>
      <c r="AN63" s="785"/>
      <c r="AO63" s="783"/>
      <c r="AP63" s="783"/>
      <c r="AQ63" s="783"/>
      <c r="AR63" s="783"/>
      <c r="AS63" s="783"/>
      <c r="AT63" s="783"/>
      <c r="AU63" s="783"/>
      <c r="AV63" s="783"/>
      <c r="AW63" s="783"/>
      <c r="AX63" s="783"/>
      <c r="AY63" s="784"/>
      <c r="AZ63" s="785"/>
      <c r="BA63" s="783"/>
      <c r="BB63" s="783"/>
      <c r="BC63" s="783"/>
      <c r="BD63" s="783"/>
      <c r="BE63" s="783"/>
      <c r="BF63" s="783"/>
      <c r="BG63" s="783"/>
      <c r="BH63" s="783"/>
      <c r="BI63" s="783"/>
      <c r="BJ63" s="783"/>
      <c r="BK63" s="784"/>
    </row>
    <row r="64" spans="2:63" s="776" customFormat="1">
      <c r="B64" s="779" t="s">
        <v>105</v>
      </c>
      <c r="C64" s="780" t="s">
        <v>1074</v>
      </c>
      <c r="D64" s="785"/>
      <c r="E64" s="783"/>
      <c r="F64" s="783"/>
      <c r="G64" s="783"/>
      <c r="H64" s="783"/>
      <c r="I64" s="783"/>
      <c r="J64" s="783"/>
      <c r="K64" s="783"/>
      <c r="L64" s="783"/>
      <c r="M64" s="783"/>
      <c r="N64" s="783"/>
      <c r="O64" s="784"/>
      <c r="P64" s="785"/>
      <c r="Q64" s="783"/>
      <c r="R64" s="783"/>
      <c r="S64" s="783"/>
      <c r="T64" s="783"/>
      <c r="U64" s="783"/>
      <c r="V64" s="783"/>
      <c r="W64" s="783"/>
      <c r="X64" s="783"/>
      <c r="Y64" s="783"/>
      <c r="Z64" s="783"/>
      <c r="AA64" s="784"/>
      <c r="AB64" s="785"/>
      <c r="AC64" s="783"/>
      <c r="AD64" s="783"/>
      <c r="AE64" s="783"/>
      <c r="AF64" s="783"/>
      <c r="AG64" s="783"/>
      <c r="AH64" s="783"/>
      <c r="AI64" s="783"/>
      <c r="AJ64" s="783"/>
      <c r="AK64" s="783"/>
      <c r="AL64" s="783"/>
      <c r="AM64" s="784"/>
      <c r="AN64" s="785"/>
      <c r="AO64" s="783"/>
      <c r="AP64" s="783"/>
      <c r="AQ64" s="783"/>
      <c r="AR64" s="783"/>
      <c r="AS64" s="783"/>
      <c r="AT64" s="783"/>
      <c r="AU64" s="783"/>
      <c r="AV64" s="783"/>
      <c r="AW64" s="783"/>
      <c r="AX64" s="783"/>
      <c r="AY64" s="784"/>
      <c r="AZ64" s="785"/>
      <c r="BA64" s="783"/>
      <c r="BB64" s="783"/>
      <c r="BC64" s="783"/>
      <c r="BD64" s="783"/>
      <c r="BE64" s="783"/>
      <c r="BF64" s="783"/>
      <c r="BG64" s="783"/>
      <c r="BH64" s="783"/>
      <c r="BI64" s="783"/>
      <c r="BJ64" s="783"/>
      <c r="BK64" s="784"/>
    </row>
    <row r="65" spans="2:64" s="776" customFormat="1">
      <c r="B65" s="779" t="s">
        <v>108</v>
      </c>
      <c r="C65" s="780" t="s">
        <v>1074</v>
      </c>
      <c r="D65" s="785"/>
      <c r="E65" s="783"/>
      <c r="F65" s="783"/>
      <c r="G65" s="783"/>
      <c r="H65" s="783"/>
      <c r="I65" s="783"/>
      <c r="J65" s="783"/>
      <c r="K65" s="783"/>
      <c r="L65" s="783"/>
      <c r="M65" s="783"/>
      <c r="N65" s="783"/>
      <c r="O65" s="784"/>
      <c r="P65" s="785"/>
      <c r="Q65" s="783"/>
      <c r="R65" s="783"/>
      <c r="S65" s="783"/>
      <c r="T65" s="783"/>
      <c r="U65" s="783"/>
      <c r="V65" s="783"/>
      <c r="W65" s="783"/>
      <c r="X65" s="783"/>
      <c r="Y65" s="783"/>
      <c r="Z65" s="783"/>
      <c r="AA65" s="784"/>
      <c r="AB65" s="785"/>
      <c r="AC65" s="783"/>
      <c r="AD65" s="783"/>
      <c r="AE65" s="783"/>
      <c r="AF65" s="783"/>
      <c r="AG65" s="783"/>
      <c r="AH65" s="783"/>
      <c r="AI65" s="783"/>
      <c r="AJ65" s="783"/>
      <c r="AK65" s="783"/>
      <c r="AL65" s="783"/>
      <c r="AM65" s="784"/>
      <c r="AN65" s="785"/>
      <c r="AO65" s="783"/>
      <c r="AP65" s="783"/>
      <c r="AQ65" s="783"/>
      <c r="AR65" s="783"/>
      <c r="AS65" s="783"/>
      <c r="AT65" s="783"/>
      <c r="AU65" s="783"/>
      <c r="AV65" s="783"/>
      <c r="AW65" s="783"/>
      <c r="AX65" s="783"/>
      <c r="AY65" s="784"/>
      <c r="AZ65" s="785"/>
      <c r="BA65" s="783"/>
      <c r="BB65" s="783"/>
      <c r="BC65" s="783"/>
      <c r="BD65" s="783"/>
      <c r="BE65" s="783"/>
      <c r="BF65" s="783"/>
      <c r="BG65" s="783"/>
      <c r="BH65" s="783"/>
      <c r="BI65" s="783"/>
      <c r="BJ65" s="783"/>
      <c r="BK65" s="784"/>
    </row>
    <row r="66" spans="2:64" s="776" customFormat="1">
      <c r="B66" s="779" t="s">
        <v>493</v>
      </c>
      <c r="C66" s="780" t="s">
        <v>1074</v>
      </c>
      <c r="D66" s="785"/>
      <c r="E66" s="783"/>
      <c r="F66" s="783"/>
      <c r="G66" s="783"/>
      <c r="H66" s="783"/>
      <c r="I66" s="783"/>
      <c r="J66" s="783"/>
      <c r="K66" s="783"/>
      <c r="L66" s="783"/>
      <c r="M66" s="783"/>
      <c r="N66" s="783"/>
      <c r="O66" s="784"/>
      <c r="P66" s="785"/>
      <c r="Q66" s="783"/>
      <c r="R66" s="783"/>
      <c r="S66" s="783"/>
      <c r="T66" s="783"/>
      <c r="U66" s="783"/>
      <c r="V66" s="783"/>
      <c r="W66" s="783"/>
      <c r="X66" s="783"/>
      <c r="Y66" s="783"/>
      <c r="Z66" s="783"/>
      <c r="AA66" s="784"/>
      <c r="AB66" s="785"/>
      <c r="AC66" s="783"/>
      <c r="AD66" s="783"/>
      <c r="AE66" s="783"/>
      <c r="AF66" s="783"/>
      <c r="AG66" s="783"/>
      <c r="AH66" s="783"/>
      <c r="AI66" s="783"/>
      <c r="AJ66" s="783"/>
      <c r="AK66" s="783"/>
      <c r="AL66" s="783"/>
      <c r="AM66" s="784"/>
      <c r="AN66" s="785"/>
      <c r="AO66" s="783"/>
      <c r="AP66" s="783"/>
      <c r="AQ66" s="783"/>
      <c r="AR66" s="783"/>
      <c r="AS66" s="783"/>
      <c r="AT66" s="783"/>
      <c r="AU66" s="783"/>
      <c r="AV66" s="783"/>
      <c r="AW66" s="783"/>
      <c r="AX66" s="783"/>
      <c r="AY66" s="784"/>
      <c r="AZ66" s="785"/>
      <c r="BA66" s="783"/>
      <c r="BB66" s="783"/>
      <c r="BC66" s="783"/>
      <c r="BD66" s="783"/>
      <c r="BE66" s="783"/>
      <c r="BF66" s="783"/>
      <c r="BG66" s="783"/>
      <c r="BH66" s="783"/>
      <c r="BI66" s="783"/>
      <c r="BJ66" s="783"/>
      <c r="BK66" s="784"/>
    </row>
    <row r="67" spans="2:64" s="776" customFormat="1">
      <c r="B67" s="779" t="s">
        <v>489</v>
      </c>
      <c r="C67" s="780" t="s">
        <v>1074</v>
      </c>
      <c r="D67" s="785"/>
      <c r="E67" s="783"/>
      <c r="F67" s="783"/>
      <c r="G67" s="783"/>
      <c r="H67" s="783"/>
      <c r="I67" s="783"/>
      <c r="J67" s="783"/>
      <c r="K67" s="783"/>
      <c r="L67" s="783"/>
      <c r="M67" s="783"/>
      <c r="N67" s="783"/>
      <c r="O67" s="784"/>
      <c r="P67" s="785"/>
      <c r="Q67" s="783"/>
      <c r="R67" s="783"/>
      <c r="S67" s="783"/>
      <c r="T67" s="783"/>
      <c r="U67" s="783"/>
      <c r="V67" s="783"/>
      <c r="W67" s="783"/>
      <c r="X67" s="783"/>
      <c r="Y67" s="783"/>
      <c r="Z67" s="783"/>
      <c r="AA67" s="784"/>
      <c r="AB67" s="785"/>
      <c r="AC67" s="783"/>
      <c r="AD67" s="783"/>
      <c r="AE67" s="783"/>
      <c r="AF67" s="783"/>
      <c r="AG67" s="783"/>
      <c r="AH67" s="783"/>
      <c r="AI67" s="783"/>
      <c r="AJ67" s="783"/>
      <c r="AK67" s="783"/>
      <c r="AL67" s="783"/>
      <c r="AM67" s="784"/>
      <c r="AN67" s="785"/>
      <c r="AO67" s="783"/>
      <c r="AP67" s="783"/>
      <c r="AQ67" s="783"/>
      <c r="AR67" s="783"/>
      <c r="AS67" s="783"/>
      <c r="AT67" s="783"/>
      <c r="AU67" s="783"/>
      <c r="AV67" s="783"/>
      <c r="AW67" s="783"/>
      <c r="AX67" s="783"/>
      <c r="AY67" s="784"/>
      <c r="AZ67" s="785"/>
      <c r="BA67" s="783"/>
      <c r="BB67" s="783"/>
      <c r="BC67" s="783"/>
      <c r="BD67" s="783"/>
      <c r="BE67" s="783"/>
      <c r="BF67" s="783"/>
      <c r="BG67" s="783"/>
      <c r="BH67" s="783"/>
      <c r="BI67" s="783"/>
      <c r="BJ67" s="783"/>
      <c r="BK67" s="784"/>
    </row>
    <row r="68" spans="2:64">
      <c r="B68" s="793" t="s">
        <v>1042</v>
      </c>
      <c r="C68" s="794" t="s">
        <v>1056</v>
      </c>
      <c r="D68" s="788">
        <v>0</v>
      </c>
      <c r="E68" s="786">
        <v>0</v>
      </c>
      <c r="F68" s="786">
        <v>0</v>
      </c>
      <c r="G68" s="786">
        <v>0</v>
      </c>
      <c r="H68" s="786">
        <v>0</v>
      </c>
      <c r="I68" s="786">
        <v>0</v>
      </c>
      <c r="J68" s="786">
        <v>0.11612088510294502</v>
      </c>
      <c r="K68" s="786">
        <v>0.11612088510294502</v>
      </c>
      <c r="L68" s="786">
        <v>0.68129806427818973</v>
      </c>
      <c r="M68" s="786">
        <v>0.68129806427818973</v>
      </c>
      <c r="N68" s="786">
        <v>0.20258105061886528</v>
      </c>
      <c r="O68" s="787">
        <v>0.20258105061886528</v>
      </c>
      <c r="P68" s="788">
        <v>0</v>
      </c>
      <c r="Q68" s="786">
        <v>0</v>
      </c>
      <c r="R68" s="786">
        <v>0</v>
      </c>
      <c r="S68" s="786">
        <v>0</v>
      </c>
      <c r="T68" s="786">
        <v>0</v>
      </c>
      <c r="U68" s="786">
        <v>0</v>
      </c>
      <c r="V68" s="786">
        <v>0.11612088510294502</v>
      </c>
      <c r="W68" s="786">
        <v>0.11612088510294502</v>
      </c>
      <c r="X68" s="786">
        <v>0.68129806427818973</v>
      </c>
      <c r="Y68" s="786">
        <v>0.68129806427818973</v>
      </c>
      <c r="Z68" s="786">
        <v>0.20258105061886528</v>
      </c>
      <c r="AA68" s="787">
        <v>0.20258105061886528</v>
      </c>
      <c r="AB68" s="788">
        <v>0</v>
      </c>
      <c r="AC68" s="786">
        <v>0</v>
      </c>
      <c r="AD68" s="786">
        <v>0</v>
      </c>
      <c r="AE68" s="786">
        <v>0</v>
      </c>
      <c r="AF68" s="786">
        <v>0</v>
      </c>
      <c r="AG68" s="786">
        <v>0</v>
      </c>
      <c r="AH68" s="786">
        <v>0.11612088510294502</v>
      </c>
      <c r="AI68" s="786">
        <v>0.11612088510294502</v>
      </c>
      <c r="AJ68" s="786">
        <v>0.68129806427818973</v>
      </c>
      <c r="AK68" s="786">
        <v>0.68129806427818973</v>
      </c>
      <c r="AL68" s="786">
        <v>0.20258105061886528</v>
      </c>
      <c r="AM68" s="787">
        <v>0.20258105061886528</v>
      </c>
      <c r="AN68" s="788">
        <v>0</v>
      </c>
      <c r="AO68" s="786">
        <v>0</v>
      </c>
      <c r="AP68" s="786">
        <v>0</v>
      </c>
      <c r="AQ68" s="786">
        <v>0</v>
      </c>
      <c r="AR68" s="786">
        <v>0</v>
      </c>
      <c r="AS68" s="786">
        <v>0</v>
      </c>
      <c r="AT68" s="786">
        <v>0.11612088510294502</v>
      </c>
      <c r="AU68" s="786">
        <v>0.11612088510294502</v>
      </c>
      <c r="AV68" s="786">
        <v>0.68129806427818973</v>
      </c>
      <c r="AW68" s="786">
        <v>0.68129806427818973</v>
      </c>
      <c r="AX68" s="786">
        <v>0.20258105061886528</v>
      </c>
      <c r="AY68" s="787">
        <v>0.20258105061886528</v>
      </c>
      <c r="AZ68" s="788">
        <v>0</v>
      </c>
      <c r="BA68" s="786">
        <v>0</v>
      </c>
      <c r="BB68" s="786">
        <v>0</v>
      </c>
      <c r="BC68" s="786">
        <v>0</v>
      </c>
      <c r="BD68" s="786">
        <v>0</v>
      </c>
      <c r="BE68" s="786">
        <v>0</v>
      </c>
      <c r="BF68" s="786">
        <v>0.11612088510294502</v>
      </c>
      <c r="BG68" s="786">
        <v>0.11612088510294502</v>
      </c>
      <c r="BH68" s="786">
        <v>0.68129806427818973</v>
      </c>
      <c r="BI68" s="786">
        <v>0.68129806427818973</v>
      </c>
      <c r="BJ68" s="786">
        <v>0.20258105061886528</v>
      </c>
      <c r="BK68" s="787">
        <v>0.20258105061886528</v>
      </c>
      <c r="BL68" s="815"/>
    </row>
    <row r="69" spans="2:64">
      <c r="B69" s="793" t="s">
        <v>1075</v>
      </c>
      <c r="C69" s="794" t="s">
        <v>1056</v>
      </c>
      <c r="D69" s="788">
        <v>1</v>
      </c>
      <c r="E69" s="786">
        <v>1</v>
      </c>
      <c r="F69" s="786">
        <v>0</v>
      </c>
      <c r="G69" s="786">
        <v>0</v>
      </c>
      <c r="H69" s="786">
        <v>0</v>
      </c>
      <c r="I69" s="786">
        <v>0</v>
      </c>
      <c r="J69" s="786">
        <v>0</v>
      </c>
      <c r="K69" s="786">
        <v>0</v>
      </c>
      <c r="L69" s="786">
        <v>0</v>
      </c>
      <c r="M69" s="786">
        <v>0</v>
      </c>
      <c r="N69" s="786">
        <v>0</v>
      </c>
      <c r="O69" s="787">
        <v>0</v>
      </c>
      <c r="P69" s="788">
        <v>1</v>
      </c>
      <c r="Q69" s="786">
        <v>1</v>
      </c>
      <c r="R69" s="786">
        <v>0</v>
      </c>
      <c r="S69" s="786">
        <v>0</v>
      </c>
      <c r="T69" s="786">
        <v>0</v>
      </c>
      <c r="U69" s="786">
        <v>0</v>
      </c>
      <c r="V69" s="786">
        <v>0</v>
      </c>
      <c r="W69" s="786">
        <v>0</v>
      </c>
      <c r="X69" s="786">
        <v>0</v>
      </c>
      <c r="Y69" s="786">
        <v>0</v>
      </c>
      <c r="Z69" s="786">
        <v>0</v>
      </c>
      <c r="AA69" s="787">
        <v>0</v>
      </c>
      <c r="AB69" s="788">
        <v>1</v>
      </c>
      <c r="AC69" s="786">
        <v>1</v>
      </c>
      <c r="AD69" s="786">
        <v>0</v>
      </c>
      <c r="AE69" s="786">
        <v>0</v>
      </c>
      <c r="AF69" s="786">
        <v>0</v>
      </c>
      <c r="AG69" s="786">
        <v>0</v>
      </c>
      <c r="AH69" s="786">
        <v>0</v>
      </c>
      <c r="AI69" s="786">
        <v>0</v>
      </c>
      <c r="AJ69" s="786">
        <v>0</v>
      </c>
      <c r="AK69" s="786">
        <v>0</v>
      </c>
      <c r="AL69" s="786">
        <v>0</v>
      </c>
      <c r="AM69" s="787">
        <v>0</v>
      </c>
      <c r="AN69" s="788">
        <v>1</v>
      </c>
      <c r="AO69" s="786">
        <v>1</v>
      </c>
      <c r="AP69" s="786">
        <v>0</v>
      </c>
      <c r="AQ69" s="786">
        <v>0</v>
      </c>
      <c r="AR69" s="786">
        <v>0</v>
      </c>
      <c r="AS69" s="786">
        <v>0</v>
      </c>
      <c r="AT69" s="786">
        <v>0</v>
      </c>
      <c r="AU69" s="786">
        <v>0</v>
      </c>
      <c r="AV69" s="786">
        <v>0</v>
      </c>
      <c r="AW69" s="786">
        <v>0</v>
      </c>
      <c r="AX69" s="786">
        <v>0</v>
      </c>
      <c r="AY69" s="787">
        <v>0</v>
      </c>
      <c r="AZ69" s="788">
        <v>1</v>
      </c>
      <c r="BA69" s="786">
        <v>1</v>
      </c>
      <c r="BB69" s="786">
        <v>0</v>
      </c>
      <c r="BC69" s="786">
        <v>0</v>
      </c>
      <c r="BD69" s="786">
        <v>0</v>
      </c>
      <c r="BE69" s="786">
        <v>0</v>
      </c>
      <c r="BF69" s="786">
        <v>0</v>
      </c>
      <c r="BG69" s="786">
        <v>0</v>
      </c>
      <c r="BH69" s="786">
        <v>0</v>
      </c>
      <c r="BI69" s="786">
        <v>0</v>
      </c>
      <c r="BJ69" s="786">
        <v>0</v>
      </c>
      <c r="BK69" s="787">
        <v>0</v>
      </c>
      <c r="BL69" s="815"/>
    </row>
    <row r="70" spans="2:64">
      <c r="B70" s="793" t="s">
        <v>1044</v>
      </c>
      <c r="C70" s="794" t="s">
        <v>1056</v>
      </c>
      <c r="D70" s="788">
        <v>0</v>
      </c>
      <c r="E70" s="786">
        <v>0</v>
      </c>
      <c r="F70" s="786">
        <v>0</v>
      </c>
      <c r="G70" s="786">
        <v>0</v>
      </c>
      <c r="H70" s="786">
        <v>0.61970316018197102</v>
      </c>
      <c r="I70" s="786">
        <v>0.61970316018197091</v>
      </c>
      <c r="J70" s="786">
        <v>0.36151451986434596</v>
      </c>
      <c r="K70" s="786">
        <v>0.36151451986434596</v>
      </c>
      <c r="L70" s="786">
        <v>1.6303533812680734E-2</v>
      </c>
      <c r="M70" s="786">
        <v>1.630353381268073E-2</v>
      </c>
      <c r="N70" s="786">
        <v>2.4787861410024326E-3</v>
      </c>
      <c r="O70" s="787">
        <v>2.4787861410024321E-3</v>
      </c>
      <c r="P70" s="788">
        <v>0</v>
      </c>
      <c r="Q70" s="786">
        <v>0</v>
      </c>
      <c r="R70" s="786">
        <v>0</v>
      </c>
      <c r="S70" s="786">
        <v>0</v>
      </c>
      <c r="T70" s="786">
        <v>0.61970316018197102</v>
      </c>
      <c r="U70" s="786">
        <v>0.61970316018197091</v>
      </c>
      <c r="V70" s="786">
        <v>0.36151451986434596</v>
      </c>
      <c r="W70" s="786">
        <v>0.36151451986434596</v>
      </c>
      <c r="X70" s="786">
        <v>1.6303533812680734E-2</v>
      </c>
      <c r="Y70" s="786">
        <v>1.630353381268073E-2</v>
      </c>
      <c r="Z70" s="786">
        <v>2.4787861410024326E-3</v>
      </c>
      <c r="AA70" s="787">
        <v>2.4787861410024321E-3</v>
      </c>
      <c r="AB70" s="788">
        <v>0</v>
      </c>
      <c r="AC70" s="786">
        <v>0</v>
      </c>
      <c r="AD70" s="786">
        <v>0</v>
      </c>
      <c r="AE70" s="786">
        <v>0</v>
      </c>
      <c r="AF70" s="786">
        <v>0.61970316018197102</v>
      </c>
      <c r="AG70" s="786">
        <v>0.61970316018197091</v>
      </c>
      <c r="AH70" s="786">
        <v>0.36151451986434596</v>
      </c>
      <c r="AI70" s="786">
        <v>0.36151451986434596</v>
      </c>
      <c r="AJ70" s="786">
        <v>1.6303533812680734E-2</v>
      </c>
      <c r="AK70" s="786">
        <v>1.630353381268073E-2</v>
      </c>
      <c r="AL70" s="786">
        <v>2.4787861410024326E-3</v>
      </c>
      <c r="AM70" s="787">
        <v>2.4787861410024321E-3</v>
      </c>
      <c r="AN70" s="788">
        <v>0</v>
      </c>
      <c r="AO70" s="786">
        <v>0</v>
      </c>
      <c r="AP70" s="786">
        <v>0</v>
      </c>
      <c r="AQ70" s="786">
        <v>0</v>
      </c>
      <c r="AR70" s="786">
        <v>0.61970316018197102</v>
      </c>
      <c r="AS70" s="786">
        <v>0.61970316018197091</v>
      </c>
      <c r="AT70" s="786">
        <v>0.36151451986434596</v>
      </c>
      <c r="AU70" s="786">
        <v>0.36151451986434596</v>
      </c>
      <c r="AV70" s="786">
        <v>1.6303533812680734E-2</v>
      </c>
      <c r="AW70" s="786">
        <v>1.630353381268073E-2</v>
      </c>
      <c r="AX70" s="786">
        <v>2.4787861410024326E-3</v>
      </c>
      <c r="AY70" s="787">
        <v>2.4787861410024321E-3</v>
      </c>
      <c r="AZ70" s="788">
        <v>0</v>
      </c>
      <c r="BA70" s="786">
        <v>0</v>
      </c>
      <c r="BB70" s="786">
        <v>0</v>
      </c>
      <c r="BC70" s="786">
        <v>0</v>
      </c>
      <c r="BD70" s="786">
        <v>0.61970316018197102</v>
      </c>
      <c r="BE70" s="786">
        <v>0.61970316018197091</v>
      </c>
      <c r="BF70" s="786">
        <v>0.36151451986434596</v>
      </c>
      <c r="BG70" s="786">
        <v>0.36151451986434596</v>
      </c>
      <c r="BH70" s="786">
        <v>1.6303533812680734E-2</v>
      </c>
      <c r="BI70" s="786">
        <v>1.630353381268073E-2</v>
      </c>
      <c r="BJ70" s="786">
        <v>2.4787861410024326E-3</v>
      </c>
      <c r="BK70" s="787">
        <v>2.4787861410024321E-3</v>
      </c>
      <c r="BL70" s="815"/>
    </row>
    <row r="71" spans="2:64">
      <c r="B71" s="793" t="s">
        <v>1047</v>
      </c>
      <c r="C71" s="794" t="s">
        <v>1056</v>
      </c>
      <c r="D71" s="788">
        <v>1</v>
      </c>
      <c r="E71" s="786">
        <v>1</v>
      </c>
      <c r="F71" s="786">
        <v>0</v>
      </c>
      <c r="G71" s="786">
        <v>0</v>
      </c>
      <c r="H71" s="786">
        <v>0</v>
      </c>
      <c r="I71" s="786">
        <v>0</v>
      </c>
      <c r="J71" s="786">
        <v>0</v>
      </c>
      <c r="K71" s="786">
        <v>0</v>
      </c>
      <c r="L71" s="786">
        <v>0</v>
      </c>
      <c r="M71" s="786">
        <v>0</v>
      </c>
      <c r="N71" s="786">
        <v>0</v>
      </c>
      <c r="O71" s="787">
        <v>0</v>
      </c>
      <c r="P71" s="788">
        <v>1</v>
      </c>
      <c r="Q71" s="786">
        <v>1</v>
      </c>
      <c r="R71" s="786">
        <v>0</v>
      </c>
      <c r="S71" s="786">
        <v>0</v>
      </c>
      <c r="T71" s="786">
        <v>0</v>
      </c>
      <c r="U71" s="786">
        <v>0</v>
      </c>
      <c r="V71" s="786">
        <v>0</v>
      </c>
      <c r="W71" s="786">
        <v>0</v>
      </c>
      <c r="X71" s="786">
        <v>0</v>
      </c>
      <c r="Y71" s="786">
        <v>0</v>
      </c>
      <c r="Z71" s="786">
        <v>0</v>
      </c>
      <c r="AA71" s="787">
        <v>0</v>
      </c>
      <c r="AB71" s="788">
        <v>1</v>
      </c>
      <c r="AC71" s="786">
        <v>1</v>
      </c>
      <c r="AD71" s="786">
        <v>0</v>
      </c>
      <c r="AE71" s="786">
        <v>0</v>
      </c>
      <c r="AF71" s="786">
        <v>0</v>
      </c>
      <c r="AG71" s="786">
        <v>0</v>
      </c>
      <c r="AH71" s="786">
        <v>0</v>
      </c>
      <c r="AI71" s="786">
        <v>0</v>
      </c>
      <c r="AJ71" s="786">
        <v>0</v>
      </c>
      <c r="AK71" s="786">
        <v>0</v>
      </c>
      <c r="AL71" s="786">
        <v>0</v>
      </c>
      <c r="AM71" s="787">
        <v>0</v>
      </c>
      <c r="AN71" s="788">
        <v>1</v>
      </c>
      <c r="AO71" s="786">
        <v>1</v>
      </c>
      <c r="AP71" s="786">
        <v>0</v>
      </c>
      <c r="AQ71" s="786">
        <v>0</v>
      </c>
      <c r="AR71" s="786">
        <v>0</v>
      </c>
      <c r="AS71" s="786">
        <v>0</v>
      </c>
      <c r="AT71" s="786">
        <v>0</v>
      </c>
      <c r="AU71" s="786">
        <v>0</v>
      </c>
      <c r="AV71" s="786">
        <v>0</v>
      </c>
      <c r="AW71" s="786">
        <v>0</v>
      </c>
      <c r="AX71" s="786">
        <v>0</v>
      </c>
      <c r="AY71" s="787">
        <v>0</v>
      </c>
      <c r="AZ71" s="788">
        <v>1</v>
      </c>
      <c r="BA71" s="786">
        <v>1</v>
      </c>
      <c r="BB71" s="786">
        <v>0</v>
      </c>
      <c r="BC71" s="786">
        <v>0</v>
      </c>
      <c r="BD71" s="786">
        <v>0</v>
      </c>
      <c r="BE71" s="786">
        <v>0</v>
      </c>
      <c r="BF71" s="786">
        <v>0</v>
      </c>
      <c r="BG71" s="786">
        <v>0</v>
      </c>
      <c r="BH71" s="786">
        <v>0</v>
      </c>
      <c r="BI71" s="786">
        <v>0</v>
      </c>
      <c r="BJ71" s="786">
        <v>0</v>
      </c>
      <c r="BK71" s="787">
        <v>0</v>
      </c>
      <c r="BL71" s="815"/>
    </row>
    <row r="72" spans="2:64">
      <c r="B72" s="793" t="s">
        <v>1046</v>
      </c>
      <c r="C72" s="794" t="s">
        <v>1056</v>
      </c>
      <c r="D72" s="788">
        <v>1</v>
      </c>
      <c r="E72" s="786">
        <v>1</v>
      </c>
      <c r="F72" s="786">
        <v>0</v>
      </c>
      <c r="G72" s="786">
        <v>0</v>
      </c>
      <c r="H72" s="786">
        <v>0</v>
      </c>
      <c r="I72" s="786">
        <v>0</v>
      </c>
      <c r="J72" s="786">
        <v>0</v>
      </c>
      <c r="K72" s="786">
        <v>0</v>
      </c>
      <c r="L72" s="786">
        <v>0</v>
      </c>
      <c r="M72" s="786">
        <v>0</v>
      </c>
      <c r="N72" s="786">
        <v>0</v>
      </c>
      <c r="O72" s="787">
        <v>0</v>
      </c>
      <c r="P72" s="788">
        <v>1</v>
      </c>
      <c r="Q72" s="786">
        <v>1</v>
      </c>
      <c r="R72" s="786">
        <v>0</v>
      </c>
      <c r="S72" s="786">
        <v>0</v>
      </c>
      <c r="T72" s="786">
        <v>0</v>
      </c>
      <c r="U72" s="786">
        <v>0</v>
      </c>
      <c r="V72" s="786">
        <v>0</v>
      </c>
      <c r="W72" s="786">
        <v>0</v>
      </c>
      <c r="X72" s="786">
        <v>0</v>
      </c>
      <c r="Y72" s="786">
        <v>0</v>
      </c>
      <c r="Z72" s="786">
        <v>0</v>
      </c>
      <c r="AA72" s="787">
        <v>0</v>
      </c>
      <c r="AB72" s="788">
        <v>1</v>
      </c>
      <c r="AC72" s="786">
        <v>1</v>
      </c>
      <c r="AD72" s="786">
        <v>0</v>
      </c>
      <c r="AE72" s="786">
        <v>0</v>
      </c>
      <c r="AF72" s="786">
        <v>0</v>
      </c>
      <c r="AG72" s="786">
        <v>0</v>
      </c>
      <c r="AH72" s="786">
        <v>0</v>
      </c>
      <c r="AI72" s="786">
        <v>0</v>
      </c>
      <c r="AJ72" s="786">
        <v>0</v>
      </c>
      <c r="AK72" s="786">
        <v>0</v>
      </c>
      <c r="AL72" s="786">
        <v>0</v>
      </c>
      <c r="AM72" s="787">
        <v>0</v>
      </c>
      <c r="AN72" s="788">
        <v>1</v>
      </c>
      <c r="AO72" s="786">
        <v>1</v>
      </c>
      <c r="AP72" s="786">
        <v>0</v>
      </c>
      <c r="AQ72" s="786">
        <v>0</v>
      </c>
      <c r="AR72" s="786">
        <v>0</v>
      </c>
      <c r="AS72" s="786">
        <v>0</v>
      </c>
      <c r="AT72" s="786">
        <v>0</v>
      </c>
      <c r="AU72" s="786">
        <v>0</v>
      </c>
      <c r="AV72" s="786">
        <v>0</v>
      </c>
      <c r="AW72" s="786">
        <v>0</v>
      </c>
      <c r="AX72" s="786">
        <v>0</v>
      </c>
      <c r="AY72" s="787">
        <v>0</v>
      </c>
      <c r="AZ72" s="788">
        <v>1</v>
      </c>
      <c r="BA72" s="786">
        <v>1</v>
      </c>
      <c r="BB72" s="786">
        <v>0</v>
      </c>
      <c r="BC72" s="786">
        <v>0</v>
      </c>
      <c r="BD72" s="786">
        <v>0</v>
      </c>
      <c r="BE72" s="786">
        <v>0</v>
      </c>
      <c r="BF72" s="786">
        <v>0</v>
      </c>
      <c r="BG72" s="786">
        <v>0</v>
      </c>
      <c r="BH72" s="786">
        <v>0</v>
      </c>
      <c r="BI72" s="786">
        <v>0</v>
      </c>
      <c r="BJ72" s="786">
        <v>0</v>
      </c>
      <c r="BK72" s="787">
        <v>0</v>
      </c>
      <c r="BL72" s="815"/>
    </row>
    <row r="73" spans="2:64" ht="15.75" thickBot="1">
      <c r="B73" s="793" t="s">
        <v>1045</v>
      </c>
      <c r="C73" s="794" t="s">
        <v>1056</v>
      </c>
      <c r="D73" s="797">
        <v>0</v>
      </c>
      <c r="E73" s="795">
        <v>0</v>
      </c>
      <c r="F73" s="795">
        <v>0.25</v>
      </c>
      <c r="G73" s="795">
        <v>0.25</v>
      </c>
      <c r="H73" s="795">
        <v>2.5653783242369941E-3</v>
      </c>
      <c r="I73" s="795">
        <v>4.5526028414203543E-2</v>
      </c>
      <c r="J73" s="795">
        <v>0.69103272483557265</v>
      </c>
      <c r="K73" s="795">
        <v>0.65495921755177888</v>
      </c>
      <c r="L73" s="795">
        <v>5.6401896840190369E-2</v>
      </c>
      <c r="M73" s="795">
        <v>4.9514754034017623E-2</v>
      </c>
      <c r="N73" s="795">
        <v>0</v>
      </c>
      <c r="O73" s="796">
        <v>0</v>
      </c>
      <c r="P73" s="797">
        <v>0</v>
      </c>
      <c r="Q73" s="795">
        <v>0</v>
      </c>
      <c r="R73" s="795">
        <v>0.25</v>
      </c>
      <c r="S73" s="795">
        <v>0.25</v>
      </c>
      <c r="T73" s="795">
        <v>2.5653783242369941E-3</v>
      </c>
      <c r="U73" s="795">
        <v>4.5526028414203543E-2</v>
      </c>
      <c r="V73" s="795">
        <v>0.69103272483557265</v>
      </c>
      <c r="W73" s="795">
        <v>0.65495921755177888</v>
      </c>
      <c r="X73" s="795">
        <v>5.6401896840190369E-2</v>
      </c>
      <c r="Y73" s="795">
        <v>4.9514754034017623E-2</v>
      </c>
      <c r="Z73" s="795">
        <v>0</v>
      </c>
      <c r="AA73" s="796">
        <v>0</v>
      </c>
      <c r="AB73" s="797">
        <v>0</v>
      </c>
      <c r="AC73" s="795">
        <v>0</v>
      </c>
      <c r="AD73" s="795">
        <v>0.25</v>
      </c>
      <c r="AE73" s="795">
        <v>0.25</v>
      </c>
      <c r="AF73" s="795">
        <v>2.5653783242369941E-3</v>
      </c>
      <c r="AG73" s="795">
        <v>4.5526028414203543E-2</v>
      </c>
      <c r="AH73" s="795">
        <v>0.69103272483557265</v>
      </c>
      <c r="AI73" s="795">
        <v>0.65495921755177888</v>
      </c>
      <c r="AJ73" s="795">
        <v>5.6401896840190369E-2</v>
      </c>
      <c r="AK73" s="795">
        <v>4.9514754034017623E-2</v>
      </c>
      <c r="AL73" s="795">
        <v>0</v>
      </c>
      <c r="AM73" s="796">
        <v>0</v>
      </c>
      <c r="AN73" s="797">
        <v>0</v>
      </c>
      <c r="AO73" s="795">
        <v>0</v>
      </c>
      <c r="AP73" s="795">
        <v>0.25</v>
      </c>
      <c r="AQ73" s="795">
        <v>0.25</v>
      </c>
      <c r="AR73" s="795">
        <v>2.5653783242369941E-3</v>
      </c>
      <c r="AS73" s="795">
        <v>4.5526028414203543E-2</v>
      </c>
      <c r="AT73" s="795">
        <v>0.69103272483557265</v>
      </c>
      <c r="AU73" s="795">
        <v>0.65495921755177888</v>
      </c>
      <c r="AV73" s="795">
        <v>5.6401896840190369E-2</v>
      </c>
      <c r="AW73" s="795">
        <v>4.9514754034017623E-2</v>
      </c>
      <c r="AX73" s="795">
        <v>0</v>
      </c>
      <c r="AY73" s="796">
        <v>0</v>
      </c>
      <c r="AZ73" s="797">
        <v>0</v>
      </c>
      <c r="BA73" s="795">
        <v>0</v>
      </c>
      <c r="BB73" s="795">
        <v>0.25</v>
      </c>
      <c r="BC73" s="795">
        <v>0.25</v>
      </c>
      <c r="BD73" s="795">
        <v>2.5653783242369941E-3</v>
      </c>
      <c r="BE73" s="795">
        <v>4.5526028414203543E-2</v>
      </c>
      <c r="BF73" s="795">
        <v>0.69103272483557265</v>
      </c>
      <c r="BG73" s="795">
        <v>0.65495921755177888</v>
      </c>
      <c r="BH73" s="795">
        <v>5.6401896840190369E-2</v>
      </c>
      <c r="BI73" s="795">
        <v>4.9514754034017623E-2</v>
      </c>
      <c r="BJ73" s="795">
        <v>0</v>
      </c>
      <c r="BK73" s="796">
        <v>0</v>
      </c>
      <c r="BL73" s="815"/>
    </row>
    <row r="74" spans="2:64">
      <c r="B74" s="1">
        <v>1</v>
      </c>
      <c r="C74" s="1">
        <v>2</v>
      </c>
      <c r="D74" s="1">
        <v>3</v>
      </c>
      <c r="E74" s="1">
        <v>4</v>
      </c>
      <c r="F74" s="1">
        <v>5</v>
      </c>
      <c r="G74" s="1">
        <v>6</v>
      </c>
      <c r="H74" s="1">
        <v>7</v>
      </c>
      <c r="I74" s="1">
        <v>8</v>
      </c>
      <c r="J74" s="1">
        <v>9</v>
      </c>
      <c r="K74" s="1">
        <v>10</v>
      </c>
      <c r="L74" s="1">
        <v>11</v>
      </c>
      <c r="M74" s="1">
        <v>12</v>
      </c>
      <c r="N74" s="1">
        <v>13</v>
      </c>
      <c r="O74" s="1">
        <v>14</v>
      </c>
      <c r="P74" s="1">
        <v>15</v>
      </c>
      <c r="Q74" s="1">
        <v>16</v>
      </c>
      <c r="R74" s="1">
        <v>17</v>
      </c>
      <c r="S74" s="1">
        <v>18</v>
      </c>
      <c r="T74" s="1">
        <v>19</v>
      </c>
      <c r="U74" s="1">
        <v>20</v>
      </c>
      <c r="V74" s="1">
        <v>21</v>
      </c>
      <c r="W74" s="1">
        <v>22</v>
      </c>
      <c r="X74" s="1">
        <v>23</v>
      </c>
      <c r="Y74" s="1">
        <v>24</v>
      </c>
      <c r="Z74" s="1">
        <v>25</v>
      </c>
      <c r="AA74" s="1">
        <v>26</v>
      </c>
      <c r="AB74" s="1">
        <v>27</v>
      </c>
      <c r="AC74" s="1">
        <v>28</v>
      </c>
      <c r="AD74" s="1">
        <v>29</v>
      </c>
      <c r="AE74" s="1">
        <v>30</v>
      </c>
      <c r="AF74" s="1">
        <v>31</v>
      </c>
      <c r="AG74" s="1">
        <v>32</v>
      </c>
      <c r="AH74" s="1">
        <v>33</v>
      </c>
      <c r="AI74" s="1">
        <v>34</v>
      </c>
      <c r="AJ74" s="1">
        <v>35</v>
      </c>
      <c r="AK74" s="1">
        <v>36</v>
      </c>
      <c r="AL74" s="1">
        <v>37</v>
      </c>
      <c r="AM74" s="1">
        <v>38</v>
      </c>
      <c r="AN74" s="1">
        <v>39</v>
      </c>
      <c r="AO74" s="1">
        <v>40</v>
      </c>
      <c r="AP74" s="1">
        <v>41</v>
      </c>
      <c r="AQ74" s="1">
        <v>42</v>
      </c>
      <c r="AR74" s="1">
        <v>43</v>
      </c>
      <c r="AS74" s="1">
        <v>44</v>
      </c>
      <c r="AT74" s="1">
        <v>45</v>
      </c>
      <c r="AU74" s="1">
        <v>46</v>
      </c>
      <c r="AV74" s="1">
        <v>47</v>
      </c>
      <c r="AW74" s="1">
        <v>48</v>
      </c>
      <c r="AX74" s="1">
        <v>49</v>
      </c>
      <c r="AY74" s="1">
        <v>50</v>
      </c>
      <c r="AZ74" s="1">
        <v>51</v>
      </c>
      <c r="BA74" s="1">
        <v>52</v>
      </c>
      <c r="BB74" s="1">
        <v>53</v>
      </c>
      <c r="BC74" s="1">
        <v>54</v>
      </c>
      <c r="BD74" s="1">
        <v>55</v>
      </c>
      <c r="BE74" s="1">
        <v>56</v>
      </c>
      <c r="BF74" s="1">
        <v>57</v>
      </c>
      <c r="BG74" s="1">
        <v>58</v>
      </c>
      <c r="BH74" s="1">
        <v>59</v>
      </c>
      <c r="BI74" s="1">
        <v>60</v>
      </c>
      <c r="BJ74" s="1">
        <v>61</v>
      </c>
      <c r="BK74" s="1">
        <v>62</v>
      </c>
    </row>
  </sheetData>
  <mergeCells count="36">
    <mergeCell ref="AZ17:BK17"/>
    <mergeCell ref="AZ18:BA18"/>
    <mergeCell ref="BB18:BC18"/>
    <mergeCell ref="BD18:BE18"/>
    <mergeCell ref="BF18:BG18"/>
    <mergeCell ref="BH18:BI18"/>
    <mergeCell ref="BJ18:BK18"/>
    <mergeCell ref="AN17:AY17"/>
    <mergeCell ref="AN18:AO18"/>
    <mergeCell ref="AP18:AQ18"/>
    <mergeCell ref="AR18:AS18"/>
    <mergeCell ref="AT18:AU18"/>
    <mergeCell ref="AV18:AW18"/>
    <mergeCell ref="AX18:AY18"/>
    <mergeCell ref="B16:AJ16"/>
    <mergeCell ref="Z18:AA18"/>
    <mergeCell ref="P18:Q18"/>
    <mergeCell ref="R18:S18"/>
    <mergeCell ref="T18:U18"/>
    <mergeCell ref="V18:W18"/>
    <mergeCell ref="X18:Y18"/>
    <mergeCell ref="P17:AA17"/>
    <mergeCell ref="AB17:AM17"/>
    <mergeCell ref="AB18:AC18"/>
    <mergeCell ref="AD18:AE18"/>
    <mergeCell ref="AF18:AG18"/>
    <mergeCell ref="AH18:AI18"/>
    <mergeCell ref="AJ18:AK18"/>
    <mergeCell ref="AL18:AM18"/>
    <mergeCell ref="D17:O17"/>
    <mergeCell ref="N18:O18"/>
    <mergeCell ref="D18:E18"/>
    <mergeCell ref="F18:G18"/>
    <mergeCell ref="H18:I18"/>
    <mergeCell ref="J18:K18"/>
    <mergeCell ref="L18:M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90"/>
  <sheetViews>
    <sheetView topLeftCell="D1" zoomScale="70" zoomScaleNormal="70" workbookViewId="0">
      <selection activeCell="R19" sqref="R19"/>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8" width="18.85546875" style="5" customWidth="1"/>
    <col min="19"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907" t="s">
        <v>171</v>
      </c>
      <c r="C4" s="68" t="s">
        <v>175</v>
      </c>
      <c r="D4" s="68"/>
      <c r="E4" s="38"/>
    </row>
    <row r="5" spans="1:25" ht="26.25" hidden="1" customHeight="1" outlineLevel="1" thickBot="1">
      <c r="B5" s="907"/>
      <c r="C5" s="69" t="s">
        <v>172</v>
      </c>
      <c r="D5" s="69"/>
      <c r="E5" s="38"/>
    </row>
    <row r="6" spans="1:25" ht="26.25" hidden="1" customHeight="1" outlineLevel="1" thickBot="1">
      <c r="B6" s="907"/>
      <c r="C6" s="910" t="s">
        <v>551</v>
      </c>
      <c r="D6" s="911"/>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527</v>
      </c>
      <c r="C8" s="515" t="s">
        <v>480</v>
      </c>
      <c r="D8" s="514"/>
      <c r="M8" s="6"/>
      <c r="N8" s="6"/>
      <c r="O8" s="6"/>
      <c r="P8" s="6"/>
      <c r="Q8" s="6"/>
      <c r="R8" s="6"/>
      <c r="S8" s="6"/>
      <c r="T8" s="6"/>
      <c r="U8" s="6"/>
      <c r="V8" s="6"/>
      <c r="W8" s="6"/>
      <c r="X8" s="6"/>
      <c r="Y8" s="6"/>
    </row>
    <row r="9" spans="1:25" ht="19.5" hidden="1" customHeight="1" outlineLevel="1">
      <c r="B9" s="92"/>
      <c r="C9" s="515" t="s">
        <v>528</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481</v>
      </c>
      <c r="C11" s="5"/>
      <c r="O11" s="475"/>
    </row>
    <row r="12" spans="1:25" ht="58.5" customHeight="1">
      <c r="B12" s="912" t="s">
        <v>614</v>
      </c>
      <c r="C12" s="912"/>
      <c r="D12" s="912"/>
      <c r="E12" s="912"/>
      <c r="F12" s="912"/>
      <c r="G12" s="912"/>
      <c r="H12" s="912"/>
      <c r="I12" s="912"/>
      <c r="J12" s="912"/>
      <c r="K12" s="912"/>
      <c r="L12" s="912"/>
      <c r="M12" s="912"/>
      <c r="N12" s="912"/>
      <c r="O12" s="912"/>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563</v>
      </c>
      <c r="E14" s="418" t="s">
        <v>564</v>
      </c>
      <c r="F14" s="418" t="s">
        <v>565</v>
      </c>
      <c r="G14" s="418" t="s">
        <v>566</v>
      </c>
      <c r="H14" s="418" t="s">
        <v>567</v>
      </c>
      <c r="I14" s="418" t="s">
        <v>568</v>
      </c>
      <c r="J14" s="418" t="s">
        <v>569</v>
      </c>
      <c r="K14" s="418" t="s">
        <v>570</v>
      </c>
      <c r="L14" s="418" t="s">
        <v>1115</v>
      </c>
      <c r="M14" s="418" t="s">
        <v>1116</v>
      </c>
      <c r="N14" s="418" t="s">
        <v>1117</v>
      </c>
      <c r="O14" s="418" t="s">
        <v>1118</v>
      </c>
      <c r="P14" s="418" t="s">
        <v>1119</v>
      </c>
      <c r="Q14" s="418" t="s">
        <v>1120</v>
      </c>
      <c r="R14" s="418" t="s">
        <v>1120</v>
      </c>
    </row>
    <row r="15" spans="1:25" s="7" customFormat="1" ht="18.75" customHeight="1">
      <c r="B15" s="419" t="s">
        <v>188</v>
      </c>
      <c r="C15" s="908"/>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c r="R15" s="421">
        <v>2024</v>
      </c>
    </row>
    <row r="16" spans="1:25" s="87" customFormat="1" ht="18" customHeight="1">
      <c r="B16" s="422" t="s">
        <v>559</v>
      </c>
      <c r="C16" s="905"/>
      <c r="D16" s="684">
        <v>0</v>
      </c>
      <c r="E16" s="684">
        <v>0</v>
      </c>
      <c r="F16" s="684">
        <v>0</v>
      </c>
      <c r="G16" s="684">
        <v>0</v>
      </c>
      <c r="H16" s="684">
        <v>0</v>
      </c>
      <c r="I16" s="684">
        <v>0</v>
      </c>
      <c r="J16" s="684">
        <v>0</v>
      </c>
      <c r="K16" s="684">
        <v>0</v>
      </c>
      <c r="L16" s="684">
        <v>0</v>
      </c>
      <c r="M16" s="684">
        <v>0</v>
      </c>
      <c r="N16" s="684">
        <v>2</v>
      </c>
      <c r="O16" s="685">
        <v>0</v>
      </c>
      <c r="P16" s="685">
        <v>0</v>
      </c>
      <c r="Q16" s="685">
        <v>0</v>
      </c>
      <c r="R16" s="685">
        <v>0</v>
      </c>
    </row>
    <row r="17" spans="1:19" s="87" customFormat="1" ht="17.25" customHeight="1">
      <c r="B17" s="423" t="s">
        <v>560</v>
      </c>
      <c r="C17" s="909"/>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25">
        <f>12-N16</f>
        <v>10</v>
      </c>
      <c r="O17" s="89">
        <f t="shared" si="1"/>
        <v>12</v>
      </c>
      <c r="P17" s="89">
        <f t="shared" ref="P17:Q17" si="2">12-P16</f>
        <v>12</v>
      </c>
      <c r="Q17" s="89">
        <f t="shared" si="2"/>
        <v>12</v>
      </c>
      <c r="R17" s="89">
        <f t="shared" ref="R17" si="3">12-R16</f>
        <v>12</v>
      </c>
    </row>
    <row r="18" spans="1:19" s="7" customFormat="1" ht="17.25" customHeight="1">
      <c r="B18" s="424" t="str">
        <f>'1.  LRAMVA Summary'!B30</f>
        <v>Residential</v>
      </c>
      <c r="C18" s="904" t="str">
        <f>'2. LRAMVA Threshold'!D43</f>
        <v>kWh</v>
      </c>
      <c r="D18" s="35"/>
      <c r="E18" s="35"/>
      <c r="F18" s="35"/>
      <c r="G18" s="35"/>
      <c r="H18" s="35"/>
      <c r="I18" s="35"/>
      <c r="J18" s="35"/>
      <c r="K18" s="35"/>
      <c r="L18" s="798">
        <v>1.0630000000000001E-2</v>
      </c>
      <c r="M18" s="798">
        <v>5.5300000000000002E-3</v>
      </c>
      <c r="N18" s="35"/>
      <c r="O18" s="57"/>
      <c r="P18" s="57"/>
      <c r="Q18" s="57"/>
      <c r="R18" s="57"/>
      <c r="S18" s="87"/>
    </row>
    <row r="19" spans="1:19" s="7" customFormat="1" ht="15" customHeight="1" outlineLevel="1">
      <c r="B19" s="468" t="s">
        <v>511</v>
      </c>
      <c r="C19" s="905"/>
      <c r="D19" s="35"/>
      <c r="E19" s="35"/>
      <c r="F19" s="35"/>
      <c r="G19" s="35"/>
      <c r="H19" s="35"/>
      <c r="I19" s="35"/>
      <c r="J19" s="35"/>
      <c r="K19" s="35"/>
      <c r="L19" s="35"/>
      <c r="M19" s="35"/>
      <c r="N19" s="35"/>
      <c r="O19" s="57"/>
      <c r="P19" s="57"/>
      <c r="Q19" s="57"/>
      <c r="R19" s="57"/>
      <c r="S19" s="87"/>
    </row>
    <row r="20" spans="1:19" s="7" customFormat="1" ht="15" customHeight="1" outlineLevel="1">
      <c r="B20" s="468" t="s">
        <v>512</v>
      </c>
      <c r="C20" s="905"/>
      <c r="D20" s="35"/>
      <c r="E20" s="35"/>
      <c r="F20" s="35"/>
      <c r="G20" s="35"/>
      <c r="H20" s="35"/>
      <c r="I20" s="35"/>
      <c r="J20" s="35"/>
      <c r="K20" s="35"/>
      <c r="L20" s="35"/>
      <c r="M20" s="35"/>
      <c r="N20" s="35"/>
      <c r="O20" s="57"/>
      <c r="P20" s="57"/>
      <c r="Q20" s="57"/>
      <c r="R20" s="57"/>
      <c r="S20" s="87"/>
    </row>
    <row r="21" spans="1:19" s="7" customFormat="1" ht="15" customHeight="1" outlineLevel="1">
      <c r="B21" s="468" t="s">
        <v>488</v>
      </c>
      <c r="C21" s="905"/>
      <c r="D21" s="35"/>
      <c r="E21" s="35"/>
      <c r="F21" s="35"/>
      <c r="G21" s="35"/>
      <c r="H21" s="35"/>
      <c r="I21" s="35"/>
      <c r="J21" s="35"/>
      <c r="K21" s="35"/>
      <c r="L21" s="35"/>
      <c r="M21" s="35"/>
      <c r="N21" s="35"/>
      <c r="O21" s="57"/>
      <c r="P21" s="57"/>
      <c r="Q21" s="57"/>
      <c r="R21" s="57"/>
      <c r="S21" s="87"/>
    </row>
    <row r="22" spans="1:19" s="7" customFormat="1" ht="14.25" customHeight="1">
      <c r="B22" s="468" t="s">
        <v>513</v>
      </c>
      <c r="C22" s="906"/>
      <c r="D22" s="54">
        <f>SUM(D18:D21)</f>
        <v>0</v>
      </c>
      <c r="E22" s="54">
        <f t="shared" ref="E22:P22" si="4">SUM(E18:E21)</f>
        <v>0</v>
      </c>
      <c r="F22" s="54">
        <f t="shared" si="4"/>
        <v>0</v>
      </c>
      <c r="G22" s="54">
        <f t="shared" si="4"/>
        <v>0</v>
      </c>
      <c r="H22" s="54">
        <f t="shared" si="4"/>
        <v>0</v>
      </c>
      <c r="I22" s="54">
        <f t="shared" si="4"/>
        <v>0</v>
      </c>
      <c r="J22" s="54">
        <f t="shared" si="4"/>
        <v>0</v>
      </c>
      <c r="K22" s="54">
        <f t="shared" si="4"/>
        <v>0</v>
      </c>
      <c r="L22" s="54">
        <f t="shared" si="4"/>
        <v>1.0630000000000001E-2</v>
      </c>
      <c r="M22" s="799">
        <f t="shared" si="4"/>
        <v>5.5300000000000002E-3</v>
      </c>
      <c r="N22" s="799">
        <f t="shared" si="4"/>
        <v>0</v>
      </c>
      <c r="O22" s="54">
        <f t="shared" si="4"/>
        <v>0</v>
      </c>
      <c r="P22" s="54">
        <f t="shared" si="4"/>
        <v>0</v>
      </c>
      <c r="Q22" s="54">
        <f t="shared" ref="Q22:R22" si="5">SUM(Q18:Q21)</f>
        <v>0</v>
      </c>
      <c r="R22" s="54">
        <f t="shared" si="5"/>
        <v>0</v>
      </c>
      <c r="S22" s="87"/>
    </row>
    <row r="23" spans="1:19" s="52" customFormat="1">
      <c r="A23" s="51"/>
      <c r="B23" s="434" t="s">
        <v>514</v>
      </c>
      <c r="C23" s="426"/>
      <c r="D23" s="427"/>
      <c r="E23" s="428">
        <f>ROUND(SUM(D22*E16+E22*E17)/12,4)</f>
        <v>0</v>
      </c>
      <c r="F23" s="428">
        <f t="shared" ref="F23:R23" si="6">ROUND(SUM(E22*F16+F22*F17)/12,4)</f>
        <v>0</v>
      </c>
      <c r="G23" s="428">
        <f t="shared" si="6"/>
        <v>0</v>
      </c>
      <c r="H23" s="428">
        <f t="shared" si="6"/>
        <v>0</v>
      </c>
      <c r="I23" s="428">
        <f t="shared" si="6"/>
        <v>0</v>
      </c>
      <c r="J23" s="428">
        <f t="shared" si="6"/>
        <v>0</v>
      </c>
      <c r="K23" s="428">
        <f t="shared" si="6"/>
        <v>0</v>
      </c>
      <c r="L23" s="800">
        <f>ROUND(SUM(K22*L16+L22*L17)/12,5)</f>
        <v>1.0630000000000001E-2</v>
      </c>
      <c r="M23" s="800">
        <f>ROUND(SUM(L22*M16+M22*M17)/12,5)</f>
        <v>5.5300000000000002E-3</v>
      </c>
      <c r="N23" s="800">
        <f>ROUND(SUM(M22*N16+N22*N17)/12,5)</f>
        <v>9.2000000000000003E-4</v>
      </c>
      <c r="O23" s="428">
        <f t="shared" si="6"/>
        <v>0</v>
      </c>
      <c r="P23" s="428">
        <f t="shared" si="6"/>
        <v>0</v>
      </c>
      <c r="Q23" s="428">
        <f t="shared" si="6"/>
        <v>0</v>
      </c>
      <c r="R23" s="428">
        <f t="shared" si="6"/>
        <v>0</v>
      </c>
      <c r="S23" s="87"/>
    </row>
    <row r="24" spans="1:19" s="52" customFormat="1">
      <c r="A24" s="51"/>
      <c r="B24" s="425"/>
      <c r="C24" s="429"/>
      <c r="D24" s="427"/>
      <c r="E24" s="428"/>
      <c r="F24" s="428"/>
      <c r="G24" s="428"/>
      <c r="H24" s="428"/>
      <c r="I24" s="428"/>
      <c r="J24" s="428"/>
      <c r="K24" s="428"/>
      <c r="L24" s="430"/>
      <c r="M24" s="430"/>
      <c r="N24" s="430"/>
      <c r="O24" s="430"/>
      <c r="P24" s="430"/>
      <c r="Q24" s="430"/>
      <c r="R24" s="430"/>
      <c r="S24" s="87"/>
    </row>
    <row r="25" spans="1:19" s="52" customFormat="1" ht="15.75" customHeight="1">
      <c r="A25" s="51"/>
      <c r="B25" s="523" t="str">
        <f>'1.  LRAMVA Summary'!B31</f>
        <v>Competitive Sector Multi-Unit Residential Service</v>
      </c>
      <c r="C25" s="904" t="str">
        <f>'2. LRAMVA Threshold'!E43</f>
        <v>kWh</v>
      </c>
      <c r="D25" s="35"/>
      <c r="E25" s="35"/>
      <c r="F25" s="35"/>
      <c r="G25" s="35"/>
      <c r="H25" s="35"/>
      <c r="I25" s="35"/>
      <c r="J25" s="35"/>
      <c r="K25" s="35"/>
      <c r="L25" s="798">
        <v>1.627E-2</v>
      </c>
      <c r="M25" s="798">
        <v>8.4600000000000005E-3</v>
      </c>
      <c r="N25" s="35"/>
      <c r="O25" s="35"/>
      <c r="P25" s="57"/>
      <c r="Q25" s="57"/>
      <c r="R25" s="57"/>
      <c r="S25" s="87"/>
    </row>
    <row r="26" spans="1:19" outlineLevel="1">
      <c r="B26" s="468" t="s">
        <v>511</v>
      </c>
      <c r="C26" s="905"/>
      <c r="D26" s="35"/>
      <c r="E26" s="35"/>
      <c r="F26" s="35"/>
      <c r="G26" s="35"/>
      <c r="H26" s="35"/>
      <c r="I26" s="35"/>
      <c r="J26" s="35"/>
      <c r="K26" s="35"/>
      <c r="L26" s="35"/>
      <c r="M26" s="35"/>
      <c r="N26" s="35"/>
      <c r="O26" s="35"/>
      <c r="P26" s="35"/>
      <c r="Q26" s="35"/>
      <c r="R26" s="35"/>
      <c r="S26" s="87"/>
    </row>
    <row r="27" spans="1:19" outlineLevel="1">
      <c r="B27" s="468" t="s">
        <v>512</v>
      </c>
      <c r="C27" s="905"/>
      <c r="D27" s="35"/>
      <c r="E27" s="35"/>
      <c r="F27" s="35"/>
      <c r="G27" s="35"/>
      <c r="H27" s="35"/>
      <c r="I27" s="35"/>
      <c r="J27" s="35"/>
      <c r="K27" s="35"/>
      <c r="L27" s="35"/>
      <c r="M27" s="35"/>
      <c r="N27" s="35"/>
      <c r="O27" s="35"/>
      <c r="P27" s="35"/>
      <c r="Q27" s="35"/>
      <c r="R27" s="35"/>
      <c r="S27" s="87"/>
    </row>
    <row r="28" spans="1:19" outlineLevel="1">
      <c r="B28" s="468" t="s">
        <v>488</v>
      </c>
      <c r="C28" s="905"/>
      <c r="D28" s="35"/>
      <c r="E28" s="35"/>
      <c r="F28" s="35"/>
      <c r="G28" s="35"/>
      <c r="H28" s="35"/>
      <c r="I28" s="35"/>
      <c r="J28" s="35"/>
      <c r="K28" s="35"/>
      <c r="L28" s="35"/>
      <c r="M28" s="35"/>
      <c r="N28" s="35"/>
      <c r="O28" s="35"/>
      <c r="P28" s="35"/>
      <c r="Q28" s="35"/>
      <c r="R28" s="35"/>
      <c r="S28" s="87"/>
    </row>
    <row r="29" spans="1:19">
      <c r="B29" s="468" t="s">
        <v>513</v>
      </c>
      <c r="C29" s="906"/>
      <c r="D29" s="54">
        <f t="shared" ref="D29:Q29" si="7">SUM(D25:D28)</f>
        <v>0</v>
      </c>
      <c r="E29" s="54">
        <f t="shared" si="7"/>
        <v>0</v>
      </c>
      <c r="F29" s="54">
        <f t="shared" si="7"/>
        <v>0</v>
      </c>
      <c r="G29" s="54">
        <f t="shared" si="7"/>
        <v>0</v>
      </c>
      <c r="H29" s="54">
        <f t="shared" si="7"/>
        <v>0</v>
      </c>
      <c r="I29" s="54">
        <f t="shared" si="7"/>
        <v>0</v>
      </c>
      <c r="J29" s="54">
        <f t="shared" si="7"/>
        <v>0</v>
      </c>
      <c r="K29" s="54">
        <f t="shared" si="7"/>
        <v>0</v>
      </c>
      <c r="L29" s="54">
        <f t="shared" si="7"/>
        <v>1.627E-2</v>
      </c>
      <c r="M29" s="799">
        <f t="shared" si="7"/>
        <v>8.4600000000000005E-3</v>
      </c>
      <c r="N29" s="799">
        <f t="shared" ref="N29" si="8">SUM(N25:N28)</f>
        <v>0</v>
      </c>
      <c r="O29" s="54">
        <f t="shared" si="7"/>
        <v>0</v>
      </c>
      <c r="P29" s="54">
        <f t="shared" si="7"/>
        <v>0</v>
      </c>
      <c r="Q29" s="54">
        <f t="shared" si="7"/>
        <v>0</v>
      </c>
      <c r="R29" s="54">
        <f t="shared" ref="R29" si="9">SUM(R25:R28)</f>
        <v>0</v>
      </c>
      <c r="S29" s="87"/>
    </row>
    <row r="30" spans="1:19">
      <c r="B30" s="434" t="s">
        <v>514</v>
      </c>
      <c r="C30" s="431"/>
      <c r="D30" s="58"/>
      <c r="E30" s="428">
        <f t="shared" ref="E30:K30" si="10">ROUND(SUM(D29*E16+E29*E17)/12,4)</f>
        <v>0</v>
      </c>
      <c r="F30" s="428">
        <f t="shared" si="10"/>
        <v>0</v>
      </c>
      <c r="G30" s="428">
        <f t="shared" si="10"/>
        <v>0</v>
      </c>
      <c r="H30" s="428">
        <f t="shared" si="10"/>
        <v>0</v>
      </c>
      <c r="I30" s="428">
        <f t="shared" si="10"/>
        <v>0</v>
      </c>
      <c r="J30" s="428">
        <f t="shared" si="10"/>
        <v>0</v>
      </c>
      <c r="K30" s="428">
        <f t="shared" si="10"/>
        <v>0</v>
      </c>
      <c r="L30" s="800">
        <f>ROUND(SUM(K29*L16+L29*L17)/12,5)</f>
        <v>1.627E-2</v>
      </c>
      <c r="M30" s="800">
        <f>ROUND(SUM(L29*M16+M29*M17)/12,5)</f>
        <v>8.4600000000000005E-3</v>
      </c>
      <c r="N30" s="800">
        <f t="shared" ref="N30" si="11">ROUND(SUM(M29*N16+N29*N17)/12,5)</f>
        <v>1.41E-3</v>
      </c>
      <c r="O30" s="428">
        <f>ROUND(SUM(N29*O16+O29*O17)/12,4)</f>
        <v>0</v>
      </c>
      <c r="P30" s="428">
        <f>ROUND(SUM(O29*P16+P29*P17)/12,4)</f>
        <v>0</v>
      </c>
      <c r="Q30" s="428">
        <f>ROUND(SUM(P29*Q16+Q29*Q17)/12,4)</f>
        <v>0</v>
      </c>
      <c r="R30" s="428">
        <f>ROUND(SUM(Q29*R16+R29*R17)/12,4)</f>
        <v>0</v>
      </c>
      <c r="S30" s="87"/>
    </row>
    <row r="31" spans="1:19">
      <c r="B31" s="425"/>
      <c r="C31" s="432"/>
      <c r="D31" s="433"/>
      <c r="E31" s="433"/>
      <c r="F31" s="433"/>
      <c r="G31" s="433"/>
      <c r="H31" s="433"/>
      <c r="I31" s="433"/>
      <c r="J31" s="433"/>
      <c r="K31" s="433"/>
      <c r="L31" s="433"/>
      <c r="M31" s="433"/>
      <c r="N31" s="430"/>
      <c r="O31" s="430"/>
      <c r="P31" s="430"/>
      <c r="Q31" s="430"/>
      <c r="R31" s="430"/>
      <c r="S31" s="87"/>
    </row>
    <row r="32" spans="1:19" s="53" customFormat="1">
      <c r="B32" s="523" t="str">
        <f>'1.  LRAMVA Summary'!B32</f>
        <v>GS &lt;50kW</v>
      </c>
      <c r="C32" s="904" t="str">
        <f>'2. LRAMVA Threshold'!F43</f>
        <v>kWh</v>
      </c>
      <c r="D32" s="35"/>
      <c r="E32" s="35"/>
      <c r="F32" s="35"/>
      <c r="G32" s="35"/>
      <c r="H32" s="35"/>
      <c r="I32" s="35"/>
      <c r="J32" s="35"/>
      <c r="K32" s="35"/>
      <c r="L32" s="798">
        <v>3.1870000000000002E-2</v>
      </c>
      <c r="M32" s="798">
        <v>3.3119999999999997E-2</v>
      </c>
      <c r="N32" s="798">
        <v>3.4209999999999997E-2</v>
      </c>
      <c r="O32" s="798">
        <v>3.5779999999999999E-2</v>
      </c>
      <c r="P32" s="798">
        <v>3.6310000000000002E-2</v>
      </c>
      <c r="Q32" s="798">
        <v>3.8640000000000001E-2</v>
      </c>
      <c r="R32" s="798">
        <v>4.0419999999999998E-2</v>
      </c>
      <c r="S32" s="87"/>
    </row>
    <row r="33" spans="2:19" outlineLevel="1">
      <c r="B33" s="468" t="s">
        <v>511</v>
      </c>
      <c r="C33" s="905"/>
      <c r="D33" s="35"/>
      <c r="E33" s="35"/>
      <c r="F33" s="35"/>
      <c r="G33" s="35"/>
      <c r="H33" s="35"/>
      <c r="I33" s="35"/>
      <c r="J33" s="35"/>
      <c r="K33" s="35"/>
      <c r="L33" s="798">
        <v>7.6000000000000004E-4</v>
      </c>
      <c r="M33" s="798">
        <v>7.6000000000000004E-4</v>
      </c>
      <c r="N33" s="798"/>
      <c r="O33" s="798"/>
      <c r="P33" s="35"/>
      <c r="Q33" s="35"/>
      <c r="R33" s="35"/>
      <c r="S33" s="87"/>
    </row>
    <row r="34" spans="2:19" outlineLevel="1">
      <c r="B34" s="468" t="s">
        <v>512</v>
      </c>
      <c r="C34" s="905"/>
      <c r="D34" s="35"/>
      <c r="E34" s="35"/>
      <c r="F34" s="35"/>
      <c r="G34" s="35"/>
      <c r="H34" s="35"/>
      <c r="I34" s="35"/>
      <c r="J34" s="35"/>
      <c r="K34" s="35"/>
      <c r="L34" s="798">
        <v>2.4000000000000001E-4</v>
      </c>
      <c r="M34" s="798">
        <v>2.4000000000000001E-4</v>
      </c>
      <c r="N34" s="798"/>
      <c r="O34" s="802"/>
      <c r="P34" s="35"/>
      <c r="Q34" s="35"/>
      <c r="R34" s="35"/>
      <c r="S34" s="87"/>
    </row>
    <row r="35" spans="2:19" ht="28.5" outlineLevel="1">
      <c r="B35" s="801" t="s">
        <v>1079</v>
      </c>
      <c r="C35" s="905"/>
      <c r="D35" s="35"/>
      <c r="E35" s="35"/>
      <c r="F35" s="35"/>
      <c r="G35" s="35"/>
      <c r="H35" s="35"/>
      <c r="I35" s="35"/>
      <c r="J35" s="35"/>
      <c r="K35" s="35"/>
      <c r="L35" s="798">
        <v>4.8999999999999998E-4</v>
      </c>
      <c r="M35" s="798">
        <v>4.8999999999999998E-4</v>
      </c>
      <c r="N35" s="798"/>
      <c r="O35" s="798"/>
      <c r="P35" s="35"/>
      <c r="Q35" s="35"/>
      <c r="R35" s="35"/>
      <c r="S35" s="87"/>
    </row>
    <row r="36" spans="2:19" ht="28.5" outlineLevel="1">
      <c r="B36" s="801" t="s">
        <v>1080</v>
      </c>
      <c r="C36" s="905"/>
      <c r="D36" s="35"/>
      <c r="E36" s="35"/>
      <c r="F36" s="35"/>
      <c r="G36" s="35"/>
      <c r="H36" s="35"/>
      <c r="I36" s="35"/>
      <c r="J36" s="35"/>
      <c r="K36" s="35"/>
      <c r="L36" s="35"/>
      <c r="M36" s="35"/>
      <c r="N36" s="798">
        <v>5.2999999999999998E-4</v>
      </c>
      <c r="O36" s="798"/>
      <c r="P36" s="35"/>
      <c r="Q36" s="35"/>
      <c r="R36" s="35"/>
      <c r="S36" s="87"/>
    </row>
    <row r="37" spans="2:19" ht="28.5" outlineLevel="1">
      <c r="B37" s="801" t="s">
        <v>1081</v>
      </c>
      <c r="C37" s="905"/>
      <c r="D37" s="35"/>
      <c r="E37" s="35"/>
      <c r="F37" s="35"/>
      <c r="G37" s="35"/>
      <c r="H37" s="35"/>
      <c r="I37" s="35"/>
      <c r="J37" s="35"/>
      <c r="K37" s="35"/>
      <c r="L37" s="35"/>
      <c r="M37" s="35"/>
      <c r="N37" s="798">
        <v>4.8000000000000001E-4</v>
      </c>
      <c r="O37" s="798"/>
      <c r="P37" s="35"/>
      <c r="Q37" s="35"/>
      <c r="R37" s="35"/>
      <c r="S37" s="87"/>
    </row>
    <row r="38" spans="2:19" ht="28.5" outlineLevel="1">
      <c r="B38" s="801" t="s">
        <v>1082</v>
      </c>
      <c r="C38" s="905"/>
      <c r="D38" s="35"/>
      <c r="E38" s="35"/>
      <c r="F38" s="35"/>
      <c r="G38" s="35"/>
      <c r="H38" s="35"/>
      <c r="I38" s="35"/>
      <c r="J38" s="35"/>
      <c r="K38" s="35"/>
      <c r="L38" s="35"/>
      <c r="M38" s="35"/>
      <c r="N38" s="798">
        <v>1.8000000000000001E-4</v>
      </c>
      <c r="O38" s="798">
        <v>1.8000000000000001E-4</v>
      </c>
      <c r="P38" s="798">
        <v>1.8000000000000001E-4</v>
      </c>
      <c r="Q38" s="798"/>
      <c r="R38" s="798"/>
      <c r="S38" s="87"/>
    </row>
    <row r="39" spans="2:19" ht="42.75" outlineLevel="1">
      <c r="B39" s="801" t="s">
        <v>1083</v>
      </c>
      <c r="C39" s="905"/>
      <c r="D39" s="35"/>
      <c r="E39" s="35"/>
      <c r="F39" s="35"/>
      <c r="G39" s="35"/>
      <c r="H39" s="35"/>
      <c r="I39" s="35"/>
      <c r="J39" s="35"/>
      <c r="K39" s="35"/>
      <c r="L39" s="35"/>
      <c r="M39" s="35"/>
      <c r="N39" s="798">
        <v>-2.48E-3</v>
      </c>
      <c r="O39" s="798">
        <v>-2.48E-3</v>
      </c>
      <c r="P39" s="35"/>
      <c r="Q39" s="35"/>
      <c r="R39" s="35"/>
      <c r="S39" s="87"/>
    </row>
    <row r="40" spans="2:19" ht="28.5" outlineLevel="1">
      <c r="B40" s="801" t="s">
        <v>1084</v>
      </c>
      <c r="C40" s="905"/>
      <c r="D40" s="35"/>
      <c r="E40" s="35"/>
      <c r="F40" s="35"/>
      <c r="G40" s="35"/>
      <c r="H40" s="35"/>
      <c r="I40" s="35"/>
      <c r="J40" s="35"/>
      <c r="K40" s="35"/>
      <c r="L40" s="35"/>
      <c r="M40" s="35"/>
      <c r="N40" s="798">
        <v>-4.0000000000000002E-4</v>
      </c>
      <c r="O40" s="798">
        <v>-4.0000000000000002E-4</v>
      </c>
      <c r="P40" s="35"/>
      <c r="Q40" s="35"/>
      <c r="R40" s="35"/>
      <c r="S40" s="87"/>
    </row>
    <row r="41" spans="2:19" ht="42.75" outlineLevel="1">
      <c r="B41" s="801" t="s">
        <v>1085</v>
      </c>
      <c r="C41" s="905"/>
      <c r="D41" s="35"/>
      <c r="E41" s="35"/>
      <c r="F41" s="35"/>
      <c r="G41" s="35"/>
      <c r="H41" s="35"/>
      <c r="I41" s="35"/>
      <c r="J41" s="35"/>
      <c r="K41" s="35"/>
      <c r="L41" s="35"/>
      <c r="M41" s="35"/>
      <c r="N41" s="798">
        <v>-1.2E-4</v>
      </c>
      <c r="O41" s="798"/>
      <c r="P41" s="35"/>
      <c r="Q41" s="35"/>
      <c r="R41" s="35"/>
      <c r="S41" s="87"/>
    </row>
    <row r="42" spans="2:19" ht="28.5" outlineLevel="1">
      <c r="B42" s="801" t="s">
        <v>1086</v>
      </c>
      <c r="C42" s="905"/>
      <c r="D42" s="35"/>
      <c r="E42" s="35"/>
      <c r="F42" s="35"/>
      <c r="G42" s="35"/>
      <c r="H42" s="35"/>
      <c r="I42" s="35"/>
      <c r="J42" s="35"/>
      <c r="K42" s="35"/>
      <c r="L42" s="35"/>
      <c r="M42" s="35"/>
      <c r="N42" s="798">
        <v>-2.3000000000000001E-4</v>
      </c>
      <c r="O42" s="798"/>
      <c r="P42" s="35"/>
      <c r="Q42" s="35"/>
      <c r="R42" s="35"/>
      <c r="S42" s="87"/>
    </row>
    <row r="43" spans="2:19" ht="28.5" outlineLevel="1">
      <c r="B43" s="801" t="s">
        <v>1087</v>
      </c>
      <c r="C43" s="905"/>
      <c r="D43" s="35"/>
      <c r="E43" s="35"/>
      <c r="F43" s="35"/>
      <c r="G43" s="35"/>
      <c r="H43" s="35"/>
      <c r="I43" s="35"/>
      <c r="J43" s="35"/>
      <c r="K43" s="35"/>
      <c r="L43" s="35"/>
      <c r="M43" s="35"/>
      <c r="N43" s="798">
        <v>1E-4</v>
      </c>
      <c r="O43" s="798">
        <v>1E-4</v>
      </c>
      <c r="P43" s="35"/>
      <c r="Q43" s="35"/>
      <c r="R43" s="35"/>
      <c r="S43" s="87"/>
    </row>
    <row r="44" spans="2:19" ht="28.5" outlineLevel="1">
      <c r="B44" s="801" t="s">
        <v>1088</v>
      </c>
      <c r="C44" s="905"/>
      <c r="D44" s="35"/>
      <c r="E44" s="35"/>
      <c r="F44" s="35"/>
      <c r="G44" s="35"/>
      <c r="H44" s="35"/>
      <c r="I44" s="35"/>
      <c r="J44" s="35"/>
      <c r="K44" s="35"/>
      <c r="L44" s="35"/>
      <c r="M44" s="35"/>
      <c r="N44" s="798"/>
      <c r="O44" s="798">
        <v>-2.0000000000000002E-5</v>
      </c>
      <c r="P44" s="798">
        <v>-2.0000000000000002E-5</v>
      </c>
      <c r="Q44" s="798">
        <v>-2.0000000000000002E-5</v>
      </c>
      <c r="R44" s="798">
        <v>-2.0000000000000002E-5</v>
      </c>
      <c r="S44" s="87"/>
    </row>
    <row r="45" spans="2:19" ht="28.5" outlineLevel="1">
      <c r="B45" s="801" t="s">
        <v>1089</v>
      </c>
      <c r="C45" s="905"/>
      <c r="D45" s="35"/>
      <c r="E45" s="35"/>
      <c r="F45" s="35"/>
      <c r="G45" s="35"/>
      <c r="H45" s="35"/>
      <c r="I45" s="35"/>
      <c r="J45" s="35"/>
      <c r="K45" s="35"/>
      <c r="L45" s="35"/>
      <c r="M45" s="35"/>
      <c r="N45" s="798"/>
      <c r="O45" s="798">
        <v>-6.0000000000000002E-5</v>
      </c>
      <c r="P45" s="798">
        <v>-6.0000000000000002E-5</v>
      </c>
      <c r="Q45" s="798">
        <v>-6.0000000000000002E-5</v>
      </c>
      <c r="R45" s="798">
        <v>-6.0000000000000002E-5</v>
      </c>
      <c r="S45" s="87"/>
    </row>
    <row r="46" spans="2:19" ht="28.5" outlineLevel="1">
      <c r="B46" s="801" t="s">
        <v>1090</v>
      </c>
      <c r="C46" s="905"/>
      <c r="D46" s="35"/>
      <c r="E46" s="35"/>
      <c r="F46" s="35"/>
      <c r="G46" s="35"/>
      <c r="H46" s="35"/>
      <c r="I46" s="35"/>
      <c r="J46" s="35"/>
      <c r="K46" s="35"/>
      <c r="L46" s="35"/>
      <c r="M46" s="35"/>
      <c r="N46" s="798"/>
      <c r="O46" s="798"/>
      <c r="P46" s="798">
        <v>-2.0999999999999999E-3</v>
      </c>
      <c r="Q46" s="798"/>
      <c r="R46" s="798"/>
      <c r="S46" s="87"/>
    </row>
    <row r="47" spans="2:19" ht="42.75" outlineLevel="1">
      <c r="B47" s="801" t="s">
        <v>1121</v>
      </c>
      <c r="C47" s="905"/>
      <c r="D47" s="35"/>
      <c r="E47" s="35"/>
      <c r="F47" s="35"/>
      <c r="G47" s="35"/>
      <c r="H47" s="35"/>
      <c r="I47" s="35"/>
      <c r="J47" s="35"/>
      <c r="K47" s="35"/>
      <c r="L47" s="35"/>
      <c r="M47" s="35"/>
      <c r="N47" s="798"/>
      <c r="O47" s="798"/>
      <c r="P47" s="798"/>
      <c r="Q47" s="798">
        <v>-2.5200000000000001E-3</v>
      </c>
      <c r="R47" s="798">
        <v>-2.5200000000000001E-3</v>
      </c>
      <c r="S47" s="87"/>
    </row>
    <row r="48" spans="2:19" ht="28.5" outlineLevel="1">
      <c r="B48" s="801" t="s">
        <v>1122</v>
      </c>
      <c r="C48" s="905"/>
      <c r="D48" s="35"/>
      <c r="E48" s="35"/>
      <c r="F48" s="35"/>
      <c r="G48" s="35"/>
      <c r="H48" s="35"/>
      <c r="I48" s="35"/>
      <c r="J48" s="35"/>
      <c r="K48" s="35"/>
      <c r="L48" s="35"/>
      <c r="M48" s="35"/>
      <c r="N48" s="798"/>
      <c r="O48" s="798"/>
      <c r="P48" s="798"/>
      <c r="Q48" s="798">
        <v>-3.6000000000000002E-4</v>
      </c>
      <c r="R48" s="798">
        <v>-3.6000000000000002E-4</v>
      </c>
      <c r="S48" s="87"/>
    </row>
    <row r="49" spans="1:19">
      <c r="B49" s="468" t="s">
        <v>513</v>
      </c>
      <c r="C49" s="906"/>
      <c r="D49" s="54">
        <f>SUM(D32:D46)</f>
        <v>0</v>
      </c>
      <c r="E49" s="54">
        <f>SUM(E32:E46)</f>
        <v>0</v>
      </c>
      <c r="F49" s="54">
        <f t="shared" ref="F49:J49" si="12">SUM(F32:F46)</f>
        <v>0</v>
      </c>
      <c r="G49" s="54">
        <f t="shared" si="12"/>
        <v>0</v>
      </c>
      <c r="H49" s="54">
        <f t="shared" si="12"/>
        <v>0</v>
      </c>
      <c r="I49" s="54">
        <f t="shared" si="12"/>
        <v>0</v>
      </c>
      <c r="J49" s="54">
        <f t="shared" si="12"/>
        <v>0</v>
      </c>
      <c r="K49" s="54">
        <f t="shared" ref="K49:P49" si="13">SUM(K32:K48)</f>
        <v>0</v>
      </c>
      <c r="L49" s="54">
        <f t="shared" si="13"/>
        <v>3.3359999999999994E-2</v>
      </c>
      <c r="M49" s="799">
        <f t="shared" si="13"/>
        <v>3.4609999999999988E-2</v>
      </c>
      <c r="N49" s="799">
        <f t="shared" si="13"/>
        <v>3.227E-2</v>
      </c>
      <c r="O49" s="799">
        <f t="shared" si="13"/>
        <v>3.3100000000000004E-2</v>
      </c>
      <c r="P49" s="799">
        <f t="shared" si="13"/>
        <v>3.4310000000000007E-2</v>
      </c>
      <c r="Q49" s="799">
        <f>SUM(Q32:Q48)</f>
        <v>3.5680000000000003E-2</v>
      </c>
      <c r="R49" s="799">
        <f>SUM(R32:R48)</f>
        <v>3.746E-2</v>
      </c>
      <c r="S49" s="87"/>
    </row>
    <row r="50" spans="1:19">
      <c r="B50" s="434" t="s">
        <v>514</v>
      </c>
      <c r="C50" s="431"/>
      <c r="D50" s="58"/>
      <c r="E50" s="428">
        <f t="shared" ref="E50:K50" si="14">ROUND(SUM(D49*E16+E49*E17)/12,4)</f>
        <v>0</v>
      </c>
      <c r="F50" s="428">
        <f t="shared" si="14"/>
        <v>0</v>
      </c>
      <c r="G50" s="428">
        <f t="shared" si="14"/>
        <v>0</v>
      </c>
      <c r="H50" s="428">
        <f t="shared" si="14"/>
        <v>0</v>
      </c>
      <c r="I50" s="428">
        <f t="shared" si="14"/>
        <v>0</v>
      </c>
      <c r="J50" s="428">
        <f t="shared" si="14"/>
        <v>0</v>
      </c>
      <c r="K50" s="428">
        <f t="shared" si="14"/>
        <v>0</v>
      </c>
      <c r="L50" s="800">
        <f>ROUND(SUM(K49*L16+L49*L17)/12,5)</f>
        <v>3.3360000000000001E-2</v>
      </c>
      <c r="M50" s="800">
        <f t="shared" ref="M50:R50" si="15">ROUND(SUM(L49*M16+M49*M17)/12,5)</f>
        <v>3.4610000000000002E-2</v>
      </c>
      <c r="N50" s="800">
        <f t="shared" si="15"/>
        <v>3.2660000000000002E-2</v>
      </c>
      <c r="O50" s="800">
        <f t="shared" si="15"/>
        <v>3.3099999999999997E-2</v>
      </c>
      <c r="P50" s="800">
        <f t="shared" si="15"/>
        <v>3.431E-2</v>
      </c>
      <c r="Q50" s="800">
        <f t="shared" si="15"/>
        <v>3.5680000000000003E-2</v>
      </c>
      <c r="R50" s="800">
        <f t="shared" si="15"/>
        <v>3.746E-2</v>
      </c>
      <c r="S50" s="87"/>
    </row>
    <row r="51" spans="1:19" s="3" customFormat="1" ht="15.75" customHeight="1">
      <c r="B51" s="434"/>
      <c r="C51" s="431"/>
      <c r="D51" s="58"/>
      <c r="E51" s="58"/>
      <c r="F51" s="58"/>
      <c r="G51" s="58"/>
      <c r="H51" s="58"/>
      <c r="I51" s="58"/>
      <c r="J51" s="58"/>
      <c r="K51" s="58"/>
      <c r="L51" s="430"/>
      <c r="M51" s="430"/>
      <c r="N51" s="430"/>
      <c r="O51" s="430"/>
      <c r="P51" s="430"/>
      <c r="Q51" s="430"/>
      <c r="R51" s="430"/>
      <c r="S51" s="87"/>
    </row>
    <row r="52" spans="1:19" s="53" customFormat="1">
      <c r="A52" s="51"/>
      <c r="B52" s="523" t="str">
        <f>'1.  LRAMVA Summary'!B33</f>
        <v>GS 50-999kW</v>
      </c>
      <c r="C52" s="904" t="str">
        <f>'2. LRAMVA Threshold'!G43</f>
        <v>kW</v>
      </c>
      <c r="D52" s="35"/>
      <c r="E52" s="35"/>
      <c r="F52" s="35"/>
      <c r="G52" s="35"/>
      <c r="H52" s="35"/>
      <c r="I52" s="35"/>
      <c r="J52" s="35"/>
      <c r="K52" s="35"/>
      <c r="L52" s="35">
        <v>7.7987000000000002</v>
      </c>
      <c r="M52" s="35">
        <v>8.1052</v>
      </c>
      <c r="N52" s="35">
        <v>7.8921999999999999</v>
      </c>
      <c r="O52" s="35">
        <v>8.2545000000000002</v>
      </c>
      <c r="P52" s="35">
        <v>8.3774999999999995</v>
      </c>
      <c r="Q52" s="35">
        <v>8.9153000000000002</v>
      </c>
      <c r="R52" s="35">
        <v>9.3254000000000001</v>
      </c>
      <c r="S52" s="87"/>
    </row>
    <row r="53" spans="1:19" outlineLevel="1">
      <c r="B53" s="468" t="s">
        <v>511</v>
      </c>
      <c r="C53" s="905"/>
      <c r="D53" s="35"/>
      <c r="E53" s="35"/>
      <c r="F53" s="35"/>
      <c r="G53" s="35"/>
      <c r="H53" s="35"/>
      <c r="I53" s="35"/>
      <c r="J53" s="35"/>
      <c r="K53" s="35"/>
      <c r="L53" s="35">
        <v>0.16589999999999999</v>
      </c>
      <c r="M53" s="35">
        <v>0.16589999999999999</v>
      </c>
      <c r="N53" s="35"/>
      <c r="O53" s="35"/>
      <c r="P53" s="35"/>
      <c r="Q53" s="35"/>
      <c r="R53" s="35"/>
      <c r="S53" s="87"/>
    </row>
    <row r="54" spans="1:19" outlineLevel="1">
      <c r="B54" s="468" t="s">
        <v>512</v>
      </c>
      <c r="C54" s="905"/>
      <c r="D54" s="35"/>
      <c r="E54" s="35"/>
      <c r="F54" s="35"/>
      <c r="G54" s="35"/>
      <c r="H54" s="35"/>
      <c r="I54" s="35"/>
      <c r="J54" s="35"/>
      <c r="K54" s="35"/>
      <c r="L54" s="35">
        <v>4.9799999999999997E-2</v>
      </c>
      <c r="M54" s="35">
        <v>4.9799999999999997E-2</v>
      </c>
      <c r="N54" s="35"/>
      <c r="O54" s="35"/>
      <c r="P54" s="35"/>
      <c r="Q54" s="35"/>
      <c r="R54" s="35"/>
      <c r="S54" s="87"/>
    </row>
    <row r="55" spans="1:19" ht="28.5" outlineLevel="1">
      <c r="B55" s="801" t="s">
        <v>1079</v>
      </c>
      <c r="C55" s="905"/>
      <c r="D55" s="35"/>
      <c r="E55" s="35"/>
      <c r="F55" s="35"/>
      <c r="G55" s="35"/>
      <c r="H55" s="35"/>
      <c r="I55" s="35"/>
      <c r="J55" s="35"/>
      <c r="K55" s="35"/>
      <c r="L55" s="35">
        <v>7.8100000000000003E-2</v>
      </c>
      <c r="M55" s="35">
        <v>7.8100000000000003E-2</v>
      </c>
      <c r="N55" s="35"/>
      <c r="O55" s="35"/>
      <c r="P55" s="35"/>
      <c r="Q55" s="35"/>
      <c r="R55" s="35"/>
      <c r="S55" s="87"/>
    </row>
    <row r="56" spans="1:19" ht="28.5" outlineLevel="1">
      <c r="B56" s="801" t="s">
        <v>1080</v>
      </c>
      <c r="C56" s="905"/>
      <c r="D56" s="35"/>
      <c r="E56" s="35"/>
      <c r="F56" s="35"/>
      <c r="G56" s="35"/>
      <c r="H56" s="35"/>
      <c r="I56" s="35"/>
      <c r="J56" s="35"/>
      <c r="K56" s="35"/>
      <c r="L56" s="35"/>
      <c r="M56" s="35"/>
      <c r="N56" s="35">
        <v>9.1399999999999995E-2</v>
      </c>
      <c r="O56" s="35"/>
      <c r="P56" s="35"/>
      <c r="Q56" s="35"/>
      <c r="R56" s="35"/>
      <c r="S56" s="87"/>
    </row>
    <row r="57" spans="1:19" ht="28.5" outlineLevel="1">
      <c r="B57" s="801" t="s">
        <v>1081</v>
      </c>
      <c r="C57" s="905"/>
      <c r="D57" s="35"/>
      <c r="E57" s="35"/>
      <c r="F57" s="35"/>
      <c r="G57" s="35"/>
      <c r="H57" s="35"/>
      <c r="I57" s="35"/>
      <c r="J57" s="35"/>
      <c r="K57" s="35"/>
      <c r="L57" s="35"/>
      <c r="M57" s="35"/>
      <c r="N57" s="35">
        <v>8.2699999999999996E-2</v>
      </c>
      <c r="O57" s="35"/>
      <c r="P57" s="35"/>
      <c r="Q57" s="35"/>
      <c r="R57" s="35"/>
      <c r="S57" s="87"/>
    </row>
    <row r="58" spans="1:19" ht="42.75" outlineLevel="1">
      <c r="B58" s="801" t="s">
        <v>1083</v>
      </c>
      <c r="C58" s="905"/>
      <c r="D58" s="35"/>
      <c r="E58" s="35"/>
      <c r="F58" s="35"/>
      <c r="G58" s="35"/>
      <c r="H58" s="35"/>
      <c r="I58" s="35"/>
      <c r="J58" s="35"/>
      <c r="K58" s="35"/>
      <c r="L58" s="35"/>
      <c r="M58" s="35"/>
      <c r="N58" s="35">
        <v>-0.4304</v>
      </c>
      <c r="O58" s="35">
        <v>-0.4304</v>
      </c>
      <c r="P58" s="35"/>
      <c r="Q58" s="35"/>
      <c r="R58" s="35"/>
      <c r="S58" s="87"/>
    </row>
    <row r="59" spans="1:19" ht="28.5" outlineLevel="1">
      <c r="B59" s="801" t="s">
        <v>1084</v>
      </c>
      <c r="C59" s="905"/>
      <c r="D59" s="35"/>
      <c r="E59" s="35"/>
      <c r="F59" s="35"/>
      <c r="G59" s="35"/>
      <c r="H59" s="35"/>
      <c r="I59" s="35"/>
      <c r="J59" s="35"/>
      <c r="K59" s="35"/>
      <c r="L59" s="35"/>
      <c r="M59" s="35"/>
      <c r="N59" s="35">
        <v>-6.9000000000000006E-2</v>
      </c>
      <c r="O59" s="35">
        <v>-6.9000000000000006E-2</v>
      </c>
      <c r="P59" s="35"/>
      <c r="Q59" s="35"/>
      <c r="R59" s="35"/>
      <c r="S59" s="87"/>
    </row>
    <row r="60" spans="1:19" ht="42.75" outlineLevel="1">
      <c r="B60" s="801" t="s">
        <v>1085</v>
      </c>
      <c r="C60" s="905"/>
      <c r="D60" s="35"/>
      <c r="E60" s="35"/>
      <c r="F60" s="35"/>
      <c r="G60" s="35"/>
      <c r="H60" s="35"/>
      <c r="I60" s="35"/>
      <c r="J60" s="35"/>
      <c r="K60" s="35"/>
      <c r="L60" s="35"/>
      <c r="M60" s="35"/>
      <c r="N60" s="35">
        <v>-0.02</v>
      </c>
      <c r="O60" s="35"/>
      <c r="P60" s="35"/>
      <c r="Q60" s="35"/>
      <c r="R60" s="35"/>
      <c r="S60" s="87"/>
    </row>
    <row r="61" spans="1:19" ht="28.5" outlineLevel="1">
      <c r="B61" s="801" t="s">
        <v>1086</v>
      </c>
      <c r="C61" s="905"/>
      <c r="D61" s="35"/>
      <c r="E61" s="35"/>
      <c r="F61" s="35"/>
      <c r="G61" s="35"/>
      <c r="H61" s="35"/>
      <c r="I61" s="35"/>
      <c r="J61" s="35"/>
      <c r="K61" s="35"/>
      <c r="L61" s="35"/>
      <c r="M61" s="35"/>
      <c r="N61" s="35">
        <v>-4.07E-2</v>
      </c>
      <c r="O61" s="35"/>
      <c r="P61" s="35"/>
      <c r="Q61" s="35"/>
      <c r="R61" s="35"/>
      <c r="S61" s="87"/>
    </row>
    <row r="62" spans="1:19" ht="28.5" outlineLevel="1">
      <c r="B62" s="801" t="s">
        <v>1087</v>
      </c>
      <c r="C62" s="905"/>
      <c r="D62" s="35"/>
      <c r="E62" s="35"/>
      <c r="F62" s="35"/>
      <c r="G62" s="35"/>
      <c r="H62" s="35"/>
      <c r="I62" s="35"/>
      <c r="J62" s="35"/>
      <c r="K62" s="35"/>
      <c r="L62" s="35"/>
      <c r="M62" s="35"/>
      <c r="N62" s="35">
        <v>-1.89E-2</v>
      </c>
      <c r="O62" s="35">
        <v>-1.89E-2</v>
      </c>
      <c r="P62" s="35"/>
      <c r="Q62" s="35"/>
      <c r="R62" s="35"/>
      <c r="S62" s="87"/>
    </row>
    <row r="63" spans="1:19" ht="28.5" outlineLevel="1">
      <c r="B63" s="801" t="s">
        <v>1088</v>
      </c>
      <c r="C63" s="905"/>
      <c r="D63" s="35"/>
      <c r="E63" s="35"/>
      <c r="F63" s="35"/>
      <c r="G63" s="35"/>
      <c r="H63" s="35"/>
      <c r="I63" s="35"/>
      <c r="J63" s="35"/>
      <c r="K63" s="35"/>
      <c r="L63" s="35"/>
      <c r="M63" s="35"/>
      <c r="N63" s="35"/>
      <c r="O63" s="803">
        <v>-1.2999999999999999E-3</v>
      </c>
      <c r="P63" s="803">
        <v>-1.2999999999999999E-3</v>
      </c>
      <c r="Q63" s="803">
        <v>-1.2999999999999999E-3</v>
      </c>
      <c r="R63" s="803">
        <v>-1.2999999999999999E-3</v>
      </c>
      <c r="S63" s="87"/>
    </row>
    <row r="64" spans="1:19" ht="28.5" outlineLevel="1">
      <c r="B64" s="801" t="s">
        <v>1091</v>
      </c>
      <c r="C64" s="905"/>
      <c r="D64" s="35"/>
      <c r="E64" s="35"/>
      <c r="F64" s="35"/>
      <c r="G64" s="35"/>
      <c r="H64" s="35"/>
      <c r="I64" s="35"/>
      <c r="J64" s="35"/>
      <c r="K64" s="35"/>
      <c r="L64" s="35"/>
      <c r="M64" s="35"/>
      <c r="N64" s="35"/>
      <c r="O64" s="803">
        <v>-6.9900000000000004E-2</v>
      </c>
      <c r="P64" s="803">
        <v>-6.9900000000000004E-2</v>
      </c>
      <c r="Q64" s="803">
        <v>-6.9900000000000004E-2</v>
      </c>
      <c r="R64" s="803">
        <v>-6.9900000000000004E-2</v>
      </c>
      <c r="S64" s="87"/>
    </row>
    <row r="65" spans="1:19" ht="28.5" outlineLevel="1">
      <c r="B65" s="801" t="s">
        <v>1089</v>
      </c>
      <c r="C65" s="905"/>
      <c r="D65" s="35"/>
      <c r="E65" s="35"/>
      <c r="F65" s="35"/>
      <c r="G65" s="35"/>
      <c r="H65" s="35"/>
      <c r="I65" s="35"/>
      <c r="J65" s="35"/>
      <c r="K65" s="35"/>
      <c r="L65" s="35"/>
      <c r="M65" s="35"/>
      <c r="N65" s="35"/>
      <c r="O65" s="803">
        <v>-5.0000000000000001E-4</v>
      </c>
      <c r="P65" s="803">
        <v>-5.0000000000000001E-4</v>
      </c>
      <c r="Q65" s="803">
        <v>-5.0000000000000001E-4</v>
      </c>
      <c r="R65" s="803">
        <v>-5.0000000000000001E-4</v>
      </c>
      <c r="S65" s="87"/>
    </row>
    <row r="66" spans="1:19" ht="28.5" outlineLevel="1">
      <c r="B66" s="801" t="s">
        <v>1090</v>
      </c>
      <c r="C66" s="905"/>
      <c r="D66" s="35"/>
      <c r="E66" s="35"/>
      <c r="F66" s="35"/>
      <c r="G66" s="35"/>
      <c r="H66" s="35"/>
      <c r="I66" s="35"/>
      <c r="J66" s="35"/>
      <c r="K66" s="35"/>
      <c r="L66" s="35"/>
      <c r="M66" s="35"/>
      <c r="N66" s="35"/>
      <c r="O66" s="803"/>
      <c r="P66" s="803">
        <v>-0.36580000000000001</v>
      </c>
      <c r="Q66" s="803"/>
      <c r="R66" s="803"/>
      <c r="S66" s="87"/>
    </row>
    <row r="67" spans="1:19" ht="42.75" outlineLevel="1">
      <c r="B67" s="801" t="s">
        <v>1121</v>
      </c>
      <c r="C67" s="905"/>
      <c r="D67" s="35"/>
      <c r="E67" s="35"/>
      <c r="F67" s="35"/>
      <c r="G67" s="35"/>
      <c r="H67" s="35"/>
      <c r="I67" s="35"/>
      <c r="J67" s="35"/>
      <c r="K67" s="35"/>
      <c r="L67" s="35"/>
      <c r="M67" s="35"/>
      <c r="N67" s="35"/>
      <c r="O67" s="803"/>
      <c r="P67" s="803"/>
      <c r="Q67" s="803">
        <v>-0.43790000000000001</v>
      </c>
      <c r="R67" s="803">
        <v>-0.43790000000000001</v>
      </c>
      <c r="S67" s="87"/>
    </row>
    <row r="68" spans="1:19" ht="28.5" outlineLevel="1">
      <c r="B68" s="801" t="s">
        <v>1122</v>
      </c>
      <c r="C68" s="905"/>
      <c r="D68" s="35"/>
      <c r="E68" s="35"/>
      <c r="F68" s="35"/>
      <c r="G68" s="35"/>
      <c r="H68" s="35"/>
      <c r="I68" s="35"/>
      <c r="J68" s="35"/>
      <c r="K68" s="35"/>
      <c r="L68" s="35"/>
      <c r="M68" s="35"/>
      <c r="N68" s="35"/>
      <c r="O68" s="803"/>
      <c r="P68" s="803"/>
      <c r="Q68" s="803">
        <v>-6.2100000000000002E-2</v>
      </c>
      <c r="R68" s="803">
        <v>-6.2100000000000002E-2</v>
      </c>
      <c r="S68" s="87"/>
    </row>
    <row r="69" spans="1:19">
      <c r="B69" s="468" t="s">
        <v>513</v>
      </c>
      <c r="C69" s="906"/>
      <c r="D69" s="54">
        <f>SUM(D52:D66)</f>
        <v>0</v>
      </c>
      <c r="E69" s="54">
        <f t="shared" ref="E69:J69" si="16">SUM(E52:E66)</f>
        <v>0</v>
      </c>
      <c r="F69" s="54">
        <f t="shared" si="16"/>
        <v>0</v>
      </c>
      <c r="G69" s="54">
        <f t="shared" si="16"/>
        <v>0</v>
      </c>
      <c r="H69" s="54">
        <f t="shared" si="16"/>
        <v>0</v>
      </c>
      <c r="I69" s="54">
        <f t="shared" si="16"/>
        <v>0</v>
      </c>
      <c r="J69" s="54">
        <f t="shared" si="16"/>
        <v>0</v>
      </c>
      <c r="K69" s="54">
        <f t="shared" ref="K69:P69" si="17">SUM(K52:K68)</f>
        <v>0</v>
      </c>
      <c r="L69" s="54">
        <f t="shared" si="17"/>
        <v>8.0924999999999994</v>
      </c>
      <c r="M69" s="54">
        <f t="shared" si="17"/>
        <v>8.3989999999999991</v>
      </c>
      <c r="N69" s="54">
        <f t="shared" si="17"/>
        <v>7.4873000000000003</v>
      </c>
      <c r="O69" s="54">
        <f t="shared" si="17"/>
        <v>7.6645000000000012</v>
      </c>
      <c r="P69" s="54">
        <f t="shared" si="17"/>
        <v>7.9399999999999977</v>
      </c>
      <c r="Q69" s="54">
        <f>SUM(Q52:Q68)</f>
        <v>8.3435999999999986</v>
      </c>
      <c r="R69" s="54">
        <f>SUM(R52:R68)</f>
        <v>8.7536999999999985</v>
      </c>
      <c r="S69" s="87"/>
    </row>
    <row r="70" spans="1:19">
      <c r="B70" s="434" t="s">
        <v>514</v>
      </c>
      <c r="C70" s="431"/>
      <c r="D70" s="58"/>
      <c r="E70" s="428">
        <f t="shared" ref="E70:L70" si="18">ROUND(SUM(D69*E16+E69*E17)/12,4)</f>
        <v>0</v>
      </c>
      <c r="F70" s="428">
        <f t="shared" si="18"/>
        <v>0</v>
      </c>
      <c r="G70" s="428">
        <f t="shared" si="18"/>
        <v>0</v>
      </c>
      <c r="H70" s="428">
        <f t="shared" si="18"/>
        <v>0</v>
      </c>
      <c r="I70" s="428">
        <f t="shared" si="18"/>
        <v>0</v>
      </c>
      <c r="J70" s="428">
        <f t="shared" si="18"/>
        <v>0</v>
      </c>
      <c r="K70" s="428">
        <f t="shared" si="18"/>
        <v>0</v>
      </c>
      <c r="L70" s="428">
        <f t="shared" si="18"/>
        <v>8.0924999999999994</v>
      </c>
      <c r="M70" s="428">
        <f t="shared" ref="M70" si="19">ROUND(SUM(L69*M16+M69*M17)/12,4)</f>
        <v>8.3989999999999991</v>
      </c>
      <c r="N70" s="428">
        <f t="shared" ref="N70" si="20">ROUND(SUM(M69*N16+N69*N17)/12,4)</f>
        <v>7.6393000000000004</v>
      </c>
      <c r="O70" s="428">
        <f t="shared" ref="O70" si="21">ROUND(SUM(N69*O16+O69*O17)/12,4)</f>
        <v>7.6645000000000003</v>
      </c>
      <c r="P70" s="428">
        <f t="shared" ref="P70" si="22">ROUND(SUM(O69*P16+P69*P17)/12,4)</f>
        <v>7.94</v>
      </c>
      <c r="Q70" s="428">
        <f t="shared" ref="Q70" si="23">ROUND(SUM(P69*Q16+Q69*Q17)/12,4)</f>
        <v>8.3436000000000003</v>
      </c>
      <c r="R70" s="428">
        <f t="shared" ref="R70" si="24">ROUND(SUM(Q69*R16+R69*R17)/12,4)</f>
        <v>8.7537000000000003</v>
      </c>
      <c r="S70" s="87"/>
    </row>
    <row r="71" spans="1:19" s="3" customFormat="1" ht="14.25">
      <c r="A71" s="4"/>
      <c r="B71" s="434"/>
      <c r="C71" s="431"/>
      <c r="D71" s="58"/>
      <c r="E71" s="58"/>
      <c r="F71" s="58"/>
      <c r="G71" s="58"/>
      <c r="H71" s="58"/>
      <c r="I71" s="58"/>
      <c r="J71" s="58"/>
      <c r="K71" s="58"/>
      <c r="L71" s="430"/>
      <c r="M71" s="430"/>
      <c r="N71" s="430"/>
      <c r="O71" s="430"/>
      <c r="P71" s="430"/>
      <c r="Q71" s="430"/>
      <c r="R71" s="430"/>
      <c r="S71" s="87"/>
    </row>
    <row r="72" spans="1:19" s="53" customFormat="1">
      <c r="A72" s="51"/>
      <c r="B72" s="523" t="str">
        <f>'1.  LRAMVA Summary'!B34</f>
        <v>GS 1000-4999kW</v>
      </c>
      <c r="C72" s="904" t="str">
        <f>'2. LRAMVA Threshold'!H43</f>
        <v>kW</v>
      </c>
      <c r="D72" s="35"/>
      <c r="E72" s="35"/>
      <c r="F72" s="35"/>
      <c r="G72" s="35"/>
      <c r="H72" s="35"/>
      <c r="I72" s="35"/>
      <c r="J72" s="35"/>
      <c r="K72" s="35"/>
      <c r="L72" s="35">
        <v>6.1355000000000004</v>
      </c>
      <c r="M72" s="804">
        <v>6.3765999999999998</v>
      </c>
      <c r="N72" s="804">
        <v>6.5218999999999996</v>
      </c>
      <c r="O72" s="57">
        <v>6.8212999999999999</v>
      </c>
      <c r="P72" s="35">
        <v>6.9229000000000003</v>
      </c>
      <c r="Q72" s="35">
        <v>7.3673999999999999</v>
      </c>
      <c r="R72" s="35">
        <v>7.7062999999999997</v>
      </c>
      <c r="S72" s="87"/>
    </row>
    <row r="73" spans="1:19" outlineLevel="1">
      <c r="B73" s="468" t="s">
        <v>511</v>
      </c>
      <c r="C73" s="905"/>
      <c r="D73" s="35"/>
      <c r="E73" s="35"/>
      <c r="F73" s="35"/>
      <c r="G73" s="35"/>
      <c r="H73" s="35"/>
      <c r="I73" s="35"/>
      <c r="J73" s="35"/>
      <c r="K73" s="35"/>
      <c r="L73" s="35">
        <v>0.1226</v>
      </c>
      <c r="M73" s="35">
        <v>0.1226</v>
      </c>
      <c r="N73" s="804"/>
      <c r="O73" s="57"/>
      <c r="P73" s="35"/>
      <c r="Q73" s="35"/>
      <c r="R73" s="35"/>
      <c r="S73" s="87"/>
    </row>
    <row r="74" spans="1:19" outlineLevel="1">
      <c r="B74" s="468" t="s">
        <v>512</v>
      </c>
      <c r="C74" s="905"/>
      <c r="D74" s="35"/>
      <c r="E74" s="35"/>
      <c r="F74" s="35"/>
      <c r="G74" s="35"/>
      <c r="H74" s="35"/>
      <c r="I74" s="35"/>
      <c r="J74" s="35"/>
      <c r="K74" s="35"/>
      <c r="L74" s="35">
        <v>3.56E-2</v>
      </c>
      <c r="M74" s="35">
        <v>3.56E-2</v>
      </c>
      <c r="N74" s="804"/>
      <c r="O74" s="57"/>
      <c r="P74" s="35"/>
      <c r="Q74" s="35"/>
      <c r="R74" s="35"/>
      <c r="S74" s="87"/>
    </row>
    <row r="75" spans="1:19" ht="28.5" outlineLevel="1">
      <c r="B75" s="801" t="s">
        <v>1079</v>
      </c>
      <c r="C75" s="905"/>
      <c r="D75" s="35"/>
      <c r="E75" s="35"/>
      <c r="F75" s="35"/>
      <c r="G75" s="35"/>
      <c r="H75" s="35"/>
      <c r="I75" s="35"/>
      <c r="J75" s="35"/>
      <c r="K75" s="35"/>
      <c r="L75" s="35">
        <v>6.2700000000000006E-2</v>
      </c>
      <c r="M75" s="35">
        <v>6.2700000000000006E-2</v>
      </c>
      <c r="N75" s="804"/>
      <c r="O75" s="57"/>
      <c r="P75" s="35"/>
      <c r="Q75" s="35"/>
      <c r="R75" s="35"/>
      <c r="S75" s="87"/>
    </row>
    <row r="76" spans="1:19" ht="28.5" outlineLevel="1">
      <c r="B76" s="801" t="s">
        <v>1080</v>
      </c>
      <c r="C76" s="905"/>
      <c r="D76" s="35"/>
      <c r="E76" s="35"/>
      <c r="F76" s="35"/>
      <c r="G76" s="35"/>
      <c r="H76" s="35"/>
      <c r="I76" s="35"/>
      <c r="J76" s="35"/>
      <c r="K76" s="35"/>
      <c r="L76" s="35"/>
      <c r="M76" s="35"/>
      <c r="N76" s="35">
        <v>6.8900000000000003E-2</v>
      </c>
      <c r="O76" s="57"/>
      <c r="P76" s="35"/>
      <c r="Q76" s="35"/>
      <c r="R76" s="35"/>
      <c r="S76" s="87"/>
    </row>
    <row r="77" spans="1:19" ht="28.5" outlineLevel="1">
      <c r="B77" s="801" t="s">
        <v>1081</v>
      </c>
      <c r="C77" s="905"/>
      <c r="D77" s="35"/>
      <c r="E77" s="35"/>
      <c r="F77" s="35"/>
      <c r="G77" s="35"/>
      <c r="H77" s="35"/>
      <c r="I77" s="35"/>
      <c r="J77" s="35"/>
      <c r="K77" s="35"/>
      <c r="L77" s="35"/>
      <c r="M77" s="35"/>
      <c r="N77" s="35">
        <v>6.2399999999999997E-2</v>
      </c>
      <c r="O77" s="57"/>
      <c r="P77" s="35"/>
      <c r="Q77" s="35"/>
      <c r="R77" s="35"/>
      <c r="S77" s="87"/>
    </row>
    <row r="78" spans="1:19" ht="42.75" outlineLevel="1">
      <c r="B78" s="801" t="s">
        <v>1083</v>
      </c>
      <c r="C78" s="905"/>
      <c r="D78" s="35"/>
      <c r="E78" s="35"/>
      <c r="F78" s="35"/>
      <c r="G78" s="35"/>
      <c r="H78" s="35"/>
      <c r="I78" s="35"/>
      <c r="J78" s="35"/>
      <c r="K78" s="35"/>
      <c r="L78" s="35"/>
      <c r="M78" s="35"/>
      <c r="N78" s="35">
        <v>-0.32440000000000002</v>
      </c>
      <c r="O78" s="57">
        <v>-0.32440000000000002</v>
      </c>
      <c r="P78" s="35"/>
      <c r="Q78" s="35"/>
      <c r="R78" s="35"/>
      <c r="S78" s="87"/>
    </row>
    <row r="79" spans="1:19" ht="28.5" outlineLevel="1">
      <c r="B79" s="801" t="s">
        <v>1084</v>
      </c>
      <c r="C79" s="905"/>
      <c r="D79" s="35"/>
      <c r="E79" s="35"/>
      <c r="F79" s="35"/>
      <c r="G79" s="35"/>
      <c r="H79" s="35"/>
      <c r="I79" s="35"/>
      <c r="J79" s="35"/>
      <c r="K79" s="35"/>
      <c r="L79" s="35"/>
      <c r="M79" s="35"/>
      <c r="N79" s="35">
        <v>-5.1999999999999998E-2</v>
      </c>
      <c r="O79" s="35">
        <v>-5.1999999999999998E-2</v>
      </c>
      <c r="P79" s="35"/>
      <c r="Q79" s="35"/>
      <c r="R79" s="35"/>
      <c r="S79" s="87"/>
    </row>
    <row r="80" spans="1:19" ht="42.75" outlineLevel="1">
      <c r="B80" s="801" t="s">
        <v>1085</v>
      </c>
      <c r="C80" s="905"/>
      <c r="D80" s="35"/>
      <c r="E80" s="35"/>
      <c r="F80" s="35"/>
      <c r="G80" s="35"/>
      <c r="H80" s="35"/>
      <c r="I80" s="35"/>
      <c r="J80" s="35"/>
      <c r="K80" s="35"/>
      <c r="L80" s="35"/>
      <c r="M80" s="35"/>
      <c r="N80" s="35">
        <v>-1.5100000000000001E-2</v>
      </c>
      <c r="O80" s="57"/>
      <c r="P80" s="35"/>
      <c r="Q80" s="35"/>
      <c r="R80" s="35"/>
      <c r="S80" s="87"/>
    </row>
    <row r="81" spans="1:19" ht="28.5" outlineLevel="1">
      <c r="B81" s="801" t="s">
        <v>1086</v>
      </c>
      <c r="C81" s="905"/>
      <c r="D81" s="35"/>
      <c r="E81" s="35"/>
      <c r="F81" s="35"/>
      <c r="G81" s="35"/>
      <c r="H81" s="35"/>
      <c r="I81" s="35"/>
      <c r="J81" s="35"/>
      <c r="K81" s="35"/>
      <c r="L81" s="35"/>
      <c r="M81" s="35"/>
      <c r="N81" s="35">
        <v>-3.0700000000000002E-2</v>
      </c>
      <c r="O81" s="57"/>
      <c r="P81" s="35"/>
      <c r="Q81" s="35"/>
      <c r="R81" s="35"/>
      <c r="S81" s="87"/>
    </row>
    <row r="82" spans="1:19" ht="28.5" outlineLevel="1">
      <c r="B82" s="801" t="s">
        <v>1087</v>
      </c>
      <c r="C82" s="905"/>
      <c r="D82" s="35"/>
      <c r="E82" s="35"/>
      <c r="F82" s="35"/>
      <c r="G82" s="35"/>
      <c r="H82" s="35"/>
      <c r="I82" s="35"/>
      <c r="J82" s="35"/>
      <c r="K82" s="35"/>
      <c r="L82" s="35"/>
      <c r="M82" s="35"/>
      <c r="N82" s="35">
        <v>1.24E-2</v>
      </c>
      <c r="O82" s="57">
        <v>1.24E-2</v>
      </c>
      <c r="P82" s="35"/>
      <c r="Q82" s="35"/>
      <c r="R82" s="35"/>
      <c r="S82" s="87"/>
    </row>
    <row r="83" spans="1:19" ht="28.5" outlineLevel="1">
      <c r="B83" s="801" t="s">
        <v>1088</v>
      </c>
      <c r="C83" s="905"/>
      <c r="D83" s="35"/>
      <c r="E83" s="35"/>
      <c r="F83" s="35"/>
      <c r="G83" s="35"/>
      <c r="H83" s="35"/>
      <c r="I83" s="35"/>
      <c r="J83" s="35"/>
      <c r="K83" s="35"/>
      <c r="L83" s="35"/>
      <c r="M83" s="35"/>
      <c r="N83" s="35"/>
      <c r="O83" s="57">
        <v>-5.9999999999999995E-4</v>
      </c>
      <c r="P83" s="57">
        <v>-5.9999999999999995E-4</v>
      </c>
      <c r="Q83" s="57">
        <v>-5.9999999999999995E-4</v>
      </c>
      <c r="R83" s="57">
        <v>-5.9999999999999995E-4</v>
      </c>
      <c r="S83" s="87"/>
    </row>
    <row r="84" spans="1:19" ht="28.5" outlineLevel="1">
      <c r="B84" s="801" t="s">
        <v>1091</v>
      </c>
      <c r="C84" s="905"/>
      <c r="D84" s="35"/>
      <c r="E84" s="35"/>
      <c r="F84" s="35"/>
      <c r="G84" s="35"/>
      <c r="H84" s="35"/>
      <c r="I84" s="35"/>
      <c r="J84" s="35"/>
      <c r="K84" s="35"/>
      <c r="L84" s="35"/>
      <c r="M84" s="35"/>
      <c r="N84" s="35"/>
      <c r="O84" s="57">
        <v>-5.2699999999999997E-2</v>
      </c>
      <c r="P84" s="57">
        <v>-5.2699999999999997E-2</v>
      </c>
      <c r="Q84" s="57">
        <v>-5.2699999999999997E-2</v>
      </c>
      <c r="R84" s="57">
        <v>-5.2699999999999997E-2</v>
      </c>
      <c r="S84" s="87"/>
    </row>
    <row r="85" spans="1:19" ht="28.5" outlineLevel="1">
      <c r="B85" s="801" t="s">
        <v>1090</v>
      </c>
      <c r="C85" s="905"/>
      <c r="D85" s="35"/>
      <c r="E85" s="35"/>
      <c r="F85" s="35"/>
      <c r="G85" s="35"/>
      <c r="H85" s="35"/>
      <c r="I85" s="35"/>
      <c r="J85" s="35"/>
      <c r="K85" s="35"/>
      <c r="L85" s="35"/>
      <c r="M85" s="35"/>
      <c r="N85" s="35"/>
      <c r="O85" s="803"/>
      <c r="P85" s="803">
        <v>-0.2757</v>
      </c>
      <c r="Q85" s="803"/>
      <c r="R85" s="803"/>
      <c r="S85" s="87"/>
    </row>
    <row r="86" spans="1:19" ht="42.75" outlineLevel="1">
      <c r="B86" s="801" t="s">
        <v>1121</v>
      </c>
      <c r="C86" s="905"/>
      <c r="D86" s="35"/>
      <c r="E86" s="35"/>
      <c r="F86" s="35"/>
      <c r="G86" s="35"/>
      <c r="H86" s="35"/>
      <c r="I86" s="35"/>
      <c r="J86" s="35"/>
      <c r="K86" s="35"/>
      <c r="L86" s="35"/>
      <c r="M86" s="35"/>
      <c r="N86" s="35"/>
      <c r="O86" s="803"/>
      <c r="P86" s="803"/>
      <c r="Q86" s="803">
        <v>-0.3301</v>
      </c>
      <c r="R86" s="803">
        <v>-0.3301</v>
      </c>
      <c r="S86" s="87"/>
    </row>
    <row r="87" spans="1:19" ht="28.5" outlineLevel="1">
      <c r="B87" s="801" t="s">
        <v>1122</v>
      </c>
      <c r="C87" s="905"/>
      <c r="D87" s="35"/>
      <c r="E87" s="35"/>
      <c r="F87" s="35"/>
      <c r="G87" s="35"/>
      <c r="H87" s="35"/>
      <c r="I87" s="35"/>
      <c r="J87" s="35"/>
      <c r="K87" s="35"/>
      <c r="L87" s="35"/>
      <c r="M87" s="35"/>
      <c r="N87" s="35"/>
      <c r="O87" s="803"/>
      <c r="P87" s="803"/>
      <c r="Q87" s="803">
        <v>-4.6800000000000001E-2</v>
      </c>
      <c r="R87" s="803">
        <v>-4.6800000000000001E-2</v>
      </c>
      <c r="S87" s="87"/>
    </row>
    <row r="88" spans="1:19">
      <c r="B88" s="468" t="s">
        <v>513</v>
      </c>
      <c r="C88" s="906"/>
      <c r="D88" s="54">
        <f>SUM(D72:D85)</f>
        <v>0</v>
      </c>
      <c r="E88" s="54">
        <f t="shared" ref="E88:J88" si="25">SUM(E72:E85)</f>
        <v>0</v>
      </c>
      <c r="F88" s="54">
        <f t="shared" si="25"/>
        <v>0</v>
      </c>
      <c r="G88" s="54">
        <f t="shared" si="25"/>
        <v>0</v>
      </c>
      <c r="H88" s="54">
        <f t="shared" si="25"/>
        <v>0</v>
      </c>
      <c r="I88" s="54">
        <f t="shared" si="25"/>
        <v>0</v>
      </c>
      <c r="J88" s="54">
        <f t="shared" si="25"/>
        <v>0</v>
      </c>
      <c r="K88" s="54">
        <f t="shared" ref="K88:P88" si="26">SUM(K72:K87)</f>
        <v>0</v>
      </c>
      <c r="L88" s="54">
        <f t="shared" si="26"/>
        <v>6.3564000000000007</v>
      </c>
      <c r="M88" s="54">
        <f t="shared" si="26"/>
        <v>6.5975000000000001</v>
      </c>
      <c r="N88" s="54">
        <f t="shared" si="26"/>
        <v>6.2434000000000003</v>
      </c>
      <c r="O88" s="54">
        <f t="shared" si="26"/>
        <v>6.4040000000000008</v>
      </c>
      <c r="P88" s="54">
        <f t="shared" si="26"/>
        <v>6.5939000000000005</v>
      </c>
      <c r="Q88" s="54">
        <f>SUM(Q72:Q87)</f>
        <v>6.9371999999999998</v>
      </c>
      <c r="R88" s="54">
        <f>SUM(R72:R87)</f>
        <v>7.2760999999999996</v>
      </c>
      <c r="S88" s="87"/>
    </row>
    <row r="89" spans="1:19">
      <c r="B89" s="434" t="s">
        <v>514</v>
      </c>
      <c r="C89" s="431"/>
      <c r="D89" s="58"/>
      <c r="E89" s="428">
        <f t="shared" ref="E89:L89" si="27">ROUND(SUM(D88*E16+E88*E17)/12,4)</f>
        <v>0</v>
      </c>
      <c r="F89" s="428">
        <f t="shared" si="27"/>
        <v>0</v>
      </c>
      <c r="G89" s="428">
        <f t="shared" si="27"/>
        <v>0</v>
      </c>
      <c r="H89" s="428">
        <f t="shared" si="27"/>
        <v>0</v>
      </c>
      <c r="I89" s="428">
        <f t="shared" si="27"/>
        <v>0</v>
      </c>
      <c r="J89" s="428">
        <f t="shared" si="27"/>
        <v>0</v>
      </c>
      <c r="K89" s="428">
        <f t="shared" si="27"/>
        <v>0</v>
      </c>
      <c r="L89" s="428">
        <f t="shared" si="27"/>
        <v>6.3563999999999998</v>
      </c>
      <c r="M89" s="428">
        <f t="shared" ref="M89" si="28">ROUND(SUM(L88*M16+M88*M17)/12,4)</f>
        <v>6.5975000000000001</v>
      </c>
      <c r="N89" s="428">
        <f t="shared" ref="N89" si="29">ROUND(SUM(M88*N16+N88*N17)/12,4)</f>
        <v>6.3023999999999996</v>
      </c>
      <c r="O89" s="428">
        <f t="shared" ref="O89" si="30">ROUND(SUM(N88*O16+O88*O17)/12,4)</f>
        <v>6.4039999999999999</v>
      </c>
      <c r="P89" s="428">
        <f t="shared" ref="P89" si="31">ROUND(SUM(O88*P16+P88*P17)/12,4)</f>
        <v>6.5938999999999997</v>
      </c>
      <c r="Q89" s="428">
        <f t="shared" ref="Q89" si="32">ROUND(SUM(P88*Q16+Q88*Q17)/12,4)</f>
        <v>6.9371999999999998</v>
      </c>
      <c r="R89" s="428">
        <f t="shared" ref="R89" si="33">ROUND(SUM(Q88*R16+R88*R17)/12,4)</f>
        <v>7.2760999999999996</v>
      </c>
      <c r="S89" s="87"/>
    </row>
    <row r="90" spans="1:19" s="3" customFormat="1" ht="14.25">
      <c r="A90" s="4"/>
      <c r="B90" s="434"/>
      <c r="C90" s="431"/>
      <c r="D90" s="58"/>
      <c r="E90" s="58"/>
      <c r="F90" s="58"/>
      <c r="G90" s="58"/>
      <c r="H90" s="58"/>
      <c r="I90" s="58"/>
      <c r="J90" s="58"/>
      <c r="K90" s="58"/>
      <c r="L90" s="435"/>
      <c r="M90" s="435"/>
      <c r="N90" s="435"/>
      <c r="O90" s="435"/>
      <c r="P90" s="435"/>
      <c r="Q90" s="435"/>
      <c r="R90" s="435"/>
      <c r="S90" s="87"/>
    </row>
    <row r="91" spans="1:19" s="53" customFormat="1">
      <c r="A91" s="51"/>
      <c r="B91" s="523" t="str">
        <f>'1.  LRAMVA Summary'!B35</f>
        <v>Large Use</v>
      </c>
      <c r="C91" s="904" t="str">
        <f>'2. LRAMVA Threshold'!I43</f>
        <v>kW</v>
      </c>
      <c r="D91" s="35"/>
      <c r="E91" s="35"/>
      <c r="F91" s="35"/>
      <c r="G91" s="35"/>
      <c r="H91" s="35"/>
      <c r="I91" s="35"/>
      <c r="J91" s="35"/>
      <c r="K91" s="35"/>
      <c r="L91" s="35">
        <v>6.5819999999999999</v>
      </c>
      <c r="M91" s="35">
        <v>6.8407</v>
      </c>
      <c r="N91" s="35">
        <v>7.0664999999999996</v>
      </c>
      <c r="O91" s="57">
        <v>7.3909000000000002</v>
      </c>
      <c r="P91" s="35">
        <v>7.5010000000000003</v>
      </c>
      <c r="Q91" s="35">
        <v>7.9825999999999997</v>
      </c>
      <c r="R91" s="35">
        <v>8.3498000000000001</v>
      </c>
      <c r="S91" s="87"/>
    </row>
    <row r="92" spans="1:19" outlineLevel="1">
      <c r="B92" s="468" t="s">
        <v>511</v>
      </c>
      <c r="C92" s="905"/>
      <c r="D92" s="35"/>
      <c r="E92" s="35"/>
      <c r="F92" s="35"/>
      <c r="G92" s="35"/>
      <c r="H92" s="35"/>
      <c r="I92" s="35"/>
      <c r="J92" s="35"/>
      <c r="K92" s="35"/>
      <c r="L92" s="35">
        <v>0.13819999999999999</v>
      </c>
      <c r="M92" s="35">
        <v>0.13819999999999999</v>
      </c>
      <c r="N92" s="35"/>
      <c r="O92" s="57"/>
      <c r="P92" s="35"/>
      <c r="Q92" s="35"/>
      <c r="R92" s="35"/>
      <c r="S92" s="87"/>
    </row>
    <row r="93" spans="1:19" outlineLevel="1">
      <c r="B93" s="468" t="s">
        <v>512</v>
      </c>
      <c r="C93" s="905"/>
      <c r="D93" s="35"/>
      <c r="E93" s="35"/>
      <c r="F93" s="35"/>
      <c r="G93" s="35"/>
      <c r="H93" s="35"/>
      <c r="I93" s="35"/>
      <c r="J93" s="35"/>
      <c r="K93" s="35"/>
      <c r="L93" s="35">
        <v>4.0599999999999997E-2</v>
      </c>
      <c r="M93" s="35">
        <v>4.0599999999999997E-2</v>
      </c>
      <c r="N93" s="35"/>
      <c r="O93" s="57"/>
      <c r="P93" s="35"/>
      <c r="Q93" s="35"/>
      <c r="R93" s="35"/>
      <c r="S93" s="87"/>
    </row>
    <row r="94" spans="1:19" ht="28.5" outlineLevel="1">
      <c r="B94" s="801" t="s">
        <v>1079</v>
      </c>
      <c r="C94" s="905"/>
      <c r="D94" s="35"/>
      <c r="E94" s="35"/>
      <c r="F94" s="35"/>
      <c r="G94" s="35"/>
      <c r="H94" s="35"/>
      <c r="I94" s="35"/>
      <c r="J94" s="35"/>
      <c r="K94" s="35"/>
      <c r="L94" s="35">
        <v>6.4799999999999996E-2</v>
      </c>
      <c r="M94" s="35">
        <v>6.4799999999999996E-2</v>
      </c>
      <c r="N94" s="35"/>
      <c r="O94" s="57"/>
      <c r="P94" s="35"/>
      <c r="Q94" s="35"/>
      <c r="R94" s="35"/>
      <c r="S94" s="87"/>
    </row>
    <row r="95" spans="1:19" ht="28.5" outlineLevel="1">
      <c r="B95" s="801" t="s">
        <v>1080</v>
      </c>
      <c r="C95" s="905"/>
      <c r="D95" s="35"/>
      <c r="E95" s="35"/>
      <c r="F95" s="35"/>
      <c r="G95" s="35"/>
      <c r="H95" s="35"/>
      <c r="I95" s="35"/>
      <c r="J95" s="35"/>
      <c r="K95" s="35"/>
      <c r="L95" s="35"/>
      <c r="M95" s="35"/>
      <c r="N95" s="35">
        <v>8.1299999999999997E-2</v>
      </c>
      <c r="O95" s="57"/>
      <c r="P95" s="35"/>
      <c r="Q95" s="35"/>
      <c r="R95" s="35"/>
      <c r="S95" s="87"/>
    </row>
    <row r="96" spans="1:19" ht="28.5" outlineLevel="1">
      <c r="B96" s="801" t="s">
        <v>1081</v>
      </c>
      <c r="C96" s="905"/>
      <c r="D96" s="35"/>
      <c r="E96" s="35"/>
      <c r="F96" s="35"/>
      <c r="G96" s="35"/>
      <c r="H96" s="35"/>
      <c r="I96" s="35"/>
      <c r="J96" s="35"/>
      <c r="K96" s="35"/>
      <c r="L96" s="35"/>
      <c r="M96" s="35"/>
      <c r="N96" s="35">
        <v>7.3599999999999999E-2</v>
      </c>
      <c r="O96" s="57"/>
      <c r="P96" s="35"/>
      <c r="Q96" s="35"/>
      <c r="R96" s="35"/>
      <c r="S96" s="87"/>
    </row>
    <row r="97" spans="1:19" ht="42.75" outlineLevel="1">
      <c r="B97" s="801" t="s">
        <v>1083</v>
      </c>
      <c r="C97" s="905"/>
      <c r="D97" s="35"/>
      <c r="E97" s="35"/>
      <c r="F97" s="35"/>
      <c r="G97" s="35"/>
      <c r="H97" s="35"/>
      <c r="I97" s="35"/>
      <c r="J97" s="35"/>
      <c r="K97" s="35"/>
      <c r="L97" s="35"/>
      <c r="M97" s="35"/>
      <c r="N97" s="35">
        <v>-0.38269999999999998</v>
      </c>
      <c r="O97" s="57">
        <v>-0.38269999999999998</v>
      </c>
      <c r="P97" s="35"/>
      <c r="Q97" s="35"/>
      <c r="R97" s="35"/>
      <c r="S97" s="87"/>
    </row>
    <row r="98" spans="1:19" ht="28.5" outlineLevel="1">
      <c r="B98" s="801" t="s">
        <v>1084</v>
      </c>
      <c r="C98" s="905"/>
      <c r="D98" s="35"/>
      <c r="E98" s="35"/>
      <c r="F98" s="35"/>
      <c r="G98" s="35"/>
      <c r="H98" s="35"/>
      <c r="I98" s="35"/>
      <c r="J98" s="35"/>
      <c r="K98" s="35"/>
      <c r="L98" s="35"/>
      <c r="M98" s="35"/>
      <c r="N98" s="35">
        <v>-6.13E-2</v>
      </c>
      <c r="O98" s="35">
        <v>-6.13E-2</v>
      </c>
      <c r="P98" s="35"/>
      <c r="Q98" s="35"/>
      <c r="R98" s="35"/>
      <c r="S98" s="87"/>
    </row>
    <row r="99" spans="1:19" ht="42.75" outlineLevel="1">
      <c r="B99" s="801" t="s">
        <v>1085</v>
      </c>
      <c r="C99" s="905"/>
      <c r="D99" s="35"/>
      <c r="E99" s="35"/>
      <c r="F99" s="35"/>
      <c r="G99" s="35"/>
      <c r="H99" s="35"/>
      <c r="I99" s="35"/>
      <c r="J99" s="35"/>
      <c r="K99" s="35"/>
      <c r="L99" s="35"/>
      <c r="M99" s="35"/>
      <c r="N99" s="35">
        <v>-1.78E-2</v>
      </c>
      <c r="O99" s="57"/>
      <c r="P99" s="35"/>
      <c r="Q99" s="35"/>
      <c r="R99" s="35"/>
      <c r="S99" s="87"/>
    </row>
    <row r="100" spans="1:19" ht="28.5" outlineLevel="1">
      <c r="B100" s="801" t="s">
        <v>1086</v>
      </c>
      <c r="C100" s="905"/>
      <c r="D100" s="35"/>
      <c r="E100" s="35"/>
      <c r="F100" s="35"/>
      <c r="G100" s="35"/>
      <c r="H100" s="35"/>
      <c r="I100" s="35"/>
      <c r="J100" s="35"/>
      <c r="K100" s="35"/>
      <c r="L100" s="35"/>
      <c r="M100" s="35"/>
      <c r="N100" s="35">
        <v>-3.6200000000000003E-2</v>
      </c>
      <c r="O100" s="57"/>
      <c r="P100" s="35"/>
      <c r="Q100" s="35"/>
      <c r="R100" s="35"/>
      <c r="S100" s="87"/>
    </row>
    <row r="101" spans="1:19" ht="28.5" outlineLevel="1">
      <c r="B101" s="801" t="s">
        <v>1087</v>
      </c>
      <c r="C101" s="905"/>
      <c r="D101" s="35"/>
      <c r="E101" s="35"/>
      <c r="F101" s="35"/>
      <c r="G101" s="35"/>
      <c r="H101" s="35"/>
      <c r="I101" s="35"/>
      <c r="J101" s="35"/>
      <c r="K101" s="35"/>
      <c r="L101" s="35"/>
      <c r="M101" s="35"/>
      <c r="N101" s="35">
        <v>1.95E-2</v>
      </c>
      <c r="O101" s="35">
        <v>1.95E-2</v>
      </c>
      <c r="P101" s="35"/>
      <c r="Q101" s="35"/>
      <c r="R101" s="35"/>
      <c r="S101" s="87"/>
    </row>
    <row r="102" spans="1:19" ht="28.5" outlineLevel="1">
      <c r="B102" s="801" t="s">
        <v>1088</v>
      </c>
      <c r="C102" s="905"/>
      <c r="D102" s="35"/>
      <c r="E102" s="35"/>
      <c r="F102" s="35"/>
      <c r="G102" s="35"/>
      <c r="H102" s="35"/>
      <c r="I102" s="35"/>
      <c r="J102" s="35"/>
      <c r="K102" s="35"/>
      <c r="L102" s="35"/>
      <c r="M102" s="35"/>
      <c r="N102" s="35"/>
      <c r="O102" s="803">
        <v>-5.9999999999999995E-4</v>
      </c>
      <c r="P102" s="803">
        <v>-5.9999999999999995E-4</v>
      </c>
      <c r="Q102" s="803">
        <v>-5.9999999999999995E-4</v>
      </c>
      <c r="R102" s="803">
        <v>-5.9999999999999995E-4</v>
      </c>
      <c r="S102" s="87"/>
    </row>
    <row r="103" spans="1:19" ht="28.5" outlineLevel="1">
      <c r="B103" s="801" t="s">
        <v>1091</v>
      </c>
      <c r="C103" s="905"/>
      <c r="D103" s="35"/>
      <c r="E103" s="35"/>
      <c r="F103" s="35"/>
      <c r="G103" s="35"/>
      <c r="H103" s="35"/>
      <c r="I103" s="35"/>
      <c r="J103" s="35"/>
      <c r="K103" s="35"/>
      <c r="L103" s="35"/>
      <c r="M103" s="35"/>
      <c r="N103" s="35"/>
      <c r="O103" s="803">
        <v>-6.2199999999999998E-2</v>
      </c>
      <c r="P103" s="803">
        <v>-6.2199999999999998E-2</v>
      </c>
      <c r="Q103" s="803">
        <v>-6.2199999999999998E-2</v>
      </c>
      <c r="R103" s="803">
        <v>-6.2199999999999998E-2</v>
      </c>
      <c r="S103" s="87"/>
    </row>
    <row r="104" spans="1:19" ht="28.5" outlineLevel="1">
      <c r="B104" s="801" t="s">
        <v>1090</v>
      </c>
      <c r="C104" s="905"/>
      <c r="D104" s="35"/>
      <c r="E104" s="35"/>
      <c r="F104" s="35"/>
      <c r="G104" s="35"/>
      <c r="H104" s="35"/>
      <c r="I104" s="35"/>
      <c r="J104" s="35"/>
      <c r="K104" s="35"/>
      <c r="L104" s="35"/>
      <c r="M104" s="35"/>
      <c r="N104" s="35"/>
      <c r="O104" s="803"/>
      <c r="P104" s="803">
        <v>-0.32529999999999998</v>
      </c>
      <c r="Q104" s="803"/>
      <c r="R104" s="803"/>
      <c r="S104" s="87"/>
    </row>
    <row r="105" spans="1:19" ht="42.75" outlineLevel="1">
      <c r="B105" s="801" t="s">
        <v>1121</v>
      </c>
      <c r="C105" s="905"/>
      <c r="D105" s="35"/>
      <c r="E105" s="35"/>
      <c r="F105" s="35"/>
      <c r="G105" s="35"/>
      <c r="H105" s="35"/>
      <c r="I105" s="35"/>
      <c r="J105" s="35"/>
      <c r="K105" s="35"/>
      <c r="L105" s="35"/>
      <c r="M105" s="35"/>
      <c r="N105" s="35"/>
      <c r="O105" s="803"/>
      <c r="P105" s="803"/>
      <c r="Q105" s="803">
        <v>-0.38940000000000002</v>
      </c>
      <c r="R105" s="803">
        <v>-0.38940000000000002</v>
      </c>
      <c r="S105" s="87"/>
    </row>
    <row r="106" spans="1:19" ht="28.5" outlineLevel="1">
      <c r="B106" s="801" t="s">
        <v>1122</v>
      </c>
      <c r="C106" s="905"/>
      <c r="D106" s="35"/>
      <c r="E106" s="35"/>
      <c r="F106" s="35"/>
      <c r="G106" s="35"/>
      <c r="H106" s="35"/>
      <c r="I106" s="35"/>
      <c r="J106" s="35"/>
      <c r="K106" s="35"/>
      <c r="L106" s="35"/>
      <c r="M106" s="35"/>
      <c r="N106" s="35"/>
      <c r="O106" s="803"/>
      <c r="P106" s="803"/>
      <c r="Q106" s="803">
        <v>-5.5199999999999999E-2</v>
      </c>
      <c r="R106" s="803">
        <v>-5.5199999999999999E-2</v>
      </c>
      <c r="S106" s="87"/>
    </row>
    <row r="107" spans="1:19">
      <c r="B107" s="468" t="s">
        <v>513</v>
      </c>
      <c r="C107" s="906"/>
      <c r="D107" s="54">
        <f>SUM(D91:D104)</f>
        <v>0</v>
      </c>
      <c r="E107" s="54">
        <f t="shared" ref="E107:J107" si="34">SUM(E91:E104)</f>
        <v>0</v>
      </c>
      <c r="F107" s="54">
        <f t="shared" si="34"/>
        <v>0</v>
      </c>
      <c r="G107" s="54">
        <f t="shared" si="34"/>
        <v>0</v>
      </c>
      <c r="H107" s="54">
        <f t="shared" si="34"/>
        <v>0</v>
      </c>
      <c r="I107" s="54">
        <f t="shared" si="34"/>
        <v>0</v>
      </c>
      <c r="J107" s="54">
        <f t="shared" si="34"/>
        <v>0</v>
      </c>
      <c r="K107" s="54">
        <f t="shared" ref="K107:Q107" si="35">SUM(K91:K106)</f>
        <v>0</v>
      </c>
      <c r="L107" s="54">
        <f t="shared" si="35"/>
        <v>6.8256000000000006</v>
      </c>
      <c r="M107" s="54">
        <f t="shared" si="35"/>
        <v>7.0843000000000007</v>
      </c>
      <c r="N107" s="54">
        <f t="shared" si="35"/>
        <v>6.7428999999999988</v>
      </c>
      <c r="O107" s="54">
        <f t="shared" si="35"/>
        <v>6.9036</v>
      </c>
      <c r="P107" s="54">
        <f t="shared" si="35"/>
        <v>7.1128999999999998</v>
      </c>
      <c r="Q107" s="54">
        <f t="shared" si="35"/>
        <v>7.4751999999999992</v>
      </c>
      <c r="R107" s="54">
        <f>SUM(R91:R106)</f>
        <v>7.8423999999999987</v>
      </c>
      <c r="S107" s="87"/>
    </row>
    <row r="108" spans="1:19">
      <c r="B108" s="434" t="s">
        <v>514</v>
      </c>
      <c r="C108" s="431"/>
      <c r="D108" s="58"/>
      <c r="E108" s="428">
        <f t="shared" ref="E108:L108" si="36">ROUND(SUM(D107*E16+E107*E17)/12,4)</f>
        <v>0</v>
      </c>
      <c r="F108" s="428">
        <f t="shared" si="36"/>
        <v>0</v>
      </c>
      <c r="G108" s="428">
        <f t="shared" si="36"/>
        <v>0</v>
      </c>
      <c r="H108" s="428">
        <f t="shared" si="36"/>
        <v>0</v>
      </c>
      <c r="I108" s="428">
        <f t="shared" si="36"/>
        <v>0</v>
      </c>
      <c r="J108" s="428">
        <f t="shared" si="36"/>
        <v>0</v>
      </c>
      <c r="K108" s="428">
        <f t="shared" si="36"/>
        <v>0</v>
      </c>
      <c r="L108" s="428">
        <f t="shared" si="36"/>
        <v>6.8255999999999997</v>
      </c>
      <c r="M108" s="428">
        <f t="shared" ref="M108" si="37">ROUND(SUM(L107*M16+M107*M17)/12,4)</f>
        <v>7.0842999999999998</v>
      </c>
      <c r="N108" s="428">
        <f t="shared" ref="N108" si="38">ROUND(SUM(M107*N16+N107*N17)/12,4)</f>
        <v>6.7998000000000003</v>
      </c>
      <c r="O108" s="428">
        <f t="shared" ref="O108" si="39">ROUND(SUM(N107*O16+O107*O17)/12,4)</f>
        <v>6.9036</v>
      </c>
      <c r="P108" s="428">
        <f t="shared" ref="P108" si="40">ROUND(SUM(O107*P16+P107*P17)/12,4)</f>
        <v>7.1128999999999998</v>
      </c>
      <c r="Q108" s="428">
        <f t="shared" ref="Q108" si="41">ROUND(SUM(P107*Q16+Q107*Q17)/12,4)</f>
        <v>7.4752000000000001</v>
      </c>
      <c r="R108" s="428">
        <f t="shared" ref="R108" si="42">ROUND(SUM(Q107*R16+R107*R17)/12,4)</f>
        <v>7.8423999999999996</v>
      </c>
      <c r="S108" s="87"/>
    </row>
    <row r="109" spans="1:19" s="3" customFormat="1" ht="14.25">
      <c r="A109" s="4"/>
      <c r="B109" s="434"/>
      <c r="C109" s="431"/>
      <c r="D109" s="58"/>
      <c r="E109" s="58"/>
      <c r="F109" s="58"/>
      <c r="G109" s="58"/>
      <c r="H109" s="58"/>
      <c r="I109" s="58"/>
      <c r="J109" s="58"/>
      <c r="K109" s="58"/>
      <c r="L109" s="435"/>
      <c r="M109" s="435"/>
      <c r="N109" s="435"/>
      <c r="O109" s="435"/>
      <c r="P109" s="435"/>
      <c r="Q109" s="435"/>
      <c r="R109" s="435"/>
      <c r="S109" s="87"/>
    </row>
    <row r="110" spans="1:19" s="53" customFormat="1">
      <c r="A110" s="51"/>
      <c r="B110" s="523">
        <f>'1.  LRAMVA Summary'!B36</f>
        <v>0</v>
      </c>
      <c r="C110" s="904">
        <f>'2. LRAMVA Threshold'!J43</f>
        <v>0</v>
      </c>
      <c r="D110" s="35"/>
      <c r="E110" s="35"/>
      <c r="F110" s="35"/>
      <c r="G110" s="35"/>
      <c r="H110" s="35"/>
      <c r="I110" s="35"/>
      <c r="J110" s="35"/>
      <c r="K110" s="35"/>
      <c r="L110" s="35"/>
      <c r="M110" s="35"/>
      <c r="N110" s="35"/>
      <c r="O110" s="35"/>
      <c r="P110" s="35"/>
      <c r="Q110" s="35"/>
      <c r="R110" s="35"/>
      <c r="S110" s="87"/>
    </row>
    <row r="111" spans="1:19" outlineLevel="1">
      <c r="B111" s="468" t="s">
        <v>511</v>
      </c>
      <c r="C111" s="905"/>
      <c r="D111" s="35"/>
      <c r="E111" s="35"/>
      <c r="F111" s="35"/>
      <c r="G111" s="35"/>
      <c r="H111" s="35"/>
      <c r="I111" s="35"/>
      <c r="J111" s="35"/>
      <c r="K111" s="35"/>
      <c r="L111" s="35"/>
      <c r="M111" s="35"/>
      <c r="N111" s="35"/>
      <c r="O111" s="35"/>
      <c r="P111" s="35"/>
      <c r="Q111" s="35"/>
      <c r="R111" s="35"/>
      <c r="S111" s="87"/>
    </row>
    <row r="112" spans="1:19" outlineLevel="1">
      <c r="B112" s="468" t="s">
        <v>512</v>
      </c>
      <c r="C112" s="905"/>
      <c r="D112" s="35"/>
      <c r="E112" s="35"/>
      <c r="F112" s="35"/>
      <c r="G112" s="35"/>
      <c r="H112" s="35"/>
      <c r="I112" s="35"/>
      <c r="J112" s="35"/>
      <c r="K112" s="35"/>
      <c r="L112" s="35"/>
      <c r="M112" s="35"/>
      <c r="N112" s="35"/>
      <c r="O112" s="35"/>
      <c r="P112" s="35"/>
      <c r="Q112" s="35"/>
      <c r="R112" s="35"/>
      <c r="S112" s="87"/>
    </row>
    <row r="113" spans="1:19" outlineLevel="1">
      <c r="B113" s="468" t="s">
        <v>488</v>
      </c>
      <c r="C113" s="905"/>
      <c r="D113" s="35"/>
      <c r="E113" s="35"/>
      <c r="F113" s="35"/>
      <c r="G113" s="35"/>
      <c r="H113" s="35"/>
      <c r="I113" s="35"/>
      <c r="J113" s="35"/>
      <c r="K113" s="35"/>
      <c r="L113" s="35"/>
      <c r="M113" s="35"/>
      <c r="N113" s="35"/>
      <c r="O113" s="35"/>
      <c r="P113" s="35"/>
      <c r="Q113" s="35"/>
      <c r="R113" s="35"/>
      <c r="S113" s="87"/>
    </row>
    <row r="114" spans="1:19">
      <c r="B114" s="468" t="s">
        <v>513</v>
      </c>
      <c r="C114" s="906"/>
      <c r="D114" s="54">
        <f>SUM(D110:D113)</f>
        <v>0</v>
      </c>
      <c r="E114" s="54">
        <f t="shared" ref="E114:N114" si="43">SUM(E110:E113)</f>
        <v>0</v>
      </c>
      <c r="F114" s="54">
        <f t="shared" si="43"/>
        <v>0</v>
      </c>
      <c r="G114" s="54">
        <f t="shared" si="43"/>
        <v>0</v>
      </c>
      <c r="H114" s="54">
        <f t="shared" si="43"/>
        <v>0</v>
      </c>
      <c r="I114" s="54">
        <f t="shared" si="43"/>
        <v>0</v>
      </c>
      <c r="J114" s="54">
        <f t="shared" si="43"/>
        <v>0</v>
      </c>
      <c r="K114" s="54">
        <f t="shared" si="43"/>
        <v>0</v>
      </c>
      <c r="L114" s="54">
        <f t="shared" si="43"/>
        <v>0</v>
      </c>
      <c r="M114" s="54">
        <f t="shared" si="43"/>
        <v>0</v>
      </c>
      <c r="N114" s="54">
        <f t="shared" si="43"/>
        <v>0</v>
      </c>
      <c r="O114" s="54">
        <f t="shared" ref="O114:P114" si="44">SUM(O110:O113)</f>
        <v>0</v>
      </c>
      <c r="P114" s="54">
        <f t="shared" si="44"/>
        <v>0</v>
      </c>
      <c r="Q114" s="54">
        <f t="shared" ref="Q114:R114" si="45">SUM(Q110:Q113)</f>
        <v>0</v>
      </c>
      <c r="R114" s="54">
        <f t="shared" si="45"/>
        <v>0</v>
      </c>
      <c r="S114" s="87"/>
    </row>
    <row r="115" spans="1:19">
      <c r="B115" s="434" t="s">
        <v>514</v>
      </c>
      <c r="C115" s="431"/>
      <c r="D115" s="58"/>
      <c r="E115" s="428">
        <f t="shared" ref="E115:R115" si="46">ROUND(SUM(D114*E16+E114*E17)/12,4)</f>
        <v>0</v>
      </c>
      <c r="F115" s="428">
        <f t="shared" si="46"/>
        <v>0</v>
      </c>
      <c r="G115" s="428">
        <f t="shared" si="46"/>
        <v>0</v>
      </c>
      <c r="H115" s="428">
        <f t="shared" si="46"/>
        <v>0</v>
      </c>
      <c r="I115" s="428">
        <f t="shared" si="46"/>
        <v>0</v>
      </c>
      <c r="J115" s="428">
        <f t="shared" si="46"/>
        <v>0</v>
      </c>
      <c r="K115" s="428">
        <f t="shared" si="46"/>
        <v>0</v>
      </c>
      <c r="L115" s="428">
        <f t="shared" si="46"/>
        <v>0</v>
      </c>
      <c r="M115" s="428">
        <f t="shared" si="46"/>
        <v>0</v>
      </c>
      <c r="N115" s="428">
        <f t="shared" si="46"/>
        <v>0</v>
      </c>
      <c r="O115" s="428">
        <f t="shared" si="46"/>
        <v>0</v>
      </c>
      <c r="P115" s="428">
        <f t="shared" si="46"/>
        <v>0</v>
      </c>
      <c r="Q115" s="428">
        <f t="shared" si="46"/>
        <v>0</v>
      </c>
      <c r="R115" s="428">
        <f t="shared" si="46"/>
        <v>0</v>
      </c>
      <c r="S115" s="87"/>
    </row>
    <row r="116" spans="1:19">
      <c r="B116" s="59"/>
      <c r="C116" s="64"/>
      <c r="D116" s="58"/>
      <c r="E116" s="58"/>
      <c r="F116" s="58"/>
      <c r="G116" s="58"/>
      <c r="H116" s="58"/>
      <c r="I116" s="58"/>
      <c r="J116" s="58"/>
      <c r="K116" s="58"/>
      <c r="L116" s="430"/>
      <c r="M116" s="430"/>
      <c r="N116" s="430"/>
      <c r="O116" s="430"/>
      <c r="P116" s="430"/>
      <c r="Q116" s="430"/>
      <c r="R116" s="430"/>
      <c r="S116" s="87"/>
    </row>
    <row r="117" spans="1:19" s="53" customFormat="1">
      <c r="A117" s="51"/>
      <c r="B117" s="523">
        <f>'1.  LRAMVA Summary'!B37</f>
        <v>0</v>
      </c>
      <c r="C117" s="904">
        <f>'2. LRAMVA Threshold'!K43</f>
        <v>0</v>
      </c>
      <c r="D117" s="35"/>
      <c r="E117" s="35"/>
      <c r="F117" s="35"/>
      <c r="G117" s="35"/>
      <c r="H117" s="35"/>
      <c r="I117" s="35"/>
      <c r="J117" s="35"/>
      <c r="K117" s="35"/>
      <c r="L117" s="35"/>
      <c r="M117" s="35"/>
      <c r="N117" s="35"/>
      <c r="O117" s="35"/>
      <c r="P117" s="35"/>
      <c r="Q117" s="35"/>
      <c r="R117" s="35"/>
      <c r="S117" s="87"/>
    </row>
    <row r="118" spans="1:19" outlineLevel="1">
      <c r="B118" s="468" t="s">
        <v>511</v>
      </c>
      <c r="C118" s="905"/>
      <c r="D118" s="35"/>
      <c r="E118" s="35"/>
      <c r="F118" s="35"/>
      <c r="G118" s="35"/>
      <c r="H118" s="35"/>
      <c r="I118" s="35"/>
      <c r="J118" s="35"/>
      <c r="K118" s="35"/>
      <c r="L118" s="35"/>
      <c r="M118" s="35"/>
      <c r="N118" s="35"/>
      <c r="O118" s="35"/>
      <c r="P118" s="35"/>
      <c r="Q118" s="35"/>
      <c r="R118" s="35"/>
      <c r="S118" s="87"/>
    </row>
    <row r="119" spans="1:19" outlineLevel="1">
      <c r="B119" s="468" t="s">
        <v>512</v>
      </c>
      <c r="C119" s="905"/>
      <c r="D119" s="35"/>
      <c r="E119" s="35"/>
      <c r="F119" s="35"/>
      <c r="G119" s="35"/>
      <c r="H119" s="35"/>
      <c r="I119" s="35"/>
      <c r="J119" s="35"/>
      <c r="K119" s="35"/>
      <c r="L119" s="35"/>
      <c r="M119" s="35"/>
      <c r="N119" s="35"/>
      <c r="O119" s="35"/>
      <c r="P119" s="35"/>
      <c r="Q119" s="35"/>
      <c r="R119" s="35"/>
      <c r="S119" s="87"/>
    </row>
    <row r="120" spans="1:19" outlineLevel="1">
      <c r="B120" s="468" t="s">
        <v>488</v>
      </c>
      <c r="C120" s="905"/>
      <c r="D120" s="35"/>
      <c r="E120" s="35"/>
      <c r="F120" s="35"/>
      <c r="G120" s="35"/>
      <c r="H120" s="35"/>
      <c r="I120" s="35"/>
      <c r="J120" s="35"/>
      <c r="K120" s="35"/>
      <c r="L120" s="35"/>
      <c r="M120" s="35"/>
      <c r="N120" s="35"/>
      <c r="O120" s="35"/>
      <c r="P120" s="35"/>
      <c r="Q120" s="35"/>
      <c r="R120" s="35"/>
      <c r="S120" s="87"/>
    </row>
    <row r="121" spans="1:19">
      <c r="B121" s="468" t="s">
        <v>513</v>
      </c>
      <c r="C121" s="906"/>
      <c r="D121" s="54">
        <f>SUM(D117:D120)</f>
        <v>0</v>
      </c>
      <c r="E121" s="54">
        <f t="shared" ref="E121:N121" si="47">SUM(E117:E120)</f>
        <v>0</v>
      </c>
      <c r="F121" s="54">
        <f>SUM(F117:F120)</f>
        <v>0</v>
      </c>
      <c r="G121" s="54">
        <f t="shared" si="47"/>
        <v>0</v>
      </c>
      <c r="H121" s="54">
        <f t="shared" si="47"/>
        <v>0</v>
      </c>
      <c r="I121" s="54">
        <f t="shared" si="47"/>
        <v>0</v>
      </c>
      <c r="J121" s="54">
        <f t="shared" si="47"/>
        <v>0</v>
      </c>
      <c r="K121" s="54">
        <f t="shared" si="47"/>
        <v>0</v>
      </c>
      <c r="L121" s="54">
        <f t="shared" si="47"/>
        <v>0</v>
      </c>
      <c r="M121" s="54">
        <f t="shared" si="47"/>
        <v>0</v>
      </c>
      <c r="N121" s="54">
        <f t="shared" si="47"/>
        <v>0</v>
      </c>
      <c r="O121" s="54">
        <f t="shared" ref="O121:P121" si="48">SUM(O117:O120)</f>
        <v>0</v>
      </c>
      <c r="P121" s="54">
        <f t="shared" si="48"/>
        <v>0</v>
      </c>
      <c r="Q121" s="54">
        <f t="shared" ref="Q121:R121" si="49">SUM(Q117:Q120)</f>
        <v>0</v>
      </c>
      <c r="R121" s="54">
        <f t="shared" si="49"/>
        <v>0</v>
      </c>
      <c r="S121" s="87"/>
    </row>
    <row r="122" spans="1:19">
      <c r="B122" s="434" t="s">
        <v>514</v>
      </c>
      <c r="C122" s="431"/>
      <c r="D122" s="58"/>
      <c r="E122" s="428">
        <f t="shared" ref="E122:R122" si="50">ROUND(SUM(D121*E16+E121*E17)/12,4)</f>
        <v>0</v>
      </c>
      <c r="F122" s="428">
        <f t="shared" si="50"/>
        <v>0</v>
      </c>
      <c r="G122" s="428">
        <f t="shared" si="50"/>
        <v>0</v>
      </c>
      <c r="H122" s="428">
        <f t="shared" si="50"/>
        <v>0</v>
      </c>
      <c r="I122" s="428">
        <f t="shared" si="50"/>
        <v>0</v>
      </c>
      <c r="J122" s="428">
        <f t="shared" si="50"/>
        <v>0</v>
      </c>
      <c r="K122" s="428">
        <f t="shared" si="50"/>
        <v>0</v>
      </c>
      <c r="L122" s="428">
        <f t="shared" si="50"/>
        <v>0</v>
      </c>
      <c r="M122" s="428">
        <f t="shared" si="50"/>
        <v>0</v>
      </c>
      <c r="N122" s="428">
        <f t="shared" si="50"/>
        <v>0</v>
      </c>
      <c r="O122" s="428">
        <f t="shared" si="50"/>
        <v>0</v>
      </c>
      <c r="P122" s="428">
        <f t="shared" si="50"/>
        <v>0</v>
      </c>
      <c r="Q122" s="428">
        <f t="shared" si="50"/>
        <v>0</v>
      </c>
      <c r="R122" s="428">
        <f t="shared" si="50"/>
        <v>0</v>
      </c>
      <c r="S122" s="87"/>
    </row>
    <row r="123" spans="1:19">
      <c r="B123" s="425"/>
      <c r="C123" s="431"/>
      <c r="D123" s="58"/>
      <c r="E123" s="428"/>
      <c r="F123" s="428"/>
      <c r="G123" s="428"/>
      <c r="H123" s="428"/>
      <c r="I123" s="428"/>
      <c r="J123" s="428"/>
      <c r="K123" s="428"/>
      <c r="L123" s="428"/>
      <c r="M123" s="428"/>
      <c r="N123" s="428"/>
      <c r="O123" s="428"/>
      <c r="P123" s="428"/>
      <c r="Q123" s="428"/>
      <c r="R123" s="428"/>
      <c r="S123" s="87"/>
    </row>
    <row r="124" spans="1:19" s="53" customFormat="1">
      <c r="A124" s="51"/>
      <c r="B124" s="523">
        <f>'1.  LRAMVA Summary'!B38</f>
        <v>0</v>
      </c>
      <c r="C124" s="904">
        <f>'2. LRAMVA Threshold'!L43</f>
        <v>0</v>
      </c>
      <c r="D124" s="35"/>
      <c r="E124" s="35"/>
      <c r="F124" s="35"/>
      <c r="G124" s="35"/>
      <c r="H124" s="35"/>
      <c r="I124" s="35"/>
      <c r="J124" s="35"/>
      <c r="K124" s="35"/>
      <c r="L124" s="35"/>
      <c r="M124" s="35"/>
      <c r="N124" s="35"/>
      <c r="O124" s="35"/>
      <c r="P124" s="35"/>
      <c r="Q124" s="35"/>
      <c r="R124" s="35"/>
      <c r="S124" s="87"/>
    </row>
    <row r="125" spans="1:19" outlineLevel="1">
      <c r="B125" s="468" t="s">
        <v>511</v>
      </c>
      <c r="C125" s="905"/>
      <c r="D125" s="35"/>
      <c r="E125" s="35"/>
      <c r="F125" s="35"/>
      <c r="G125" s="35"/>
      <c r="H125" s="35"/>
      <c r="I125" s="35"/>
      <c r="J125" s="35"/>
      <c r="K125" s="35"/>
      <c r="L125" s="35"/>
      <c r="M125" s="35"/>
      <c r="N125" s="35"/>
      <c r="O125" s="35"/>
      <c r="P125" s="35"/>
      <c r="Q125" s="35"/>
      <c r="R125" s="35"/>
      <c r="S125" s="87"/>
    </row>
    <row r="126" spans="1:19" outlineLevel="1">
      <c r="B126" s="468" t="s">
        <v>512</v>
      </c>
      <c r="C126" s="905"/>
      <c r="D126" s="35"/>
      <c r="E126" s="35"/>
      <c r="F126" s="35"/>
      <c r="G126" s="35"/>
      <c r="H126" s="35"/>
      <c r="I126" s="35"/>
      <c r="J126" s="35"/>
      <c r="K126" s="35"/>
      <c r="L126" s="35"/>
      <c r="M126" s="35"/>
      <c r="N126" s="35"/>
      <c r="O126" s="35"/>
      <c r="P126" s="35"/>
      <c r="Q126" s="35"/>
      <c r="R126" s="35"/>
      <c r="S126" s="87"/>
    </row>
    <row r="127" spans="1:19" outlineLevel="1">
      <c r="B127" s="468" t="s">
        <v>488</v>
      </c>
      <c r="C127" s="905"/>
      <c r="D127" s="35"/>
      <c r="E127" s="35"/>
      <c r="F127" s="35"/>
      <c r="G127" s="35"/>
      <c r="H127" s="35"/>
      <c r="I127" s="35"/>
      <c r="J127" s="35"/>
      <c r="K127" s="35"/>
      <c r="L127" s="35"/>
      <c r="M127" s="35"/>
      <c r="N127" s="35"/>
      <c r="O127" s="35"/>
      <c r="P127" s="35"/>
      <c r="Q127" s="35"/>
      <c r="R127" s="35"/>
      <c r="S127" s="87"/>
    </row>
    <row r="128" spans="1:19">
      <c r="B128" s="468" t="s">
        <v>513</v>
      </c>
      <c r="C128" s="906"/>
      <c r="D128" s="54">
        <f>SUM(D124:D127)</f>
        <v>0</v>
      </c>
      <c r="E128" s="54">
        <f>SUM(E124:E127)</f>
        <v>0</v>
      </c>
      <c r="F128" s="54">
        <f t="shared" ref="F128:N128" si="51">SUM(F124:F127)</f>
        <v>0</v>
      </c>
      <c r="G128" s="54">
        <f t="shared" si="51"/>
        <v>0</v>
      </c>
      <c r="H128" s="54">
        <f t="shared" si="51"/>
        <v>0</v>
      </c>
      <c r="I128" s="54">
        <f t="shared" si="51"/>
        <v>0</v>
      </c>
      <c r="J128" s="54">
        <f t="shared" si="51"/>
        <v>0</v>
      </c>
      <c r="K128" s="54">
        <f t="shared" si="51"/>
        <v>0</v>
      </c>
      <c r="L128" s="54">
        <f t="shared" si="51"/>
        <v>0</v>
      </c>
      <c r="M128" s="54">
        <f t="shared" si="51"/>
        <v>0</v>
      </c>
      <c r="N128" s="54">
        <f t="shared" si="51"/>
        <v>0</v>
      </c>
      <c r="O128" s="54">
        <f t="shared" ref="O128:P128" si="52">SUM(O124:O127)</f>
        <v>0</v>
      </c>
      <c r="P128" s="54">
        <f t="shared" si="52"/>
        <v>0</v>
      </c>
      <c r="Q128" s="54">
        <f t="shared" ref="Q128:R128" si="53">SUM(Q124:Q127)</f>
        <v>0</v>
      </c>
      <c r="R128" s="54">
        <f t="shared" si="53"/>
        <v>0</v>
      </c>
      <c r="S128" s="87"/>
    </row>
    <row r="129" spans="1:19">
      <c r="B129" s="434" t="s">
        <v>514</v>
      </c>
      <c r="C129" s="431"/>
      <c r="D129" s="58"/>
      <c r="E129" s="428">
        <f t="shared" ref="E129:R129" si="54">ROUND(SUM(D128*E16+E128*E17)/12,4)</f>
        <v>0</v>
      </c>
      <c r="F129" s="428">
        <f t="shared" si="54"/>
        <v>0</v>
      </c>
      <c r="G129" s="428">
        <f t="shared" si="54"/>
        <v>0</v>
      </c>
      <c r="H129" s="428">
        <f t="shared" si="54"/>
        <v>0</v>
      </c>
      <c r="I129" s="428">
        <f t="shared" si="54"/>
        <v>0</v>
      </c>
      <c r="J129" s="428">
        <f t="shared" si="54"/>
        <v>0</v>
      </c>
      <c r="K129" s="428">
        <f t="shared" si="54"/>
        <v>0</v>
      </c>
      <c r="L129" s="428">
        <f t="shared" si="54"/>
        <v>0</v>
      </c>
      <c r="M129" s="428">
        <f t="shared" si="54"/>
        <v>0</v>
      </c>
      <c r="N129" s="428">
        <f t="shared" si="54"/>
        <v>0</v>
      </c>
      <c r="O129" s="428">
        <f t="shared" si="54"/>
        <v>0</v>
      </c>
      <c r="P129" s="428">
        <f t="shared" si="54"/>
        <v>0</v>
      </c>
      <c r="Q129" s="428">
        <f t="shared" si="54"/>
        <v>0</v>
      </c>
      <c r="R129" s="428">
        <f t="shared" si="54"/>
        <v>0</v>
      </c>
      <c r="S129" s="87"/>
    </row>
    <row r="130" spans="1:19">
      <c r="B130" s="425"/>
      <c r="C130" s="431"/>
      <c r="D130" s="58"/>
      <c r="E130" s="428"/>
      <c r="F130" s="428"/>
      <c r="G130" s="428"/>
      <c r="H130" s="428"/>
      <c r="I130" s="428"/>
      <c r="J130" s="428"/>
      <c r="K130" s="428"/>
      <c r="L130" s="428"/>
      <c r="M130" s="428"/>
      <c r="N130" s="428"/>
      <c r="O130" s="428"/>
      <c r="P130" s="428"/>
      <c r="Q130" s="428"/>
      <c r="R130" s="428"/>
      <c r="S130" s="87"/>
    </row>
    <row r="131" spans="1:19" s="53" customFormat="1">
      <c r="A131" s="51"/>
      <c r="B131" s="523">
        <f>'1.  LRAMVA Summary'!B39</f>
        <v>0</v>
      </c>
      <c r="C131" s="904">
        <f>'2. LRAMVA Threshold'!M43</f>
        <v>0</v>
      </c>
      <c r="D131" s="35"/>
      <c r="E131" s="35"/>
      <c r="F131" s="35"/>
      <c r="G131" s="35"/>
      <c r="H131" s="35"/>
      <c r="I131" s="35"/>
      <c r="J131" s="35"/>
      <c r="K131" s="35"/>
      <c r="L131" s="35"/>
      <c r="M131" s="35"/>
      <c r="N131" s="35"/>
      <c r="O131" s="35"/>
      <c r="P131" s="35"/>
      <c r="Q131" s="35"/>
      <c r="R131" s="35"/>
      <c r="S131" s="87"/>
    </row>
    <row r="132" spans="1:19" outlineLevel="1">
      <c r="B132" s="468" t="s">
        <v>511</v>
      </c>
      <c r="C132" s="905"/>
      <c r="D132" s="35"/>
      <c r="E132" s="35"/>
      <c r="F132" s="35"/>
      <c r="G132" s="35"/>
      <c r="H132" s="35"/>
      <c r="I132" s="35"/>
      <c r="J132" s="35"/>
      <c r="K132" s="35"/>
      <c r="L132" s="35"/>
      <c r="M132" s="35"/>
      <c r="N132" s="35"/>
      <c r="O132" s="35"/>
      <c r="P132" s="35"/>
      <c r="Q132" s="35"/>
      <c r="R132" s="35"/>
      <c r="S132" s="87"/>
    </row>
    <row r="133" spans="1:19" outlineLevel="1">
      <c r="B133" s="468" t="s">
        <v>512</v>
      </c>
      <c r="C133" s="905"/>
      <c r="D133" s="35"/>
      <c r="E133" s="35"/>
      <c r="F133" s="35"/>
      <c r="G133" s="35"/>
      <c r="H133" s="35"/>
      <c r="I133" s="35"/>
      <c r="J133" s="35"/>
      <c r="K133" s="35"/>
      <c r="L133" s="35"/>
      <c r="M133" s="35"/>
      <c r="N133" s="35"/>
      <c r="O133" s="35"/>
      <c r="P133" s="35"/>
      <c r="Q133" s="35"/>
      <c r="R133" s="35"/>
      <c r="S133" s="87"/>
    </row>
    <row r="134" spans="1:19" outlineLevel="1">
      <c r="B134" s="468" t="s">
        <v>488</v>
      </c>
      <c r="C134" s="905"/>
      <c r="D134" s="35"/>
      <c r="E134" s="35"/>
      <c r="F134" s="35"/>
      <c r="G134" s="35"/>
      <c r="H134" s="35"/>
      <c r="I134" s="35"/>
      <c r="J134" s="35"/>
      <c r="K134" s="35"/>
      <c r="L134" s="35"/>
      <c r="M134" s="35"/>
      <c r="N134" s="35"/>
      <c r="O134" s="35"/>
      <c r="P134" s="35"/>
      <c r="Q134" s="35"/>
      <c r="R134" s="35"/>
      <c r="S134" s="87"/>
    </row>
    <row r="135" spans="1:19">
      <c r="B135" s="468" t="s">
        <v>513</v>
      </c>
      <c r="C135" s="906"/>
      <c r="D135" s="54">
        <f>SUM(D131:D134)</f>
        <v>0</v>
      </c>
      <c r="E135" s="54">
        <f>SUM(E131:E134)</f>
        <v>0</v>
      </c>
      <c r="F135" s="54">
        <f t="shared" ref="F135:N135" si="55">SUM(F131:F134)</f>
        <v>0</v>
      </c>
      <c r="G135" s="54">
        <f t="shared" si="55"/>
        <v>0</v>
      </c>
      <c r="H135" s="54">
        <f t="shared" si="55"/>
        <v>0</v>
      </c>
      <c r="I135" s="54">
        <f t="shared" si="55"/>
        <v>0</v>
      </c>
      <c r="J135" s="54">
        <f t="shared" si="55"/>
        <v>0</v>
      </c>
      <c r="K135" s="54">
        <f t="shared" si="55"/>
        <v>0</v>
      </c>
      <c r="L135" s="54">
        <f t="shared" si="55"/>
        <v>0</v>
      </c>
      <c r="M135" s="54">
        <f t="shared" si="55"/>
        <v>0</v>
      </c>
      <c r="N135" s="54">
        <f t="shared" si="55"/>
        <v>0</v>
      </c>
      <c r="O135" s="54">
        <f t="shared" ref="O135:P135" si="56">SUM(O131:O134)</f>
        <v>0</v>
      </c>
      <c r="P135" s="54">
        <f t="shared" si="56"/>
        <v>0</v>
      </c>
      <c r="Q135" s="54">
        <f t="shared" ref="Q135:R135" si="57">SUM(Q131:Q134)</f>
        <v>0</v>
      </c>
      <c r="R135" s="54">
        <f t="shared" si="57"/>
        <v>0</v>
      </c>
      <c r="S135" s="87"/>
    </row>
    <row r="136" spans="1:19">
      <c r="B136" s="434" t="s">
        <v>514</v>
      </c>
      <c r="C136" s="431"/>
      <c r="D136" s="58"/>
      <c r="E136" s="428">
        <f t="shared" ref="E136:R136" si="58">ROUND(SUM(D135*E16+E135*E17)/12,4)</f>
        <v>0</v>
      </c>
      <c r="F136" s="428">
        <f t="shared" si="58"/>
        <v>0</v>
      </c>
      <c r="G136" s="428">
        <f t="shared" si="58"/>
        <v>0</v>
      </c>
      <c r="H136" s="428">
        <f t="shared" si="58"/>
        <v>0</v>
      </c>
      <c r="I136" s="428">
        <f t="shared" si="58"/>
        <v>0</v>
      </c>
      <c r="J136" s="428">
        <f t="shared" si="58"/>
        <v>0</v>
      </c>
      <c r="K136" s="428">
        <f t="shared" si="58"/>
        <v>0</v>
      </c>
      <c r="L136" s="428">
        <f t="shared" si="58"/>
        <v>0</v>
      </c>
      <c r="M136" s="428">
        <f t="shared" si="58"/>
        <v>0</v>
      </c>
      <c r="N136" s="428">
        <f t="shared" si="58"/>
        <v>0</v>
      </c>
      <c r="O136" s="428">
        <f t="shared" si="58"/>
        <v>0</v>
      </c>
      <c r="P136" s="428">
        <f t="shared" si="58"/>
        <v>0</v>
      </c>
      <c r="Q136" s="428">
        <f t="shared" si="58"/>
        <v>0</v>
      </c>
      <c r="R136" s="428">
        <f t="shared" si="58"/>
        <v>0</v>
      </c>
      <c r="S136" s="87"/>
    </row>
    <row r="137" spans="1:19">
      <c r="B137" s="425"/>
      <c r="C137" s="431"/>
      <c r="D137" s="58"/>
      <c r="E137" s="428"/>
      <c r="F137" s="428"/>
      <c r="G137" s="428"/>
      <c r="H137" s="428"/>
      <c r="I137" s="428"/>
      <c r="J137" s="428"/>
      <c r="K137" s="428"/>
      <c r="L137" s="428"/>
      <c r="M137" s="428"/>
      <c r="N137" s="428"/>
      <c r="O137" s="428"/>
      <c r="P137" s="428"/>
      <c r="Q137" s="428"/>
      <c r="R137" s="428"/>
      <c r="S137" s="87"/>
    </row>
    <row r="138" spans="1:19" s="53" customFormat="1">
      <c r="A138" s="51"/>
      <c r="B138" s="523">
        <f>'1.  LRAMVA Summary'!B40</f>
        <v>0</v>
      </c>
      <c r="C138" s="904">
        <f>'2. LRAMVA Threshold'!N43</f>
        <v>0</v>
      </c>
      <c r="D138" s="35"/>
      <c r="E138" s="35"/>
      <c r="F138" s="35"/>
      <c r="G138" s="35"/>
      <c r="H138" s="35"/>
      <c r="I138" s="35"/>
      <c r="J138" s="35"/>
      <c r="K138" s="35"/>
      <c r="L138" s="35"/>
      <c r="M138" s="35"/>
      <c r="N138" s="35"/>
      <c r="O138" s="35"/>
      <c r="P138" s="35"/>
      <c r="Q138" s="35"/>
      <c r="R138" s="35"/>
      <c r="S138" s="87"/>
    </row>
    <row r="139" spans="1:19" outlineLevel="1">
      <c r="B139" s="468" t="s">
        <v>511</v>
      </c>
      <c r="C139" s="905"/>
      <c r="D139" s="35"/>
      <c r="E139" s="35"/>
      <c r="F139" s="35"/>
      <c r="G139" s="35"/>
      <c r="H139" s="35"/>
      <c r="I139" s="35"/>
      <c r="J139" s="35"/>
      <c r="K139" s="35"/>
      <c r="L139" s="35"/>
      <c r="M139" s="35"/>
      <c r="N139" s="35"/>
      <c r="O139" s="35"/>
      <c r="P139" s="35"/>
      <c r="Q139" s="35"/>
      <c r="R139" s="35"/>
      <c r="S139" s="87"/>
    </row>
    <row r="140" spans="1:19" outlineLevel="1">
      <c r="B140" s="468" t="s">
        <v>512</v>
      </c>
      <c r="C140" s="905"/>
      <c r="D140" s="35"/>
      <c r="E140" s="35"/>
      <c r="F140" s="35"/>
      <c r="G140" s="35"/>
      <c r="H140" s="35"/>
      <c r="I140" s="35"/>
      <c r="J140" s="35"/>
      <c r="K140" s="35"/>
      <c r="L140" s="35"/>
      <c r="M140" s="35"/>
      <c r="N140" s="35"/>
      <c r="O140" s="35"/>
      <c r="P140" s="35"/>
      <c r="Q140" s="35"/>
      <c r="R140" s="35"/>
      <c r="S140" s="87"/>
    </row>
    <row r="141" spans="1:19" outlineLevel="1">
      <c r="B141" s="468" t="s">
        <v>488</v>
      </c>
      <c r="C141" s="905"/>
      <c r="D141" s="35"/>
      <c r="E141" s="35"/>
      <c r="F141" s="35"/>
      <c r="G141" s="35"/>
      <c r="H141" s="35"/>
      <c r="I141" s="35"/>
      <c r="J141" s="35"/>
      <c r="K141" s="35"/>
      <c r="L141" s="35"/>
      <c r="M141" s="35"/>
      <c r="N141" s="35"/>
      <c r="O141" s="35"/>
      <c r="P141" s="35"/>
      <c r="Q141" s="35"/>
      <c r="R141" s="35"/>
      <c r="S141" s="87"/>
    </row>
    <row r="142" spans="1:19">
      <c r="B142" s="468" t="s">
        <v>513</v>
      </c>
      <c r="C142" s="906"/>
      <c r="D142" s="54">
        <f>SUM(D138:D141)</f>
        <v>0</v>
      </c>
      <c r="E142" s="54">
        <f>SUM(E138:E141)</f>
        <v>0</v>
      </c>
      <c r="F142" s="54">
        <f t="shared" ref="F142:N142" si="59">SUM(F138:F141)</f>
        <v>0</v>
      </c>
      <c r="G142" s="54">
        <f t="shared" si="59"/>
        <v>0</v>
      </c>
      <c r="H142" s="54">
        <f t="shared" si="59"/>
        <v>0</v>
      </c>
      <c r="I142" s="54">
        <f t="shared" si="59"/>
        <v>0</v>
      </c>
      <c r="J142" s="54">
        <f t="shared" si="59"/>
        <v>0</v>
      </c>
      <c r="K142" s="54">
        <f t="shared" si="59"/>
        <v>0</v>
      </c>
      <c r="L142" s="54">
        <f t="shared" si="59"/>
        <v>0</v>
      </c>
      <c r="M142" s="54">
        <f t="shared" si="59"/>
        <v>0</v>
      </c>
      <c r="N142" s="54">
        <f t="shared" si="59"/>
        <v>0</v>
      </c>
      <c r="O142" s="54">
        <f t="shared" ref="O142:P142" si="60">SUM(O138:O141)</f>
        <v>0</v>
      </c>
      <c r="P142" s="54">
        <f t="shared" si="60"/>
        <v>0</v>
      </c>
      <c r="Q142" s="54">
        <f t="shared" ref="Q142:R142" si="61">SUM(Q138:Q141)</f>
        <v>0</v>
      </c>
      <c r="R142" s="54">
        <f t="shared" si="61"/>
        <v>0</v>
      </c>
      <c r="S142" s="87"/>
    </row>
    <row r="143" spans="1:19">
      <c r="B143" s="434" t="s">
        <v>514</v>
      </c>
      <c r="C143" s="431"/>
      <c r="D143" s="58"/>
      <c r="E143" s="428">
        <f t="shared" ref="E143:R143" si="62">ROUND(SUM(D142*E16+E142*E17)/12,4)</f>
        <v>0</v>
      </c>
      <c r="F143" s="428">
        <f t="shared" si="62"/>
        <v>0</v>
      </c>
      <c r="G143" s="428">
        <f t="shared" si="62"/>
        <v>0</v>
      </c>
      <c r="H143" s="428">
        <f t="shared" si="62"/>
        <v>0</v>
      </c>
      <c r="I143" s="428">
        <f t="shared" si="62"/>
        <v>0</v>
      </c>
      <c r="J143" s="428">
        <f t="shared" si="62"/>
        <v>0</v>
      </c>
      <c r="K143" s="428">
        <f t="shared" si="62"/>
        <v>0</v>
      </c>
      <c r="L143" s="428">
        <f t="shared" si="62"/>
        <v>0</v>
      </c>
      <c r="M143" s="428">
        <f t="shared" si="62"/>
        <v>0</v>
      </c>
      <c r="N143" s="428">
        <f t="shared" si="62"/>
        <v>0</v>
      </c>
      <c r="O143" s="428">
        <f t="shared" si="62"/>
        <v>0</v>
      </c>
      <c r="P143" s="428">
        <f t="shared" si="62"/>
        <v>0</v>
      </c>
      <c r="Q143" s="428">
        <f t="shared" si="62"/>
        <v>0</v>
      </c>
      <c r="R143" s="428">
        <f t="shared" si="62"/>
        <v>0</v>
      </c>
      <c r="S143" s="87"/>
    </row>
    <row r="144" spans="1:19">
      <c r="B144" s="425"/>
      <c r="C144" s="431"/>
      <c r="D144" s="58"/>
      <c r="E144" s="428"/>
      <c r="F144" s="428"/>
      <c r="G144" s="428"/>
      <c r="H144" s="428"/>
      <c r="I144" s="428"/>
      <c r="J144" s="428"/>
      <c r="K144" s="428"/>
      <c r="L144" s="428"/>
      <c r="M144" s="428"/>
      <c r="N144" s="428"/>
      <c r="O144" s="428"/>
      <c r="P144" s="428"/>
      <c r="Q144" s="428"/>
      <c r="R144" s="428"/>
      <c r="S144" s="87"/>
    </row>
    <row r="145" spans="1:19" s="53" customFormat="1">
      <c r="A145" s="51"/>
      <c r="B145" s="523">
        <f>'1.  LRAMVA Summary'!B41</f>
        <v>0</v>
      </c>
      <c r="C145" s="904">
        <f>'2. LRAMVA Threshold'!O43</f>
        <v>0</v>
      </c>
      <c r="D145" s="35"/>
      <c r="E145" s="35"/>
      <c r="F145" s="35"/>
      <c r="G145" s="35"/>
      <c r="H145" s="35"/>
      <c r="I145" s="35"/>
      <c r="J145" s="35"/>
      <c r="K145" s="35"/>
      <c r="L145" s="35"/>
      <c r="M145" s="35"/>
      <c r="N145" s="35"/>
      <c r="O145" s="35"/>
      <c r="P145" s="35"/>
      <c r="Q145" s="35"/>
      <c r="R145" s="35"/>
      <c r="S145" s="87"/>
    </row>
    <row r="146" spans="1:19" outlineLevel="1">
      <c r="B146" s="468" t="s">
        <v>511</v>
      </c>
      <c r="C146" s="905"/>
      <c r="D146" s="35"/>
      <c r="E146" s="35"/>
      <c r="F146" s="35"/>
      <c r="G146" s="35"/>
      <c r="H146" s="35"/>
      <c r="I146" s="35"/>
      <c r="J146" s="35"/>
      <c r="K146" s="35"/>
      <c r="L146" s="35"/>
      <c r="M146" s="35"/>
      <c r="N146" s="35"/>
      <c r="O146" s="35"/>
      <c r="P146" s="35"/>
      <c r="Q146" s="35"/>
      <c r="R146" s="35"/>
      <c r="S146" s="87"/>
    </row>
    <row r="147" spans="1:19" outlineLevel="1">
      <c r="B147" s="468" t="s">
        <v>512</v>
      </c>
      <c r="C147" s="905"/>
      <c r="D147" s="35"/>
      <c r="E147" s="35"/>
      <c r="F147" s="35"/>
      <c r="G147" s="35"/>
      <c r="H147" s="35"/>
      <c r="I147" s="35"/>
      <c r="J147" s="35"/>
      <c r="K147" s="35"/>
      <c r="L147" s="35"/>
      <c r="M147" s="35"/>
      <c r="N147" s="35"/>
      <c r="O147" s="35"/>
      <c r="P147" s="35"/>
      <c r="Q147" s="35"/>
      <c r="R147" s="35"/>
      <c r="S147" s="87"/>
    </row>
    <row r="148" spans="1:19" outlineLevel="1">
      <c r="B148" s="468" t="s">
        <v>488</v>
      </c>
      <c r="C148" s="905"/>
      <c r="D148" s="35"/>
      <c r="E148" s="35"/>
      <c r="F148" s="35"/>
      <c r="G148" s="35"/>
      <c r="H148" s="35"/>
      <c r="I148" s="35"/>
      <c r="J148" s="35"/>
      <c r="K148" s="35"/>
      <c r="L148" s="35"/>
      <c r="M148" s="35"/>
      <c r="N148" s="35"/>
      <c r="O148" s="35"/>
      <c r="P148" s="35"/>
      <c r="Q148" s="35"/>
      <c r="R148" s="35"/>
      <c r="S148" s="87"/>
    </row>
    <row r="149" spans="1:19">
      <c r="B149" s="468" t="s">
        <v>513</v>
      </c>
      <c r="C149" s="906"/>
      <c r="D149" s="54">
        <f>SUM(D145:D148)</f>
        <v>0</v>
      </c>
      <c r="E149" s="54">
        <f>SUM(E145:E148)</f>
        <v>0</v>
      </c>
      <c r="F149" s="54">
        <f t="shared" ref="F149:N149" si="63">SUM(F145:F148)</f>
        <v>0</v>
      </c>
      <c r="G149" s="54">
        <f t="shared" si="63"/>
        <v>0</v>
      </c>
      <c r="H149" s="54">
        <f t="shared" si="63"/>
        <v>0</v>
      </c>
      <c r="I149" s="54">
        <f t="shared" si="63"/>
        <v>0</v>
      </c>
      <c r="J149" s="54">
        <f t="shared" si="63"/>
        <v>0</v>
      </c>
      <c r="K149" s="54">
        <f t="shared" si="63"/>
        <v>0</v>
      </c>
      <c r="L149" s="54">
        <f t="shared" si="63"/>
        <v>0</v>
      </c>
      <c r="M149" s="54">
        <f t="shared" si="63"/>
        <v>0</v>
      </c>
      <c r="N149" s="54">
        <f t="shared" si="63"/>
        <v>0</v>
      </c>
      <c r="O149" s="54">
        <f t="shared" ref="O149:P149" si="64">SUM(O145:O148)</f>
        <v>0</v>
      </c>
      <c r="P149" s="54">
        <f t="shared" si="64"/>
        <v>0</v>
      </c>
      <c r="Q149" s="54">
        <f t="shared" ref="Q149:R149" si="65">SUM(Q145:Q148)</f>
        <v>0</v>
      </c>
      <c r="R149" s="54">
        <f t="shared" si="65"/>
        <v>0</v>
      </c>
      <c r="S149" s="87"/>
    </row>
    <row r="150" spans="1:19">
      <c r="B150" s="434" t="s">
        <v>514</v>
      </c>
      <c r="C150" s="431"/>
      <c r="D150" s="58"/>
      <c r="E150" s="428">
        <f t="shared" ref="E150:R150" si="66">ROUND(SUM(D149*E16+E149*E17)/12,4)</f>
        <v>0</v>
      </c>
      <c r="F150" s="428">
        <f t="shared" si="66"/>
        <v>0</v>
      </c>
      <c r="G150" s="428">
        <f t="shared" si="66"/>
        <v>0</v>
      </c>
      <c r="H150" s="428">
        <f t="shared" si="66"/>
        <v>0</v>
      </c>
      <c r="I150" s="428">
        <f t="shared" si="66"/>
        <v>0</v>
      </c>
      <c r="J150" s="428">
        <f t="shared" si="66"/>
        <v>0</v>
      </c>
      <c r="K150" s="428">
        <f t="shared" si="66"/>
        <v>0</v>
      </c>
      <c r="L150" s="428">
        <f t="shared" si="66"/>
        <v>0</v>
      </c>
      <c r="M150" s="428">
        <f t="shared" si="66"/>
        <v>0</v>
      </c>
      <c r="N150" s="428">
        <f t="shared" si="66"/>
        <v>0</v>
      </c>
      <c r="O150" s="428">
        <f t="shared" si="66"/>
        <v>0</v>
      </c>
      <c r="P150" s="428">
        <f t="shared" si="66"/>
        <v>0</v>
      </c>
      <c r="Q150" s="428">
        <f t="shared" si="66"/>
        <v>0</v>
      </c>
      <c r="R150" s="428">
        <f t="shared" si="66"/>
        <v>0</v>
      </c>
      <c r="S150" s="87"/>
    </row>
    <row r="151" spans="1:19">
      <c r="B151" s="425"/>
      <c r="C151" s="431"/>
      <c r="D151" s="58"/>
      <c r="E151" s="428"/>
      <c r="F151" s="428"/>
      <c r="G151" s="428"/>
      <c r="H151" s="428"/>
      <c r="I151" s="428"/>
      <c r="J151" s="428"/>
      <c r="K151" s="428"/>
      <c r="L151" s="428"/>
      <c r="M151" s="428"/>
      <c r="N151" s="428"/>
      <c r="O151" s="428"/>
      <c r="P151" s="428"/>
      <c r="Q151" s="428"/>
      <c r="R151" s="428"/>
      <c r="S151" s="87"/>
    </row>
    <row r="152" spans="1:19" s="53" customFormat="1">
      <c r="A152" s="51"/>
      <c r="B152" s="523">
        <f>'1.  LRAMVA Summary'!B42</f>
        <v>0</v>
      </c>
      <c r="C152" s="904">
        <f>'2. LRAMVA Threshold'!P43</f>
        <v>0</v>
      </c>
      <c r="D152" s="35"/>
      <c r="E152" s="35"/>
      <c r="F152" s="35"/>
      <c r="G152" s="35"/>
      <c r="H152" s="35"/>
      <c r="I152" s="35"/>
      <c r="J152" s="35"/>
      <c r="K152" s="35"/>
      <c r="L152" s="35"/>
      <c r="M152" s="35"/>
      <c r="N152" s="35"/>
      <c r="O152" s="35"/>
      <c r="P152" s="35"/>
      <c r="Q152" s="35"/>
      <c r="R152" s="35"/>
      <c r="S152" s="87"/>
    </row>
    <row r="153" spans="1:19" outlineLevel="1">
      <c r="B153" s="468" t="s">
        <v>511</v>
      </c>
      <c r="C153" s="905"/>
      <c r="D153" s="35"/>
      <c r="E153" s="35"/>
      <c r="F153" s="35"/>
      <c r="G153" s="35"/>
      <c r="H153" s="35"/>
      <c r="I153" s="35"/>
      <c r="J153" s="35"/>
      <c r="K153" s="35"/>
      <c r="L153" s="35"/>
      <c r="M153" s="35"/>
      <c r="N153" s="35"/>
      <c r="O153" s="35"/>
      <c r="P153" s="35"/>
      <c r="Q153" s="35"/>
      <c r="R153" s="35"/>
      <c r="S153" s="87"/>
    </row>
    <row r="154" spans="1:19" outlineLevel="1">
      <c r="B154" s="468" t="s">
        <v>512</v>
      </c>
      <c r="C154" s="905"/>
      <c r="D154" s="35"/>
      <c r="E154" s="35"/>
      <c r="F154" s="35"/>
      <c r="G154" s="35"/>
      <c r="H154" s="35"/>
      <c r="I154" s="35"/>
      <c r="J154" s="35"/>
      <c r="K154" s="35"/>
      <c r="L154" s="35"/>
      <c r="M154" s="35"/>
      <c r="N154" s="35"/>
      <c r="O154" s="35"/>
      <c r="P154" s="35"/>
      <c r="Q154" s="35"/>
      <c r="R154" s="35"/>
      <c r="S154" s="87"/>
    </row>
    <row r="155" spans="1:19" outlineLevel="1">
      <c r="B155" s="468" t="s">
        <v>488</v>
      </c>
      <c r="C155" s="905"/>
      <c r="D155" s="35"/>
      <c r="E155" s="35"/>
      <c r="F155" s="35"/>
      <c r="G155" s="35"/>
      <c r="H155" s="35"/>
      <c r="I155" s="35"/>
      <c r="J155" s="35"/>
      <c r="K155" s="35"/>
      <c r="L155" s="35"/>
      <c r="M155" s="35"/>
      <c r="N155" s="35"/>
      <c r="O155" s="35"/>
      <c r="P155" s="35"/>
      <c r="Q155" s="35"/>
      <c r="R155" s="35"/>
      <c r="S155" s="87"/>
    </row>
    <row r="156" spans="1:19">
      <c r="B156" s="468" t="s">
        <v>513</v>
      </c>
      <c r="C156" s="906"/>
      <c r="D156" s="54">
        <f>SUM(D152:D155)</f>
        <v>0</v>
      </c>
      <c r="E156" s="54">
        <f>SUM(E152:E155)</f>
        <v>0</v>
      </c>
      <c r="F156" s="54">
        <f>SUM(F152:F155)</f>
        <v>0</v>
      </c>
      <c r="G156" s="54">
        <f t="shared" ref="G156:N156" si="67">SUM(G152:G155)</f>
        <v>0</v>
      </c>
      <c r="H156" s="54">
        <f t="shared" si="67"/>
        <v>0</v>
      </c>
      <c r="I156" s="54">
        <f t="shared" si="67"/>
        <v>0</v>
      </c>
      <c r="J156" s="54">
        <f t="shared" si="67"/>
        <v>0</v>
      </c>
      <c r="K156" s="54">
        <f t="shared" si="67"/>
        <v>0</v>
      </c>
      <c r="L156" s="54">
        <f t="shared" si="67"/>
        <v>0</v>
      </c>
      <c r="M156" s="54">
        <f t="shared" si="67"/>
        <v>0</v>
      </c>
      <c r="N156" s="54">
        <f t="shared" si="67"/>
        <v>0</v>
      </c>
      <c r="O156" s="54">
        <f t="shared" ref="O156:P156" si="68">SUM(O152:O155)</f>
        <v>0</v>
      </c>
      <c r="P156" s="54">
        <f t="shared" si="68"/>
        <v>0</v>
      </c>
      <c r="Q156" s="54">
        <f t="shared" ref="Q156:R156" si="69">SUM(Q152:Q155)</f>
        <v>0</v>
      </c>
      <c r="R156" s="54">
        <f t="shared" si="69"/>
        <v>0</v>
      </c>
      <c r="S156" s="87"/>
    </row>
    <row r="157" spans="1:19">
      <c r="B157" s="434" t="s">
        <v>514</v>
      </c>
      <c r="C157" s="431"/>
      <c r="D157" s="58"/>
      <c r="E157" s="428">
        <f t="shared" ref="E157:R157" si="70">ROUND(SUM(D156*E16+E156*E17)/12,4)</f>
        <v>0</v>
      </c>
      <c r="F157" s="428">
        <f t="shared" si="70"/>
        <v>0</v>
      </c>
      <c r="G157" s="428">
        <f t="shared" si="70"/>
        <v>0</v>
      </c>
      <c r="H157" s="428">
        <f t="shared" si="70"/>
        <v>0</v>
      </c>
      <c r="I157" s="428">
        <f t="shared" si="70"/>
        <v>0</v>
      </c>
      <c r="J157" s="428">
        <f t="shared" si="70"/>
        <v>0</v>
      </c>
      <c r="K157" s="428">
        <f t="shared" si="70"/>
        <v>0</v>
      </c>
      <c r="L157" s="428">
        <f t="shared" si="70"/>
        <v>0</v>
      </c>
      <c r="M157" s="428">
        <f t="shared" si="70"/>
        <v>0</v>
      </c>
      <c r="N157" s="428">
        <f t="shared" si="70"/>
        <v>0</v>
      </c>
      <c r="O157" s="428">
        <f t="shared" si="70"/>
        <v>0</v>
      </c>
      <c r="P157" s="428">
        <f t="shared" si="70"/>
        <v>0</v>
      </c>
      <c r="Q157" s="428">
        <f t="shared" si="70"/>
        <v>0</v>
      </c>
      <c r="R157" s="428">
        <f t="shared" si="70"/>
        <v>0</v>
      </c>
      <c r="S157" s="87"/>
    </row>
    <row r="158" spans="1:19">
      <c r="B158" s="425"/>
      <c r="C158" s="431"/>
      <c r="D158" s="58"/>
      <c r="E158" s="428"/>
      <c r="F158" s="428"/>
      <c r="G158" s="428"/>
      <c r="H158" s="428"/>
      <c r="I158" s="428"/>
      <c r="J158" s="428"/>
      <c r="K158" s="428"/>
      <c r="L158" s="428"/>
      <c r="M158" s="428"/>
      <c r="N158" s="428"/>
      <c r="O158" s="428"/>
      <c r="P158" s="428"/>
      <c r="Q158" s="428"/>
      <c r="R158" s="428"/>
      <c r="S158" s="87"/>
    </row>
    <row r="159" spans="1:19" s="53" customFormat="1">
      <c r="A159" s="51"/>
      <c r="B159" s="523">
        <f>'1.  LRAMVA Summary'!B43</f>
        <v>0</v>
      </c>
      <c r="C159" s="904">
        <f>'2. LRAMVA Threshold'!Q43</f>
        <v>0</v>
      </c>
      <c r="D159" s="35"/>
      <c r="E159" s="35"/>
      <c r="F159" s="35"/>
      <c r="G159" s="35"/>
      <c r="H159" s="35"/>
      <c r="I159" s="35"/>
      <c r="J159" s="35"/>
      <c r="K159" s="35"/>
      <c r="L159" s="35"/>
      <c r="M159" s="35"/>
      <c r="N159" s="35"/>
      <c r="O159" s="35"/>
      <c r="P159" s="35"/>
      <c r="Q159" s="35"/>
      <c r="R159" s="35"/>
      <c r="S159" s="87"/>
    </row>
    <row r="160" spans="1:19" outlineLevel="1">
      <c r="B160" s="468" t="s">
        <v>511</v>
      </c>
      <c r="C160" s="905"/>
      <c r="D160" s="35"/>
      <c r="E160" s="35"/>
      <c r="F160" s="35"/>
      <c r="G160" s="35"/>
      <c r="H160" s="35"/>
      <c r="I160" s="35"/>
      <c r="J160" s="35"/>
      <c r="K160" s="35"/>
      <c r="L160" s="35"/>
      <c r="M160" s="35"/>
      <c r="N160" s="35"/>
      <c r="O160" s="35"/>
      <c r="P160" s="35"/>
      <c r="Q160" s="35"/>
      <c r="R160" s="35"/>
      <c r="S160" s="87"/>
    </row>
    <row r="161" spans="1:19" outlineLevel="1">
      <c r="B161" s="468" t="s">
        <v>512</v>
      </c>
      <c r="C161" s="905"/>
      <c r="D161" s="35"/>
      <c r="E161" s="35"/>
      <c r="F161" s="35"/>
      <c r="G161" s="35"/>
      <c r="H161" s="35"/>
      <c r="I161" s="35"/>
      <c r="J161" s="35"/>
      <c r="K161" s="35"/>
      <c r="L161" s="35"/>
      <c r="M161" s="35"/>
      <c r="N161" s="35"/>
      <c r="O161" s="35"/>
      <c r="P161" s="35"/>
      <c r="Q161" s="35"/>
      <c r="R161" s="35"/>
      <c r="S161" s="87"/>
    </row>
    <row r="162" spans="1:19" outlineLevel="1">
      <c r="B162" s="468" t="s">
        <v>488</v>
      </c>
      <c r="C162" s="905"/>
      <c r="D162" s="35"/>
      <c r="E162" s="35"/>
      <c r="F162" s="35"/>
      <c r="G162" s="35"/>
      <c r="H162" s="35"/>
      <c r="I162" s="35"/>
      <c r="J162" s="35"/>
      <c r="K162" s="35"/>
      <c r="L162" s="35"/>
      <c r="M162" s="35"/>
      <c r="N162" s="35"/>
      <c r="O162" s="35"/>
      <c r="P162" s="35"/>
      <c r="Q162" s="35"/>
      <c r="R162" s="35"/>
      <c r="S162" s="87"/>
    </row>
    <row r="163" spans="1:19">
      <c r="B163" s="468" t="s">
        <v>513</v>
      </c>
      <c r="C163" s="906"/>
      <c r="D163" s="54">
        <f>SUM(D159:D162)</f>
        <v>0</v>
      </c>
      <c r="E163" s="54">
        <f>SUM(E159:E162)</f>
        <v>0</v>
      </c>
      <c r="F163" s="54">
        <f>SUM(F159:F162)</f>
        <v>0</v>
      </c>
      <c r="G163" s="54">
        <f>SUM(G159:G162)</f>
        <v>0</v>
      </c>
      <c r="H163" s="54">
        <f t="shared" ref="H163:N163" si="71">SUM(H159:H162)</f>
        <v>0</v>
      </c>
      <c r="I163" s="54">
        <f t="shared" si="71"/>
        <v>0</v>
      </c>
      <c r="J163" s="54">
        <f t="shared" si="71"/>
        <v>0</v>
      </c>
      <c r="K163" s="54">
        <f t="shared" si="71"/>
        <v>0</v>
      </c>
      <c r="L163" s="54">
        <f t="shared" si="71"/>
        <v>0</v>
      </c>
      <c r="M163" s="54">
        <f t="shared" si="71"/>
        <v>0</v>
      </c>
      <c r="N163" s="54">
        <f t="shared" si="71"/>
        <v>0</v>
      </c>
      <c r="O163" s="54">
        <f t="shared" ref="O163:P163" si="72">SUM(O159:O162)</f>
        <v>0</v>
      </c>
      <c r="P163" s="54">
        <f t="shared" si="72"/>
        <v>0</v>
      </c>
      <c r="Q163" s="54">
        <f t="shared" ref="Q163:R163" si="73">SUM(Q159:Q162)</f>
        <v>0</v>
      </c>
      <c r="R163" s="54">
        <f t="shared" si="73"/>
        <v>0</v>
      </c>
      <c r="S163" s="87"/>
    </row>
    <row r="164" spans="1:19">
      <c r="B164" s="434" t="s">
        <v>514</v>
      </c>
      <c r="C164" s="431"/>
      <c r="D164" s="58"/>
      <c r="E164" s="428">
        <f t="shared" ref="E164:R164" si="74">ROUND(SUM(D163*E16+E163*E17)/12,4)</f>
        <v>0</v>
      </c>
      <c r="F164" s="428">
        <f t="shared" si="74"/>
        <v>0</v>
      </c>
      <c r="G164" s="428">
        <f t="shared" si="74"/>
        <v>0</v>
      </c>
      <c r="H164" s="428">
        <f t="shared" si="74"/>
        <v>0</v>
      </c>
      <c r="I164" s="428">
        <f t="shared" si="74"/>
        <v>0</v>
      </c>
      <c r="J164" s="428">
        <f t="shared" si="74"/>
        <v>0</v>
      </c>
      <c r="K164" s="428">
        <f t="shared" si="74"/>
        <v>0</v>
      </c>
      <c r="L164" s="428">
        <f t="shared" si="74"/>
        <v>0</v>
      </c>
      <c r="M164" s="428">
        <f t="shared" si="74"/>
        <v>0</v>
      </c>
      <c r="N164" s="428">
        <f t="shared" si="74"/>
        <v>0</v>
      </c>
      <c r="O164" s="428">
        <f t="shared" si="74"/>
        <v>0</v>
      </c>
      <c r="P164" s="428">
        <f t="shared" si="74"/>
        <v>0</v>
      </c>
      <c r="Q164" s="428">
        <f t="shared" si="74"/>
        <v>0</v>
      </c>
      <c r="R164" s="428">
        <f t="shared" si="74"/>
        <v>0</v>
      </c>
      <c r="S164" s="87"/>
    </row>
    <row r="165" spans="1:19" s="3" customFormat="1" ht="14.25">
      <c r="A165" s="4"/>
      <c r="B165" s="60"/>
      <c r="C165" s="65"/>
      <c r="D165" s="61"/>
      <c r="E165" s="61"/>
      <c r="F165" s="61"/>
      <c r="G165" s="61"/>
      <c r="H165" s="61"/>
      <c r="I165" s="61"/>
      <c r="J165" s="61"/>
      <c r="K165" s="436"/>
      <c r="L165" s="437"/>
      <c r="M165" s="437"/>
      <c r="N165" s="437"/>
      <c r="O165" s="437"/>
      <c r="P165" s="437"/>
      <c r="Q165" s="437"/>
      <c r="R165" s="437"/>
      <c r="S165" s="87"/>
    </row>
    <row r="166" spans="1:19" s="3" customFormat="1" ht="21" customHeight="1">
      <c r="A166" s="4"/>
      <c r="B166" s="438" t="s">
        <v>610</v>
      </c>
      <c r="C166" s="78"/>
      <c r="D166" s="439"/>
      <c r="E166" s="439"/>
      <c r="F166" s="439"/>
      <c r="G166" s="439"/>
      <c r="H166" s="439"/>
      <c r="I166" s="439"/>
      <c r="J166" s="439"/>
      <c r="K166" s="439"/>
      <c r="L166" s="439"/>
      <c r="M166" s="439"/>
      <c r="N166" s="439"/>
      <c r="O166" s="439"/>
      <c r="P166" s="439"/>
      <c r="Q166" s="439"/>
      <c r="R166" s="439"/>
    </row>
    <row r="169" spans="1:19" ht="15.75">
      <c r="B169" s="93" t="s">
        <v>482</v>
      </c>
    </row>
    <row r="170" spans="1:19" ht="75.75" customHeight="1">
      <c r="B170" s="900" t="s">
        <v>661</v>
      </c>
      <c r="C170" s="900"/>
      <c r="D170" s="900"/>
      <c r="E170" s="900"/>
      <c r="F170" s="900"/>
      <c r="G170" s="900"/>
      <c r="H170" s="900"/>
      <c r="I170" s="900"/>
      <c r="J170" s="900"/>
      <c r="K170" s="900"/>
      <c r="L170" s="900"/>
      <c r="M170" s="900"/>
      <c r="N170" s="900"/>
      <c r="O170" s="900"/>
      <c r="P170" s="900"/>
      <c r="Q170" s="900"/>
    </row>
    <row r="171" spans="1:19" ht="9" customHeight="1">
      <c r="B171" s="93"/>
    </row>
    <row r="172" spans="1:19" ht="63.75" customHeight="1">
      <c r="B172" s="209" t="s">
        <v>234</v>
      </c>
      <c r="C172" s="209" t="str">
        <f>'1.  LRAMVA Summary'!D53</f>
        <v>Residential</v>
      </c>
      <c r="D172" s="209" t="str">
        <f>'1.  LRAMVA Summary'!E53</f>
        <v>Competitive Sector Multi-Unit Residential Service</v>
      </c>
      <c r="E172" s="209" t="str">
        <f>'1.  LRAMVA Summary'!F53</f>
        <v>GS &lt;50kW</v>
      </c>
      <c r="F172" s="209" t="str">
        <f>'1.  LRAMVA Summary'!G53</f>
        <v>GS 50-999kW</v>
      </c>
      <c r="G172" s="209" t="str">
        <f>'1.  LRAMVA Summary'!H53</f>
        <v>GS 1000-4999kW</v>
      </c>
      <c r="H172" s="209" t="str">
        <f>'1.  LRAMVA Summary'!I53</f>
        <v>Large Use</v>
      </c>
      <c r="I172" s="209" t="str">
        <f>'1.  LRAMVA Summary'!J53</f>
        <v/>
      </c>
      <c r="J172" s="209" t="str">
        <f>'1.  LRAMVA Summary'!K53</f>
        <v/>
      </c>
      <c r="K172" s="209" t="str">
        <f>'1.  LRAMVA Summary'!L53</f>
        <v/>
      </c>
      <c r="L172" s="209" t="str">
        <f>'1.  LRAMVA Summary'!M53</f>
        <v/>
      </c>
      <c r="M172" s="209" t="str">
        <f>'1.  LRAMVA Summary'!N53</f>
        <v/>
      </c>
      <c r="N172" s="209" t="str">
        <f>'1.  LRAMVA Summary'!O53</f>
        <v/>
      </c>
      <c r="O172" s="209" t="str">
        <f>'1.  LRAMVA Summary'!P53</f>
        <v/>
      </c>
      <c r="P172" s="209" t="str">
        <f>'1.  LRAMVA Summary'!Q53</f>
        <v/>
      </c>
      <c r="Q172" s="209" t="str">
        <f>'1.  LRAMVA Summary'!R53</f>
        <v>Total</v>
      </c>
    </row>
    <row r="173" spans="1:19">
      <c r="A173" s="72"/>
      <c r="B173" s="506"/>
      <c r="C173" s="507" t="str">
        <f>'1.  LRAMVA Summary'!D54</f>
        <v>kWh</v>
      </c>
      <c r="D173" s="507" t="str">
        <f>'1.  LRAMVA Summary'!E54</f>
        <v>kWh</v>
      </c>
      <c r="E173" s="507" t="str">
        <f>'1.  LRAMVA Summary'!F54</f>
        <v>kWh</v>
      </c>
      <c r="F173" s="507" t="str">
        <f>'1.  LRAMVA Summary'!G54</f>
        <v>kW</v>
      </c>
      <c r="G173" s="507" t="str">
        <f>'1.  LRAMVA Summary'!H54</f>
        <v>kW</v>
      </c>
      <c r="H173" s="507" t="str">
        <f>'1.  LRAMVA Summary'!I54</f>
        <v>kW</v>
      </c>
      <c r="I173" s="507">
        <f>'1.  LRAMVA Summary'!J54</f>
        <v>0</v>
      </c>
      <c r="J173" s="507">
        <f>'1.  LRAMVA Summary'!K54</f>
        <v>0</v>
      </c>
      <c r="K173" s="507">
        <f>'1.  LRAMVA Summary'!L54</f>
        <v>0</v>
      </c>
      <c r="L173" s="507">
        <f>'1.  LRAMVA Summary'!M54</f>
        <v>0</v>
      </c>
      <c r="M173" s="507">
        <f>'1.  LRAMVA Summary'!N54</f>
        <v>0</v>
      </c>
      <c r="N173" s="507">
        <f>'1.  LRAMVA Summary'!O54</f>
        <v>0</v>
      </c>
      <c r="O173" s="507">
        <f>'1.  LRAMVA Summary'!P54</f>
        <v>0</v>
      </c>
      <c r="P173" s="508">
        <f>'1.  LRAMVA Summary'!Q54</f>
        <v>0</v>
      </c>
      <c r="Q173" s="508">
        <f>'1.  LRAMVA Summary'!R54</f>
        <v>0</v>
      </c>
    </row>
    <row r="174" spans="1:19">
      <c r="B174" s="440">
        <v>2011</v>
      </c>
      <c r="C174" s="588"/>
      <c r="D174" s="589"/>
      <c r="E174" s="590"/>
      <c r="F174" s="589"/>
      <c r="G174" s="590"/>
      <c r="H174" s="589"/>
      <c r="I174" s="590"/>
      <c r="J174" s="590"/>
      <c r="K174" s="590"/>
      <c r="L174" s="590"/>
      <c r="M174" s="590"/>
      <c r="N174" s="590"/>
      <c r="O174" s="590"/>
      <c r="P174" s="590"/>
      <c r="Q174" s="590" t="e">
        <f t="shared" ref="Q174:Q186" si="75">HLOOKUP(C174,$E$15:$P$164,100,FALSE)</f>
        <v>#N/A</v>
      </c>
    </row>
    <row r="175" spans="1:19">
      <c r="B175" s="441">
        <v>2012</v>
      </c>
      <c r="C175" s="591"/>
      <c r="D175" s="592"/>
      <c r="E175" s="593"/>
      <c r="F175" s="592"/>
      <c r="G175" s="593"/>
      <c r="H175" s="592"/>
      <c r="I175" s="593"/>
      <c r="J175" s="593"/>
      <c r="K175" s="593"/>
      <c r="L175" s="593"/>
      <c r="M175" s="593"/>
      <c r="N175" s="593"/>
      <c r="O175" s="593"/>
      <c r="P175" s="593"/>
      <c r="Q175" s="593" t="e">
        <f t="shared" si="75"/>
        <v>#N/A</v>
      </c>
    </row>
    <row r="176" spans="1:19">
      <c r="B176" s="441">
        <v>2013</v>
      </c>
      <c r="C176" s="591"/>
      <c r="D176" s="592"/>
      <c r="E176" s="593"/>
      <c r="F176" s="592"/>
      <c r="G176" s="593"/>
      <c r="H176" s="592"/>
      <c r="I176" s="593"/>
      <c r="J176" s="593"/>
      <c r="K176" s="593"/>
      <c r="L176" s="593"/>
      <c r="M176" s="593"/>
      <c r="N176" s="593"/>
      <c r="O176" s="593"/>
      <c r="P176" s="593"/>
      <c r="Q176" s="593" t="e">
        <f t="shared" si="75"/>
        <v>#N/A</v>
      </c>
    </row>
    <row r="177" spans="2:17">
      <c r="B177" s="441">
        <v>2014</v>
      </c>
      <c r="C177" s="687"/>
      <c r="D177" s="726"/>
      <c r="E177" s="593"/>
      <c r="F177" s="592"/>
      <c r="G177" s="593"/>
      <c r="H177" s="592"/>
      <c r="I177" s="593"/>
      <c r="J177" s="593"/>
      <c r="K177" s="593"/>
      <c r="L177" s="593"/>
      <c r="M177" s="593"/>
      <c r="N177" s="593"/>
      <c r="O177" s="593"/>
      <c r="P177" s="593"/>
      <c r="Q177" s="593" t="e">
        <f t="shared" si="75"/>
        <v>#N/A</v>
      </c>
    </row>
    <row r="178" spans="2:17">
      <c r="B178" s="441">
        <v>2015</v>
      </c>
      <c r="C178" s="591"/>
      <c r="D178" s="592"/>
      <c r="E178" s="593"/>
      <c r="F178" s="592"/>
      <c r="G178" s="593"/>
      <c r="H178" s="592"/>
      <c r="I178" s="593"/>
      <c r="J178" s="593"/>
      <c r="K178" s="593"/>
      <c r="L178" s="593"/>
      <c r="M178" s="593"/>
      <c r="N178" s="593"/>
      <c r="O178" s="593"/>
      <c r="P178" s="593"/>
      <c r="Q178" s="593" t="e">
        <f t="shared" si="75"/>
        <v>#N/A</v>
      </c>
    </row>
    <row r="179" spans="2:17">
      <c r="B179" s="441">
        <v>2016</v>
      </c>
      <c r="C179" s="687"/>
      <c r="D179" s="592"/>
      <c r="E179" s="593"/>
      <c r="F179" s="592"/>
      <c r="G179" s="593"/>
      <c r="H179" s="592"/>
      <c r="I179" s="593"/>
      <c r="J179" s="593"/>
      <c r="K179" s="593"/>
      <c r="L179" s="593"/>
      <c r="M179" s="593"/>
      <c r="N179" s="593"/>
      <c r="O179" s="593"/>
      <c r="P179" s="593"/>
      <c r="Q179" s="593" t="e">
        <f t="shared" si="75"/>
        <v>#N/A</v>
      </c>
    </row>
    <row r="180" spans="2:17">
      <c r="B180" s="441">
        <v>2017</v>
      </c>
      <c r="C180" s="727"/>
      <c r="D180" s="726"/>
      <c r="E180" s="593"/>
      <c r="F180" s="592"/>
      <c r="G180" s="593"/>
      <c r="H180" s="592"/>
      <c r="I180" s="593"/>
      <c r="J180" s="593"/>
      <c r="K180" s="593"/>
      <c r="L180" s="593"/>
      <c r="M180" s="593"/>
      <c r="N180" s="593"/>
      <c r="O180" s="593"/>
      <c r="P180" s="593"/>
      <c r="Q180" s="593" t="e">
        <f t="shared" si="75"/>
        <v>#N/A</v>
      </c>
    </row>
    <row r="181" spans="2:17">
      <c r="B181" s="441">
        <v>2018</v>
      </c>
      <c r="C181" s="591"/>
      <c r="D181" s="592"/>
      <c r="E181" s="593"/>
      <c r="F181" s="592"/>
      <c r="G181" s="593"/>
      <c r="H181" s="592"/>
      <c r="I181" s="593"/>
      <c r="J181" s="593"/>
      <c r="K181" s="593"/>
      <c r="L181" s="593"/>
      <c r="M181" s="593"/>
      <c r="N181" s="593"/>
      <c r="O181" s="593"/>
      <c r="P181" s="593"/>
      <c r="Q181" s="593" t="e">
        <f t="shared" si="75"/>
        <v>#N/A</v>
      </c>
    </row>
    <row r="182" spans="2:17">
      <c r="B182" s="441">
        <v>2019</v>
      </c>
      <c r="C182" s="591"/>
      <c r="D182" s="592"/>
      <c r="E182" s="593"/>
      <c r="F182" s="592"/>
      <c r="G182" s="593"/>
      <c r="H182" s="592"/>
      <c r="I182" s="593"/>
      <c r="J182" s="593"/>
      <c r="K182" s="593"/>
      <c r="L182" s="593"/>
      <c r="M182" s="593"/>
      <c r="N182" s="593"/>
      <c r="O182" s="593"/>
      <c r="P182" s="593"/>
      <c r="Q182" s="593" t="e">
        <f t="shared" si="75"/>
        <v>#N/A</v>
      </c>
    </row>
    <row r="183" spans="2:17">
      <c r="B183" s="441">
        <v>2020</v>
      </c>
      <c r="C183" s="805">
        <f>HLOOKUP(B183,$E$15:$R$164,9,FALSE)</f>
        <v>9.2000000000000003E-4</v>
      </c>
      <c r="D183" s="806">
        <f>HLOOKUP(B183,$E$15:$R$164,16,FALSE)</f>
        <v>1.41E-3</v>
      </c>
      <c r="E183" s="805">
        <f>HLOOKUP(B183,$E$15:$R$164,36,FALSE)</f>
        <v>3.2660000000000002E-2</v>
      </c>
      <c r="F183" s="592">
        <f>HLOOKUP(B183,$E$15:$R$164,56,FALSE)</f>
        <v>7.6393000000000004</v>
      </c>
      <c r="G183" s="593">
        <f>HLOOKUP(B183,$E$15:$R$164,75,FALSE)</f>
        <v>6.3023999999999996</v>
      </c>
      <c r="H183" s="592">
        <f>HLOOKUP(B183,$E$15:$R$164,94,FALSE)</f>
        <v>6.7998000000000003</v>
      </c>
      <c r="I183" s="593"/>
      <c r="J183" s="593"/>
      <c r="K183" s="593"/>
      <c r="L183" s="593"/>
      <c r="M183" s="593"/>
      <c r="N183" s="593"/>
      <c r="O183" s="593"/>
      <c r="P183" s="593"/>
      <c r="Q183" s="593" t="e">
        <f t="shared" si="75"/>
        <v>#N/A</v>
      </c>
    </row>
    <row r="184" spans="2:17">
      <c r="B184" s="686">
        <v>2021</v>
      </c>
      <c r="C184" s="805">
        <f t="shared" ref="C184:C187" si="76">HLOOKUP(B184,$E$15:$R$164,9,FALSE)</f>
        <v>0</v>
      </c>
      <c r="D184" s="806">
        <f t="shared" ref="D184:D187" si="77">HLOOKUP(B184,$E$15:$R$164,16,FALSE)</f>
        <v>0</v>
      </c>
      <c r="E184" s="805">
        <f t="shared" ref="E184:E187" si="78">HLOOKUP(B184,$E$15:$R$164,36,FALSE)</f>
        <v>3.3099999999999997E-2</v>
      </c>
      <c r="F184" s="592">
        <f t="shared" ref="F184:F187" si="79">HLOOKUP(B184,$E$15:$R$164,56,FALSE)</f>
        <v>7.6645000000000003</v>
      </c>
      <c r="G184" s="593">
        <f t="shared" ref="G184:G187" si="80">HLOOKUP(B184,$E$15:$R$164,75,FALSE)</f>
        <v>6.4039999999999999</v>
      </c>
      <c r="H184" s="592">
        <f t="shared" ref="H184:H187" si="81">HLOOKUP(B184,$E$15:$R$164,94,FALSE)</f>
        <v>6.9036</v>
      </c>
      <c r="I184" s="591"/>
      <c r="J184" s="592"/>
      <c r="K184" s="593"/>
      <c r="L184" s="592"/>
      <c r="M184" s="593"/>
      <c r="N184" s="592"/>
      <c r="O184" s="591"/>
      <c r="P184" s="592"/>
      <c r="Q184" s="688" t="e">
        <f t="shared" si="75"/>
        <v>#N/A</v>
      </c>
    </row>
    <row r="185" spans="2:17">
      <c r="B185" s="686">
        <v>2022</v>
      </c>
      <c r="C185" s="805">
        <f t="shared" si="76"/>
        <v>0</v>
      </c>
      <c r="D185" s="806">
        <f t="shared" si="77"/>
        <v>0</v>
      </c>
      <c r="E185" s="805">
        <f t="shared" si="78"/>
        <v>3.431E-2</v>
      </c>
      <c r="F185" s="592">
        <f t="shared" si="79"/>
        <v>7.94</v>
      </c>
      <c r="G185" s="593">
        <f t="shared" si="80"/>
        <v>6.5938999999999997</v>
      </c>
      <c r="H185" s="592">
        <f t="shared" si="81"/>
        <v>7.1128999999999998</v>
      </c>
      <c r="I185" s="591"/>
      <c r="J185" s="592"/>
      <c r="K185" s="593"/>
      <c r="L185" s="592"/>
      <c r="M185" s="593"/>
      <c r="N185" s="592"/>
      <c r="O185" s="591"/>
      <c r="P185" s="592"/>
      <c r="Q185" s="757" t="e">
        <f t="shared" si="75"/>
        <v>#N/A</v>
      </c>
    </row>
    <row r="186" spans="2:17">
      <c r="B186" s="756">
        <v>2023</v>
      </c>
      <c r="C186" s="805">
        <f t="shared" si="76"/>
        <v>0</v>
      </c>
      <c r="D186" s="806">
        <f t="shared" si="77"/>
        <v>0</v>
      </c>
      <c r="E186" s="805">
        <f t="shared" si="78"/>
        <v>3.5680000000000003E-2</v>
      </c>
      <c r="F186" s="592">
        <f t="shared" si="79"/>
        <v>8.3436000000000003</v>
      </c>
      <c r="G186" s="593">
        <f t="shared" si="80"/>
        <v>6.9371999999999998</v>
      </c>
      <c r="H186" s="592">
        <f t="shared" si="81"/>
        <v>7.4752000000000001</v>
      </c>
      <c r="I186" s="591"/>
      <c r="J186" s="592"/>
      <c r="K186" s="593"/>
      <c r="L186" s="592"/>
      <c r="M186" s="593"/>
      <c r="N186" s="592"/>
      <c r="O186" s="591"/>
      <c r="P186" s="592"/>
      <c r="Q186" s="757" t="e">
        <f t="shared" si="75"/>
        <v>#N/A</v>
      </c>
    </row>
    <row r="187" spans="2:17">
      <c r="B187" s="758">
        <v>2024</v>
      </c>
      <c r="C187" s="826">
        <f t="shared" si="76"/>
        <v>0</v>
      </c>
      <c r="D187" s="827">
        <f t="shared" si="77"/>
        <v>0</v>
      </c>
      <c r="E187" s="826">
        <f t="shared" si="78"/>
        <v>3.746E-2</v>
      </c>
      <c r="F187" s="760">
        <f t="shared" si="79"/>
        <v>8.7537000000000003</v>
      </c>
      <c r="G187" s="759">
        <f t="shared" si="80"/>
        <v>7.2760999999999996</v>
      </c>
      <c r="H187" s="760">
        <f t="shared" si="81"/>
        <v>7.8423999999999996</v>
      </c>
      <c r="I187" s="759"/>
      <c r="J187" s="759"/>
      <c r="K187" s="759"/>
      <c r="L187" s="759"/>
      <c r="M187" s="759"/>
      <c r="N187" s="759"/>
      <c r="O187" s="759"/>
      <c r="P187" s="759"/>
      <c r="Q187" s="759"/>
    </row>
    <row r="188" spans="2:17" ht="18.75" customHeight="1">
      <c r="B188" s="438" t="s">
        <v>625</v>
      </c>
      <c r="C188" s="728"/>
      <c r="D188" s="519"/>
      <c r="E188" s="520"/>
      <c r="F188" s="519"/>
      <c r="G188" s="519"/>
      <c r="H188" s="519"/>
      <c r="I188" s="519"/>
      <c r="J188" s="519"/>
      <c r="K188" s="519"/>
      <c r="L188" s="519"/>
      <c r="M188" s="519"/>
      <c r="N188" s="519"/>
      <c r="O188" s="519"/>
      <c r="P188" s="519"/>
      <c r="Q188" s="519"/>
    </row>
    <row r="190" spans="2:17">
      <c r="B190" s="513" t="s">
        <v>526</v>
      </c>
    </row>
  </sheetData>
  <sheetProtection formatCells="0" formatColumns="0" formatRows="0" insertColumns="0" insertRows="0" insertHyperlinks="0" deleteColumns="0" deleteRows="0" sort="0" autoFilter="0" pivotTables="0"/>
  <mergeCells count="19">
    <mergeCell ref="B170:Q170"/>
    <mergeCell ref="B4:B6"/>
    <mergeCell ref="C15:C17"/>
    <mergeCell ref="C72:C88"/>
    <mergeCell ref="C91:C107"/>
    <mergeCell ref="C110:C114"/>
    <mergeCell ref="C18:C22"/>
    <mergeCell ref="C25:C29"/>
    <mergeCell ref="C32:C49"/>
    <mergeCell ref="C52:C69"/>
    <mergeCell ref="C6:D6"/>
    <mergeCell ref="C152:C156"/>
    <mergeCell ref="B12:O12"/>
    <mergeCell ref="C159:C163"/>
    <mergeCell ref="C117:C121"/>
    <mergeCell ref="C124:C128"/>
    <mergeCell ref="C131:C135"/>
    <mergeCell ref="C138:C142"/>
    <mergeCell ref="C145:C14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90" location="'3.  Distribution Rates'!A1" display="Return to top" xr:uid="{00000000-0004-0000-0700-000002000000}"/>
  </hyperlinks>
  <pageMargins left="0.7" right="0.7" top="0.75" bottom="0.75" header="0.3" footer="0.3"/>
  <pageSetup paperSize="17" scale="1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427" zoomScale="80" zoomScaleNormal="80" zoomScaleSheetLayoutView="80" zoomScalePageLayoutView="85" workbookViewId="0">
      <selection activeCell="AM558" sqref="AM558"/>
    </sheetView>
  </sheetViews>
  <sheetFormatPr defaultColWidth="9" defaultRowHeight="14.25" outlineLevelRow="1" outlineLevelCol="1"/>
  <cols>
    <col min="1" max="1" width="4.5703125" style="448" customWidth="1"/>
    <col min="2" max="2" width="43.5703125" style="218" customWidth="1"/>
    <col min="3" max="3" width="14" style="218" customWidth="1"/>
    <col min="4" max="4" width="18" style="217" customWidth="1"/>
    <col min="5" max="8" width="10.42578125" style="217" hidden="1" customWidth="1" outlineLevel="1"/>
    <col min="9" max="20" width="9" style="217" hidden="1" customWidth="1" outlineLevel="1"/>
    <col min="21" max="21" width="12.42578125" style="217" hidden="1" customWidth="1" outlineLevel="1"/>
    <col min="22" max="22" width="17.5703125" style="217" customWidth="1" collapsed="1"/>
    <col min="23" max="38" width="9.42578125" style="217" hidden="1" customWidth="1" outlineLevel="1"/>
    <col min="39" max="39" width="14" style="219" customWidth="1" collapsed="1"/>
    <col min="40" max="40" width="14.5703125" style="219" customWidth="1"/>
    <col min="41" max="41" width="17" style="219" customWidth="1"/>
    <col min="42" max="42" width="17.5703125" style="219" customWidth="1"/>
    <col min="43" max="49" width="14.5703125" style="219" customWidth="1"/>
    <col min="50" max="52" width="15" style="219" customWidth="1"/>
    <col min="53" max="53" width="14.28515625" style="219" customWidth="1"/>
    <col min="54" max="54" width="14.5703125" style="217" customWidth="1"/>
    <col min="55" max="55" width="15" style="217" customWidth="1"/>
    <col min="56" max="56" width="14" style="217" customWidth="1"/>
    <col min="57" max="57" width="9.5703125" style="217" customWidth="1"/>
    <col min="58" max="58" width="11" style="217" customWidth="1"/>
    <col min="59" max="59" width="12" style="217" customWidth="1"/>
    <col min="60" max="60" width="6.42578125" style="217" bestFit="1" customWidth="1"/>
    <col min="61" max="65" width="9" style="217"/>
    <col min="66" max="66" width="6.42578125" style="217" bestFit="1" customWidth="1"/>
    <col min="67" max="16384" width="9" style="217"/>
  </cols>
  <sheetData>
    <row r="1" spans="1:53" ht="164.25" customHeight="1"/>
    <row r="2" spans="1:53" ht="23.25" customHeight="1" thickBot="1"/>
    <row r="3" spans="1:53" ht="25.5" customHeight="1" thickBot="1">
      <c r="B3" s="917"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917"/>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910" t="s">
        <v>551</v>
      </c>
      <c r="D5" s="911"/>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917" t="s">
        <v>504</v>
      </c>
      <c r="C7" s="918" t="s">
        <v>898</v>
      </c>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379"/>
      <c r="AN7" s="379"/>
      <c r="AO7" s="379"/>
      <c r="AP7" s="379"/>
      <c r="AQ7" s="379"/>
      <c r="AR7" s="379"/>
      <c r="AS7" s="379"/>
      <c r="AT7" s="379"/>
      <c r="AU7" s="379"/>
      <c r="AV7" s="379"/>
      <c r="AW7" s="379"/>
      <c r="AX7" s="379"/>
      <c r="AY7" s="379"/>
      <c r="AZ7" s="379"/>
      <c r="BA7" s="379"/>
    </row>
    <row r="8" spans="1:53" s="232" customFormat="1" ht="58.5" customHeight="1">
      <c r="A8" s="448"/>
      <c r="B8" s="917"/>
      <c r="C8" s="918" t="s">
        <v>572</v>
      </c>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379"/>
      <c r="AN8" s="379"/>
      <c r="AO8" s="379"/>
      <c r="AP8" s="379"/>
      <c r="AQ8" s="379"/>
      <c r="AR8" s="379"/>
      <c r="AS8" s="379"/>
      <c r="AT8" s="379"/>
      <c r="AU8" s="379"/>
      <c r="AV8" s="379"/>
      <c r="AW8" s="379"/>
      <c r="AX8" s="379"/>
      <c r="AY8" s="379"/>
      <c r="AZ8" s="379"/>
      <c r="BA8" s="379"/>
    </row>
    <row r="9" spans="1:53" s="232" customFormat="1" ht="57.75" customHeight="1">
      <c r="A9" s="448"/>
      <c r="B9" s="234"/>
      <c r="C9" s="918" t="s">
        <v>571</v>
      </c>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379"/>
      <c r="AN9" s="379"/>
      <c r="AO9" s="379"/>
      <c r="AP9" s="379"/>
      <c r="AQ9" s="379"/>
      <c r="AR9" s="379"/>
      <c r="AS9" s="379"/>
      <c r="AT9" s="379"/>
      <c r="AU9" s="379"/>
      <c r="AV9" s="379"/>
      <c r="AW9" s="379"/>
      <c r="AX9" s="379"/>
      <c r="AY9" s="379"/>
      <c r="AZ9" s="379"/>
      <c r="BA9" s="379"/>
    </row>
    <row r="10" spans="1:53" ht="41.25" customHeight="1">
      <c r="B10" s="236"/>
      <c r="C10" s="918" t="s">
        <v>627</v>
      </c>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379"/>
      <c r="AN10" s="379"/>
      <c r="AO10" s="379"/>
      <c r="AP10" s="379"/>
      <c r="AQ10" s="379"/>
      <c r="AR10" s="379"/>
      <c r="AS10" s="379"/>
      <c r="AT10" s="379"/>
      <c r="AU10" s="379"/>
      <c r="AV10" s="379"/>
      <c r="AW10" s="379"/>
      <c r="AX10" s="379"/>
      <c r="AY10" s="379"/>
      <c r="AZ10" s="379"/>
      <c r="BA10" s="379"/>
    </row>
    <row r="11" spans="1:53" ht="53.25" customHeight="1">
      <c r="C11" s="918" t="s">
        <v>615</v>
      </c>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917" t="s">
        <v>527</v>
      </c>
      <c r="C13" s="512" t="s">
        <v>522</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917"/>
      <c r="C14" s="512" t="s">
        <v>523</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524</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525</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75">
      <c r="B18" s="241" t="s">
        <v>241</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913" t="s">
        <v>211</v>
      </c>
      <c r="C19" s="915" t="s">
        <v>33</v>
      </c>
      <c r="D19" s="244" t="s">
        <v>422</v>
      </c>
      <c r="E19" s="924" t="s">
        <v>209</v>
      </c>
      <c r="F19" s="925"/>
      <c r="G19" s="925"/>
      <c r="H19" s="925"/>
      <c r="I19" s="925"/>
      <c r="J19" s="925"/>
      <c r="K19" s="925"/>
      <c r="L19" s="925"/>
      <c r="M19" s="925"/>
      <c r="N19" s="925"/>
      <c r="O19" s="925"/>
      <c r="P19" s="925"/>
      <c r="Q19" s="925"/>
      <c r="R19" s="925"/>
      <c r="S19" s="925"/>
      <c r="T19" s="926"/>
      <c r="U19" s="922" t="s">
        <v>213</v>
      </c>
      <c r="V19" s="244" t="s">
        <v>423</v>
      </c>
      <c r="W19" s="919" t="s">
        <v>212</v>
      </c>
      <c r="X19" s="920"/>
      <c r="Y19" s="920"/>
      <c r="Z19" s="920"/>
      <c r="AA19" s="920"/>
      <c r="AB19" s="920"/>
      <c r="AC19" s="920"/>
      <c r="AD19" s="920"/>
      <c r="AE19" s="920"/>
      <c r="AF19" s="920"/>
      <c r="AG19" s="920"/>
      <c r="AH19" s="920"/>
      <c r="AI19" s="920"/>
      <c r="AJ19" s="920"/>
      <c r="AK19" s="920"/>
      <c r="AL19" s="927"/>
      <c r="AM19" s="919" t="s">
        <v>243</v>
      </c>
      <c r="AN19" s="920"/>
      <c r="AO19" s="920"/>
      <c r="AP19" s="920"/>
      <c r="AQ19" s="920"/>
      <c r="AR19" s="920"/>
      <c r="AS19" s="920"/>
      <c r="AT19" s="920"/>
      <c r="AU19" s="920"/>
      <c r="AV19" s="920"/>
      <c r="AW19" s="920"/>
      <c r="AX19" s="920"/>
      <c r="AY19" s="920"/>
      <c r="AZ19" s="920"/>
      <c r="BA19" s="921"/>
    </row>
    <row r="20" spans="1:53" s="243" customFormat="1" ht="59.25" customHeight="1">
      <c r="A20" s="448"/>
      <c r="B20" s="914"/>
      <c r="C20" s="916"/>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923"/>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Competitive Sector Multi-Unit Residential Service</v>
      </c>
      <c r="AO20" s="246" t="str">
        <f>'1.  LRAMVA Summary'!F53</f>
        <v>GS &lt;50kW</v>
      </c>
      <c r="AP20" s="246" t="str">
        <f>'1.  LRAMVA Summary'!G53</f>
        <v>GS 50-999kW</v>
      </c>
      <c r="AQ20" s="246" t="str">
        <f>'1.  LRAMVA Summary'!H53</f>
        <v>GS 1000-4999kW</v>
      </c>
      <c r="AR20" s="246" t="str">
        <f>'1.  LRAMVA Summary'!I53</f>
        <v>Large Use</v>
      </c>
      <c r="AS20" s="246" t="str">
        <f>'1.  LRAMVA Summary'!J53</f>
        <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kWh</v>
      </c>
      <c r="AP21" s="251" t="str">
        <f>'1.  LRAMVA Summary'!G54</f>
        <v>kW</v>
      </c>
      <c r="AQ21" s="251" t="str">
        <f>'1.  LRAMVA Summary'!H54</f>
        <v>kW</v>
      </c>
      <c r="AR21" s="251" t="str">
        <f>'1.  LRAMVA Summary'!I54</f>
        <v>kW</v>
      </c>
      <c r="AS21" s="251">
        <f>'1.  LRAMVA Summary'!J54</f>
        <v>0</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7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7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483</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7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484</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485</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7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7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75" hidden="1" outlineLevel="1">
      <c r="A94" s="449"/>
      <c r="B94" s="248" t="s">
        <v>486</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7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7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487</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75" hidden="1" outlineLevel="1">
      <c r="A117" s="448"/>
      <c r="B117" s="248" t="s">
        <v>488</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489</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490</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491</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75"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7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29">
        <f>HLOOKUP(AM$20,'3.  Distribution Rates'!$C$172:$P$183,3,FALSE)</f>
        <v>0</v>
      </c>
      <c r="AN130" s="729">
        <f>HLOOKUP(AN$20,'3.  Distribution Rates'!$C$172:$P$183,3,FALSE)</f>
        <v>0</v>
      </c>
      <c r="AO130" s="299">
        <f>HLOOKUP(AO$20,'3.  Distribution Rates'!$C$172:$P$183,3,FALSE)</f>
        <v>0</v>
      </c>
      <c r="AP130" s="299">
        <f>HLOOKUP(AP$20,'3.  Distribution Rates'!$C$172:$P$183,3,FALSE)</f>
        <v>0</v>
      </c>
      <c r="AQ130" s="299">
        <f>HLOOKUP(AQ$20,'3.  Distribution Rates'!$C$172:$P$183,3,FALSE)</f>
        <v>0</v>
      </c>
      <c r="AR130" s="299">
        <f>HLOOKUP(AR$20,'3.  Distribution Rates'!$C$172:$P$183,3,FALSE)</f>
        <v>0</v>
      </c>
      <c r="AS130" s="299">
        <f>HLOOKUP(AS$20,'3.  Distribution Rates'!$C$172:$P$183,3,FALSE)</f>
        <v>0</v>
      </c>
      <c r="AT130" s="299">
        <f>HLOOKUP(AT$20,'3.  Distribution Rates'!$C$172:$P$183,3,FALSE)</f>
        <v>0</v>
      </c>
      <c r="AU130" s="299">
        <f>HLOOKUP(AU$20,'3.  Distribution Rates'!$C$172:$P$183,3,FALSE)</f>
        <v>0</v>
      </c>
      <c r="AV130" s="299">
        <f>HLOOKUP(AV$20,'3.  Distribution Rates'!$C$172:$P$183,3,FALSE)</f>
        <v>0</v>
      </c>
      <c r="AW130" s="299">
        <f>HLOOKUP(AW$20,'3.  Distribution Rates'!$C$172:$P$183,3,FALSE)</f>
        <v>0</v>
      </c>
      <c r="AX130" s="299">
        <f>HLOOKUP(AX$20,'3.  Distribution Rates'!$C$172:$P$183,3,FALSE)</f>
        <v>0</v>
      </c>
      <c r="AY130" s="299">
        <f>HLOOKUP(AY$20,'3.  Distribution Rates'!$C$172:$P$183,3,FALSE)</f>
        <v>0</v>
      </c>
      <c r="AZ130" s="299">
        <f>HLOOKUP(AZ$20,'3.  Distribution Rates'!$C$172:$P$183,3,FALSE)</f>
        <v>0</v>
      </c>
      <c r="BA130" s="300"/>
      <c r="BB130" s="297"/>
    </row>
    <row r="131" spans="1:54" s="263" customFormat="1" ht="15.75">
      <c r="A131" s="450"/>
      <c r="B131" s="258" t="s">
        <v>253</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7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256</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
      <c r="A144" s="448"/>
      <c r="B144" s="310" t="s">
        <v>838</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
      <c r="A145" s="448"/>
      <c r="B145" s="310" t="s">
        <v>839</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
      <c r="A146" s="448"/>
      <c r="B146" s="310" t="s">
        <v>840</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
      <c r="A147" s="448"/>
      <c r="B147" s="310" t="s">
        <v>841</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
      <c r="A148" s="448"/>
      <c r="B148" s="310" t="s">
        <v>842</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
      <c r="A149" s="448"/>
      <c r="B149" s="310" t="s">
        <v>843</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
      <c r="B150" s="313" t="s">
        <v>844</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3"/>
      <c r="BB150" s="321"/>
    </row>
    <row r="151" spans="1:54" ht="15">
      <c r="B151" s="653"/>
      <c r="C151" s="311"/>
      <c r="D151" s="654"/>
      <c r="E151" s="654"/>
      <c r="F151" s="654"/>
      <c r="G151" s="654"/>
      <c r="H151" s="654"/>
      <c r="I151" s="654"/>
      <c r="J151" s="654"/>
      <c r="K151" s="654"/>
      <c r="L151" s="654"/>
      <c r="M151" s="654"/>
      <c r="N151" s="654"/>
      <c r="O151" s="654"/>
      <c r="P151" s="654"/>
      <c r="Q151" s="654"/>
      <c r="R151" s="654"/>
      <c r="S151" s="654"/>
      <c r="T151" s="654"/>
      <c r="U151" s="654"/>
      <c r="V151" s="655"/>
      <c r="W151" s="656"/>
      <c r="X151" s="657"/>
      <c r="Y151" s="655"/>
      <c r="Z151" s="264"/>
      <c r="AC151" s="655"/>
      <c r="AD151" s="655"/>
      <c r="AM151" s="251"/>
      <c r="AN151" s="251"/>
      <c r="AO151" s="251"/>
      <c r="AP151" s="251"/>
      <c r="AQ151" s="251"/>
      <c r="AR151" s="251"/>
      <c r="AS151" s="251"/>
      <c r="AT151" s="251"/>
      <c r="AU151" s="251"/>
      <c r="AV151" s="251"/>
      <c r="AW151" s="251"/>
      <c r="AX151" s="251"/>
      <c r="AY151" s="251"/>
      <c r="AZ151" s="251"/>
      <c r="BB151" s="321"/>
    </row>
    <row r="152" spans="1:54" ht="15">
      <c r="B152" s="653"/>
      <c r="C152" s="311"/>
      <c r="D152" s="654"/>
      <c r="E152" s="654"/>
      <c r="F152" s="654"/>
      <c r="G152" s="654"/>
      <c r="H152" s="654"/>
      <c r="I152" s="654"/>
      <c r="J152" s="654"/>
      <c r="K152" s="654"/>
      <c r="L152" s="654"/>
      <c r="M152" s="654"/>
      <c r="N152" s="654"/>
      <c r="O152" s="654"/>
      <c r="P152" s="654"/>
      <c r="Q152" s="654"/>
      <c r="R152" s="654"/>
      <c r="S152" s="654"/>
      <c r="T152" s="654"/>
      <c r="U152" s="654"/>
      <c r="V152" s="655"/>
      <c r="W152" s="656"/>
      <c r="X152" s="657"/>
      <c r="Y152" s="655"/>
      <c r="Z152" s="264"/>
      <c r="AC152" s="655"/>
      <c r="AD152" s="655"/>
      <c r="AM152" s="251"/>
      <c r="AN152" s="251"/>
      <c r="AO152" s="251"/>
      <c r="AP152" s="251"/>
      <c r="AQ152" s="251"/>
      <c r="AR152" s="251"/>
      <c r="AS152" s="251"/>
      <c r="AT152" s="251"/>
      <c r="AU152" s="251"/>
      <c r="AV152" s="251"/>
      <c r="AW152" s="251"/>
      <c r="AX152" s="251"/>
      <c r="AY152" s="251"/>
      <c r="AZ152" s="251"/>
      <c r="BB152" s="321"/>
    </row>
    <row r="153" spans="1:54" ht="15">
      <c r="B153" s="653"/>
      <c r="C153" s="311"/>
      <c r="D153" s="654"/>
      <c r="E153" s="654"/>
      <c r="F153" s="654"/>
      <c r="G153" s="654"/>
      <c r="H153" s="654"/>
      <c r="I153" s="654"/>
      <c r="J153" s="654"/>
      <c r="K153" s="654"/>
      <c r="L153" s="654"/>
      <c r="M153" s="654"/>
      <c r="N153" s="654"/>
      <c r="O153" s="654"/>
      <c r="P153" s="654"/>
      <c r="Q153" s="654"/>
      <c r="R153" s="654"/>
      <c r="S153" s="654"/>
      <c r="T153" s="654"/>
      <c r="U153" s="654"/>
      <c r="V153" s="655"/>
      <c r="W153" s="656"/>
      <c r="X153" s="657"/>
      <c r="Y153" s="655"/>
      <c r="Z153" s="264"/>
      <c r="AC153" s="655"/>
      <c r="AD153" s="655"/>
      <c r="AM153" s="251"/>
      <c r="AN153" s="251"/>
      <c r="AO153" s="251"/>
      <c r="AP153" s="251"/>
      <c r="AQ153" s="251"/>
      <c r="AR153" s="251"/>
      <c r="AS153" s="251"/>
      <c r="AT153" s="251"/>
      <c r="AU153" s="251"/>
      <c r="AV153" s="251"/>
      <c r="AW153" s="251"/>
      <c r="AX153" s="251"/>
      <c r="AY153" s="251"/>
      <c r="AZ153" s="251"/>
      <c r="BB153" s="321"/>
    </row>
    <row r="154" spans="1:54" ht="21.75" customHeight="1">
      <c r="B154" s="322" t="s">
        <v>589</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75">
      <c r="B156" s="241" t="s">
        <v>242</v>
      </c>
      <c r="C156" s="242"/>
      <c r="D156" s="511" t="s">
        <v>526</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913" t="s">
        <v>211</v>
      </c>
      <c r="C157" s="915" t="s">
        <v>33</v>
      </c>
      <c r="D157" s="244" t="s">
        <v>422</v>
      </c>
      <c r="E157" s="924" t="s">
        <v>209</v>
      </c>
      <c r="F157" s="925"/>
      <c r="G157" s="925"/>
      <c r="H157" s="925"/>
      <c r="I157" s="925"/>
      <c r="J157" s="925"/>
      <c r="K157" s="925"/>
      <c r="L157" s="925"/>
      <c r="M157" s="925"/>
      <c r="N157" s="925"/>
      <c r="O157" s="925"/>
      <c r="P157" s="925"/>
      <c r="Q157" s="925"/>
      <c r="R157" s="925"/>
      <c r="S157" s="925"/>
      <c r="T157" s="926"/>
      <c r="U157" s="922" t="s">
        <v>213</v>
      </c>
      <c r="V157" s="244" t="s">
        <v>423</v>
      </c>
      <c r="W157" s="919" t="s">
        <v>212</v>
      </c>
      <c r="X157" s="920"/>
      <c r="Y157" s="920"/>
      <c r="Z157" s="920"/>
      <c r="AA157" s="920"/>
      <c r="AB157" s="920"/>
      <c r="AC157" s="920"/>
      <c r="AD157" s="920"/>
      <c r="AE157" s="920"/>
      <c r="AF157" s="920"/>
      <c r="AG157" s="920"/>
      <c r="AH157" s="920"/>
      <c r="AI157" s="920"/>
      <c r="AJ157" s="920"/>
      <c r="AK157" s="920"/>
      <c r="AL157" s="927"/>
      <c r="AM157" s="919" t="s">
        <v>243</v>
      </c>
      <c r="AN157" s="920"/>
      <c r="AO157" s="920"/>
      <c r="AP157" s="920"/>
      <c r="AQ157" s="920"/>
      <c r="AR157" s="920"/>
      <c r="AS157" s="920"/>
      <c r="AT157" s="920"/>
      <c r="AU157" s="920"/>
      <c r="AV157" s="920"/>
      <c r="AW157" s="920"/>
      <c r="AX157" s="920"/>
      <c r="AY157" s="920"/>
      <c r="AZ157" s="920"/>
      <c r="BA157" s="921"/>
    </row>
    <row r="158" spans="1:54" ht="60.75" customHeight="1">
      <c r="B158" s="914"/>
      <c r="C158" s="916"/>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923"/>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Competitive Sector Multi-Unit Residential Service</v>
      </c>
      <c r="AO158" s="245" t="str">
        <f>'1.  LRAMVA Summary'!F53</f>
        <v>GS &lt;50kW</v>
      </c>
      <c r="AP158" s="245" t="str">
        <f>'1.  LRAMVA Summary'!G53</f>
        <v>GS 50-999kW</v>
      </c>
      <c r="AQ158" s="245" t="str">
        <f>'1.  LRAMVA Summary'!H53</f>
        <v>GS 1000-4999kW</v>
      </c>
      <c r="AR158" s="245" t="str">
        <f>'1.  LRAMVA Summary'!I53</f>
        <v>Large Use</v>
      </c>
      <c r="AS158" s="245" t="str">
        <f>'1.  LRAMVA Summary'!J53</f>
        <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kWh</v>
      </c>
      <c r="AP159" s="251" t="str">
        <f>'1.  LRAMVA Summary'!G54</f>
        <v>kW</v>
      </c>
      <c r="AQ159" s="251" t="str">
        <f>'1.  LRAMVA Summary'!H54</f>
        <v>kW</v>
      </c>
      <c r="AR159" s="251" t="str">
        <f>'1.  LRAMVA Summary'!I54</f>
        <v>kW</v>
      </c>
      <c r="AS159" s="251">
        <f>'1.  LRAMVA Summary'!J54</f>
        <v>0</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 hidden="1" outlineLevel="1">
      <c r="B161" s="254" t="s">
        <v>244</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7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 hidden="1" outlineLevel="1">
      <c r="B164" s="254" t="s">
        <v>244</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7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 hidden="1" outlineLevel="1">
      <c r="B167" s="254" t="s">
        <v>244</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 hidden="1" outlineLevel="1">
      <c r="B170" s="254" t="s">
        <v>244</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 hidden="1" outlineLevel="1">
      <c r="B173" s="254" t="s">
        <v>244</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244</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 hidden="1" outlineLevel="1">
      <c r="B179" s="254" t="s">
        <v>244</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483</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244</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244</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7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 hidden="1" outlineLevel="1">
      <c r="B189" s="254" t="s">
        <v>244</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 hidden="1" outlineLevel="1">
      <c r="B192" s="254" t="s">
        <v>244</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244</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 hidden="1" outlineLevel="1">
      <c r="B198" s="254" t="s">
        <v>244</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 hidden="1" outlineLevel="1">
      <c r="B201" s="254" t="s">
        <v>244</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484</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244</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485</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244</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 hidden="1" outlineLevel="1">
      <c r="B210" s="254" t="s">
        <v>244</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7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244</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244</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 hidden="1" outlineLevel="1">
      <c r="B220" s="254" t="s">
        <v>244</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244</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 hidden="1" outlineLevel="1">
      <c r="B226" s="254" t="s">
        <v>244</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7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 hidden="1" outlineLevel="1">
      <c r="B230" s="254" t="s">
        <v>244</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75" hidden="1" outlineLevel="1">
      <c r="A232" s="449"/>
      <c r="B232" s="248" t="s">
        <v>486</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244</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244</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7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244</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 hidden="1" outlineLevel="1">
      <c r="B244" s="254" t="s">
        <v>244</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7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244</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244</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487</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244</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75" hidden="1" outlineLevel="1">
      <c r="A255" s="448"/>
      <c r="B255" s="248" t="s">
        <v>488</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489</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244</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490</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244</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491</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244</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75" collapsed="1">
      <c r="B265" s="286" t="s">
        <v>245</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75">
      <c r="B266" s="290" t="s">
        <v>246</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29">
        <f>HLOOKUP(AM$20,'3.  Distribution Rates'!$C$172:$P$183,4,FALSE)</f>
        <v>0</v>
      </c>
      <c r="AN268" s="729">
        <f>HLOOKUP(AN$20,'3.  Distribution Rates'!$C$172:$P$183,4,FALSE)</f>
        <v>0</v>
      </c>
      <c r="AO268" s="299">
        <f>HLOOKUP(AO$20,'3.  Distribution Rates'!$C$172:$P$183,4,FALSE)</f>
        <v>0</v>
      </c>
      <c r="AP268" s="299">
        <f>HLOOKUP(AP$20,'3.  Distribution Rates'!$C$172:$P$183,4,FALSE)</f>
        <v>0</v>
      </c>
      <c r="AQ268" s="299">
        <f>HLOOKUP(AQ$20,'3.  Distribution Rates'!$C$172:$P$183,4,FALSE)</f>
        <v>0</v>
      </c>
      <c r="AR268" s="299">
        <f>HLOOKUP(AR$20,'3.  Distribution Rates'!$C$172:$P$183,4,FALSE)</f>
        <v>0</v>
      </c>
      <c r="AS268" s="299">
        <f>HLOOKUP(AS$20,'3.  Distribution Rates'!$C$172:$P$183,4,FALSE)</f>
        <v>0</v>
      </c>
      <c r="AT268" s="299">
        <f>HLOOKUP(AT$20,'3.  Distribution Rates'!$C$172:$P$183,4,FALSE)</f>
        <v>0</v>
      </c>
      <c r="AU268" s="299">
        <f>HLOOKUP(AU$20,'3.  Distribution Rates'!$C$172:$P$183,4,FALSE)</f>
        <v>0</v>
      </c>
      <c r="AV268" s="299">
        <f>HLOOKUP(AV$20,'3.  Distribution Rates'!$C$172:$P$183,4,FALSE)</f>
        <v>0</v>
      </c>
      <c r="AW268" s="299">
        <f>HLOOKUP(AW$20,'3.  Distribution Rates'!$C$172:$P$183,4,FALSE)</f>
        <v>0</v>
      </c>
      <c r="AX268" s="299">
        <f>HLOOKUP(AX$20,'3.  Distribution Rates'!$C$172:$P$183,4,FALSE)</f>
        <v>0</v>
      </c>
      <c r="AY268" s="299">
        <f>HLOOKUP(AY$20,'3.  Distribution Rates'!$C$172:$P$183,4,FALSE)</f>
        <v>0</v>
      </c>
      <c r="AZ268" s="299">
        <f>HLOOKUP(AZ$20,'3.  Distribution Rates'!$C$172:$P$183,4,FALSE)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75">
      <c r="A271" s="450"/>
      <c r="B271" s="305" t="s">
        <v>254</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75">
      <c r="A272" s="450"/>
      <c r="B272" s="305" t="s">
        <v>247</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75">
      <c r="A273" s="450"/>
      <c r="B273" s="305" t="s">
        <v>255</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
      <c r="B283" s="283" t="s">
        <v>902</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
      <c r="B284" s="283" t="s">
        <v>903</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
      <c r="B285" s="283" t="s">
        <v>904</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
      <c r="B286" s="283" t="s">
        <v>905</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
      <c r="B287" s="283" t="s">
        <v>906</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
      <c r="B288" s="283" t="s">
        <v>907</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
      <c r="B289" s="334" t="s">
        <v>908</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589</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75">
      <c r="B292" s="241" t="s">
        <v>248</v>
      </c>
      <c r="C292" s="242"/>
      <c r="D292" s="513" t="s">
        <v>526</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913" t="s">
        <v>211</v>
      </c>
      <c r="C293" s="915" t="s">
        <v>33</v>
      </c>
      <c r="D293" s="244" t="s">
        <v>422</v>
      </c>
      <c r="E293" s="924" t="s">
        <v>209</v>
      </c>
      <c r="F293" s="925"/>
      <c r="G293" s="925"/>
      <c r="H293" s="925"/>
      <c r="I293" s="925"/>
      <c r="J293" s="925"/>
      <c r="K293" s="925"/>
      <c r="L293" s="925"/>
      <c r="M293" s="925"/>
      <c r="N293" s="925"/>
      <c r="O293" s="925"/>
      <c r="P293" s="925"/>
      <c r="Q293" s="925"/>
      <c r="R293" s="925"/>
      <c r="S293" s="925"/>
      <c r="T293" s="926"/>
      <c r="U293" s="922" t="s">
        <v>213</v>
      </c>
      <c r="V293" s="244" t="s">
        <v>423</v>
      </c>
      <c r="W293" s="919" t="s">
        <v>212</v>
      </c>
      <c r="X293" s="920"/>
      <c r="Y293" s="920"/>
      <c r="Z293" s="920"/>
      <c r="AA293" s="920"/>
      <c r="AB293" s="920"/>
      <c r="AC293" s="920"/>
      <c r="AD293" s="920"/>
      <c r="AE293" s="920"/>
      <c r="AF293" s="920"/>
      <c r="AG293" s="920"/>
      <c r="AH293" s="920"/>
      <c r="AI293" s="920"/>
      <c r="AJ293" s="920"/>
      <c r="AK293" s="920"/>
      <c r="AL293" s="927"/>
      <c r="AM293" s="919" t="s">
        <v>243</v>
      </c>
      <c r="AN293" s="920"/>
      <c r="AO293" s="920"/>
      <c r="AP293" s="920"/>
      <c r="AQ293" s="920"/>
      <c r="AR293" s="920"/>
      <c r="AS293" s="920"/>
      <c r="AT293" s="920"/>
      <c r="AU293" s="920"/>
      <c r="AV293" s="920"/>
      <c r="AW293" s="920"/>
      <c r="AX293" s="920"/>
      <c r="AY293" s="920"/>
      <c r="AZ293" s="920"/>
      <c r="BA293" s="921"/>
    </row>
    <row r="294" spans="1:53" ht="60.75" customHeight="1">
      <c r="B294" s="914"/>
      <c r="C294" s="916"/>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923"/>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Competitive Sector Multi-Unit Residential Service</v>
      </c>
      <c r="AO294" s="245" t="str">
        <f>'1.  LRAMVA Summary'!F53</f>
        <v>GS &lt;50kW</v>
      </c>
      <c r="AP294" s="245" t="str">
        <f>'1.  LRAMVA Summary'!G53</f>
        <v>GS 50-999kW</v>
      </c>
      <c r="AQ294" s="245" t="str">
        <f>'1.  LRAMVA Summary'!H53</f>
        <v>GS 1000-4999kW</v>
      </c>
      <c r="AR294" s="245" t="str">
        <f>'1.  LRAMVA Summary'!I53</f>
        <v>Large Use</v>
      </c>
      <c r="AS294" s="245" t="str">
        <f>'1.  LRAMVA Summary'!J53</f>
        <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kWh</v>
      </c>
      <c r="AP295" s="251" t="str">
        <f>'1.  LRAMVA Summary'!G54</f>
        <v>kW</v>
      </c>
      <c r="AQ295" s="251" t="str">
        <f>'1.  LRAMVA Summary'!H54</f>
        <v>kW</v>
      </c>
      <c r="AR295" s="251" t="str">
        <f>'1.  LRAMVA Summary'!I54</f>
        <v>kW</v>
      </c>
      <c r="AS295" s="251">
        <f>'1.  LRAMVA Summary'!J54</f>
        <v>0</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 hidden="1" outlineLevel="1">
      <c r="B297" s="254" t="s">
        <v>249</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7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 hidden="1" outlineLevel="1">
      <c r="B300" s="254" t="s">
        <v>249</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7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 hidden="1" outlineLevel="1">
      <c r="B303" s="254" t="s">
        <v>249</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 hidden="1" outlineLevel="1">
      <c r="B306" s="254" t="s">
        <v>249</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 hidden="1" outlineLevel="1">
      <c r="B309" s="254" t="s">
        <v>249</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249</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 hidden="1" outlineLevel="1">
      <c r="B315" s="254" t="s">
        <v>249</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483</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249</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249</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7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 hidden="1" outlineLevel="1">
      <c r="B325" s="254" t="s">
        <v>249</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 hidden="1" outlineLevel="1">
      <c r="B328" s="254" t="s">
        <v>249</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249</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 hidden="1" outlineLevel="1">
      <c r="B334" s="254" t="s">
        <v>249</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 hidden="1" outlineLevel="1">
      <c r="B337" s="254" t="s">
        <v>249</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484</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249</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485</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249</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249</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7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 hidden="1" outlineLevel="1">
      <c r="B350" s="254" t="s">
        <v>249</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249</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 hidden="1" outlineLevel="1">
      <c r="B356" s="254" t="s">
        <v>249</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249</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 hidden="1" outlineLevel="1">
      <c r="B362" s="254" t="s">
        <v>249</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7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 hidden="1" outlineLevel="1">
      <c r="B366" s="254" t="s">
        <v>249</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75" hidden="1" outlineLevel="1">
      <c r="A368" s="449"/>
      <c r="B368" s="248" t="s">
        <v>486</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249</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249</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7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249</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249</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7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249</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249</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487</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249</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75" hidden="1" outlineLevel="1">
      <c r="A391" s="448"/>
      <c r="B391" s="248" t="s">
        <v>488</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489</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249</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490</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249</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491</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 hidden="1" outlineLevel="1">
      <c r="A399" s="448"/>
      <c r="B399" s="283" t="s">
        <v>249</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75" collapsed="1">
      <c r="B401" s="286" t="s">
        <v>250</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75">
      <c r="B402" s="343" t="s">
        <v>251</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29">
        <f>HLOOKUP(AM$20,'3.  Distribution Rates'!$C$172:$P$183,5,FALSE)</f>
        <v>0</v>
      </c>
      <c r="AN404" s="729">
        <f>HLOOKUP(AN$20,'3.  Distribution Rates'!$C$172:$P$183,5,FALSE)</f>
        <v>0</v>
      </c>
      <c r="AO404" s="299">
        <f>HLOOKUP(AO$20,'3.  Distribution Rates'!$C$172:$P$183,5,FALSE)</f>
        <v>0</v>
      </c>
      <c r="AP404" s="299">
        <f>HLOOKUP(AP$20,'3.  Distribution Rates'!$C$172:$P$183,5,FALSE)</f>
        <v>0</v>
      </c>
      <c r="AQ404" s="299">
        <f>HLOOKUP(AQ$20,'3.  Distribution Rates'!$C$172:$P$183,5,FALSE)</f>
        <v>0</v>
      </c>
      <c r="AR404" s="299">
        <f>HLOOKUP(AR$20,'3.  Distribution Rates'!$C$172:$P$183,5,FALSE)</f>
        <v>0</v>
      </c>
      <c r="AS404" s="299">
        <f>HLOOKUP(AS$20,'3.  Distribution Rates'!$C$172:$P$183,5,FALSE)</f>
        <v>0</v>
      </c>
      <c r="AT404" s="299">
        <f>HLOOKUP(AT$20,'3.  Distribution Rates'!$C$172:$P$183,5,FALSE)</f>
        <v>0</v>
      </c>
      <c r="AU404" s="299">
        <f>HLOOKUP(AU$20,'3.  Distribution Rates'!$C$172:$P$183,5,FALSE)</f>
        <v>0</v>
      </c>
      <c r="AV404" s="299">
        <f>HLOOKUP(AV$20,'3.  Distribution Rates'!$C$172:$P$183,5,FALSE)</f>
        <v>0</v>
      </c>
      <c r="AW404" s="299">
        <f>HLOOKUP(AW$20,'3.  Distribution Rates'!$C$172:$P$183,5,FALSE)</f>
        <v>0</v>
      </c>
      <c r="AX404" s="299">
        <f>HLOOKUP(AX$20,'3.  Distribution Rates'!$C$172:$P$183,5,FALSE)</f>
        <v>0</v>
      </c>
      <c r="AY404" s="299">
        <f>HLOOKUP(AY$20,'3.  Distribution Rates'!$C$172:$P$183,5,FALSE)</f>
        <v>0</v>
      </c>
      <c r="AZ404" s="299">
        <f>HLOOKUP(AZ$20,'3.  Distribution Rates'!$C$172:$P$183,5,FALSE)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5.75">
      <c r="A408" s="450"/>
      <c r="B408" s="305" t="s">
        <v>257</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5.75">
      <c r="A409" s="450"/>
      <c r="B409" s="305" t="s">
        <v>252</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264</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5">
      <c r="B419" s="283" t="s">
        <v>911</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5">
      <c r="B420" s="283" t="s">
        <v>912</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5">
      <c r="B421" s="283" t="s">
        <v>913</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5">
      <c r="B422" s="283" t="s">
        <v>941</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5">
      <c r="B423" s="283" t="s">
        <v>914</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5">
      <c r="B424" s="283" t="s">
        <v>915</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910</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2"/>
      <c r="AD425" s="752"/>
      <c r="AE425" s="356"/>
      <c r="AF425" s="356"/>
      <c r="AG425" s="356"/>
      <c r="AH425" s="356"/>
      <c r="AI425" s="356"/>
      <c r="AJ425" s="356"/>
      <c r="AK425" s="356"/>
      <c r="AL425" s="356"/>
      <c r="AM425" s="730">
        <f>SUMPRODUCT($R$296:$R$399,AM296:AM399)</f>
        <v>0</v>
      </c>
      <c r="AN425" s="730">
        <f>SUMPRODUCT($R$296:$R$399,AN296:AN399)</f>
        <v>0</v>
      </c>
      <c r="AO425" s="730">
        <f>IF(AO295="kW",SUMPRODUCT($U$296:$U$399,$AI$296:$AI$399,AO296:AO399),SUMPRODUCT($Q$296:$Q$399,AO296:AO399))</f>
        <v>0</v>
      </c>
      <c r="AP425" s="730">
        <f t="shared" ref="AP425:AZ425" si="149">IF(AP295="kW",SUMPRODUCT($U$296:$U$399,$AI$296:$AI$399,AP296:AP399),SUMPRODUCT($Q$296:$Q$399,AP296:AP399))</f>
        <v>0</v>
      </c>
      <c r="AQ425" s="730">
        <f t="shared" si="149"/>
        <v>0</v>
      </c>
      <c r="AR425" s="730">
        <f t="shared" si="149"/>
        <v>0</v>
      </c>
      <c r="AS425" s="730">
        <f t="shared" si="149"/>
        <v>0</v>
      </c>
      <c r="AT425" s="730">
        <f t="shared" si="149"/>
        <v>0</v>
      </c>
      <c r="AU425" s="730">
        <f t="shared" si="149"/>
        <v>0</v>
      </c>
      <c r="AV425" s="730">
        <f t="shared" si="149"/>
        <v>0</v>
      </c>
      <c r="AW425" s="730">
        <f t="shared" si="149"/>
        <v>0</v>
      </c>
      <c r="AX425" s="730">
        <f t="shared" si="149"/>
        <v>0</v>
      </c>
      <c r="AY425" s="730">
        <f t="shared" si="149"/>
        <v>0</v>
      </c>
      <c r="AZ425" s="730">
        <f t="shared" si="149"/>
        <v>0</v>
      </c>
      <c r="BA425" s="339"/>
    </row>
    <row r="426" spans="1:53" ht="21.75" customHeight="1">
      <c r="B426" s="322" t="s">
        <v>589</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75">
      <c r="B428" s="241" t="s">
        <v>258</v>
      </c>
      <c r="C428" s="242"/>
      <c r="D428" s="511" t="s">
        <v>521</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913" t="s">
        <v>211</v>
      </c>
      <c r="C429" s="915" t="s">
        <v>33</v>
      </c>
      <c r="D429" s="244" t="s">
        <v>422</v>
      </c>
      <c r="E429" s="924" t="s">
        <v>209</v>
      </c>
      <c r="F429" s="925"/>
      <c r="G429" s="925"/>
      <c r="H429" s="925"/>
      <c r="I429" s="925"/>
      <c r="J429" s="925"/>
      <c r="K429" s="925"/>
      <c r="L429" s="925"/>
      <c r="M429" s="925"/>
      <c r="N429" s="925"/>
      <c r="O429" s="925"/>
      <c r="P429" s="925"/>
      <c r="Q429" s="925"/>
      <c r="R429" s="925"/>
      <c r="S429" s="925"/>
      <c r="T429" s="926"/>
      <c r="U429" s="922" t="s">
        <v>213</v>
      </c>
      <c r="V429" s="244" t="s">
        <v>423</v>
      </c>
      <c r="W429" s="919" t="s">
        <v>212</v>
      </c>
      <c r="X429" s="920"/>
      <c r="Y429" s="920"/>
      <c r="Z429" s="920"/>
      <c r="AA429" s="920"/>
      <c r="AB429" s="920"/>
      <c r="AC429" s="920"/>
      <c r="AD429" s="920"/>
      <c r="AE429" s="920"/>
      <c r="AF429" s="920"/>
      <c r="AG429" s="920"/>
      <c r="AH429" s="920"/>
      <c r="AI429" s="920"/>
      <c r="AJ429" s="920"/>
      <c r="AK429" s="920"/>
      <c r="AL429" s="927"/>
      <c r="AM429" s="919" t="s">
        <v>243</v>
      </c>
      <c r="AN429" s="920"/>
      <c r="AO429" s="920"/>
      <c r="AP429" s="920"/>
      <c r="AQ429" s="920"/>
      <c r="AR429" s="920"/>
      <c r="AS429" s="920"/>
      <c r="AT429" s="920"/>
      <c r="AU429" s="920"/>
      <c r="AV429" s="920"/>
      <c r="AW429" s="920"/>
      <c r="AX429" s="920"/>
      <c r="AY429" s="920"/>
      <c r="AZ429" s="920"/>
      <c r="BA429" s="921"/>
    </row>
    <row r="430" spans="1:53" ht="45.75" customHeight="1">
      <c r="B430" s="914"/>
      <c r="C430" s="916"/>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923"/>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Competitive Sector Multi-Unit Residential Service</v>
      </c>
      <c r="AO430" s="245" t="str">
        <f>'1.  LRAMVA Summary'!F53</f>
        <v>GS &lt;50kW</v>
      </c>
      <c r="AP430" s="245" t="str">
        <f>'1.  LRAMVA Summary'!G53</f>
        <v>GS 50-999kW</v>
      </c>
      <c r="AQ430" s="245" t="str">
        <f>'1.  LRAMVA Summary'!H53</f>
        <v>GS 1000-4999kW</v>
      </c>
      <c r="AR430" s="245" t="str">
        <f>'1.  LRAMVA Summary'!I53</f>
        <v>Large Use</v>
      </c>
      <c r="AS430" s="245" t="str">
        <f>'1.  LRAMVA Summary'!J53</f>
        <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kWh</v>
      </c>
      <c r="AP431" s="251" t="str">
        <f>'1.  LRAMVA Summary'!G54</f>
        <v>kW</v>
      </c>
      <c r="AQ431" s="251" t="str">
        <f>'1.  LRAMVA Summary'!H54</f>
        <v>kW</v>
      </c>
      <c r="AR431" s="251" t="str">
        <f>'1.  LRAMVA Summary'!I54</f>
        <v>kW</v>
      </c>
      <c r="AS431" s="251">
        <f>'1.  LRAMVA Summary'!J54</f>
        <v>0</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 hidden="1" outlineLevel="1">
      <c r="B433" s="254" t="s">
        <v>259</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5.7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 hidden="1" outlineLevel="1">
      <c r="B436" s="254" t="s">
        <v>259</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5.7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 hidden="1" outlineLevel="1">
      <c r="B439" s="254" t="s">
        <v>259</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 hidden="1" outlineLevel="1">
      <c r="B442" s="254" t="s">
        <v>259</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 hidden="1" outlineLevel="1">
      <c r="B445" s="254" t="s">
        <v>259</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hidden="1" outlineLevel="1">
      <c r="B448" s="254" t="s">
        <v>259</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 hidden="1" outlineLevel="1">
      <c r="B451" s="254" t="s">
        <v>259</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hidden="1" outlineLevel="1">
      <c r="A453" s="448">
        <v>8</v>
      </c>
      <c r="B453" s="254" t="s">
        <v>483</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hidden="1" outlineLevel="1">
      <c r="A454" s="448"/>
      <c r="B454" s="254" t="s">
        <v>259</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 hidden="1" outlineLevel="1">
      <c r="B457" s="254" t="s">
        <v>259</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7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 hidden="1" outlineLevel="1">
      <c r="B461" s="254" t="s">
        <v>259</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 hidden="1" outlineLevel="1">
      <c r="B464" s="254" t="s">
        <v>259</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 hidden="1" outlineLevel="1">
      <c r="B467" s="254" t="s">
        <v>259</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 hidden="1" outlineLevel="1">
      <c r="B470" s="254" t="s">
        <v>259</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 hidden="1" outlineLevel="1">
      <c r="B473" s="254" t="s">
        <v>259</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hidden="1" outlineLevel="1">
      <c r="A475" s="448">
        <v>15</v>
      </c>
      <c r="B475" s="273" t="s">
        <v>484</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 hidden="1" outlineLevel="1">
      <c r="A476" s="448"/>
      <c r="B476" s="273" t="s">
        <v>259</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hidden="1" outlineLevel="1">
      <c r="A478" s="448">
        <v>16</v>
      </c>
      <c r="B478" s="273" t="s">
        <v>485</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hidden="1" outlineLevel="1">
      <c r="A479" s="448"/>
      <c r="B479" s="273" t="s">
        <v>259</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 hidden="1" outlineLevel="1">
      <c r="B482" s="254" t="s">
        <v>259</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7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hidden="1" outlineLevel="1">
      <c r="B486" s="254" t="s">
        <v>259</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hidden="1" outlineLevel="1">
      <c r="B489" s="254" t="s">
        <v>259</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 hidden="1" outlineLevel="1">
      <c r="B492" s="254" t="s">
        <v>259</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hidden="1" outlineLevel="1">
      <c r="B495" s="254" t="s">
        <v>259</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 hidden="1" outlineLevel="1">
      <c r="B498" s="254" t="s">
        <v>259</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7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 hidden="1" outlineLevel="1">
      <c r="B502" s="254" t="s">
        <v>259</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75" hidden="1" outlineLevel="1">
      <c r="A504" s="449"/>
      <c r="B504" s="248" t="s">
        <v>486</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hidden="1" outlineLevel="1">
      <c r="A506" s="448"/>
      <c r="B506" s="274" t="s">
        <v>259</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hidden="1" outlineLevel="1">
      <c r="A509" s="448"/>
      <c r="B509" s="274" t="s">
        <v>259</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7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hidden="1" outlineLevel="1">
      <c r="B513" s="254" t="s">
        <v>259</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hidden="1" outlineLevel="1">
      <c r="B516" s="254" t="s">
        <v>259</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5.7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hidden="1" outlineLevel="1">
      <c r="B519" s="254" t="s">
        <v>259</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hidden="1" outlineLevel="1">
      <c r="B522" s="283" t="s">
        <v>259</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hidden="1" outlineLevel="1">
      <c r="A524" s="448">
        <v>30</v>
      </c>
      <c r="B524" s="273" t="s">
        <v>487</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hidden="1" outlineLevel="1">
      <c r="A525" s="448"/>
      <c r="B525" s="283" t="s">
        <v>259</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75" hidden="1" outlineLevel="1">
      <c r="A527" s="448"/>
      <c r="B527" s="248" t="s">
        <v>488</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hidden="1" outlineLevel="1">
      <c r="A528" s="448">
        <v>31</v>
      </c>
      <c r="B528" s="283" t="s">
        <v>489</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hidden="1" outlineLevel="1">
      <c r="A529" s="448"/>
      <c r="B529" s="283" t="s">
        <v>259</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hidden="1" outlineLevel="1">
      <c r="A531" s="448">
        <v>32</v>
      </c>
      <c r="B531" s="283" t="s">
        <v>490</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 hidden="1" outlineLevel="1">
      <c r="A532" s="448"/>
      <c r="B532" s="283" t="s">
        <v>259</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hidden="1" outlineLevel="1">
      <c r="A534" s="448">
        <v>33</v>
      </c>
      <c r="B534" s="283" t="s">
        <v>491</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 hidden="1" outlineLevel="1">
      <c r="A535" s="448"/>
      <c r="B535" s="283" t="s">
        <v>259</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75" collapsed="1">
      <c r="B537" s="286" t="s">
        <v>260</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75">
      <c r="B538" s="343" t="s">
        <v>261</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29">
        <f>HLOOKUP(AM$20,'3.  Distribution Rates'!$C$172:$P$183,6,FALSE)</f>
        <v>0</v>
      </c>
      <c r="AN540" s="729">
        <f>HLOOKUP(AN$20,'3.  Distribution Rates'!$C$172:$P$183,6,FALSE)</f>
        <v>0</v>
      </c>
      <c r="AO540" s="299">
        <f>HLOOKUP(AO$20,'3.  Distribution Rates'!$C$172:$P$183,6,FALSE)</f>
        <v>0</v>
      </c>
      <c r="AP540" s="299">
        <f>HLOOKUP(AP$20,'3.  Distribution Rates'!$C$172:$P$183,6,FALSE)</f>
        <v>0</v>
      </c>
      <c r="AQ540" s="299">
        <f>HLOOKUP(AQ$20,'3.  Distribution Rates'!$C$172:$P$183,6,FALSE)</f>
        <v>0</v>
      </c>
      <c r="AR540" s="299">
        <f>HLOOKUP(AR$20,'3.  Distribution Rates'!$C$172:$P$183,6,FALSE)</f>
        <v>0</v>
      </c>
      <c r="AS540" s="299">
        <f>HLOOKUP(AS$20,'3.  Distribution Rates'!$C$172:$P$183,6,FALSE)</f>
        <v>0</v>
      </c>
      <c r="AT540" s="299">
        <f>HLOOKUP(AT$20,'3.  Distribution Rates'!$C$172:$P$183,6,FALSE)</f>
        <v>0</v>
      </c>
      <c r="AU540" s="299">
        <f>HLOOKUP(AU$20,'3.  Distribution Rates'!$C$172:$P$183,6,FALSE)</f>
        <v>0</v>
      </c>
      <c r="AV540" s="299">
        <f>HLOOKUP(AV$20,'3.  Distribution Rates'!$C$172:$P$183,6,FALSE)</f>
        <v>0</v>
      </c>
      <c r="AW540" s="299">
        <f>HLOOKUP(AW$20,'3.  Distribution Rates'!$C$172:$P$183,6,FALSE)</f>
        <v>0</v>
      </c>
      <c r="AX540" s="299">
        <f>HLOOKUP(AX$20,'3.  Distribution Rates'!$C$172:$P$183,6,FALSE)</f>
        <v>0</v>
      </c>
      <c r="AY540" s="299">
        <f>HLOOKUP(AY$20,'3.  Distribution Rates'!$C$172:$P$183,6,FALSE)</f>
        <v>0</v>
      </c>
      <c r="AZ540" s="299">
        <f>HLOOKUP(AZ$20,'3.  Distribution Rates'!$C$172:$P$183,6,FALSE)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5.75">
      <c r="B545" s="305" t="s">
        <v>262</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5.75">
      <c r="B546" s="305" t="s">
        <v>263</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5.75">
      <c r="B547" s="305" t="s">
        <v>265</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7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7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5">
      <c r="B556" s="283" t="s">
        <v>909</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5">
      <c r="B557" s="283" t="s">
        <v>917</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5">
      <c r="B558" s="283" t="s">
        <v>918</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5">
      <c r="B559" s="283" t="s">
        <v>919</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5">
      <c r="B560" s="283" t="s">
        <v>920</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5">
      <c r="B561" s="283" t="s">
        <v>921</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5">
      <c r="B562" s="334" t="s">
        <v>916</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589</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5">
      <c r="B565" s="516" t="s">
        <v>526</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5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abSelected="1" topLeftCell="A1777" zoomScale="70" zoomScaleNormal="70" workbookViewId="0">
      <pane xSplit="2" topLeftCell="Q1" activePane="topRight" state="frozen"/>
      <selection pane="topRight" activeCell="AE1778" sqref="AE1778:AJ1778"/>
    </sheetView>
  </sheetViews>
  <sheetFormatPr defaultColWidth="9" defaultRowHeight="15" outlineLevelRow="1" outlineLevelCol="1"/>
  <cols>
    <col min="1" max="1" width="4.5703125" style="457" customWidth="1"/>
    <col min="2" max="2" width="55.85546875" style="378" customWidth="1"/>
    <col min="3" max="3" width="13.42578125" style="378" customWidth="1"/>
    <col min="4" max="4" width="17" style="378" customWidth="1"/>
    <col min="5" max="5" width="15.140625" style="378" customWidth="1" outlineLevel="1"/>
    <col min="6" max="6" width="13.140625" style="378" customWidth="1" outlineLevel="1"/>
    <col min="7" max="7" width="14.140625" style="378" customWidth="1" outlineLevel="1"/>
    <col min="8" max="8" width="13.140625" style="378" customWidth="1" outlineLevel="1"/>
    <col min="9" max="9" width="12.5703125" style="378" customWidth="1" outlineLevel="1"/>
    <col min="10" max="10" width="13.42578125" style="378" customWidth="1" outlineLevel="1"/>
    <col min="11" max="11" width="12.5703125" style="378" customWidth="1" outlineLevel="1"/>
    <col min="12" max="12" width="13.28515625" style="378" customWidth="1" outlineLevel="1"/>
    <col min="13" max="13" width="12.85546875" style="378" customWidth="1" outlineLevel="1"/>
    <col min="14" max="15" width="12.42578125" style="378" bestFit="1" customWidth="1" outlineLevel="1"/>
    <col min="16" max="16" width="12" style="378" bestFit="1" customWidth="1" outlineLevel="1"/>
    <col min="17" max="17" width="13.5703125" style="378" customWidth="1" outlineLevel="1"/>
    <col min="18" max="18" width="15.5703125" style="378" customWidth="1"/>
    <col min="19" max="30" width="9" style="378" customWidth="1" outlineLevel="1"/>
    <col min="31" max="31" width="16.5703125" style="378" customWidth="1"/>
    <col min="32" max="33" width="15" style="378" customWidth="1"/>
    <col min="34" max="34" width="17.5703125" style="378" customWidth="1"/>
    <col min="35" max="35" width="19.5703125" style="378" customWidth="1"/>
    <col min="36" max="36" width="18.5703125" style="378" customWidth="1"/>
    <col min="37" max="41" width="15" style="378" customWidth="1"/>
    <col min="42" max="44" width="17.28515625" style="378" customWidth="1"/>
    <col min="45" max="45" width="16.42578125" style="378" bestFit="1" customWidth="1"/>
    <col min="46" max="46" width="11.5703125" style="378" customWidth="1"/>
    <col min="47" max="16384" width="9" style="378"/>
  </cols>
  <sheetData>
    <row r="13" spans="2:45" ht="15.75" thickBot="1"/>
    <row r="14" spans="2:45" ht="26.25" customHeight="1" thickBot="1">
      <c r="B14" s="917"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917"/>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917"/>
      <c r="C16" s="910" t="s">
        <v>551</v>
      </c>
      <c r="D16" s="911"/>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7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917" t="s">
        <v>504</v>
      </c>
      <c r="C18" s="918" t="s">
        <v>974</v>
      </c>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379"/>
      <c r="AF18" s="379"/>
      <c r="AG18" s="379"/>
      <c r="AH18" s="379"/>
      <c r="AI18" s="379"/>
      <c r="AJ18" s="379"/>
      <c r="AK18" s="379"/>
      <c r="AL18" s="379"/>
      <c r="AM18" s="379"/>
      <c r="AN18" s="379"/>
      <c r="AO18" s="379"/>
      <c r="AP18" s="379"/>
      <c r="AQ18" s="379"/>
      <c r="AR18" s="379"/>
      <c r="AS18" s="379"/>
    </row>
    <row r="19" spans="2:45" ht="54.6" customHeight="1">
      <c r="B19" s="917"/>
      <c r="C19" s="918" t="s">
        <v>900</v>
      </c>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379"/>
      <c r="AF19" s="379"/>
      <c r="AG19" s="379"/>
      <c r="AH19" s="379"/>
      <c r="AI19" s="379"/>
      <c r="AJ19" s="379"/>
      <c r="AK19" s="379"/>
      <c r="AL19" s="379"/>
      <c r="AM19" s="379"/>
      <c r="AN19" s="379"/>
      <c r="AO19" s="379"/>
      <c r="AP19" s="379"/>
      <c r="AQ19" s="379"/>
      <c r="AR19" s="379"/>
      <c r="AS19" s="379"/>
    </row>
    <row r="20" spans="2:45" ht="62.25" customHeight="1">
      <c r="B20" s="234"/>
      <c r="C20" s="918" t="s">
        <v>571</v>
      </c>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379"/>
      <c r="AF20" s="379"/>
      <c r="AG20" s="379"/>
      <c r="AH20" s="379"/>
      <c r="AI20" s="379"/>
      <c r="AJ20" s="379"/>
      <c r="AK20" s="379"/>
      <c r="AL20" s="379"/>
      <c r="AM20" s="379"/>
      <c r="AN20" s="379"/>
      <c r="AO20" s="379"/>
      <c r="AP20" s="379"/>
      <c r="AQ20" s="379"/>
      <c r="AR20" s="379"/>
      <c r="AS20" s="379"/>
    </row>
    <row r="21" spans="2:45" ht="43.5" customHeight="1">
      <c r="B21" s="234"/>
      <c r="C21" s="918" t="s">
        <v>627</v>
      </c>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379"/>
      <c r="AF21" s="379"/>
      <c r="AG21" s="379"/>
      <c r="AH21" s="379"/>
      <c r="AI21" s="379"/>
      <c r="AJ21" s="379"/>
      <c r="AK21" s="379"/>
      <c r="AL21" s="379"/>
      <c r="AM21" s="379"/>
      <c r="AN21" s="379"/>
      <c r="AO21" s="379"/>
      <c r="AP21" s="379"/>
      <c r="AQ21" s="379"/>
      <c r="AR21" s="379"/>
      <c r="AS21" s="379"/>
    </row>
    <row r="22" spans="2:45" ht="70.5" customHeight="1">
      <c r="B22" s="234"/>
      <c r="C22" s="918" t="s">
        <v>726</v>
      </c>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379"/>
      <c r="AF22" s="379"/>
      <c r="AG22" s="379"/>
      <c r="AH22" s="379"/>
      <c r="AI22" s="379"/>
      <c r="AJ22" s="379"/>
      <c r="AK22" s="379"/>
      <c r="AL22" s="379"/>
      <c r="AM22" s="379"/>
      <c r="AN22" s="379"/>
      <c r="AO22" s="379"/>
      <c r="AP22" s="379"/>
      <c r="AQ22" s="379"/>
      <c r="AR22" s="379"/>
      <c r="AS22" s="379"/>
    </row>
    <row r="23" spans="2:45" ht="15.7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75">
      <c r="B24" s="917" t="s">
        <v>527</v>
      </c>
      <c r="C24" s="517" t="s">
        <v>529</v>
      </c>
      <c r="D24" s="237"/>
      <c r="E24" s="237"/>
      <c r="F24" s="517" t="s">
        <v>975</v>
      </c>
      <c r="G24" s="237"/>
      <c r="H24" s="237"/>
      <c r="I24" s="237"/>
      <c r="J24" s="517" t="s">
        <v>981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75">
      <c r="B25" s="917"/>
      <c r="C25" s="517" t="s">
        <v>530</v>
      </c>
      <c r="D25" s="237"/>
      <c r="E25" s="237"/>
      <c r="F25" s="517" t="s">
        <v>976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75">
      <c r="B26" s="234"/>
      <c r="C26" s="517" t="s">
        <v>531</v>
      </c>
      <c r="D26" s="237"/>
      <c r="E26" s="237"/>
      <c r="F26" s="517" t="s">
        <v>977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75">
      <c r="B27" s="234"/>
      <c r="C27" s="517" t="s">
        <v>532</v>
      </c>
      <c r="D27" s="237"/>
      <c r="E27" s="237"/>
      <c r="F27" s="517" t="s">
        <v>978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75">
      <c r="B28" s="234"/>
      <c r="C28" s="517" t="s">
        <v>533</v>
      </c>
      <c r="D28" s="237"/>
      <c r="E28" s="237"/>
      <c r="F28" s="517" t="s">
        <v>979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75">
      <c r="B29" s="234"/>
      <c r="C29" s="517" t="s">
        <v>534</v>
      </c>
      <c r="D29" s="237"/>
      <c r="E29" s="237"/>
      <c r="F29" s="517" t="s">
        <v>980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7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6.5" thickBot="1">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ht="15.75" thickBo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807">
        <v>0.91949999999999998</v>
      </c>
      <c r="AI32" s="808">
        <v>0.92749999999999999</v>
      </c>
      <c r="AJ32" s="809">
        <v>0.9294</v>
      </c>
      <c r="AK32" s="217"/>
      <c r="AL32" s="217"/>
      <c r="AM32" s="217"/>
      <c r="AN32" s="217"/>
      <c r="AO32" s="217"/>
      <c r="AP32" s="217"/>
      <c r="AQ32" s="217"/>
      <c r="AR32" s="217"/>
      <c r="AS32" s="217"/>
    </row>
    <row r="33" spans="1:45" ht="15.75" hidden="1">
      <c r="B33" s="241" t="s">
        <v>266</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hidden="1" customHeight="1">
      <c r="B34" s="913" t="s">
        <v>211</v>
      </c>
      <c r="C34" s="915" t="s">
        <v>33</v>
      </c>
      <c r="D34" s="652" t="s">
        <v>422</v>
      </c>
      <c r="E34" s="930" t="s">
        <v>209</v>
      </c>
      <c r="F34" s="931"/>
      <c r="G34" s="931"/>
      <c r="H34" s="931"/>
      <c r="I34" s="931"/>
      <c r="J34" s="931"/>
      <c r="K34" s="931"/>
      <c r="L34" s="931"/>
      <c r="M34" s="931"/>
      <c r="N34" s="931"/>
      <c r="O34" s="931"/>
      <c r="P34" s="931"/>
      <c r="Q34" s="929" t="s">
        <v>213</v>
      </c>
      <c r="R34" s="651" t="s">
        <v>423</v>
      </c>
      <c r="S34" s="919" t="s">
        <v>212</v>
      </c>
      <c r="T34" s="920"/>
      <c r="U34" s="920"/>
      <c r="V34" s="920"/>
      <c r="W34" s="920"/>
      <c r="X34" s="920"/>
      <c r="Y34" s="920"/>
      <c r="Z34" s="920"/>
      <c r="AA34" s="920"/>
      <c r="AB34" s="920"/>
      <c r="AC34" s="920"/>
      <c r="AD34" s="927"/>
      <c r="AE34" s="919" t="s">
        <v>243</v>
      </c>
      <c r="AF34" s="920"/>
      <c r="AG34" s="920"/>
      <c r="AH34" s="920"/>
      <c r="AI34" s="920"/>
      <c r="AJ34" s="920"/>
      <c r="AK34" s="920"/>
      <c r="AL34" s="920"/>
      <c r="AM34" s="920"/>
      <c r="AN34" s="920"/>
      <c r="AO34" s="920"/>
      <c r="AP34" s="920"/>
      <c r="AQ34" s="920"/>
      <c r="AR34" s="920"/>
      <c r="AS34" s="921"/>
    </row>
    <row r="35" spans="1:45" ht="65.25" hidden="1" customHeight="1">
      <c r="B35" s="914"/>
      <c r="C35" s="919"/>
      <c r="D35" s="660">
        <v>2015</v>
      </c>
      <c r="E35" s="664">
        <v>2016</v>
      </c>
      <c r="F35" s="661">
        <v>2017</v>
      </c>
      <c r="G35" s="661">
        <v>2018</v>
      </c>
      <c r="H35" s="661">
        <v>2019</v>
      </c>
      <c r="I35" s="661">
        <v>2020</v>
      </c>
      <c r="J35" s="661">
        <v>2021</v>
      </c>
      <c r="K35" s="661">
        <v>2022</v>
      </c>
      <c r="L35" s="663">
        <v>2023</v>
      </c>
      <c r="M35" s="662">
        <v>2024</v>
      </c>
      <c r="N35" s="661">
        <v>2025</v>
      </c>
      <c r="O35" s="662">
        <v>2026</v>
      </c>
      <c r="P35" s="664">
        <v>2027</v>
      </c>
      <c r="Q35" s="929"/>
      <c r="R35" s="665">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Competitive Sector Multi-Unit Residential Service</v>
      </c>
      <c r="AG35" s="245" t="str">
        <f>'1.  LRAMVA Summary'!$F$53</f>
        <v>GS &lt;50kW</v>
      </c>
      <c r="AH35" s="245" t="str">
        <f>'1.  LRAMVA Summary'!$G$53</f>
        <v>GS 50-999kW</v>
      </c>
      <c r="AI35" s="245" t="str">
        <f>'1.  LRAMVA Summary'!$H$53</f>
        <v>GS 1000-4999kW</v>
      </c>
      <c r="AJ35" s="245" t="str">
        <f>'1.  LRAMVA Summary'!$I$53</f>
        <v>Large Use</v>
      </c>
      <c r="AK35" s="245" t="str">
        <f>'1.  LRAMVA Summary'!$J$53</f>
        <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hidden="1" customHeight="1">
      <c r="B36" s="454" t="s">
        <v>502</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kWh</v>
      </c>
      <c r="AH36" s="251" t="str">
        <f>'1.  LRAMVA Summary'!$G$54</f>
        <v>kW</v>
      </c>
      <c r="AI36" s="251" t="str">
        <f>'1.  LRAMVA Summary'!$H$54</f>
        <v>kW</v>
      </c>
      <c r="AJ36" s="251" t="str">
        <f>'1.  LRAMVA Summary'!$I$54</f>
        <v>kW</v>
      </c>
      <c r="AK36" s="251">
        <f>'1.  LRAMVA Summary'!$J$54</f>
        <v>0</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495</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idden="1" outlineLevel="1">
      <c r="A38" s="457">
        <v>1</v>
      </c>
      <c r="B38" s="273" t="s">
        <v>95</v>
      </c>
      <c r="C38" s="251" t="s">
        <v>25</v>
      </c>
      <c r="D38" s="255"/>
      <c r="E38" s="255"/>
      <c r="F38" s="255"/>
      <c r="G38" s="255"/>
      <c r="H38" s="255"/>
      <c r="I38" s="255"/>
      <c r="J38" s="255"/>
      <c r="K38" s="255"/>
      <c r="L38" s="255"/>
      <c r="M38" s="255"/>
      <c r="N38" s="255"/>
      <c r="O38" s="255"/>
      <c r="P38" s="255"/>
      <c r="Q38" s="251"/>
      <c r="R38" s="255"/>
      <c r="S38" s="255"/>
      <c r="T38" s="255"/>
      <c r="U38" s="255"/>
      <c r="V38" s="255"/>
      <c r="W38" s="255"/>
      <c r="X38" s="255"/>
      <c r="Y38" s="255"/>
      <c r="Z38" s="255"/>
      <c r="AA38" s="255"/>
      <c r="AB38" s="255"/>
      <c r="AC38" s="255"/>
      <c r="AD38" s="255"/>
      <c r="AE38" s="361"/>
      <c r="AF38" s="361"/>
      <c r="AG38" s="361"/>
      <c r="AH38" s="361"/>
      <c r="AI38" s="361"/>
      <c r="AJ38" s="361"/>
      <c r="AK38" s="361"/>
      <c r="AL38" s="361"/>
      <c r="AM38" s="361"/>
      <c r="AN38" s="361"/>
      <c r="AO38" s="361"/>
      <c r="AP38" s="361"/>
      <c r="AQ38" s="361"/>
      <c r="AR38" s="361"/>
      <c r="AS38" s="256">
        <f>SUM(AE38:AR38)</f>
        <v>0</v>
      </c>
    </row>
    <row r="39" spans="1:45" hidden="1" outlineLevel="1">
      <c r="B39" s="254" t="s">
        <v>267</v>
      </c>
      <c r="C39" s="251" t="s">
        <v>163</v>
      </c>
      <c r="D39" s="255"/>
      <c r="E39" s="255"/>
      <c r="F39" s="255"/>
      <c r="G39" s="255"/>
      <c r="H39" s="255"/>
      <c r="I39" s="255"/>
      <c r="J39" s="255"/>
      <c r="K39" s="255"/>
      <c r="L39" s="255"/>
      <c r="M39" s="255"/>
      <c r="N39" s="255"/>
      <c r="O39" s="255"/>
      <c r="P39" s="255"/>
      <c r="Q39" s="414"/>
      <c r="R39" s="255"/>
      <c r="S39" s="255"/>
      <c r="T39" s="255"/>
      <c r="U39" s="255"/>
      <c r="V39" s="255"/>
      <c r="W39" s="255"/>
      <c r="X39" s="255"/>
      <c r="Y39" s="255"/>
      <c r="Z39" s="255"/>
      <c r="AA39" s="255"/>
      <c r="AB39" s="255"/>
      <c r="AC39" s="255"/>
      <c r="AD39" s="255"/>
      <c r="AE39" s="362">
        <f>AE38</f>
        <v>0</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75" hidden="1" outlineLevel="1">
      <c r="B40" s="258"/>
      <c r="C40" s="259"/>
      <c r="D40" s="259"/>
      <c r="E40" s="259"/>
      <c r="F40" s="259"/>
      <c r="G40" s="259"/>
      <c r="H40" s="259"/>
      <c r="I40" s="259"/>
      <c r="J40" s="659"/>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idden="1" outlineLevel="1">
      <c r="A41" s="457">
        <v>2</v>
      </c>
      <c r="B41" s="273" t="s">
        <v>96</v>
      </c>
      <c r="C41" s="251" t="s">
        <v>25</v>
      </c>
      <c r="D41" s="255"/>
      <c r="E41" s="255"/>
      <c r="F41" s="255"/>
      <c r="G41" s="255"/>
      <c r="H41" s="255"/>
      <c r="I41" s="255"/>
      <c r="J41" s="255"/>
      <c r="K41" s="255"/>
      <c r="L41" s="255"/>
      <c r="M41" s="255"/>
      <c r="N41" s="255"/>
      <c r="O41" s="255"/>
      <c r="P41" s="255"/>
      <c r="Q41" s="251"/>
      <c r="R41" s="255"/>
      <c r="S41" s="255"/>
      <c r="T41" s="255"/>
      <c r="U41" s="255"/>
      <c r="V41" s="255"/>
      <c r="W41" s="255"/>
      <c r="X41" s="255"/>
      <c r="Y41" s="255"/>
      <c r="Z41" s="255"/>
      <c r="AA41" s="255"/>
      <c r="AB41" s="255"/>
      <c r="AC41" s="255"/>
      <c r="AD41" s="255"/>
      <c r="AE41" s="361"/>
      <c r="AF41" s="361"/>
      <c r="AG41" s="361"/>
      <c r="AH41" s="361"/>
      <c r="AI41" s="361"/>
      <c r="AJ41" s="361"/>
      <c r="AK41" s="361"/>
      <c r="AL41" s="361"/>
      <c r="AM41" s="361"/>
      <c r="AN41" s="361"/>
      <c r="AO41" s="361"/>
      <c r="AP41" s="361"/>
      <c r="AQ41" s="361"/>
      <c r="AR41" s="361"/>
      <c r="AS41" s="256">
        <f>SUM(AE41:AR41)</f>
        <v>0</v>
      </c>
    </row>
    <row r="42" spans="1:45" hidden="1" outlineLevel="1">
      <c r="B42" s="254" t="s">
        <v>267</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0</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75"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idden="1" outlineLevel="1">
      <c r="A44" s="457">
        <v>3</v>
      </c>
      <c r="B44" s="273" t="s">
        <v>97</v>
      </c>
      <c r="C44" s="251" t="s">
        <v>25</v>
      </c>
      <c r="D44" s="255"/>
      <c r="E44" s="255"/>
      <c r="F44" s="255"/>
      <c r="G44" s="255"/>
      <c r="H44" s="255"/>
      <c r="I44" s="255"/>
      <c r="J44" s="255"/>
      <c r="K44" s="255"/>
      <c r="L44" s="255"/>
      <c r="M44" s="255"/>
      <c r="N44" s="255"/>
      <c r="O44" s="255"/>
      <c r="P44" s="255"/>
      <c r="Q44" s="251"/>
      <c r="R44" s="255"/>
      <c r="S44" s="255"/>
      <c r="T44" s="255"/>
      <c r="U44" s="255"/>
      <c r="V44" s="255"/>
      <c r="W44" s="255"/>
      <c r="X44" s="255"/>
      <c r="Y44" s="255"/>
      <c r="Z44" s="255"/>
      <c r="AA44" s="255"/>
      <c r="AB44" s="255"/>
      <c r="AC44" s="255"/>
      <c r="AD44" s="255"/>
      <c r="AE44" s="361"/>
      <c r="AF44" s="361"/>
      <c r="AG44" s="361"/>
      <c r="AH44" s="361"/>
      <c r="AI44" s="361"/>
      <c r="AJ44" s="361"/>
      <c r="AK44" s="361"/>
      <c r="AL44" s="361"/>
      <c r="AM44" s="361"/>
      <c r="AN44" s="361"/>
      <c r="AO44" s="361"/>
      <c r="AP44" s="361"/>
      <c r="AQ44" s="361"/>
      <c r="AR44" s="361"/>
      <c r="AS44" s="256">
        <f>SUM(AE44:AR44)</f>
        <v>0</v>
      </c>
    </row>
    <row r="45" spans="1:45" hidden="1" outlineLevel="1">
      <c r="B45" s="254" t="s">
        <v>267</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0</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idden="1" outlineLevel="1">
      <c r="A47" s="457">
        <v>4</v>
      </c>
      <c r="B47" s="273" t="s">
        <v>664</v>
      </c>
      <c r="C47" s="251" t="s">
        <v>25</v>
      </c>
      <c r="D47" s="255"/>
      <c r="E47" s="255"/>
      <c r="F47" s="255"/>
      <c r="G47" s="255"/>
      <c r="H47" s="255"/>
      <c r="I47" s="255"/>
      <c r="J47" s="255"/>
      <c r="K47" s="255"/>
      <c r="L47" s="255"/>
      <c r="M47" s="255"/>
      <c r="N47" s="255"/>
      <c r="O47" s="255"/>
      <c r="P47" s="255"/>
      <c r="Q47" s="251"/>
      <c r="R47" s="255"/>
      <c r="S47" s="255"/>
      <c r="T47" s="255"/>
      <c r="U47" s="255"/>
      <c r="V47" s="255"/>
      <c r="W47" s="255"/>
      <c r="X47" s="255"/>
      <c r="Y47" s="255"/>
      <c r="Z47" s="255"/>
      <c r="AA47" s="255"/>
      <c r="AB47" s="255"/>
      <c r="AC47" s="255"/>
      <c r="AD47" s="255"/>
      <c r="AE47" s="361"/>
      <c r="AF47" s="361"/>
      <c r="AG47" s="361"/>
      <c r="AH47" s="361"/>
      <c r="AI47" s="361"/>
      <c r="AJ47" s="361"/>
      <c r="AK47" s="361"/>
      <c r="AL47" s="361"/>
      <c r="AM47" s="361"/>
      <c r="AN47" s="361"/>
      <c r="AO47" s="361"/>
      <c r="AP47" s="361"/>
      <c r="AQ47" s="361"/>
      <c r="AR47" s="361"/>
      <c r="AS47" s="256">
        <f>SUM(AE47:AR47)</f>
        <v>0</v>
      </c>
    </row>
    <row r="48" spans="1:45" hidden="1" outlineLevel="1">
      <c r="B48" s="254" t="s">
        <v>267</v>
      </c>
      <c r="C48" s="251" t="s">
        <v>163</v>
      </c>
      <c r="D48" s="255"/>
      <c r="E48" s="255"/>
      <c r="F48" s="255"/>
      <c r="G48" s="255"/>
      <c r="H48" s="255"/>
      <c r="I48" s="255"/>
      <c r="J48" s="255"/>
      <c r="K48" s="255"/>
      <c r="L48" s="255"/>
      <c r="M48" s="255"/>
      <c r="N48" s="255"/>
      <c r="O48" s="255"/>
      <c r="P48" s="255"/>
      <c r="Q48" s="414"/>
      <c r="R48" s="255"/>
      <c r="S48" s="255"/>
      <c r="T48" s="255"/>
      <c r="U48" s="255"/>
      <c r="V48" s="255"/>
      <c r="W48" s="255"/>
      <c r="X48" s="255"/>
      <c r="Y48" s="255"/>
      <c r="Z48" s="255"/>
      <c r="AA48" s="255"/>
      <c r="AB48" s="255"/>
      <c r="AC48" s="255"/>
      <c r="AD48" s="255"/>
      <c r="AE48" s="362">
        <f>AE47</f>
        <v>0</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idden="1" outlineLevel="1">
      <c r="B51" s="254" t="s">
        <v>267</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496</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idden="1" outlineLevel="1">
      <c r="A54" s="457">
        <v>6</v>
      </c>
      <c r="B54" s="273" t="s">
        <v>99</v>
      </c>
      <c r="C54" s="251" t="s">
        <v>25</v>
      </c>
      <c r="D54" s="255"/>
      <c r="E54" s="255"/>
      <c r="F54" s="255"/>
      <c r="G54" s="255"/>
      <c r="H54" s="255"/>
      <c r="I54" s="255"/>
      <c r="J54" s="255"/>
      <c r="K54" s="255"/>
      <c r="L54" s="255"/>
      <c r="M54" s="255"/>
      <c r="N54" s="255"/>
      <c r="O54" s="255"/>
      <c r="P54" s="255"/>
      <c r="Q54" s="255">
        <v>12</v>
      </c>
      <c r="R54" s="255"/>
      <c r="S54" s="255"/>
      <c r="T54" s="255"/>
      <c r="U54" s="255"/>
      <c r="V54" s="255"/>
      <c r="W54" s="255"/>
      <c r="X54" s="255"/>
      <c r="Y54" s="255"/>
      <c r="Z54" s="255"/>
      <c r="AA54" s="255"/>
      <c r="AB54" s="255"/>
      <c r="AC54" s="255"/>
      <c r="AD54" s="255"/>
      <c r="AE54" s="366"/>
      <c r="AF54" s="361"/>
      <c r="AG54" s="361"/>
      <c r="AH54" s="361"/>
      <c r="AI54" s="361"/>
      <c r="AJ54" s="361"/>
      <c r="AK54" s="361"/>
      <c r="AL54" s="366"/>
      <c r="AM54" s="366"/>
      <c r="AN54" s="366"/>
      <c r="AO54" s="366"/>
      <c r="AP54" s="366"/>
      <c r="AQ54" s="366"/>
      <c r="AR54" s="366"/>
      <c r="AS54" s="256">
        <f>SUM(AE54:AR54)</f>
        <v>0</v>
      </c>
    </row>
    <row r="55" spans="1:45" hidden="1" outlineLevel="1">
      <c r="B55" s="254" t="s">
        <v>267</v>
      </c>
      <c r="C55" s="251" t="s">
        <v>163</v>
      </c>
      <c r="D55" s="255"/>
      <c r="E55" s="255"/>
      <c r="F55" s="255"/>
      <c r="G55" s="255"/>
      <c r="H55" s="255"/>
      <c r="I55" s="255"/>
      <c r="J55" s="255"/>
      <c r="K55" s="255"/>
      <c r="L55" s="255"/>
      <c r="M55" s="255"/>
      <c r="N55" s="255"/>
      <c r="O55" s="255"/>
      <c r="P55" s="255"/>
      <c r="Q55" s="255">
        <f>Q54</f>
        <v>12</v>
      </c>
      <c r="R55" s="255"/>
      <c r="S55" s="255"/>
      <c r="T55" s="255"/>
      <c r="U55" s="255"/>
      <c r="V55" s="255"/>
      <c r="W55" s="255"/>
      <c r="X55" s="255"/>
      <c r="Y55" s="255"/>
      <c r="Z55" s="255"/>
      <c r="AA55" s="255"/>
      <c r="AB55" s="255"/>
      <c r="AC55" s="255"/>
      <c r="AD55" s="255"/>
      <c r="AE55" s="362">
        <f>AE54</f>
        <v>0</v>
      </c>
      <c r="AF55" s="362">
        <f t="shared" ref="AF55" si="53">AF54</f>
        <v>0</v>
      </c>
      <c r="AG55" s="362">
        <f t="shared" ref="AG55" si="54">AG54</f>
        <v>0</v>
      </c>
      <c r="AH55" s="362">
        <f t="shared" ref="AH55" si="55">AH54</f>
        <v>0</v>
      </c>
      <c r="AI55" s="362">
        <f t="shared" ref="AI55" si="56">AI54</f>
        <v>0</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c r="E57" s="255"/>
      <c r="F57" s="255"/>
      <c r="G57" s="255"/>
      <c r="H57" s="255"/>
      <c r="I57" s="255"/>
      <c r="J57" s="255"/>
      <c r="K57" s="255"/>
      <c r="L57" s="255"/>
      <c r="M57" s="255"/>
      <c r="N57" s="255"/>
      <c r="O57" s="255"/>
      <c r="P57" s="255"/>
      <c r="Q57" s="255">
        <v>12</v>
      </c>
      <c r="R57" s="255"/>
      <c r="S57" s="255"/>
      <c r="T57" s="255"/>
      <c r="U57" s="255"/>
      <c r="V57" s="255"/>
      <c r="W57" s="255"/>
      <c r="X57" s="255"/>
      <c r="Y57" s="255"/>
      <c r="Z57" s="255"/>
      <c r="AA57" s="255"/>
      <c r="AB57" s="255"/>
      <c r="AC57" s="255"/>
      <c r="AD57" s="255"/>
      <c r="AE57" s="465"/>
      <c r="AF57" s="465"/>
      <c r="AG57" s="465"/>
      <c r="AH57" s="361"/>
      <c r="AI57" s="465"/>
      <c r="AJ57" s="361"/>
      <c r="AK57" s="361"/>
      <c r="AL57" s="366"/>
      <c r="AM57" s="366"/>
      <c r="AN57" s="366"/>
      <c r="AO57" s="366"/>
      <c r="AP57" s="366"/>
      <c r="AQ57" s="366"/>
      <c r="AR57" s="366"/>
      <c r="AS57" s="256">
        <f>SUM(AE57:AR57)</f>
        <v>0</v>
      </c>
    </row>
    <row r="58" spans="1:45" hidden="1" outlineLevel="1">
      <c r="B58" s="254" t="s">
        <v>267</v>
      </c>
      <c r="C58" s="251" t="s">
        <v>163</v>
      </c>
      <c r="D58" s="255"/>
      <c r="E58" s="255"/>
      <c r="F58" s="255"/>
      <c r="G58" s="255"/>
      <c r="H58" s="255"/>
      <c r="I58" s="255"/>
      <c r="J58" s="255"/>
      <c r="K58" s="255"/>
      <c r="L58" s="255"/>
      <c r="M58" s="255"/>
      <c r="N58" s="255"/>
      <c r="O58" s="255"/>
      <c r="P58" s="255"/>
      <c r="Q58" s="255">
        <f>Q57</f>
        <v>12</v>
      </c>
      <c r="R58" s="255"/>
      <c r="S58" s="255"/>
      <c r="T58" s="255"/>
      <c r="U58" s="255"/>
      <c r="V58" s="255"/>
      <c r="W58" s="255"/>
      <c r="X58" s="255"/>
      <c r="Y58" s="255"/>
      <c r="Z58" s="255"/>
      <c r="AA58" s="255"/>
      <c r="AB58" s="255"/>
      <c r="AC58" s="255"/>
      <c r="AD58" s="255"/>
      <c r="AE58" s="362">
        <f>AE57</f>
        <v>0</v>
      </c>
      <c r="AF58" s="362">
        <f>AF57</f>
        <v>0</v>
      </c>
      <c r="AG58" s="362">
        <f t="shared" ref="AG58" si="66">AG57</f>
        <v>0</v>
      </c>
      <c r="AH58" s="362">
        <f t="shared" ref="AH58" si="67">AH57</f>
        <v>0</v>
      </c>
      <c r="AI58" s="362">
        <f t="shared" ref="AI58" si="68">AI57</f>
        <v>0</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idden="1" outlineLevel="1">
      <c r="A60" s="457">
        <v>8</v>
      </c>
      <c r="B60" s="273" t="s">
        <v>101</v>
      </c>
      <c r="C60" s="251" t="s">
        <v>25</v>
      </c>
      <c r="D60" s="255"/>
      <c r="E60" s="255"/>
      <c r="F60" s="255"/>
      <c r="G60" s="255"/>
      <c r="H60" s="255"/>
      <c r="I60" s="255"/>
      <c r="J60" s="255"/>
      <c r="K60" s="255"/>
      <c r="L60" s="255"/>
      <c r="M60" s="255"/>
      <c r="N60" s="255"/>
      <c r="O60" s="255"/>
      <c r="P60" s="255"/>
      <c r="Q60" s="255">
        <v>12</v>
      </c>
      <c r="R60" s="255"/>
      <c r="S60" s="255"/>
      <c r="T60" s="255"/>
      <c r="U60" s="255"/>
      <c r="V60" s="255"/>
      <c r="W60" s="255"/>
      <c r="X60" s="255"/>
      <c r="Y60" s="255"/>
      <c r="Z60" s="255"/>
      <c r="AA60" s="255"/>
      <c r="AB60" s="255"/>
      <c r="AC60" s="255"/>
      <c r="AD60" s="255"/>
      <c r="AE60" s="366"/>
      <c r="AF60" s="465"/>
      <c r="AG60" s="361"/>
      <c r="AH60" s="361"/>
      <c r="AI60" s="361"/>
      <c r="AJ60" s="361"/>
      <c r="AK60" s="361"/>
      <c r="AL60" s="366"/>
      <c r="AM60" s="366"/>
      <c r="AN60" s="366"/>
      <c r="AO60" s="366"/>
      <c r="AP60" s="366"/>
      <c r="AQ60" s="366"/>
      <c r="AR60" s="366"/>
      <c r="AS60" s="256">
        <f>SUM(AE60:AR60)</f>
        <v>0</v>
      </c>
    </row>
    <row r="61" spans="1:45" hidden="1" outlineLevel="1">
      <c r="B61" s="254" t="s">
        <v>267</v>
      </c>
      <c r="C61" s="251" t="s">
        <v>163</v>
      </c>
      <c r="D61" s="255"/>
      <c r="E61" s="255"/>
      <c r="F61" s="255"/>
      <c r="G61" s="255"/>
      <c r="H61" s="255"/>
      <c r="I61" s="255"/>
      <c r="J61" s="255"/>
      <c r="K61" s="255"/>
      <c r="L61" s="255"/>
      <c r="M61" s="255"/>
      <c r="N61" s="255"/>
      <c r="O61" s="255"/>
      <c r="P61" s="255"/>
      <c r="Q61" s="255">
        <f>Q60</f>
        <v>12</v>
      </c>
      <c r="R61" s="255"/>
      <c r="S61" s="255"/>
      <c r="T61" s="255"/>
      <c r="U61" s="255"/>
      <c r="V61" s="255"/>
      <c r="W61" s="255"/>
      <c r="X61" s="255"/>
      <c r="Y61" s="255"/>
      <c r="Z61" s="255"/>
      <c r="AA61" s="255"/>
      <c r="AB61" s="255"/>
      <c r="AC61" s="255"/>
      <c r="AD61" s="255"/>
      <c r="AE61" s="362">
        <f>AE60</f>
        <v>0</v>
      </c>
      <c r="AF61" s="362">
        <f t="shared" ref="AF61" si="78">AF60</f>
        <v>0</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idden="1"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c r="AG63" s="361"/>
      <c r="AH63" s="361"/>
      <c r="AI63" s="361"/>
      <c r="AJ63" s="361"/>
      <c r="AK63" s="361"/>
      <c r="AL63" s="366"/>
      <c r="AM63" s="366"/>
      <c r="AN63" s="366"/>
      <c r="AO63" s="366"/>
      <c r="AP63" s="366"/>
      <c r="AQ63" s="366"/>
      <c r="AR63" s="366"/>
      <c r="AS63" s="256">
        <f>SUM(AE63:AR63)</f>
        <v>0</v>
      </c>
    </row>
    <row r="64" spans="1:45" hidden="1" outlineLevel="1">
      <c r="B64" s="254" t="s">
        <v>267</v>
      </c>
      <c r="C64" s="251" t="s">
        <v>163</v>
      </c>
      <c r="D64" s="255"/>
      <c r="E64" s="255"/>
      <c r="F64" s="255"/>
      <c r="G64" s="255"/>
      <c r="H64" s="255"/>
      <c r="I64" s="255"/>
      <c r="J64" s="255"/>
      <c r="K64" s="255"/>
      <c r="L64" s="255"/>
      <c r="M64" s="255"/>
      <c r="N64" s="255"/>
      <c r="O64" s="255"/>
      <c r="P64" s="255"/>
      <c r="Q64" s="255">
        <f>Q63</f>
        <v>12</v>
      </c>
      <c r="R64" s="255"/>
      <c r="S64" s="255"/>
      <c r="T64" s="255"/>
      <c r="U64" s="255"/>
      <c r="V64" s="255"/>
      <c r="W64" s="255"/>
      <c r="X64" s="255"/>
      <c r="Y64" s="255"/>
      <c r="Z64" s="255"/>
      <c r="AA64" s="255"/>
      <c r="AB64" s="255"/>
      <c r="AC64" s="255"/>
      <c r="AD64" s="255"/>
      <c r="AE64" s="362">
        <f>AE63</f>
        <v>0</v>
      </c>
      <c r="AF64" s="362">
        <f t="shared" ref="AF64" si="91">AF63</f>
        <v>0</v>
      </c>
      <c r="AG64" s="362">
        <f t="shared" ref="AG64" si="92">AG63</f>
        <v>0</v>
      </c>
      <c r="AH64" s="362">
        <f t="shared" ref="AH64" si="93">AH63</f>
        <v>0</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idden="1" outlineLevel="1">
      <c r="B67" s="254" t="s">
        <v>267</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75"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idden="1" outlineLevel="1">
      <c r="B71" s="254" t="s">
        <v>267</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 si="117">AF70</f>
        <v>0</v>
      </c>
      <c r="AG71" s="362">
        <f t="shared" ref="AG71" si="118">AG70</f>
        <v>0</v>
      </c>
      <c r="AH71" s="362">
        <f t="shared" ref="AH71" si="119">AH70</f>
        <v>0</v>
      </c>
      <c r="AI71" s="362">
        <f t="shared" ref="AI71" si="120">AI70</f>
        <v>0</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idden="1" outlineLevel="1">
      <c r="B74" s="273" t="s">
        <v>267</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hidden="1" outlineLevel="1">
      <c r="A76" s="457">
        <v>13</v>
      </c>
      <c r="B76" s="273" t="s">
        <v>106</v>
      </c>
      <c r="C76" s="251" t="s">
        <v>25</v>
      </c>
      <c r="D76" s="255"/>
      <c r="E76" s="255"/>
      <c r="F76" s="255"/>
      <c r="G76" s="255"/>
      <c r="H76" s="255"/>
      <c r="I76" s="255"/>
      <c r="J76" s="255"/>
      <c r="K76" s="255"/>
      <c r="L76" s="255"/>
      <c r="M76" s="255"/>
      <c r="N76" s="255"/>
      <c r="O76" s="255"/>
      <c r="P76" s="255"/>
      <c r="Q76" s="255">
        <v>12</v>
      </c>
      <c r="R76" s="255"/>
      <c r="S76" s="255"/>
      <c r="T76" s="255"/>
      <c r="U76" s="255"/>
      <c r="V76" s="255"/>
      <c r="W76" s="255"/>
      <c r="X76" s="255"/>
      <c r="Y76" s="255"/>
      <c r="Z76" s="255"/>
      <c r="AA76" s="255"/>
      <c r="AB76" s="255"/>
      <c r="AC76" s="255"/>
      <c r="AD76" s="255"/>
      <c r="AE76" s="361"/>
      <c r="AF76" s="361"/>
      <c r="AG76" s="361"/>
      <c r="AH76" s="361"/>
      <c r="AI76" s="361"/>
      <c r="AJ76" s="361"/>
      <c r="AK76" s="361"/>
      <c r="AL76" s="366"/>
      <c r="AM76" s="366"/>
      <c r="AN76" s="366"/>
      <c r="AO76" s="366"/>
      <c r="AP76" s="366"/>
      <c r="AQ76" s="366"/>
      <c r="AR76" s="366"/>
      <c r="AS76" s="256">
        <f>SUM(AE76:AR76)</f>
        <v>0</v>
      </c>
    </row>
    <row r="77" spans="1:45" hidden="1" outlineLevel="1">
      <c r="B77" s="273" t="s">
        <v>267</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v>
      </c>
      <c r="AI77" s="362">
        <f t="shared" si="143"/>
        <v>0</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75"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idden="1" outlineLevel="1">
      <c r="A80" s="457">
        <v>14</v>
      </c>
      <c r="B80" s="274" t="s">
        <v>108</v>
      </c>
      <c r="C80" s="251" t="s">
        <v>25</v>
      </c>
      <c r="D80" s="255"/>
      <c r="E80" s="255"/>
      <c r="F80" s="255"/>
      <c r="G80" s="255"/>
      <c r="H80" s="255"/>
      <c r="I80" s="255"/>
      <c r="J80" s="255"/>
      <c r="K80" s="255"/>
      <c r="L80" s="255"/>
      <c r="M80" s="255"/>
      <c r="N80" s="255"/>
      <c r="O80" s="255"/>
      <c r="P80" s="255"/>
      <c r="Q80" s="255">
        <v>12</v>
      </c>
      <c r="R80" s="255"/>
      <c r="S80" s="255"/>
      <c r="T80" s="255"/>
      <c r="U80" s="255"/>
      <c r="V80" s="255"/>
      <c r="W80" s="255"/>
      <c r="X80" s="255"/>
      <c r="Y80" s="255"/>
      <c r="Z80" s="255"/>
      <c r="AA80" s="255"/>
      <c r="AB80" s="255"/>
      <c r="AC80" s="255"/>
      <c r="AD80" s="255"/>
      <c r="AE80" s="465"/>
      <c r="AF80" s="361"/>
      <c r="AG80" s="361"/>
      <c r="AH80" s="361"/>
      <c r="AI80" s="361"/>
      <c r="AJ80" s="361"/>
      <c r="AK80" s="361"/>
      <c r="AL80" s="361"/>
      <c r="AM80" s="361"/>
      <c r="AN80" s="361"/>
      <c r="AO80" s="361"/>
      <c r="AP80" s="361"/>
      <c r="AQ80" s="361"/>
      <c r="AR80" s="361"/>
      <c r="AS80" s="256">
        <f>SUM(AE80:AR80)</f>
        <v>0</v>
      </c>
    </row>
    <row r="81" spans="1:46" hidden="1" outlineLevel="1">
      <c r="B81" s="254" t="s">
        <v>267</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0</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75" hidden="1" outlineLevel="1">
      <c r="A83" s="457"/>
      <c r="B83" s="248" t="s">
        <v>488</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idden="1" outlineLevel="1">
      <c r="A84" s="457">
        <v>15</v>
      </c>
      <c r="B84" s="254" t="s">
        <v>493</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idden="1" outlineLevel="1">
      <c r="B85" s="254" t="s">
        <v>267</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idden="1" outlineLevel="1">
      <c r="A87" s="457">
        <v>16</v>
      </c>
      <c r="B87" s="283" t="s">
        <v>489</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idden="1" outlineLevel="1">
      <c r="A88" s="457"/>
      <c r="B88" s="283" t="s">
        <v>267</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75" hidden="1" outlineLevel="1">
      <c r="B90" s="455" t="s">
        <v>494</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idden="1" outlineLevel="1">
      <c r="B92" s="254" t="s">
        <v>267</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idden="1"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idden="1" outlineLevel="1">
      <c r="B95" s="254" t="s">
        <v>267</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0</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idden="1"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idden="1" outlineLevel="1">
      <c r="B98" s="254" t="s">
        <v>267</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v>
      </c>
      <c r="AH98" s="362">
        <f t="shared" si="174"/>
        <v>0</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idden="1" outlineLevel="1">
      <c r="B101" s="254" t="s">
        <v>267</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5.75"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75" hidden="1" outlineLevel="1">
      <c r="B103" s="454" t="s">
        <v>501</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75" hidden="1" outlineLevel="1">
      <c r="B104" s="248" t="s">
        <v>497</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idden="1" outlineLevel="1">
      <c r="B106" s="254" t="s">
        <v>267</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idden="1" outlineLevel="1">
      <c r="B109" s="254" t="s">
        <v>267</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idden="1" outlineLevel="1">
      <c r="B112" s="254" t="s">
        <v>267</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idden="1" outlineLevel="1">
      <c r="B115" s="254" t="s">
        <v>267</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75" hidden="1" outlineLevel="1">
      <c r="B117" s="248" t="s">
        <v>498</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hidden="1" outlineLevel="1">
      <c r="B119" s="254" t="s">
        <v>267</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AE118</f>
        <v>0</v>
      </c>
      <c r="AF119" s="362">
        <f t="shared" ref="AF119" si="228">AF118</f>
        <v>0</v>
      </c>
      <c r="AG119" s="362">
        <f t="shared" ref="AG119" si="229">AG118</f>
        <v>0</v>
      </c>
      <c r="AH119" s="362">
        <f t="shared" ref="AH119" si="230">AH118</f>
        <v>0</v>
      </c>
      <c r="AI119" s="362">
        <f t="shared" ref="AI119" si="231">AI118</f>
        <v>0</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77"/>
      <c r="AF121" s="465"/>
      <c r="AG121" s="465"/>
      <c r="AH121" s="361"/>
      <c r="AI121" s="465"/>
      <c r="AJ121" s="361"/>
      <c r="AK121" s="361"/>
      <c r="AL121" s="366"/>
      <c r="AM121" s="366"/>
      <c r="AN121" s="366"/>
      <c r="AO121" s="366"/>
      <c r="AP121" s="366"/>
      <c r="AQ121" s="366"/>
      <c r="AR121" s="366"/>
      <c r="AS121" s="256">
        <f>SUM(AE121:AR121)</f>
        <v>0</v>
      </c>
    </row>
    <row r="122" spans="1:45" hidden="1" outlineLevel="1">
      <c r="B122" s="254" t="s">
        <v>267</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AE121</f>
        <v>0</v>
      </c>
      <c r="AF122" s="362">
        <f t="shared" ref="AF122" si="241">AF121</f>
        <v>0</v>
      </c>
      <c r="AG122" s="362">
        <f t="shared" ref="AG122" si="242">AG121</f>
        <v>0</v>
      </c>
      <c r="AH122" s="362">
        <f t="shared" ref="AH122" si="243">AH121</f>
        <v>0</v>
      </c>
      <c r="AI122" s="362">
        <f t="shared" ref="AI122" si="244">AI121</f>
        <v>0</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idden="1" outlineLevel="1">
      <c r="B125" s="254" t="s">
        <v>267</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idden="1" outlineLevel="1">
      <c r="B128" s="254" t="s">
        <v>267</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idden="1" outlineLevel="1">
      <c r="B131" s="254" t="s">
        <v>267</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idden="1" outlineLevel="1">
      <c r="B134" s="254" t="s">
        <v>267</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idden="1" outlineLevel="1">
      <c r="B137" s="254" t="s">
        <v>267</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idden="1" outlineLevel="1">
      <c r="B140" s="254" t="s">
        <v>267</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 si="319">AF139</f>
        <v>0</v>
      </c>
      <c r="AG140" s="362">
        <f t="shared" ref="AG140" si="320">AG139</f>
        <v>0</v>
      </c>
      <c r="AH140" s="362">
        <f t="shared" ref="AH140" si="321">AH139</f>
        <v>0</v>
      </c>
      <c r="AI140" s="362">
        <f t="shared" ref="AI140" si="322">AI139</f>
        <v>0</v>
      </c>
      <c r="AJ140" s="362">
        <f t="shared" ref="AJ140" si="323">AJ139</f>
        <v>0</v>
      </c>
      <c r="AK140" s="362">
        <f t="shared" ref="AK140" si="324">AK139</f>
        <v>0</v>
      </c>
      <c r="AL140" s="362">
        <f t="shared" ref="AL140" si="325">AL139</f>
        <v>0</v>
      </c>
      <c r="AM140" s="362">
        <f t="shared" ref="AM140" si="326">AM139</f>
        <v>0</v>
      </c>
      <c r="AN140" s="362">
        <f t="shared" ref="AN140" si="327">AN139</f>
        <v>0</v>
      </c>
      <c r="AO140" s="362">
        <f t="shared" ref="AO140" si="328">AO139</f>
        <v>0</v>
      </c>
      <c r="AP140" s="362">
        <f t="shared" ref="AP140" si="329">AP139</f>
        <v>0</v>
      </c>
      <c r="AQ140" s="362">
        <f t="shared" ref="AQ140" si="330">AQ139</f>
        <v>0</v>
      </c>
      <c r="AR140" s="362">
        <f t="shared" ref="AR140" si="331">AR139</f>
        <v>0</v>
      </c>
      <c r="AS140" s="266"/>
    </row>
    <row r="141" spans="1:4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75" hidden="1" outlineLevel="1">
      <c r="B142" s="248" t="s">
        <v>499</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idden="1" outlineLevel="1">
      <c r="B144" s="254" t="s">
        <v>267</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32">AF143</f>
        <v>0</v>
      </c>
      <c r="AG144" s="362">
        <f t="shared" ref="AG144" si="333">AG143</f>
        <v>0</v>
      </c>
      <c r="AH144" s="362">
        <f t="shared" ref="AH144" si="334">AH143</f>
        <v>0</v>
      </c>
      <c r="AI144" s="362">
        <f t="shared" ref="AI144" si="335">AI143</f>
        <v>0</v>
      </c>
      <c r="AJ144" s="362">
        <f t="shared" ref="AJ144" si="336">AJ143</f>
        <v>0</v>
      </c>
      <c r="AK144" s="362">
        <f t="shared" ref="AK144" si="337">AK143</f>
        <v>0</v>
      </c>
      <c r="AL144" s="362">
        <f t="shared" ref="AL144" si="338">AL143</f>
        <v>0</v>
      </c>
      <c r="AM144" s="362">
        <f t="shared" ref="AM144" si="339">AM143</f>
        <v>0</v>
      </c>
      <c r="AN144" s="362">
        <f t="shared" ref="AN144" si="340">AN143</f>
        <v>0</v>
      </c>
      <c r="AO144" s="362">
        <f t="shared" ref="AO144" si="341">AO143</f>
        <v>0</v>
      </c>
      <c r="AP144" s="362">
        <f t="shared" ref="AP144" si="342">AP143</f>
        <v>0</v>
      </c>
      <c r="AQ144" s="362">
        <f t="shared" ref="AQ144" si="343">AQ143</f>
        <v>0</v>
      </c>
      <c r="AR144" s="362">
        <f t="shared" ref="AR144" si="344">AR143</f>
        <v>0</v>
      </c>
      <c r="AS144" s="266"/>
    </row>
    <row r="145" spans="1:4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idden="1" outlineLevel="1">
      <c r="B147" s="254" t="s">
        <v>267</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5">AF146</f>
        <v>0</v>
      </c>
      <c r="AG147" s="362">
        <f t="shared" ref="AG147" si="346">AG146</f>
        <v>0</v>
      </c>
      <c r="AH147" s="362">
        <f t="shared" ref="AH147" si="347">AH146</f>
        <v>0</v>
      </c>
      <c r="AI147" s="362">
        <f t="shared" ref="AI147" si="348">AI146</f>
        <v>0</v>
      </c>
      <c r="AJ147" s="362">
        <f t="shared" ref="AJ147" si="349">AJ146</f>
        <v>0</v>
      </c>
      <c r="AK147" s="362">
        <f t="shared" ref="AK147" si="350">AK146</f>
        <v>0</v>
      </c>
      <c r="AL147" s="362">
        <f t="shared" ref="AL147" si="351">AL146</f>
        <v>0</v>
      </c>
      <c r="AM147" s="362">
        <f t="shared" ref="AM147" si="352">AM146</f>
        <v>0</v>
      </c>
      <c r="AN147" s="362">
        <f t="shared" ref="AN147" si="353">AN146</f>
        <v>0</v>
      </c>
      <c r="AO147" s="362">
        <f t="shared" ref="AO147" si="354">AO146</f>
        <v>0</v>
      </c>
      <c r="AP147" s="362">
        <f t="shared" ref="AP147" si="355">AP146</f>
        <v>0</v>
      </c>
      <c r="AQ147" s="362">
        <f t="shared" ref="AQ147" si="356">AQ146</f>
        <v>0</v>
      </c>
      <c r="AR147" s="362">
        <f t="shared" ref="AR147" si="357">AR146</f>
        <v>0</v>
      </c>
      <c r="AS147" s="266"/>
    </row>
    <row r="148" spans="1:4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idden="1" outlineLevel="1">
      <c r="B150" s="254" t="s">
        <v>267</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8">AF149</f>
        <v>0</v>
      </c>
      <c r="AG150" s="362">
        <f t="shared" ref="AG150" si="359">AG149</f>
        <v>0</v>
      </c>
      <c r="AH150" s="362">
        <f t="shared" ref="AH150" si="360">AH149</f>
        <v>0</v>
      </c>
      <c r="AI150" s="362">
        <f t="shared" ref="AI150" si="361">AI149</f>
        <v>0</v>
      </c>
      <c r="AJ150" s="362">
        <f t="shared" ref="AJ150" si="362">AJ149</f>
        <v>0</v>
      </c>
      <c r="AK150" s="362">
        <f t="shared" ref="AK150" si="363">AK149</f>
        <v>0</v>
      </c>
      <c r="AL150" s="362">
        <f t="shared" ref="AL150" si="364">AL149</f>
        <v>0</v>
      </c>
      <c r="AM150" s="362">
        <f t="shared" ref="AM150" si="365">AM149</f>
        <v>0</v>
      </c>
      <c r="AN150" s="362">
        <f t="shared" ref="AN150" si="366">AN149</f>
        <v>0</v>
      </c>
      <c r="AO150" s="362">
        <f t="shared" ref="AO150" si="367">AO149</f>
        <v>0</v>
      </c>
      <c r="AP150" s="362">
        <f t="shared" ref="AP150" si="368">AP149</f>
        <v>0</v>
      </c>
      <c r="AQ150" s="362">
        <f t="shared" ref="AQ150" si="369">AQ149</f>
        <v>0</v>
      </c>
      <c r="AR150" s="362">
        <f t="shared" ref="AR150" si="370">AR149</f>
        <v>0</v>
      </c>
      <c r="AS150" s="266"/>
    </row>
    <row r="151" spans="1:4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75" hidden="1" outlineLevel="1">
      <c r="B152" s="248" t="s">
        <v>500</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idden="1" outlineLevel="1">
      <c r="B154" s="254" t="s">
        <v>267</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71">AF153</f>
        <v>0</v>
      </c>
      <c r="AG154" s="362">
        <f t="shared" ref="AG154" si="372">AG153</f>
        <v>0</v>
      </c>
      <c r="AH154" s="362">
        <f t="shared" ref="AH154" si="373">AH153</f>
        <v>0</v>
      </c>
      <c r="AI154" s="362">
        <f t="shared" ref="AI154" si="374">AI153</f>
        <v>0</v>
      </c>
      <c r="AJ154" s="362">
        <f t="shared" ref="AJ154" si="375">AJ153</f>
        <v>0</v>
      </c>
      <c r="AK154" s="362">
        <f t="shared" ref="AK154" si="376">AK153</f>
        <v>0</v>
      </c>
      <c r="AL154" s="362">
        <f t="shared" ref="AL154" si="377">AL153</f>
        <v>0</v>
      </c>
      <c r="AM154" s="362">
        <f t="shared" ref="AM154" si="378">AM153</f>
        <v>0</v>
      </c>
      <c r="AN154" s="362">
        <f t="shared" ref="AN154" si="379">AN153</f>
        <v>0</v>
      </c>
      <c r="AO154" s="362">
        <f t="shared" ref="AO154" si="380">AO153</f>
        <v>0</v>
      </c>
      <c r="AP154" s="362">
        <f t="shared" ref="AP154" si="381">AP153</f>
        <v>0</v>
      </c>
      <c r="AQ154" s="362">
        <f t="shared" ref="AQ154" si="382">AQ153</f>
        <v>0</v>
      </c>
      <c r="AR154" s="362">
        <f t="shared" ref="AR154" si="383">AR153</f>
        <v>0</v>
      </c>
      <c r="AS154" s="266"/>
    </row>
    <row r="155" spans="1:4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idden="1" outlineLevel="1">
      <c r="B157" s="254" t="s">
        <v>267</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84">AF156</f>
        <v>0</v>
      </c>
      <c r="AG157" s="362">
        <f t="shared" ref="AG157" si="385">AG156</f>
        <v>0</v>
      </c>
      <c r="AH157" s="362">
        <f t="shared" ref="AH157" si="386">AH156</f>
        <v>0</v>
      </c>
      <c r="AI157" s="362">
        <f t="shared" ref="AI157" si="387">AI156</f>
        <v>0</v>
      </c>
      <c r="AJ157" s="362">
        <f t="shared" ref="AJ157" si="388">AJ156</f>
        <v>0</v>
      </c>
      <c r="AK157" s="362">
        <f t="shared" ref="AK157" si="389">AK156</f>
        <v>0</v>
      </c>
      <c r="AL157" s="362">
        <f t="shared" ref="AL157" si="390">AL156</f>
        <v>0</v>
      </c>
      <c r="AM157" s="362">
        <f t="shared" ref="AM157" si="391">AM156</f>
        <v>0</v>
      </c>
      <c r="AN157" s="362">
        <f t="shared" ref="AN157" si="392">AN156</f>
        <v>0</v>
      </c>
      <c r="AO157" s="362">
        <f t="shared" ref="AO157" si="393">AO156</f>
        <v>0</v>
      </c>
      <c r="AP157" s="362">
        <f t="shared" ref="AP157" si="394">AP156</f>
        <v>0</v>
      </c>
      <c r="AQ157" s="362">
        <f t="shared" ref="AQ157" si="395">AQ156</f>
        <v>0</v>
      </c>
      <c r="AR157" s="362">
        <f t="shared" ref="AR157" si="396">AR156</f>
        <v>0</v>
      </c>
      <c r="AS157" s="266"/>
    </row>
    <row r="158" spans="1:4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idden="1" outlineLevel="1">
      <c r="B160" s="254" t="s">
        <v>267</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7">AF159</f>
        <v>0</v>
      </c>
      <c r="AG160" s="362">
        <f t="shared" ref="AG160" si="398">AG159</f>
        <v>0</v>
      </c>
      <c r="AH160" s="362">
        <f t="shared" ref="AH160" si="399">AH159</f>
        <v>0</v>
      </c>
      <c r="AI160" s="362">
        <f t="shared" ref="AI160" si="400">AI159</f>
        <v>0</v>
      </c>
      <c r="AJ160" s="362">
        <f t="shared" ref="AJ160" si="401">AJ159</f>
        <v>0</v>
      </c>
      <c r="AK160" s="362">
        <f t="shared" ref="AK160" si="402">AK159</f>
        <v>0</v>
      </c>
      <c r="AL160" s="362">
        <f t="shared" ref="AL160" si="403">AL159</f>
        <v>0</v>
      </c>
      <c r="AM160" s="362">
        <f t="shared" ref="AM160" si="404">AM159</f>
        <v>0</v>
      </c>
      <c r="AN160" s="362">
        <f t="shared" ref="AN160" si="405">AN159</f>
        <v>0</v>
      </c>
      <c r="AO160" s="362">
        <f t="shared" ref="AO160" si="406">AO159</f>
        <v>0</v>
      </c>
      <c r="AP160" s="362">
        <f t="shared" ref="AP160" si="407">AP159</f>
        <v>0</v>
      </c>
      <c r="AQ160" s="362">
        <f t="shared" ref="AQ160" si="408">AQ159</f>
        <v>0</v>
      </c>
      <c r="AR160" s="362">
        <f t="shared" ref="AR160" si="409">AR159</f>
        <v>0</v>
      </c>
      <c r="AS160" s="266"/>
    </row>
    <row r="161" spans="1:4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idden="1" outlineLevel="1">
      <c r="B163" s="254" t="s">
        <v>267</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10">AF162</f>
        <v>0</v>
      </c>
      <c r="AG163" s="362">
        <f t="shared" ref="AG163" si="411">AG162</f>
        <v>0</v>
      </c>
      <c r="AH163" s="362">
        <f t="shared" ref="AH163" si="412">AH162</f>
        <v>0</v>
      </c>
      <c r="AI163" s="362">
        <f t="shared" ref="AI163" si="413">AI162</f>
        <v>0</v>
      </c>
      <c r="AJ163" s="362">
        <f t="shared" ref="AJ163" si="414">AJ162</f>
        <v>0</v>
      </c>
      <c r="AK163" s="362">
        <f t="shared" ref="AK163" si="415">AK162</f>
        <v>0</v>
      </c>
      <c r="AL163" s="362">
        <f t="shared" ref="AL163" si="416">AL162</f>
        <v>0</v>
      </c>
      <c r="AM163" s="362">
        <f t="shared" ref="AM163" si="417">AM162</f>
        <v>0</v>
      </c>
      <c r="AN163" s="362">
        <f t="shared" ref="AN163" si="418">AN162</f>
        <v>0</v>
      </c>
      <c r="AO163" s="362">
        <f t="shared" ref="AO163" si="419">AO162</f>
        <v>0</v>
      </c>
      <c r="AP163" s="362">
        <f t="shared" ref="AP163" si="420">AP162</f>
        <v>0</v>
      </c>
      <c r="AQ163" s="362">
        <f t="shared" ref="AQ163" si="421">AQ162</f>
        <v>0</v>
      </c>
      <c r="AR163" s="362">
        <f t="shared" ref="AR163" si="422">AR162</f>
        <v>0</v>
      </c>
      <c r="AS163" s="266"/>
    </row>
    <row r="164" spans="1:4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idden="1" outlineLevel="1">
      <c r="B166" s="254" t="s">
        <v>267</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23">AF165</f>
        <v>0</v>
      </c>
      <c r="AG166" s="362">
        <f t="shared" ref="AG166" si="424">AG165</f>
        <v>0</v>
      </c>
      <c r="AH166" s="362">
        <f t="shared" ref="AH166" si="425">AH165</f>
        <v>0</v>
      </c>
      <c r="AI166" s="362">
        <f t="shared" ref="AI166" si="426">AI165</f>
        <v>0</v>
      </c>
      <c r="AJ166" s="362">
        <f t="shared" ref="AJ166" si="427">AJ165</f>
        <v>0</v>
      </c>
      <c r="AK166" s="362">
        <f t="shared" ref="AK166" si="428">AK165</f>
        <v>0</v>
      </c>
      <c r="AL166" s="362">
        <f t="shared" ref="AL166" si="429">AL165</f>
        <v>0</v>
      </c>
      <c r="AM166" s="362">
        <f t="shared" ref="AM166" si="430">AM165</f>
        <v>0</v>
      </c>
      <c r="AN166" s="362">
        <f t="shared" ref="AN166" si="431">AN165</f>
        <v>0</v>
      </c>
      <c r="AO166" s="362">
        <f t="shared" ref="AO166" si="432">AO165</f>
        <v>0</v>
      </c>
      <c r="AP166" s="362">
        <f t="shared" ref="AP166" si="433">AP165</f>
        <v>0</v>
      </c>
      <c r="AQ166" s="362">
        <f t="shared" ref="AQ166" si="434">AQ165</f>
        <v>0</v>
      </c>
      <c r="AR166" s="362">
        <f t="shared" ref="AR166" si="435">AR165</f>
        <v>0</v>
      </c>
      <c r="AS166" s="266"/>
    </row>
    <row r="167" spans="1:4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idden="1" outlineLevel="1">
      <c r="B169" s="254" t="s">
        <v>267</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6">AF168</f>
        <v>0</v>
      </c>
      <c r="AG169" s="362">
        <f t="shared" ref="AG169" si="437">AG168</f>
        <v>0</v>
      </c>
      <c r="AH169" s="362">
        <f t="shared" ref="AH169" si="438">AH168</f>
        <v>0</v>
      </c>
      <c r="AI169" s="362">
        <f t="shared" ref="AI169" si="439">AI168</f>
        <v>0</v>
      </c>
      <c r="AJ169" s="362">
        <f t="shared" ref="AJ169" si="440">AJ168</f>
        <v>0</v>
      </c>
      <c r="AK169" s="362">
        <f t="shared" ref="AK169" si="441">AK168</f>
        <v>0</v>
      </c>
      <c r="AL169" s="362">
        <f t="shared" ref="AL169" si="442">AL168</f>
        <v>0</v>
      </c>
      <c r="AM169" s="362">
        <f t="shared" ref="AM169" si="443">AM168</f>
        <v>0</v>
      </c>
      <c r="AN169" s="362">
        <f t="shared" ref="AN169" si="444">AN168</f>
        <v>0</v>
      </c>
      <c r="AO169" s="362">
        <f t="shared" ref="AO169" si="445">AO168</f>
        <v>0</v>
      </c>
      <c r="AP169" s="362">
        <f t="shared" ref="AP169" si="446">AP168</f>
        <v>0</v>
      </c>
      <c r="AQ169" s="362">
        <f t="shared" ref="AQ169" si="447">AQ168</f>
        <v>0</v>
      </c>
      <c r="AR169" s="362">
        <f t="shared" ref="AR169" si="448">AR168</f>
        <v>0</v>
      </c>
      <c r="AS169" s="266"/>
    </row>
    <row r="170" spans="1:4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idden="1" outlineLevel="1">
      <c r="B172" s="254" t="s">
        <v>267</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9">AF171</f>
        <v>0</v>
      </c>
      <c r="AG172" s="362">
        <f t="shared" ref="AG172" si="450">AG171</f>
        <v>0</v>
      </c>
      <c r="AH172" s="362">
        <f t="shared" ref="AH172" si="451">AH171</f>
        <v>0</v>
      </c>
      <c r="AI172" s="362">
        <f t="shared" ref="AI172" si="452">AI171</f>
        <v>0</v>
      </c>
      <c r="AJ172" s="362">
        <f t="shared" ref="AJ172" si="453">AJ171</f>
        <v>0</v>
      </c>
      <c r="AK172" s="362">
        <f t="shared" ref="AK172" si="454">AK171</f>
        <v>0</v>
      </c>
      <c r="AL172" s="362">
        <f t="shared" ref="AL172" si="455">AL171</f>
        <v>0</v>
      </c>
      <c r="AM172" s="362">
        <f t="shared" ref="AM172" si="456">AM171</f>
        <v>0</v>
      </c>
      <c r="AN172" s="362">
        <f t="shared" ref="AN172" si="457">AN171</f>
        <v>0</v>
      </c>
      <c r="AO172" s="362">
        <f t="shared" ref="AO172" si="458">AO171</f>
        <v>0</v>
      </c>
      <c r="AP172" s="362">
        <f t="shared" ref="AP172" si="459">AP171</f>
        <v>0</v>
      </c>
      <c r="AQ172" s="362">
        <f t="shared" ref="AQ172" si="460">AQ171</f>
        <v>0</v>
      </c>
      <c r="AR172" s="362">
        <f t="shared" ref="AR172" si="461">AR171</f>
        <v>0</v>
      </c>
      <c r="AS172" s="266"/>
    </row>
    <row r="173" spans="1:4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idden="1" outlineLevel="1">
      <c r="B175" s="254" t="s">
        <v>267</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62">AF174</f>
        <v>0</v>
      </c>
      <c r="AG175" s="362">
        <f t="shared" ref="AG175" si="463">AG174</f>
        <v>0</v>
      </c>
      <c r="AH175" s="362">
        <f t="shared" ref="AH175" si="464">AH174</f>
        <v>0</v>
      </c>
      <c r="AI175" s="362">
        <f t="shared" ref="AI175" si="465">AI174</f>
        <v>0</v>
      </c>
      <c r="AJ175" s="362">
        <f t="shared" ref="AJ175" si="466">AJ174</f>
        <v>0</v>
      </c>
      <c r="AK175" s="362">
        <f t="shared" ref="AK175" si="467">AK174</f>
        <v>0</v>
      </c>
      <c r="AL175" s="362">
        <f t="shared" ref="AL175" si="468">AL174</f>
        <v>0</v>
      </c>
      <c r="AM175" s="362">
        <f t="shared" ref="AM175" si="469">AM174</f>
        <v>0</v>
      </c>
      <c r="AN175" s="362">
        <f t="shared" ref="AN175" si="470">AN174</f>
        <v>0</v>
      </c>
      <c r="AO175" s="362">
        <f t="shared" ref="AO175" si="471">AO174</f>
        <v>0</v>
      </c>
      <c r="AP175" s="362">
        <f t="shared" ref="AP175" si="472">AP174</f>
        <v>0</v>
      </c>
      <c r="AQ175" s="362">
        <f t="shared" ref="AQ175" si="473">AQ174</f>
        <v>0</v>
      </c>
      <c r="AR175" s="362">
        <f t="shared" ref="AR175" si="474">AR174</f>
        <v>0</v>
      </c>
      <c r="AS175" s="266"/>
    </row>
    <row r="176" spans="1:4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idden="1" outlineLevel="1">
      <c r="B178" s="254" t="s">
        <v>267</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5">AF177</f>
        <v>0</v>
      </c>
      <c r="AG178" s="362">
        <f t="shared" ref="AG178" si="476">AG177</f>
        <v>0</v>
      </c>
      <c r="AH178" s="362">
        <f t="shared" ref="AH178" si="477">AH177</f>
        <v>0</v>
      </c>
      <c r="AI178" s="362">
        <f t="shared" ref="AI178" si="478">AI177</f>
        <v>0</v>
      </c>
      <c r="AJ178" s="362">
        <f t="shared" ref="AJ178" si="479">AJ177</f>
        <v>0</v>
      </c>
      <c r="AK178" s="362">
        <f t="shared" ref="AK178" si="480">AK177</f>
        <v>0</v>
      </c>
      <c r="AL178" s="362">
        <f t="shared" ref="AL178" si="481">AL177</f>
        <v>0</v>
      </c>
      <c r="AM178" s="362">
        <f t="shared" ref="AM178" si="482">AM177</f>
        <v>0</v>
      </c>
      <c r="AN178" s="362">
        <f t="shared" ref="AN178" si="483">AN177</f>
        <v>0</v>
      </c>
      <c r="AO178" s="362">
        <f t="shared" ref="AO178" si="484">AO177</f>
        <v>0</v>
      </c>
      <c r="AP178" s="362">
        <f t="shared" ref="AP178" si="485">AP177</f>
        <v>0</v>
      </c>
      <c r="AQ178" s="362">
        <f t="shared" ref="AQ178" si="486">AQ177</f>
        <v>0</v>
      </c>
      <c r="AR178" s="362">
        <f t="shared" ref="AR178" si="487">AR177</f>
        <v>0</v>
      </c>
      <c r="AS178" s="266"/>
    </row>
    <row r="179" spans="1:4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idden="1" outlineLevel="1">
      <c r="B181" s="254" t="s">
        <v>267</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8">AF180</f>
        <v>0</v>
      </c>
      <c r="AG181" s="362">
        <f t="shared" ref="AG181" si="489">AG180</f>
        <v>0</v>
      </c>
      <c r="AH181" s="362">
        <f t="shared" ref="AH181" si="490">AH180</f>
        <v>0</v>
      </c>
      <c r="AI181" s="362">
        <f t="shared" ref="AI181" si="491">AI180</f>
        <v>0</v>
      </c>
      <c r="AJ181" s="362">
        <f t="shared" ref="AJ181" si="492">AJ180</f>
        <v>0</v>
      </c>
      <c r="AK181" s="362">
        <f t="shared" ref="AK181" si="493">AK180</f>
        <v>0</v>
      </c>
      <c r="AL181" s="362">
        <f t="shared" ref="AL181" si="494">AL180</f>
        <v>0</v>
      </c>
      <c r="AM181" s="362">
        <f t="shared" ref="AM181" si="495">AM180</f>
        <v>0</v>
      </c>
      <c r="AN181" s="362">
        <f t="shared" ref="AN181" si="496">AN180</f>
        <v>0</v>
      </c>
      <c r="AO181" s="362">
        <f t="shared" ref="AO181" si="497">AO180</f>
        <v>0</v>
      </c>
      <c r="AP181" s="362">
        <f t="shared" ref="AP181" si="498">AP180</f>
        <v>0</v>
      </c>
      <c r="AQ181" s="362">
        <f t="shared" ref="AQ181" si="499">AQ180</f>
        <v>0</v>
      </c>
      <c r="AR181" s="362">
        <f t="shared" ref="AR181" si="500">AR180</f>
        <v>0</v>
      </c>
      <c r="AS181" s="266"/>
    </row>
    <row r="182" spans="1:4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idden="1" outlineLevel="1">
      <c r="B184" s="254" t="s">
        <v>267</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501">AF183</f>
        <v>0</v>
      </c>
      <c r="AG184" s="362">
        <f t="shared" ref="AG184" si="502">AG183</f>
        <v>0</v>
      </c>
      <c r="AH184" s="362">
        <f t="shared" ref="AH184" si="503">AH183</f>
        <v>0</v>
      </c>
      <c r="AI184" s="362">
        <f t="shared" ref="AI184" si="504">AI183</f>
        <v>0</v>
      </c>
      <c r="AJ184" s="362">
        <f t="shared" ref="AJ184" si="505">AJ183</f>
        <v>0</v>
      </c>
      <c r="AK184" s="362">
        <f t="shared" ref="AK184" si="506">AK183</f>
        <v>0</v>
      </c>
      <c r="AL184" s="362">
        <f t="shared" ref="AL184" si="507">AL183</f>
        <v>0</v>
      </c>
      <c r="AM184" s="362">
        <f t="shared" ref="AM184" si="508">AM183</f>
        <v>0</v>
      </c>
      <c r="AN184" s="362">
        <f t="shared" ref="AN184" si="509">AN183</f>
        <v>0</v>
      </c>
      <c r="AO184" s="362">
        <f t="shared" ref="AO184" si="510">AO183</f>
        <v>0</v>
      </c>
      <c r="AP184" s="362">
        <f t="shared" ref="AP184" si="511">AP183</f>
        <v>0</v>
      </c>
      <c r="AQ184" s="362">
        <f t="shared" ref="AQ184" si="512">AQ183</f>
        <v>0</v>
      </c>
      <c r="AR184" s="362">
        <f t="shared" ref="AR184" si="513">AR183</f>
        <v>0</v>
      </c>
      <c r="AS184" s="266"/>
    </row>
    <row r="185" spans="1:4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idden="1" outlineLevel="1">
      <c r="B187" s="254" t="s">
        <v>267</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14">AF186</f>
        <v>0</v>
      </c>
      <c r="AG187" s="362">
        <f t="shared" ref="AG187" si="515">AG186</f>
        <v>0</v>
      </c>
      <c r="AH187" s="362">
        <f t="shared" ref="AH187" si="516">AH186</f>
        <v>0</v>
      </c>
      <c r="AI187" s="362">
        <f t="shared" ref="AI187" si="517">AI186</f>
        <v>0</v>
      </c>
      <c r="AJ187" s="362">
        <f t="shared" ref="AJ187" si="518">AJ186</f>
        <v>0</v>
      </c>
      <c r="AK187" s="362">
        <f t="shared" ref="AK187" si="519">AK186</f>
        <v>0</v>
      </c>
      <c r="AL187" s="362">
        <f t="shared" ref="AL187" si="520">AL186</f>
        <v>0</v>
      </c>
      <c r="AM187" s="362">
        <f t="shared" ref="AM187" si="521">AM186</f>
        <v>0</v>
      </c>
      <c r="AN187" s="362">
        <f t="shared" ref="AN187" si="522">AN186</f>
        <v>0</v>
      </c>
      <c r="AO187" s="362">
        <f t="shared" ref="AO187" si="523">AO186</f>
        <v>0</v>
      </c>
      <c r="AP187" s="362">
        <f t="shared" ref="AP187" si="524">AP186</f>
        <v>0</v>
      </c>
      <c r="AQ187" s="362">
        <f t="shared" ref="AQ187" si="525">AQ186</f>
        <v>0</v>
      </c>
      <c r="AR187" s="362">
        <f t="shared" ref="AR187" si="526">AR186</f>
        <v>0</v>
      </c>
      <c r="AS187" s="266"/>
    </row>
    <row r="188" spans="1:4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idden="1" outlineLevel="1">
      <c r="B190" s="254" t="s">
        <v>267</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7">AF189</f>
        <v>0</v>
      </c>
      <c r="AG190" s="362">
        <f t="shared" ref="AG190" si="528">AG189</f>
        <v>0</v>
      </c>
      <c r="AH190" s="362">
        <f t="shared" ref="AH190" si="529">AH189</f>
        <v>0</v>
      </c>
      <c r="AI190" s="362">
        <f t="shared" ref="AI190" si="530">AI189</f>
        <v>0</v>
      </c>
      <c r="AJ190" s="362">
        <f t="shared" ref="AJ190" si="531">AJ189</f>
        <v>0</v>
      </c>
      <c r="AK190" s="362">
        <f t="shared" ref="AK190" si="532">AK189</f>
        <v>0</v>
      </c>
      <c r="AL190" s="362">
        <f t="shared" ref="AL190" si="533">AL189</f>
        <v>0</v>
      </c>
      <c r="AM190" s="362">
        <f t="shared" ref="AM190" si="534">AM189</f>
        <v>0</v>
      </c>
      <c r="AN190" s="362">
        <f t="shared" ref="AN190" si="535">AN189</f>
        <v>0</v>
      </c>
      <c r="AO190" s="362">
        <f t="shared" ref="AO190" si="536">AO189</f>
        <v>0</v>
      </c>
      <c r="AP190" s="362">
        <f t="shared" ref="AP190" si="537">AP189</f>
        <v>0</v>
      </c>
      <c r="AQ190" s="362">
        <f t="shared" ref="AQ190" si="538">AQ189</f>
        <v>0</v>
      </c>
      <c r="AR190" s="362">
        <f t="shared" ref="AR190" si="539">AR189</f>
        <v>0</v>
      </c>
      <c r="AS190" s="266"/>
    </row>
    <row r="191" spans="1:4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idden="1" outlineLevel="1">
      <c r="B193" s="254" t="s">
        <v>267</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40">AF192</f>
        <v>0</v>
      </c>
      <c r="AG193" s="362">
        <f t="shared" ref="AG193" si="541">AG192</f>
        <v>0</v>
      </c>
      <c r="AH193" s="362">
        <f t="shared" ref="AH193" si="542">AH192</f>
        <v>0</v>
      </c>
      <c r="AI193" s="362">
        <f t="shared" ref="AI193" si="543">AI192</f>
        <v>0</v>
      </c>
      <c r="AJ193" s="362">
        <f t="shared" ref="AJ193" si="544">AJ192</f>
        <v>0</v>
      </c>
      <c r="AK193" s="362">
        <f t="shared" ref="AK193" si="545">AK192</f>
        <v>0</v>
      </c>
      <c r="AL193" s="362">
        <f t="shared" ref="AL193" si="546">AL192</f>
        <v>0</v>
      </c>
      <c r="AM193" s="362">
        <f t="shared" ref="AM193" si="547">AM192</f>
        <v>0</v>
      </c>
      <c r="AN193" s="362">
        <f t="shared" ref="AN193" si="548">AN192</f>
        <v>0</v>
      </c>
      <c r="AO193" s="362">
        <f t="shared" ref="AO193" si="549">AO192</f>
        <v>0</v>
      </c>
      <c r="AP193" s="362">
        <f t="shared" ref="AP193" si="550">AP192</f>
        <v>0</v>
      </c>
      <c r="AQ193" s="362">
        <f t="shared" ref="AQ193" si="551">AQ192</f>
        <v>0</v>
      </c>
      <c r="AR193" s="362">
        <f t="shared" ref="AR193" si="552">AR192</f>
        <v>0</v>
      </c>
      <c r="AS193" s="266"/>
    </row>
    <row r="194" spans="2:4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75" hidden="1" collapsed="1">
      <c r="B195" s="286" t="s">
        <v>271</v>
      </c>
      <c r="C195" s="288"/>
      <c r="D195" s="288">
        <f>SUM(D38:D193)</f>
        <v>0</v>
      </c>
      <c r="E195" s="288"/>
      <c r="F195" s="288"/>
      <c r="G195" s="288"/>
      <c r="H195" s="288"/>
      <c r="I195" s="288"/>
      <c r="J195" s="288"/>
      <c r="K195" s="288"/>
      <c r="L195" s="288"/>
      <c r="M195" s="288"/>
      <c r="N195" s="288"/>
      <c r="O195" s="288"/>
      <c r="P195" s="288"/>
      <c r="Q195" s="288"/>
      <c r="R195" s="288">
        <f>SUM(R38:R193)</f>
        <v>0</v>
      </c>
      <c r="S195" s="288"/>
      <c r="T195" s="288"/>
      <c r="U195" s="288"/>
      <c r="V195" s="288"/>
      <c r="W195" s="288"/>
      <c r="X195" s="288"/>
      <c r="Y195" s="288"/>
      <c r="Z195" s="288"/>
      <c r="AA195" s="288"/>
      <c r="AB195" s="288"/>
      <c r="AC195" s="288"/>
      <c r="AD195" s="288"/>
      <c r="AE195" s="288">
        <f>IF(AE36="kWh",SUMPRODUCT(D38:D193,AE38:AE193))</f>
        <v>0</v>
      </c>
      <c r="AF195" s="288">
        <f>IF(AF36="kWh",SUMPRODUCT(D38:D193,AF38:AF193))</f>
        <v>0</v>
      </c>
      <c r="AG195" s="288">
        <f>IF(AG36="kw",SUMPRODUCT(Q38:Q193,R38:R193,AG38:AG193),SUMPRODUCT(D38:D193,AG38:AG193))</f>
        <v>0</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75" hidden="1">
      <c r="B196" s="343" t="s">
        <v>272</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idden="1">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idden="1">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29">
        <f>HLOOKUP(AE$35,'3.  Distribution Rates'!$C$172:$P$185,7,FALSE)</f>
        <v>0</v>
      </c>
      <c r="AF198" s="729">
        <f>HLOOKUP(AF$35,'3.  Distribution Rates'!$C$172:$P$185,7,FALSE)</f>
        <v>0</v>
      </c>
      <c r="AG198" s="299">
        <f>HLOOKUP(AG$35,'3.  Distribution Rates'!$C$172:$P$185,7,FALSE)</f>
        <v>0</v>
      </c>
      <c r="AH198" s="299">
        <f>HLOOKUP(AH$35,'3.  Distribution Rates'!$C$172:$P$185,7,FALSE)</f>
        <v>0</v>
      </c>
      <c r="AI198" s="299">
        <f>HLOOKUP(AI$35,'3.  Distribution Rates'!$C$172:$P$185,7,FALSE)</f>
        <v>0</v>
      </c>
      <c r="AJ198" s="299">
        <f>HLOOKUP(AJ$35,'3.  Distribution Rates'!$C$172:$P$185,7,FALSE)</f>
        <v>0</v>
      </c>
      <c r="AK198" s="299">
        <f>HLOOKUP(AK$35,'3.  Distribution Rates'!$C$172:$P$185,7,FALSE)</f>
        <v>0</v>
      </c>
      <c r="AL198" s="299">
        <f>HLOOKUP(AL$35,'3.  Distribution Rates'!$C$172:$P$185,7,FALSE)</f>
        <v>0</v>
      </c>
      <c r="AM198" s="299">
        <f>HLOOKUP(AM$35,'3.  Distribution Rates'!$C$172:$P$185,7,FALSE)</f>
        <v>0</v>
      </c>
      <c r="AN198" s="299">
        <f>HLOOKUP(AN$35,'3.  Distribution Rates'!$C$172:$P$185,7,FALSE)</f>
        <v>0</v>
      </c>
      <c r="AO198" s="299">
        <f>HLOOKUP(AO$35,'3.  Distribution Rates'!$C$172:$P$185,7,FALSE)</f>
        <v>0</v>
      </c>
      <c r="AP198" s="299">
        <f>HLOOKUP(AP$35,'3.  Distribution Rates'!$C$172:$P$185,7,FALSE)</f>
        <v>0</v>
      </c>
      <c r="AQ198" s="299">
        <f>HLOOKUP(AQ$35,'3.  Distribution Rates'!$C$172:$P$185,7,FALSE)</f>
        <v>0</v>
      </c>
      <c r="AR198" s="299">
        <f>HLOOKUP(AR$35,'3.  Distribution Rates'!$C$172:$P$185,7,FALSE)</f>
        <v>0</v>
      </c>
      <c r="AS198" s="304"/>
    </row>
    <row r="199" spans="2:45" hidden="1">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idden="1">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idden="1">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idden="1">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idden="1">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53">AF195*AF198</f>
        <v>0</v>
      </c>
      <c r="AG203" s="331">
        <f t="shared" si="553"/>
        <v>0</v>
      </c>
      <c r="AH203" s="331">
        <f t="shared" si="553"/>
        <v>0</v>
      </c>
      <c r="AI203" s="331">
        <f t="shared" si="553"/>
        <v>0</v>
      </c>
      <c r="AJ203" s="331">
        <f t="shared" si="553"/>
        <v>0</v>
      </c>
      <c r="AK203" s="331">
        <f t="shared" si="553"/>
        <v>0</v>
      </c>
      <c r="AL203" s="331">
        <f t="shared" si="553"/>
        <v>0</v>
      </c>
      <c r="AM203" s="331">
        <f t="shared" si="553"/>
        <v>0</v>
      </c>
      <c r="AN203" s="331">
        <f t="shared" si="553"/>
        <v>0</v>
      </c>
      <c r="AO203" s="331">
        <f t="shared" si="553"/>
        <v>0</v>
      </c>
      <c r="AP203" s="331">
        <f t="shared" si="553"/>
        <v>0</v>
      </c>
      <c r="AQ203" s="331">
        <f t="shared" si="553"/>
        <v>0</v>
      </c>
      <c r="AR203" s="331">
        <f t="shared" si="553"/>
        <v>0</v>
      </c>
      <c r="AS203" s="543">
        <f>SUM(AE203:AR203)</f>
        <v>0</v>
      </c>
    </row>
    <row r="204" spans="2:45" ht="15.75" hidden="1">
      <c r="B204" s="305" t="s">
        <v>268</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54">SUM(AG199:AG203)</f>
        <v>0</v>
      </c>
      <c r="AH204" s="302">
        <f t="shared" si="554"/>
        <v>0</v>
      </c>
      <c r="AI204" s="302">
        <f t="shared" si="554"/>
        <v>0</v>
      </c>
      <c r="AJ204" s="302">
        <f t="shared" si="554"/>
        <v>0</v>
      </c>
      <c r="AK204" s="302">
        <f t="shared" si="554"/>
        <v>0</v>
      </c>
      <c r="AL204" s="302">
        <f>SUM(AL199:AL203)</f>
        <v>0</v>
      </c>
      <c r="AM204" s="302">
        <f>SUM(AM199:AM203)</f>
        <v>0</v>
      </c>
      <c r="AN204" s="302">
        <f t="shared" ref="AN204:AR204" si="555">SUM(AN199:AN203)</f>
        <v>0</v>
      </c>
      <c r="AO204" s="302">
        <f t="shared" si="555"/>
        <v>0</v>
      </c>
      <c r="AP204" s="302">
        <f t="shared" si="555"/>
        <v>0</v>
      </c>
      <c r="AQ204" s="302">
        <f t="shared" si="555"/>
        <v>0</v>
      </c>
      <c r="AR204" s="302">
        <f t="shared" si="555"/>
        <v>0</v>
      </c>
      <c r="AS204" s="359">
        <f>SUM(AS199:AS203)</f>
        <v>0</v>
      </c>
    </row>
    <row r="205" spans="2:45" ht="15.75" hidden="1">
      <c r="B205" s="305" t="s">
        <v>269</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6">AF196*AF198</f>
        <v>0</v>
      </c>
      <c r="AG205" s="303">
        <f t="shared" si="556"/>
        <v>0</v>
      </c>
      <c r="AH205" s="303">
        <f t="shared" si="556"/>
        <v>0</v>
      </c>
      <c r="AI205" s="303">
        <f t="shared" si="556"/>
        <v>0</v>
      </c>
      <c r="AJ205" s="303">
        <f t="shared" si="556"/>
        <v>0</v>
      </c>
      <c r="AK205" s="303">
        <f t="shared" si="556"/>
        <v>0</v>
      </c>
      <c r="AL205" s="303">
        <f>AL196*AL198</f>
        <v>0</v>
      </c>
      <c r="AM205" s="303">
        <f t="shared" ref="AM205:AR205" si="557">AM196*AM198</f>
        <v>0</v>
      </c>
      <c r="AN205" s="303">
        <f t="shared" si="557"/>
        <v>0</v>
      </c>
      <c r="AO205" s="303">
        <f t="shared" si="557"/>
        <v>0</v>
      </c>
      <c r="AP205" s="303">
        <f t="shared" si="557"/>
        <v>0</v>
      </c>
      <c r="AQ205" s="303">
        <f t="shared" si="557"/>
        <v>0</v>
      </c>
      <c r="AR205" s="303">
        <f t="shared" si="557"/>
        <v>0</v>
      </c>
      <c r="AS205" s="359">
        <f>SUM(AE205:AR205)</f>
        <v>0</v>
      </c>
    </row>
    <row r="206" spans="2:45" ht="15.75" hidden="1">
      <c r="B206" s="305" t="s">
        <v>270</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idden="1">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idden="1">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0</v>
      </c>
      <c r="AF208" s="251">
        <f>SUMPRODUCT($E$38:$E$193,AF38:AF193)</f>
        <v>0</v>
      </c>
      <c r="AG208" s="251">
        <f>IF(AG36="kw",SUMPRODUCT($Q$38:$Q$193,$S$38:$S$193,AG38:AG193),SUMPRODUCT($E$38:$E$193,AG38:AG193))</f>
        <v>0</v>
      </c>
      <c r="AH208" s="251">
        <f t="shared" ref="AH208:AR208" si="558">IF(AH36="kw",SUMPRODUCT($Q$38:$Q$193,$S$38:$S$193,AH38:AH193),SUMPRODUCT($E$38:$E$193,AH38:AH193))</f>
        <v>0</v>
      </c>
      <c r="AI208" s="251">
        <f t="shared" si="558"/>
        <v>0</v>
      </c>
      <c r="AJ208" s="251">
        <f t="shared" si="558"/>
        <v>0</v>
      </c>
      <c r="AK208" s="251">
        <f t="shared" si="558"/>
        <v>0</v>
      </c>
      <c r="AL208" s="251">
        <f t="shared" si="558"/>
        <v>0</v>
      </c>
      <c r="AM208" s="251">
        <f t="shared" si="558"/>
        <v>0</v>
      </c>
      <c r="AN208" s="251">
        <f t="shared" si="558"/>
        <v>0</v>
      </c>
      <c r="AO208" s="251">
        <f t="shared" si="558"/>
        <v>0</v>
      </c>
      <c r="AP208" s="251">
        <f t="shared" si="558"/>
        <v>0</v>
      </c>
      <c r="AQ208" s="251">
        <f t="shared" si="558"/>
        <v>0</v>
      </c>
      <c r="AR208" s="251">
        <f t="shared" si="558"/>
        <v>0</v>
      </c>
      <c r="AS208" s="304"/>
    </row>
    <row r="209" spans="2:45" hidden="1">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0</v>
      </c>
      <c r="AF209" s="251">
        <f>SUMPRODUCT($F$38:$F$193,AF38:AF193)</f>
        <v>0</v>
      </c>
      <c r="AG209" s="251">
        <f>IF(AG36="kw",SUMPRODUCT($Q$38:$Q$193,$T$38:$T$193,AG38:AG193),SUMPRODUCT($F$38:$F$193,AG38:AG193))</f>
        <v>0</v>
      </c>
      <c r="AH209" s="251">
        <f t="shared" ref="AH209:AR209" si="559">IF(AH36="kw",SUMPRODUCT($Q$38:$Q$193,$T$38:$T$193,AH38:AH193),SUMPRODUCT($F$38:$F$193,AH38:AH193))</f>
        <v>0</v>
      </c>
      <c r="AI209" s="251">
        <f t="shared" si="559"/>
        <v>0</v>
      </c>
      <c r="AJ209" s="251">
        <f t="shared" si="559"/>
        <v>0</v>
      </c>
      <c r="AK209" s="251">
        <f t="shared" si="559"/>
        <v>0</v>
      </c>
      <c r="AL209" s="251">
        <f t="shared" si="559"/>
        <v>0</v>
      </c>
      <c r="AM209" s="251">
        <f t="shared" si="559"/>
        <v>0</v>
      </c>
      <c r="AN209" s="251">
        <f t="shared" si="559"/>
        <v>0</v>
      </c>
      <c r="AO209" s="251">
        <f t="shared" si="559"/>
        <v>0</v>
      </c>
      <c r="AP209" s="251">
        <f t="shared" si="559"/>
        <v>0</v>
      </c>
      <c r="AQ209" s="251">
        <f t="shared" si="559"/>
        <v>0</v>
      </c>
      <c r="AR209" s="251">
        <f t="shared" si="559"/>
        <v>0</v>
      </c>
      <c r="AS209" s="295"/>
    </row>
    <row r="210" spans="2:45" hidden="1">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0</v>
      </c>
      <c r="AF210" s="251">
        <f>SUMPRODUCT($G$38:$G$193,AF38:AF193)</f>
        <v>0</v>
      </c>
      <c r="AG210" s="251">
        <f>IF(AG36="kw",SUMPRODUCT($Q$38:$Q$193,$U$38:$U$193,AG38:AG193),SUMPRODUCT($G$38:$G$193,AG38:AG193))</f>
        <v>0</v>
      </c>
      <c r="AH210" s="251">
        <f t="shared" ref="AH210:AR210" si="560">IF(AH36="kw",SUMPRODUCT($Q$38:$Q$193,$U$38:$U$193,AH38:AH193),SUMPRODUCT($G$38:$G$193,AH38:AH193))</f>
        <v>0</v>
      </c>
      <c r="AI210" s="251">
        <f t="shared" si="560"/>
        <v>0</v>
      </c>
      <c r="AJ210" s="251">
        <f t="shared" si="560"/>
        <v>0</v>
      </c>
      <c r="AK210" s="251">
        <f t="shared" si="560"/>
        <v>0</v>
      </c>
      <c r="AL210" s="251">
        <f t="shared" si="560"/>
        <v>0</v>
      </c>
      <c r="AM210" s="251">
        <f t="shared" si="560"/>
        <v>0</v>
      </c>
      <c r="AN210" s="251">
        <f t="shared" si="560"/>
        <v>0</v>
      </c>
      <c r="AO210" s="251">
        <f t="shared" si="560"/>
        <v>0</v>
      </c>
      <c r="AP210" s="251">
        <f t="shared" si="560"/>
        <v>0</v>
      </c>
      <c r="AQ210" s="251">
        <f t="shared" si="560"/>
        <v>0</v>
      </c>
      <c r="AR210" s="251">
        <f t="shared" si="560"/>
        <v>0</v>
      </c>
      <c r="AS210" s="295"/>
    </row>
    <row r="211" spans="2:45" hidden="1">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0</v>
      </c>
      <c r="AF211" s="251">
        <f>SUMPRODUCT($H$38:$H$193,AF38:AF193)</f>
        <v>0</v>
      </c>
      <c r="AG211" s="251">
        <f>IF(AG36="kw",SUMPRODUCT($Q$38:$Q$193,$V$38:$V$193,AG38:AG193),SUMPRODUCT($H$38:$H$193,AG38:AG193))</f>
        <v>0</v>
      </c>
      <c r="AH211" s="251">
        <f t="shared" ref="AH211:AR211" si="561">IF(AH36="kw",SUMPRODUCT($Q$38:$Q$193,$V$38:$V$193,AH38:AH193),SUMPRODUCT($H$38:$H$193,AH38:AH193))</f>
        <v>0</v>
      </c>
      <c r="AI211" s="251">
        <f t="shared" si="561"/>
        <v>0</v>
      </c>
      <c r="AJ211" s="251">
        <f t="shared" si="561"/>
        <v>0</v>
      </c>
      <c r="AK211" s="251">
        <f t="shared" si="561"/>
        <v>0</v>
      </c>
      <c r="AL211" s="251">
        <f t="shared" si="561"/>
        <v>0</v>
      </c>
      <c r="AM211" s="251">
        <f t="shared" si="561"/>
        <v>0</v>
      </c>
      <c r="AN211" s="251">
        <f t="shared" si="561"/>
        <v>0</v>
      </c>
      <c r="AO211" s="251">
        <f t="shared" si="561"/>
        <v>0</v>
      </c>
      <c r="AP211" s="251">
        <f t="shared" si="561"/>
        <v>0</v>
      </c>
      <c r="AQ211" s="251">
        <f t="shared" si="561"/>
        <v>0</v>
      </c>
      <c r="AR211" s="251">
        <f t="shared" si="561"/>
        <v>0</v>
      </c>
      <c r="AS211" s="295"/>
    </row>
    <row r="212" spans="2:45" hidden="1">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0</v>
      </c>
      <c r="AF212" s="251">
        <f>SUMPRODUCT($I$38:$I$193,AF38:AF193)</f>
        <v>0</v>
      </c>
      <c r="AG212" s="251">
        <f>IF(AG36="kw",SUMPRODUCT($Q$38:$Q$193,$W$38:$W$193,AG38:AG193),SUMPRODUCT($I$38:$I$193,AG38:AG193))</f>
        <v>0</v>
      </c>
      <c r="AH212" s="251">
        <f t="shared" ref="AH212:AR212" si="562">IF(AH36="kw",SUMPRODUCT($Q$38:$Q$193,$W$38:$W$193,AH38:AH193),SUMPRODUCT($I$38:$I$193,AH38:AH193))</f>
        <v>0</v>
      </c>
      <c r="AI212" s="251">
        <f t="shared" si="562"/>
        <v>0</v>
      </c>
      <c r="AJ212" s="251">
        <f t="shared" si="562"/>
        <v>0</v>
      </c>
      <c r="AK212" s="251">
        <f t="shared" si="562"/>
        <v>0</v>
      </c>
      <c r="AL212" s="251">
        <f t="shared" si="562"/>
        <v>0</v>
      </c>
      <c r="AM212" s="251">
        <f t="shared" si="562"/>
        <v>0</v>
      </c>
      <c r="AN212" s="251">
        <f t="shared" si="562"/>
        <v>0</v>
      </c>
      <c r="AO212" s="251">
        <f t="shared" si="562"/>
        <v>0</v>
      </c>
      <c r="AP212" s="251">
        <f t="shared" si="562"/>
        <v>0</v>
      </c>
      <c r="AQ212" s="251">
        <f t="shared" si="562"/>
        <v>0</v>
      </c>
      <c r="AR212" s="251">
        <f t="shared" si="562"/>
        <v>0</v>
      </c>
      <c r="AS212" s="295"/>
    </row>
    <row r="213" spans="2:45" hidden="1">
      <c r="B213" s="254" t="s">
        <v>845</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0</v>
      </c>
      <c r="AF213" s="251">
        <f>SUMPRODUCT($J$38:$J$193,AF38:AF193)</f>
        <v>0</v>
      </c>
      <c r="AG213" s="251">
        <f>IF(AG36="kw",SUMPRODUCT($Q$38:$Q$193,$X$38:$X$193,AG38:AG193),SUMPRODUCT($J$38:$J$193,AG38:AG193))</f>
        <v>0</v>
      </c>
      <c r="AH213" s="251">
        <f t="shared" ref="AH213:AR213" si="563">IF(AH36="kw",SUMPRODUCT($Q$38:$Q$193,$X$38:$X$193,AH38:AH193),SUMPRODUCT($J$38:$J$193,AH38:AH193))</f>
        <v>0</v>
      </c>
      <c r="AI213" s="251">
        <f t="shared" si="563"/>
        <v>0</v>
      </c>
      <c r="AJ213" s="251">
        <f t="shared" si="563"/>
        <v>0</v>
      </c>
      <c r="AK213" s="251">
        <f t="shared" si="563"/>
        <v>0</v>
      </c>
      <c r="AL213" s="251">
        <f t="shared" si="563"/>
        <v>0</v>
      </c>
      <c r="AM213" s="251">
        <f t="shared" si="563"/>
        <v>0</v>
      </c>
      <c r="AN213" s="251">
        <f t="shared" si="563"/>
        <v>0</v>
      </c>
      <c r="AO213" s="251">
        <f t="shared" si="563"/>
        <v>0</v>
      </c>
      <c r="AP213" s="251">
        <f t="shared" si="563"/>
        <v>0</v>
      </c>
      <c r="AQ213" s="251">
        <f t="shared" si="563"/>
        <v>0</v>
      </c>
      <c r="AR213" s="251">
        <f t="shared" si="563"/>
        <v>0</v>
      </c>
      <c r="AS213" s="295"/>
    </row>
    <row r="214" spans="2:45" hidden="1">
      <c r="B214" s="254" t="s">
        <v>850</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0</v>
      </c>
      <c r="AF214" s="251">
        <f>SUMPRODUCT($K$35:$K$193,AF35:AF193)</f>
        <v>0</v>
      </c>
      <c r="AG214" s="251">
        <f>IF(AG36="kw",SUMPRODUCT($Q$38:$Q$193,$Y$38:$Y$193,AG38:AG193),SUMPRODUCT($K$38:$K$193,AG38:AG193))</f>
        <v>0</v>
      </c>
      <c r="AH214" s="251">
        <f t="shared" ref="AH214:AR214" si="564">IF(AH36="kw",SUMPRODUCT($Q$38:$Q$193,$Y$38:$Y$193,AH38:AH193),SUMPRODUCT($K$38:$K$193,AH38:AH193))</f>
        <v>0</v>
      </c>
      <c r="AI214" s="251">
        <f t="shared" si="564"/>
        <v>0</v>
      </c>
      <c r="AJ214" s="251">
        <f t="shared" si="564"/>
        <v>0</v>
      </c>
      <c r="AK214" s="251">
        <f t="shared" si="564"/>
        <v>0</v>
      </c>
      <c r="AL214" s="251">
        <f t="shared" si="564"/>
        <v>0</v>
      </c>
      <c r="AM214" s="251">
        <f t="shared" si="564"/>
        <v>0</v>
      </c>
      <c r="AN214" s="251">
        <f t="shared" si="564"/>
        <v>0</v>
      </c>
      <c r="AO214" s="251">
        <f t="shared" si="564"/>
        <v>0</v>
      </c>
      <c r="AP214" s="251">
        <f t="shared" si="564"/>
        <v>0</v>
      </c>
      <c r="AQ214" s="251">
        <f t="shared" si="564"/>
        <v>0</v>
      </c>
      <c r="AR214" s="251">
        <f t="shared" si="564"/>
        <v>0</v>
      </c>
      <c r="AS214" s="295"/>
    </row>
    <row r="215" spans="2:45" hidden="1">
      <c r="B215" s="254" t="s">
        <v>851</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0</v>
      </c>
      <c r="AF215" s="251">
        <f>SUMPRODUCT($L$38:$L$193,AF38:AF193)</f>
        <v>0</v>
      </c>
      <c r="AG215" s="251">
        <f>IF(AG36="kw",SUMPRODUCT($Q$38:$Q$193,$Z$38:$Z$193,AG38:AG193),SUMPRODUCT($L$38:$L$193,AG38:AG193))</f>
        <v>0</v>
      </c>
      <c r="AH215" s="251">
        <f t="shared" ref="AH215:AR215" si="565">IF(AH36="kw",SUMPRODUCT($Q$38:$Q$193,$Z$38:$Z$193,AH38:AH193),SUMPRODUCT($L$38:$L$193,AH38:AH193))</f>
        <v>0</v>
      </c>
      <c r="AI215" s="251">
        <f t="shared" si="565"/>
        <v>0</v>
      </c>
      <c r="AJ215" s="251">
        <f t="shared" si="565"/>
        <v>0</v>
      </c>
      <c r="AK215" s="251">
        <f t="shared" si="565"/>
        <v>0</v>
      </c>
      <c r="AL215" s="251">
        <f t="shared" si="565"/>
        <v>0</v>
      </c>
      <c r="AM215" s="251">
        <f t="shared" si="565"/>
        <v>0</v>
      </c>
      <c r="AN215" s="251">
        <f t="shared" si="565"/>
        <v>0</v>
      </c>
      <c r="AO215" s="251">
        <f t="shared" si="565"/>
        <v>0</v>
      </c>
      <c r="AP215" s="251">
        <f t="shared" si="565"/>
        <v>0</v>
      </c>
      <c r="AQ215" s="251">
        <f t="shared" si="565"/>
        <v>0</v>
      </c>
      <c r="AR215" s="251">
        <f t="shared" si="565"/>
        <v>0</v>
      </c>
      <c r="AS215" s="295"/>
    </row>
    <row r="216" spans="2:45" hidden="1">
      <c r="B216" s="254" t="s">
        <v>852</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0</v>
      </c>
      <c r="AF216" s="251">
        <f>SUMPRODUCT($M$38:$M$193,AF38:AF193)</f>
        <v>0</v>
      </c>
      <c r="AG216" s="251">
        <f>IF(AG36="kw",SUMPRODUCT($Q$38:$Q$193,$AA$38:$AA$193,AG38:AG193),SUMPRODUCT($M$38:$M$193,AG38:AG193))</f>
        <v>0</v>
      </c>
      <c r="AH216" s="251">
        <f t="shared" ref="AH216:AR216" si="566">IF(AH36="kw",SUMPRODUCT($Q$38:$Q$193,$AA$38:$AA$193,AH38:AH193),SUMPRODUCT($M$38:$M$193,AH38:AH193))</f>
        <v>0</v>
      </c>
      <c r="AI216" s="251">
        <f t="shared" si="566"/>
        <v>0</v>
      </c>
      <c r="AJ216" s="251">
        <f t="shared" si="566"/>
        <v>0</v>
      </c>
      <c r="AK216" s="251">
        <f t="shared" si="566"/>
        <v>0</v>
      </c>
      <c r="AL216" s="251">
        <f t="shared" si="566"/>
        <v>0</v>
      </c>
      <c r="AM216" s="251">
        <f t="shared" si="566"/>
        <v>0</v>
      </c>
      <c r="AN216" s="251">
        <f t="shared" si="566"/>
        <v>0</v>
      </c>
      <c r="AO216" s="251">
        <f t="shared" si="566"/>
        <v>0</v>
      </c>
      <c r="AP216" s="251">
        <f t="shared" si="566"/>
        <v>0</v>
      </c>
      <c r="AQ216" s="251">
        <f t="shared" si="566"/>
        <v>0</v>
      </c>
      <c r="AR216" s="251">
        <f t="shared" si="566"/>
        <v>0</v>
      </c>
      <c r="AS216" s="295"/>
    </row>
    <row r="217" spans="2:45" hidden="1">
      <c r="B217" s="254" t="s">
        <v>853</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0</v>
      </c>
      <c r="AF217" s="251">
        <f>SUMPRODUCT($N$38:$N$193,AF38:AF193)</f>
        <v>0</v>
      </c>
      <c r="AG217" s="251">
        <f>IF(AG36="kw",SUMPRODUCT($Q$38:$Q$193,$AB$38:$AB$193,AG38:AG193),SUMPRODUCT($N$38:$N$193,AG38:AG193))</f>
        <v>0</v>
      </c>
      <c r="AH217" s="251">
        <f t="shared" ref="AH217:AR217" si="567">IF(AH36="kw",SUMPRODUCT($Q$38:$Q$193,$AB$38:$AB$193,AH38:AH193),SUMPRODUCT($N$38:$N$193,AH38:AH193))</f>
        <v>0</v>
      </c>
      <c r="AI217" s="251">
        <f t="shared" si="567"/>
        <v>0</v>
      </c>
      <c r="AJ217" s="251">
        <f t="shared" si="567"/>
        <v>0</v>
      </c>
      <c r="AK217" s="251">
        <f t="shared" si="567"/>
        <v>0</v>
      </c>
      <c r="AL217" s="251">
        <f t="shared" si="567"/>
        <v>0</v>
      </c>
      <c r="AM217" s="251">
        <f t="shared" si="567"/>
        <v>0</v>
      </c>
      <c r="AN217" s="251">
        <f t="shared" si="567"/>
        <v>0</v>
      </c>
      <c r="AO217" s="251">
        <f t="shared" si="567"/>
        <v>0</v>
      </c>
      <c r="AP217" s="251">
        <f t="shared" si="567"/>
        <v>0</v>
      </c>
      <c r="AQ217" s="251">
        <f t="shared" si="567"/>
        <v>0</v>
      </c>
      <c r="AR217" s="251">
        <f t="shared" si="567"/>
        <v>0</v>
      </c>
      <c r="AS217" s="295"/>
    </row>
    <row r="218" spans="2:45" hidden="1">
      <c r="B218" s="254" t="s">
        <v>854</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0</v>
      </c>
      <c r="AF218" s="251">
        <f>SUMPRODUCT($O$38:$O$193,AF38:AF193)</f>
        <v>0</v>
      </c>
      <c r="AG218" s="251">
        <f>IF(AG36="kw",SUMPRODUCT($Q$38:$Q$193,$AC$38:$AC$193,AG38:AG193),SUMPRODUCT($O$38:$O$193,AG38:AG193))</f>
        <v>0</v>
      </c>
      <c r="AH218" s="251">
        <f t="shared" ref="AH218:AR218" si="568">IF(AH36="kw",SUMPRODUCT($Q$38:$Q$193,$AC$38:$AC$193,AH38:AH193),SUMPRODUCT($O$38:$O$193,AH38:AH193))</f>
        <v>0</v>
      </c>
      <c r="AI218" s="251">
        <f t="shared" si="568"/>
        <v>0</v>
      </c>
      <c r="AJ218" s="251">
        <f t="shared" si="568"/>
        <v>0</v>
      </c>
      <c r="AK218" s="251">
        <f t="shared" si="568"/>
        <v>0</v>
      </c>
      <c r="AL218" s="251">
        <f t="shared" si="568"/>
        <v>0</v>
      </c>
      <c r="AM218" s="251">
        <f t="shared" si="568"/>
        <v>0</v>
      </c>
      <c r="AN218" s="251">
        <f t="shared" si="568"/>
        <v>0</v>
      </c>
      <c r="AO218" s="251">
        <f t="shared" si="568"/>
        <v>0</v>
      </c>
      <c r="AP218" s="251">
        <f t="shared" si="568"/>
        <v>0</v>
      </c>
      <c r="AQ218" s="251">
        <f t="shared" si="568"/>
        <v>0</v>
      </c>
      <c r="AR218" s="251">
        <f t="shared" si="568"/>
        <v>0</v>
      </c>
      <c r="AS218" s="295"/>
    </row>
    <row r="219" spans="2:45" hidden="1">
      <c r="B219" s="388" t="s">
        <v>855</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0</v>
      </c>
      <c r="AF219" s="285">
        <f>SUMPRODUCT($P$38:$P$193,AF38:AF193)</f>
        <v>0</v>
      </c>
      <c r="AG219" s="285">
        <f>IF(AG36="kw",SUMPRODUCT($Q$38:$Q$193,$AD$38:$AD$193,AG38:AG193),SUMPRODUCT($P$38:$P$193,AG38:AG193))</f>
        <v>0</v>
      </c>
      <c r="AH219" s="285">
        <f t="shared" ref="AH219:AR219" si="569">IF(AH36="kw",SUMPRODUCT($Q$38:$Q$193,$AD$38:$AD$193,AH38:AH193),SUMPRODUCT($P$38:$P$193,AH38:AH193))</f>
        <v>0</v>
      </c>
      <c r="AI219" s="285">
        <f t="shared" si="569"/>
        <v>0</v>
      </c>
      <c r="AJ219" s="285">
        <f t="shared" si="569"/>
        <v>0</v>
      </c>
      <c r="AK219" s="285">
        <f t="shared" si="569"/>
        <v>0</v>
      </c>
      <c r="AL219" s="285">
        <f t="shared" si="569"/>
        <v>0</v>
      </c>
      <c r="AM219" s="285">
        <f t="shared" si="569"/>
        <v>0</v>
      </c>
      <c r="AN219" s="285">
        <f t="shared" si="569"/>
        <v>0</v>
      </c>
      <c r="AO219" s="285">
        <f t="shared" si="569"/>
        <v>0</v>
      </c>
      <c r="AP219" s="285">
        <f t="shared" si="569"/>
        <v>0</v>
      </c>
      <c r="AQ219" s="285">
        <f t="shared" si="569"/>
        <v>0</v>
      </c>
      <c r="AR219" s="285">
        <f t="shared" si="569"/>
        <v>0</v>
      </c>
      <c r="AS219" s="339"/>
    </row>
    <row r="220" spans="2:45" ht="20.25" hidden="1" customHeight="1">
      <c r="B220" s="322" t="s">
        <v>589</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75" hidden="1">
      <c r="B221" s="389"/>
    </row>
    <row r="222" spans="2:45" ht="15.75" hidden="1">
      <c r="B222" s="389"/>
    </row>
    <row r="223" spans="2:45" ht="15.75" hidden="1">
      <c r="B223" s="241" t="s">
        <v>273</v>
      </c>
      <c r="C223" s="242"/>
      <c r="D223" s="511" t="s">
        <v>526</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hidden="1" customHeight="1">
      <c r="B224" s="913" t="s">
        <v>211</v>
      </c>
      <c r="C224" s="915" t="s">
        <v>33</v>
      </c>
      <c r="D224" s="244" t="s">
        <v>422</v>
      </c>
      <c r="E224" s="924" t="s">
        <v>209</v>
      </c>
      <c r="F224" s="925"/>
      <c r="G224" s="925"/>
      <c r="H224" s="925"/>
      <c r="I224" s="925"/>
      <c r="J224" s="925"/>
      <c r="K224" s="925"/>
      <c r="L224" s="925"/>
      <c r="M224" s="925"/>
      <c r="N224" s="925"/>
      <c r="O224" s="925"/>
      <c r="P224" s="926"/>
      <c r="Q224" s="922" t="s">
        <v>213</v>
      </c>
      <c r="R224" s="244" t="s">
        <v>423</v>
      </c>
      <c r="S224" s="919" t="s">
        <v>212</v>
      </c>
      <c r="T224" s="920"/>
      <c r="U224" s="920"/>
      <c r="V224" s="920"/>
      <c r="W224" s="920"/>
      <c r="X224" s="920"/>
      <c r="Y224" s="920"/>
      <c r="Z224" s="920"/>
      <c r="AA224" s="920"/>
      <c r="AB224" s="920"/>
      <c r="AC224" s="920"/>
      <c r="AD224" s="927"/>
      <c r="AE224" s="919" t="s">
        <v>243</v>
      </c>
      <c r="AF224" s="920"/>
      <c r="AG224" s="920"/>
      <c r="AH224" s="920"/>
      <c r="AI224" s="920"/>
      <c r="AJ224" s="920"/>
      <c r="AK224" s="920"/>
      <c r="AL224" s="920"/>
      <c r="AM224" s="920"/>
      <c r="AN224" s="920"/>
      <c r="AO224" s="920"/>
      <c r="AP224" s="920"/>
      <c r="AQ224" s="920"/>
      <c r="AR224" s="920"/>
      <c r="AS224" s="921"/>
    </row>
    <row r="225" spans="1:45" ht="60.75" hidden="1" customHeight="1">
      <c r="B225" s="914"/>
      <c r="C225" s="916"/>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923"/>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Competitive Sector Multi-Unit Residential Service</v>
      </c>
      <c r="AG225" s="245" t="str">
        <f>'1.  LRAMVA Summary'!$F$53</f>
        <v>GS &lt;50kW</v>
      </c>
      <c r="AH225" s="245" t="str">
        <f>'1.  LRAMVA Summary'!$G$53</f>
        <v>GS 50-999kW</v>
      </c>
      <c r="AI225" s="245" t="str">
        <f>'1.  LRAMVA Summary'!$H$53</f>
        <v>GS 1000-4999kW</v>
      </c>
      <c r="AJ225" s="245" t="str">
        <f>'1.  LRAMVA Summary'!$I$53</f>
        <v>Large Use</v>
      </c>
      <c r="AK225" s="245" t="str">
        <f>'1.  LRAMVA Summary'!$J$53</f>
        <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hidden="1" customHeight="1">
      <c r="B226" s="454" t="s">
        <v>502</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kWh</v>
      </c>
      <c r="AH226" s="251" t="str">
        <f>'1.  LRAMVA Summary'!$G$54</f>
        <v>kW</v>
      </c>
      <c r="AI226" s="251" t="str">
        <f>'1.  LRAMVA Summary'!$H$54</f>
        <v>kW</v>
      </c>
      <c r="AJ226" s="251" t="str">
        <f>'1.  LRAMVA Summary'!$I$54</f>
        <v>kW</v>
      </c>
      <c r="AK226" s="251">
        <f>'1.  LRAMVA Summary'!$J$54</f>
        <v>0</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75" hidden="1" outlineLevel="1">
      <c r="B227" s="248" t="s">
        <v>495</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idden="1"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idden="1" outlineLevel="1">
      <c r="B229" s="254" t="s">
        <v>289</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70">AF228</f>
        <v>0</v>
      </c>
      <c r="AG229" s="362">
        <f t="shared" ref="AG229" si="571">AG228</f>
        <v>0</v>
      </c>
      <c r="AH229" s="362">
        <f t="shared" ref="AH229" si="572">AH228</f>
        <v>0</v>
      </c>
      <c r="AI229" s="362">
        <f t="shared" ref="AI229" si="573">AI228</f>
        <v>0</v>
      </c>
      <c r="AJ229" s="362">
        <f t="shared" ref="AJ229" si="574">AJ228</f>
        <v>0</v>
      </c>
      <c r="AK229" s="362">
        <f t="shared" ref="AK229" si="575">AK228</f>
        <v>0</v>
      </c>
      <c r="AL229" s="362">
        <f t="shared" ref="AL229" si="576">AL228</f>
        <v>0</v>
      </c>
      <c r="AM229" s="362">
        <f t="shared" ref="AM229" si="577">AM228</f>
        <v>0</v>
      </c>
      <c r="AN229" s="362">
        <f t="shared" ref="AN229" si="578">AN228</f>
        <v>0</v>
      </c>
      <c r="AO229" s="362">
        <f t="shared" ref="AO229" si="579">AO228</f>
        <v>0</v>
      </c>
      <c r="AP229" s="362">
        <f t="shared" ref="AP229" si="580">AP228</f>
        <v>0</v>
      </c>
      <c r="AQ229" s="362">
        <f t="shared" ref="AQ229" si="581">AQ228</f>
        <v>0</v>
      </c>
      <c r="AR229" s="362">
        <f t="shared" ref="AR229" si="582">AR228</f>
        <v>0</v>
      </c>
      <c r="AS229" s="257"/>
    </row>
    <row r="230" spans="1:45" ht="15.75" hidden="1" outlineLevel="1">
      <c r="B230" s="258"/>
      <c r="C230" s="259"/>
      <c r="D230" s="259"/>
      <c r="E230" s="259"/>
      <c r="F230" s="259"/>
      <c r="G230" s="259"/>
      <c r="H230" s="259"/>
      <c r="I230" s="259"/>
      <c r="J230" s="659"/>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idden="1"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idden="1" outlineLevel="1">
      <c r="B232" s="254" t="s">
        <v>289</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83">AF231</f>
        <v>0</v>
      </c>
      <c r="AG232" s="362">
        <f t="shared" ref="AG232" si="584">AG231</f>
        <v>0</v>
      </c>
      <c r="AH232" s="362">
        <f t="shared" ref="AH232" si="585">AH231</f>
        <v>0</v>
      </c>
      <c r="AI232" s="362">
        <f t="shared" ref="AI232" si="586">AI231</f>
        <v>0</v>
      </c>
      <c r="AJ232" s="362">
        <f t="shared" ref="AJ232" si="587">AJ231</f>
        <v>0</v>
      </c>
      <c r="AK232" s="362">
        <f t="shared" ref="AK232" si="588">AK231</f>
        <v>0</v>
      </c>
      <c r="AL232" s="362">
        <f t="shared" ref="AL232" si="589">AL231</f>
        <v>0</v>
      </c>
      <c r="AM232" s="362">
        <f t="shared" ref="AM232" si="590">AM231</f>
        <v>0</v>
      </c>
      <c r="AN232" s="362">
        <f t="shared" ref="AN232" si="591">AN231</f>
        <v>0</v>
      </c>
      <c r="AO232" s="362">
        <f t="shared" ref="AO232" si="592">AO231</f>
        <v>0</v>
      </c>
      <c r="AP232" s="362">
        <f t="shared" ref="AP232" si="593">AP231</f>
        <v>0</v>
      </c>
      <c r="AQ232" s="362">
        <f t="shared" ref="AQ232" si="594">AQ231</f>
        <v>0</v>
      </c>
      <c r="AR232" s="362">
        <f t="shared" ref="AR232" si="595">AR231</f>
        <v>0</v>
      </c>
      <c r="AS232" s="257"/>
    </row>
    <row r="233" spans="1:45" ht="15.75" hidden="1"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idden="1"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idden="1" outlineLevel="1">
      <c r="B235" s="254" t="s">
        <v>289</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596">AF234</f>
        <v>0</v>
      </c>
      <c r="AG235" s="362">
        <f t="shared" ref="AG235" si="597">AG234</f>
        <v>0</v>
      </c>
      <c r="AH235" s="362">
        <f t="shared" ref="AH235" si="598">AH234</f>
        <v>0</v>
      </c>
      <c r="AI235" s="362">
        <f t="shared" ref="AI235" si="599">AI234</f>
        <v>0</v>
      </c>
      <c r="AJ235" s="362">
        <f t="shared" ref="AJ235" si="600">AJ234</f>
        <v>0</v>
      </c>
      <c r="AK235" s="362">
        <f t="shared" ref="AK235" si="601">AK234</f>
        <v>0</v>
      </c>
      <c r="AL235" s="362">
        <f t="shared" ref="AL235" si="602">AL234</f>
        <v>0</v>
      </c>
      <c r="AM235" s="362">
        <f t="shared" ref="AM235" si="603">AM234</f>
        <v>0</v>
      </c>
      <c r="AN235" s="362">
        <f t="shared" ref="AN235" si="604">AN234</f>
        <v>0</v>
      </c>
      <c r="AO235" s="362">
        <f t="shared" ref="AO235" si="605">AO234</f>
        <v>0</v>
      </c>
      <c r="AP235" s="362">
        <f t="shared" ref="AP235" si="606">AP234</f>
        <v>0</v>
      </c>
      <c r="AQ235" s="362">
        <f t="shared" ref="AQ235" si="607">AQ234</f>
        <v>0</v>
      </c>
      <c r="AR235" s="362">
        <f t="shared" ref="AR235" si="608">AR234</f>
        <v>0</v>
      </c>
      <c r="AS235" s="257"/>
    </row>
    <row r="236" spans="1:45" hidden="1"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idden="1" outlineLevel="1">
      <c r="A237" s="457">
        <v>4</v>
      </c>
      <c r="B237" s="273" t="s">
        <v>664</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idden="1" outlineLevel="1">
      <c r="B238" s="254" t="s">
        <v>289</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09">AF237</f>
        <v>0</v>
      </c>
      <c r="AG238" s="362">
        <f t="shared" ref="AG238" si="610">AG237</f>
        <v>0</v>
      </c>
      <c r="AH238" s="362">
        <f t="shared" ref="AH238" si="611">AH237</f>
        <v>0</v>
      </c>
      <c r="AI238" s="362">
        <f t="shared" ref="AI238" si="612">AI237</f>
        <v>0</v>
      </c>
      <c r="AJ238" s="362">
        <f t="shared" ref="AJ238" si="613">AJ237</f>
        <v>0</v>
      </c>
      <c r="AK238" s="362">
        <f t="shared" ref="AK238" si="614">AK237</f>
        <v>0</v>
      </c>
      <c r="AL238" s="362">
        <f t="shared" ref="AL238" si="615">AL237</f>
        <v>0</v>
      </c>
      <c r="AM238" s="362">
        <f t="shared" ref="AM238" si="616">AM237</f>
        <v>0</v>
      </c>
      <c r="AN238" s="362">
        <f t="shared" ref="AN238" si="617">AN237</f>
        <v>0</v>
      </c>
      <c r="AO238" s="362">
        <f t="shared" ref="AO238" si="618">AO237</f>
        <v>0</v>
      </c>
      <c r="AP238" s="362">
        <f t="shared" ref="AP238" si="619">AP237</f>
        <v>0</v>
      </c>
      <c r="AQ238" s="362">
        <f t="shared" ref="AQ238" si="620">AQ237</f>
        <v>0</v>
      </c>
      <c r="AR238" s="362">
        <f t="shared" ref="AR238" si="621">AR237</f>
        <v>0</v>
      </c>
      <c r="AS238" s="257"/>
    </row>
    <row r="239" spans="1:45" hidden="1"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hidden="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idden="1" outlineLevel="1">
      <c r="B241" s="254" t="s">
        <v>289</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22">AF240</f>
        <v>0</v>
      </c>
      <c r="AG241" s="362">
        <f t="shared" ref="AG241" si="623">AG240</f>
        <v>0</v>
      </c>
      <c r="AH241" s="362">
        <f t="shared" ref="AH241" si="624">AH240</f>
        <v>0</v>
      </c>
      <c r="AI241" s="362">
        <f t="shared" ref="AI241" si="625">AI240</f>
        <v>0</v>
      </c>
      <c r="AJ241" s="362">
        <f t="shared" ref="AJ241" si="626">AJ240</f>
        <v>0</v>
      </c>
      <c r="AK241" s="362">
        <f t="shared" ref="AK241" si="627">AK240</f>
        <v>0</v>
      </c>
      <c r="AL241" s="362">
        <f t="shared" ref="AL241" si="628">AL240</f>
        <v>0</v>
      </c>
      <c r="AM241" s="362">
        <f t="shared" ref="AM241" si="629">AM240</f>
        <v>0</v>
      </c>
      <c r="AN241" s="362">
        <f t="shared" ref="AN241" si="630">AN240</f>
        <v>0</v>
      </c>
      <c r="AO241" s="362">
        <f t="shared" ref="AO241" si="631">AO240</f>
        <v>0</v>
      </c>
      <c r="AP241" s="362">
        <f t="shared" ref="AP241" si="632">AP240</f>
        <v>0</v>
      </c>
      <c r="AQ241" s="362">
        <f t="shared" ref="AQ241" si="633">AQ240</f>
        <v>0</v>
      </c>
      <c r="AR241" s="362">
        <f t="shared" ref="AR241" si="634">AR240</f>
        <v>0</v>
      </c>
      <c r="AS241" s="257"/>
    </row>
    <row r="242" spans="1:45" hidden="1"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75" hidden="1" outlineLevel="1">
      <c r="B243" s="278" t="s">
        <v>496</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idden="1"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idden="1" outlineLevel="1">
      <c r="B245" s="254" t="s">
        <v>289</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5">AF244</f>
        <v>0</v>
      </c>
      <c r="AG245" s="362">
        <f t="shared" ref="AG245" si="636">AG244</f>
        <v>0</v>
      </c>
      <c r="AH245" s="362">
        <f t="shared" ref="AH245" si="637">AH244</f>
        <v>0</v>
      </c>
      <c r="AI245" s="362">
        <f t="shared" ref="AI245" si="638">AI244</f>
        <v>0</v>
      </c>
      <c r="AJ245" s="362">
        <f t="shared" ref="AJ245" si="639">AJ244</f>
        <v>0</v>
      </c>
      <c r="AK245" s="362">
        <f t="shared" ref="AK245" si="640">AK244</f>
        <v>0</v>
      </c>
      <c r="AL245" s="362">
        <f t="shared" ref="AL245" si="641">AL244</f>
        <v>0</v>
      </c>
      <c r="AM245" s="362">
        <f t="shared" ref="AM245" si="642">AM244</f>
        <v>0</v>
      </c>
      <c r="AN245" s="362">
        <f t="shared" ref="AN245" si="643">AN244</f>
        <v>0</v>
      </c>
      <c r="AO245" s="362">
        <f t="shared" ref="AO245" si="644">AO244</f>
        <v>0</v>
      </c>
      <c r="AP245" s="362">
        <f t="shared" ref="AP245" si="645">AP244</f>
        <v>0</v>
      </c>
      <c r="AQ245" s="362">
        <f t="shared" ref="AQ245" si="646">AQ244</f>
        <v>0</v>
      </c>
      <c r="AR245" s="362">
        <f t="shared" ref="AR245" si="647">AR244</f>
        <v>0</v>
      </c>
      <c r="AS245" s="270"/>
    </row>
    <row r="246" spans="1:45" hidden="1"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30" hidden="1"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idden="1" outlineLevel="1">
      <c r="B248" s="254" t="s">
        <v>289</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48">AF247</f>
        <v>0</v>
      </c>
      <c r="AG248" s="362">
        <f t="shared" ref="AG248" si="649">AG247</f>
        <v>0</v>
      </c>
      <c r="AH248" s="362">
        <f t="shared" ref="AH248" si="650">AH247</f>
        <v>0</v>
      </c>
      <c r="AI248" s="362">
        <f t="shared" ref="AI248" si="651">AI247</f>
        <v>0</v>
      </c>
      <c r="AJ248" s="362">
        <f t="shared" ref="AJ248" si="652">AJ247</f>
        <v>0</v>
      </c>
      <c r="AK248" s="362">
        <f t="shared" ref="AK248" si="653">AK247</f>
        <v>0</v>
      </c>
      <c r="AL248" s="362">
        <f t="shared" ref="AL248" si="654">AL247</f>
        <v>0</v>
      </c>
      <c r="AM248" s="362">
        <f t="shared" ref="AM248" si="655">AM247</f>
        <v>0</v>
      </c>
      <c r="AN248" s="362">
        <f t="shared" ref="AN248" si="656">AN247</f>
        <v>0</v>
      </c>
      <c r="AO248" s="362">
        <f t="shared" ref="AO248" si="657">AO247</f>
        <v>0</v>
      </c>
      <c r="AP248" s="362">
        <f t="shared" ref="AP248" si="658">AP247</f>
        <v>0</v>
      </c>
      <c r="AQ248" s="362">
        <f t="shared" ref="AQ248" si="659">AQ247</f>
        <v>0</v>
      </c>
      <c r="AR248" s="362">
        <f t="shared" ref="AR248" si="660">AR247</f>
        <v>0</v>
      </c>
      <c r="AS248" s="270"/>
    </row>
    <row r="249" spans="1:45" hidden="1"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idden="1"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idden="1" outlineLevel="1">
      <c r="B251" s="254" t="s">
        <v>289</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61">AF250</f>
        <v>0</v>
      </c>
      <c r="AG251" s="362">
        <f t="shared" ref="AG251" si="662">AG250</f>
        <v>0</v>
      </c>
      <c r="AH251" s="362">
        <f t="shared" ref="AH251" si="663">AH250</f>
        <v>0</v>
      </c>
      <c r="AI251" s="362">
        <f t="shared" ref="AI251" si="664">AI250</f>
        <v>0</v>
      </c>
      <c r="AJ251" s="362">
        <f t="shared" ref="AJ251" si="665">AJ250</f>
        <v>0</v>
      </c>
      <c r="AK251" s="362">
        <f t="shared" ref="AK251" si="666">AK250</f>
        <v>0</v>
      </c>
      <c r="AL251" s="362">
        <f t="shared" ref="AL251" si="667">AL250</f>
        <v>0</v>
      </c>
      <c r="AM251" s="362">
        <f t="shared" ref="AM251" si="668">AM250</f>
        <v>0</v>
      </c>
      <c r="AN251" s="362">
        <f t="shared" ref="AN251" si="669">AN250</f>
        <v>0</v>
      </c>
      <c r="AO251" s="362">
        <f t="shared" ref="AO251" si="670">AO250</f>
        <v>0</v>
      </c>
      <c r="AP251" s="362">
        <f t="shared" ref="AP251" si="671">AP250</f>
        <v>0</v>
      </c>
      <c r="AQ251" s="362">
        <f t="shared" ref="AQ251" si="672">AQ250</f>
        <v>0</v>
      </c>
      <c r="AR251" s="362">
        <f t="shared" ref="AR251" si="673">AR250</f>
        <v>0</v>
      </c>
      <c r="AS251" s="270"/>
    </row>
    <row r="252" spans="1:45" hidden="1"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idden="1"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idden="1" outlineLevel="1">
      <c r="B254" s="254" t="s">
        <v>289</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74">AF253</f>
        <v>0</v>
      </c>
      <c r="AG254" s="362">
        <f t="shared" ref="AG254" si="675">AG253</f>
        <v>0</v>
      </c>
      <c r="AH254" s="362">
        <f t="shared" ref="AH254" si="676">AH253</f>
        <v>0</v>
      </c>
      <c r="AI254" s="362">
        <f t="shared" ref="AI254" si="677">AI253</f>
        <v>0</v>
      </c>
      <c r="AJ254" s="362">
        <f t="shared" ref="AJ254" si="678">AJ253</f>
        <v>0</v>
      </c>
      <c r="AK254" s="362">
        <f t="shared" ref="AK254" si="679">AK253</f>
        <v>0</v>
      </c>
      <c r="AL254" s="362">
        <f t="shared" ref="AL254" si="680">AL253</f>
        <v>0</v>
      </c>
      <c r="AM254" s="362">
        <f t="shared" ref="AM254" si="681">AM253</f>
        <v>0</v>
      </c>
      <c r="AN254" s="362">
        <f t="shared" ref="AN254" si="682">AN253</f>
        <v>0</v>
      </c>
      <c r="AO254" s="362">
        <f t="shared" ref="AO254" si="683">AO253</f>
        <v>0</v>
      </c>
      <c r="AP254" s="362">
        <f t="shared" ref="AP254" si="684">AP253</f>
        <v>0</v>
      </c>
      <c r="AQ254" s="362">
        <f t="shared" ref="AQ254" si="685">AQ253</f>
        <v>0</v>
      </c>
      <c r="AR254" s="362">
        <f t="shared" ref="AR254" si="686">AR253</f>
        <v>0</v>
      </c>
      <c r="AS254" s="270"/>
    </row>
    <row r="255" spans="1:45" hidden="1"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idden="1"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idden="1" outlineLevel="1">
      <c r="B257" s="254" t="s">
        <v>289</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87">AF256</f>
        <v>0</v>
      </c>
      <c r="AG257" s="362">
        <f t="shared" ref="AG257" si="688">AG256</f>
        <v>0</v>
      </c>
      <c r="AH257" s="362">
        <f t="shared" ref="AH257" si="689">AH256</f>
        <v>0</v>
      </c>
      <c r="AI257" s="362">
        <f t="shared" ref="AI257" si="690">AI256</f>
        <v>0</v>
      </c>
      <c r="AJ257" s="362">
        <f t="shared" ref="AJ257" si="691">AJ256</f>
        <v>0</v>
      </c>
      <c r="AK257" s="362">
        <f t="shared" ref="AK257" si="692">AK256</f>
        <v>0</v>
      </c>
      <c r="AL257" s="362">
        <f t="shared" ref="AL257" si="693">AL256</f>
        <v>0</v>
      </c>
      <c r="AM257" s="362">
        <f t="shared" ref="AM257" si="694">AM256</f>
        <v>0</v>
      </c>
      <c r="AN257" s="362">
        <f t="shared" ref="AN257" si="695">AN256</f>
        <v>0</v>
      </c>
      <c r="AO257" s="362">
        <f t="shared" ref="AO257" si="696">AO256</f>
        <v>0</v>
      </c>
      <c r="AP257" s="362">
        <f t="shared" ref="AP257" si="697">AP256</f>
        <v>0</v>
      </c>
      <c r="AQ257" s="362">
        <f t="shared" ref="AQ257" si="698">AQ256</f>
        <v>0</v>
      </c>
      <c r="AR257" s="362">
        <f t="shared" ref="AR257" si="699">AR256</f>
        <v>0</v>
      </c>
      <c r="AS257" s="270"/>
    </row>
    <row r="258" spans="1:46" hidden="1"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75" hidden="1"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hidden="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idden="1" outlineLevel="1">
      <c r="B261" s="254" t="s">
        <v>289</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700">AF260</f>
        <v>0</v>
      </c>
      <c r="AG261" s="362">
        <f t="shared" ref="AG261" si="701">AG260</f>
        <v>0</v>
      </c>
      <c r="AH261" s="362">
        <f t="shared" ref="AH261" si="702">AH260</f>
        <v>0</v>
      </c>
      <c r="AI261" s="362">
        <f t="shared" ref="AI261" si="703">AI260</f>
        <v>0</v>
      </c>
      <c r="AJ261" s="362">
        <f t="shared" ref="AJ261" si="704">AJ260</f>
        <v>0</v>
      </c>
      <c r="AK261" s="362">
        <f t="shared" ref="AK261" si="705">AK260</f>
        <v>0</v>
      </c>
      <c r="AL261" s="362">
        <f t="shared" ref="AL261" si="706">AL260</f>
        <v>0</v>
      </c>
      <c r="AM261" s="362">
        <f t="shared" ref="AM261" si="707">AM260</f>
        <v>0</v>
      </c>
      <c r="AN261" s="362">
        <f t="shared" ref="AN261" si="708">AN260</f>
        <v>0</v>
      </c>
      <c r="AO261" s="362">
        <f t="shared" ref="AO261" si="709">AO260</f>
        <v>0</v>
      </c>
      <c r="AP261" s="362">
        <f t="shared" ref="AP261" si="710">AP260</f>
        <v>0</v>
      </c>
      <c r="AQ261" s="362">
        <f t="shared" ref="AQ261" si="711">AQ260</f>
        <v>0</v>
      </c>
      <c r="AR261" s="362">
        <f t="shared" ref="AR261" si="712">AR260</f>
        <v>0</v>
      </c>
      <c r="AS261" s="257"/>
    </row>
    <row r="262" spans="1:46" hidden="1"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hidden="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idden="1" outlineLevel="1">
      <c r="B264" s="254" t="s">
        <v>289</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13">AF263</f>
        <v>0</v>
      </c>
      <c r="AG264" s="362">
        <f t="shared" ref="AG264" si="714">AG263</f>
        <v>0</v>
      </c>
      <c r="AH264" s="362">
        <f t="shared" ref="AH264" si="715">AH263</f>
        <v>0</v>
      </c>
      <c r="AI264" s="362">
        <f t="shared" ref="AI264" si="716">AI263</f>
        <v>0</v>
      </c>
      <c r="AJ264" s="362">
        <f t="shared" ref="AJ264" si="717">AJ263</f>
        <v>0</v>
      </c>
      <c r="AK264" s="362">
        <f t="shared" ref="AK264" si="718">AK263</f>
        <v>0</v>
      </c>
      <c r="AL264" s="362">
        <f t="shared" ref="AL264" si="719">AL263</f>
        <v>0</v>
      </c>
      <c r="AM264" s="362">
        <f t="shared" ref="AM264" si="720">AM263</f>
        <v>0</v>
      </c>
      <c r="AN264" s="362">
        <f t="shared" ref="AN264" si="721">AN263</f>
        <v>0</v>
      </c>
      <c r="AO264" s="362">
        <f t="shared" ref="AO264" si="722">AO263</f>
        <v>0</v>
      </c>
      <c r="AP264" s="362">
        <f t="shared" ref="AP264" si="723">AP263</f>
        <v>0</v>
      </c>
      <c r="AQ264" s="362">
        <f t="shared" ref="AQ264" si="724">AQ263</f>
        <v>0</v>
      </c>
      <c r="AR264" s="362">
        <f t="shared" ref="AR264" si="725">AR263</f>
        <v>0</v>
      </c>
      <c r="AS264" s="257"/>
    </row>
    <row r="265" spans="1:46" hidden="1"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hidden="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idden="1" outlineLevel="1">
      <c r="B267" s="254" t="s">
        <v>289</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26">AF266</f>
        <v>0</v>
      </c>
      <c r="AG267" s="362">
        <f t="shared" ref="AG267" si="727">AG266</f>
        <v>0</v>
      </c>
      <c r="AH267" s="362">
        <f t="shared" ref="AH267" si="728">AH266</f>
        <v>0</v>
      </c>
      <c r="AI267" s="362">
        <f t="shared" ref="AI267" si="729">AI266</f>
        <v>0</v>
      </c>
      <c r="AJ267" s="362">
        <f t="shared" ref="AJ267" si="730">AJ266</f>
        <v>0</v>
      </c>
      <c r="AK267" s="362">
        <f t="shared" ref="AK267" si="731">AK266</f>
        <v>0</v>
      </c>
      <c r="AL267" s="362">
        <f t="shared" ref="AL267" si="732">AL266</f>
        <v>0</v>
      </c>
      <c r="AM267" s="362">
        <f t="shared" ref="AM267" si="733">AM266</f>
        <v>0</v>
      </c>
      <c r="AN267" s="362">
        <f t="shared" ref="AN267" si="734">AN266</f>
        <v>0</v>
      </c>
      <c r="AO267" s="362">
        <f t="shared" ref="AO267" si="735">AO266</f>
        <v>0</v>
      </c>
      <c r="AP267" s="362">
        <f t="shared" ref="AP267" si="736">AP266</f>
        <v>0</v>
      </c>
      <c r="AQ267" s="362">
        <f t="shared" ref="AQ267" si="737">AQ266</f>
        <v>0</v>
      </c>
      <c r="AR267" s="362">
        <f t="shared" ref="AR267" si="738">AR266</f>
        <v>0</v>
      </c>
      <c r="AS267" s="266"/>
    </row>
    <row r="268" spans="1:46"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75" hidden="1"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idden="1"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idden="1" outlineLevel="1">
      <c r="B271" s="254" t="s">
        <v>289</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39">AF270</f>
        <v>0</v>
      </c>
      <c r="AG271" s="362">
        <f t="shared" ref="AG271" si="740">AG270</f>
        <v>0</v>
      </c>
      <c r="AH271" s="362">
        <f t="shared" ref="AH271" si="741">AH270</f>
        <v>0</v>
      </c>
      <c r="AI271" s="362">
        <f t="shared" ref="AI271" si="742">AI270</f>
        <v>0</v>
      </c>
      <c r="AJ271" s="362">
        <f t="shared" ref="AJ271" si="743">AJ270</f>
        <v>0</v>
      </c>
      <c r="AK271" s="362">
        <f t="shared" ref="AK271" si="744">AK270</f>
        <v>0</v>
      </c>
      <c r="AL271" s="362">
        <f t="shared" ref="AL271" si="745">AL270</f>
        <v>0</v>
      </c>
      <c r="AM271" s="362">
        <f t="shared" ref="AM271" si="746">AM270</f>
        <v>0</v>
      </c>
      <c r="AN271" s="362">
        <f t="shared" ref="AN271" si="747">AN270</f>
        <v>0</v>
      </c>
      <c r="AO271" s="362">
        <f t="shared" ref="AO271" si="748">AO270</f>
        <v>0</v>
      </c>
      <c r="AP271" s="362">
        <f t="shared" ref="AP271" si="749">AP270</f>
        <v>0</v>
      </c>
      <c r="AQ271" s="362">
        <f t="shared" ref="AQ271" si="750">AQ270</f>
        <v>0</v>
      </c>
      <c r="AR271" s="362">
        <f t="shared" ref="AR271" si="751">AR270</f>
        <v>0</v>
      </c>
      <c r="AS271" s="257"/>
    </row>
    <row r="272" spans="1:46" hidden="1"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75" hidden="1" outlineLevel="1">
      <c r="A273" s="457"/>
      <c r="B273" s="248" t="s">
        <v>488</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idden="1" outlineLevel="1">
      <c r="A274" s="457">
        <v>15</v>
      </c>
      <c r="B274" s="254" t="s">
        <v>493</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idden="1" outlineLevel="1">
      <c r="B275" s="254" t="s">
        <v>289</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52">AF274</f>
        <v>0</v>
      </c>
      <c r="AG275" s="362">
        <f t="shared" si="752"/>
        <v>0</v>
      </c>
      <c r="AH275" s="362">
        <f t="shared" si="752"/>
        <v>0</v>
      </c>
      <c r="AI275" s="362">
        <f t="shared" si="752"/>
        <v>0</v>
      </c>
      <c r="AJ275" s="362">
        <f t="shared" si="752"/>
        <v>0</v>
      </c>
      <c r="AK275" s="362">
        <f t="shared" si="752"/>
        <v>0</v>
      </c>
      <c r="AL275" s="362">
        <f t="shared" si="752"/>
        <v>0</v>
      </c>
      <c r="AM275" s="362">
        <f t="shared" si="752"/>
        <v>0</v>
      </c>
      <c r="AN275" s="362">
        <f t="shared" si="752"/>
        <v>0</v>
      </c>
      <c r="AO275" s="362">
        <f t="shared" si="752"/>
        <v>0</v>
      </c>
      <c r="AP275" s="362">
        <f t="shared" si="752"/>
        <v>0</v>
      </c>
      <c r="AQ275" s="362">
        <f t="shared" si="752"/>
        <v>0</v>
      </c>
      <c r="AR275" s="362">
        <f t="shared" si="752"/>
        <v>0</v>
      </c>
      <c r="AS275" s="257"/>
    </row>
    <row r="276" spans="1:46" hidden="1"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idden="1" outlineLevel="1">
      <c r="A277" s="457">
        <v>16</v>
      </c>
      <c r="B277" s="283" t="s">
        <v>489</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idden="1" outlineLevel="1">
      <c r="A278" s="457"/>
      <c r="B278" s="283" t="s">
        <v>289</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53">AF277</f>
        <v>0</v>
      </c>
      <c r="AG278" s="362">
        <f t="shared" si="753"/>
        <v>0</v>
      </c>
      <c r="AH278" s="362">
        <f t="shared" si="753"/>
        <v>0</v>
      </c>
      <c r="AI278" s="362">
        <f t="shared" si="753"/>
        <v>0</v>
      </c>
      <c r="AJ278" s="362">
        <f t="shared" si="753"/>
        <v>0</v>
      </c>
      <c r="AK278" s="362">
        <f t="shared" si="753"/>
        <v>0</v>
      </c>
      <c r="AL278" s="362">
        <f t="shared" si="753"/>
        <v>0</v>
      </c>
      <c r="AM278" s="362">
        <f t="shared" si="753"/>
        <v>0</v>
      </c>
      <c r="AN278" s="362">
        <f t="shared" si="753"/>
        <v>0</v>
      </c>
      <c r="AO278" s="362">
        <f t="shared" si="753"/>
        <v>0</v>
      </c>
      <c r="AP278" s="362">
        <f t="shared" si="753"/>
        <v>0</v>
      </c>
      <c r="AQ278" s="362">
        <f t="shared" si="753"/>
        <v>0</v>
      </c>
      <c r="AR278" s="362">
        <f t="shared" si="753"/>
        <v>0</v>
      </c>
      <c r="AS278" s="257"/>
    </row>
    <row r="279" spans="1:46" s="243" customFormat="1" hidden="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75" hidden="1" outlineLevel="1">
      <c r="B280" s="455" t="s">
        <v>494</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idden="1"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hidden="1" outlineLevel="1">
      <c r="B282" s="254" t="s">
        <v>289</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754">AF281</f>
        <v>0</v>
      </c>
      <c r="AG282" s="362">
        <f t="shared" si="754"/>
        <v>0</v>
      </c>
      <c r="AH282" s="362">
        <f t="shared" si="754"/>
        <v>0</v>
      </c>
      <c r="AI282" s="362">
        <f t="shared" si="754"/>
        <v>0</v>
      </c>
      <c r="AJ282" s="362">
        <f t="shared" si="754"/>
        <v>0</v>
      </c>
      <c r="AK282" s="362">
        <f t="shared" si="754"/>
        <v>0</v>
      </c>
      <c r="AL282" s="362">
        <f t="shared" si="754"/>
        <v>0</v>
      </c>
      <c r="AM282" s="362">
        <f t="shared" si="754"/>
        <v>0</v>
      </c>
      <c r="AN282" s="362">
        <f t="shared" si="754"/>
        <v>0</v>
      </c>
      <c r="AO282" s="362">
        <f t="shared" si="754"/>
        <v>0</v>
      </c>
      <c r="AP282" s="362">
        <f t="shared" si="754"/>
        <v>0</v>
      </c>
      <c r="AQ282" s="362">
        <f t="shared" si="754"/>
        <v>0</v>
      </c>
      <c r="AR282" s="362">
        <f t="shared" si="754"/>
        <v>0</v>
      </c>
      <c r="AS282" s="266"/>
    </row>
    <row r="283" spans="1:46" hidden="1"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idden="1"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idden="1" outlineLevel="1">
      <c r="B285" s="254" t="s">
        <v>289</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755">AF284</f>
        <v>0</v>
      </c>
      <c r="AG285" s="362">
        <f t="shared" si="755"/>
        <v>0</v>
      </c>
      <c r="AH285" s="362">
        <f t="shared" si="755"/>
        <v>0</v>
      </c>
      <c r="AI285" s="362">
        <f t="shared" si="755"/>
        <v>0</v>
      </c>
      <c r="AJ285" s="362">
        <f t="shared" si="755"/>
        <v>0</v>
      </c>
      <c r="AK285" s="362">
        <f t="shared" si="755"/>
        <v>0</v>
      </c>
      <c r="AL285" s="362">
        <f t="shared" si="755"/>
        <v>0</v>
      </c>
      <c r="AM285" s="362">
        <f t="shared" si="755"/>
        <v>0</v>
      </c>
      <c r="AN285" s="362">
        <f t="shared" si="755"/>
        <v>0</v>
      </c>
      <c r="AO285" s="362">
        <f t="shared" si="755"/>
        <v>0</v>
      </c>
      <c r="AP285" s="362">
        <f t="shared" si="755"/>
        <v>0</v>
      </c>
      <c r="AQ285" s="362">
        <f t="shared" si="755"/>
        <v>0</v>
      </c>
      <c r="AR285" s="362">
        <f t="shared" si="755"/>
        <v>0</v>
      </c>
      <c r="AS285" s="266"/>
    </row>
    <row r="286" spans="1:46" hidden="1"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idden="1"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idden="1" outlineLevel="1">
      <c r="B288" s="254" t="s">
        <v>289</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56">AF287</f>
        <v>0</v>
      </c>
      <c r="AG288" s="362">
        <f t="shared" si="756"/>
        <v>0</v>
      </c>
      <c r="AH288" s="362">
        <f t="shared" si="756"/>
        <v>0</v>
      </c>
      <c r="AI288" s="362">
        <f t="shared" si="756"/>
        <v>0</v>
      </c>
      <c r="AJ288" s="362">
        <f t="shared" si="756"/>
        <v>0</v>
      </c>
      <c r="AK288" s="362">
        <f t="shared" si="756"/>
        <v>0</v>
      </c>
      <c r="AL288" s="362">
        <f t="shared" si="756"/>
        <v>0</v>
      </c>
      <c r="AM288" s="362">
        <f t="shared" si="756"/>
        <v>0</v>
      </c>
      <c r="AN288" s="362">
        <f t="shared" si="756"/>
        <v>0</v>
      </c>
      <c r="AO288" s="362">
        <f t="shared" si="756"/>
        <v>0</v>
      </c>
      <c r="AP288" s="362">
        <f t="shared" si="756"/>
        <v>0</v>
      </c>
      <c r="AQ288" s="362">
        <f t="shared" si="756"/>
        <v>0</v>
      </c>
      <c r="AR288" s="362">
        <f t="shared" si="756"/>
        <v>0</v>
      </c>
      <c r="AS288" s="257"/>
    </row>
    <row r="289" spans="1:45" hidden="1"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idden="1"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idden="1" outlineLevel="1">
      <c r="B291" s="254" t="s">
        <v>289</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57">AE290</f>
        <v>0</v>
      </c>
      <c r="AF291" s="362">
        <f t="shared" si="757"/>
        <v>0</v>
      </c>
      <c r="AG291" s="362">
        <f t="shared" si="757"/>
        <v>0</v>
      </c>
      <c r="AH291" s="362">
        <f t="shared" si="757"/>
        <v>0</v>
      </c>
      <c r="AI291" s="362">
        <f t="shared" si="757"/>
        <v>0</v>
      </c>
      <c r="AJ291" s="362">
        <f t="shared" si="757"/>
        <v>0</v>
      </c>
      <c r="AK291" s="362">
        <f t="shared" si="757"/>
        <v>0</v>
      </c>
      <c r="AL291" s="362">
        <f t="shared" si="757"/>
        <v>0</v>
      </c>
      <c r="AM291" s="362">
        <f t="shared" si="757"/>
        <v>0</v>
      </c>
      <c r="AN291" s="362">
        <f t="shared" si="757"/>
        <v>0</v>
      </c>
      <c r="AO291" s="362">
        <f t="shared" si="757"/>
        <v>0</v>
      </c>
      <c r="AP291" s="362">
        <f t="shared" si="757"/>
        <v>0</v>
      </c>
      <c r="AQ291" s="362">
        <f t="shared" si="757"/>
        <v>0</v>
      </c>
      <c r="AR291" s="362">
        <f t="shared" si="757"/>
        <v>0</v>
      </c>
      <c r="AS291" s="266"/>
    </row>
    <row r="292" spans="1:45" ht="15.75" hidden="1"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75" hidden="1" outlineLevel="1">
      <c r="B293" s="454" t="s">
        <v>501</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75" hidden="1" outlineLevel="1">
      <c r="B294" s="248" t="s">
        <v>497</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idden="1" outlineLevel="1">
      <c r="A295" s="457">
        <v>21</v>
      </c>
      <c r="B295" s="273" t="s">
        <v>113</v>
      </c>
      <c r="C295" s="251" t="s">
        <v>25</v>
      </c>
      <c r="D295" s="255"/>
      <c r="E295" s="255"/>
      <c r="F295" s="255"/>
      <c r="G295" s="255"/>
      <c r="H295" s="255"/>
      <c r="I295" s="255"/>
      <c r="J295" s="255"/>
      <c r="K295" s="255"/>
      <c r="L295" s="255"/>
      <c r="M295" s="255"/>
      <c r="N295" s="255"/>
      <c r="O295" s="255"/>
      <c r="P295" s="255"/>
      <c r="Q295" s="251"/>
      <c r="R295" s="255"/>
      <c r="S295" s="255"/>
      <c r="T295" s="255"/>
      <c r="U295" s="255"/>
      <c r="V295" s="255"/>
      <c r="W295" s="255"/>
      <c r="X295" s="255"/>
      <c r="Y295" s="255"/>
      <c r="Z295" s="255"/>
      <c r="AA295" s="255"/>
      <c r="AB295" s="255"/>
      <c r="AC295" s="255"/>
      <c r="AD295" s="255"/>
      <c r="AE295" s="361"/>
      <c r="AF295" s="361"/>
      <c r="AG295" s="361"/>
      <c r="AH295" s="361"/>
      <c r="AI295" s="361"/>
      <c r="AJ295" s="361"/>
      <c r="AK295" s="361"/>
      <c r="AL295" s="361"/>
      <c r="AM295" s="361"/>
      <c r="AN295" s="361"/>
      <c r="AO295" s="361"/>
      <c r="AP295" s="361"/>
      <c r="AQ295" s="361"/>
      <c r="AR295" s="361"/>
      <c r="AS295" s="256">
        <f>SUM(AE295:AR295)</f>
        <v>0</v>
      </c>
    </row>
    <row r="296" spans="1:45" hidden="1" outlineLevel="1">
      <c r="B296" s="254" t="s">
        <v>289</v>
      </c>
      <c r="C296" s="251" t="s">
        <v>163</v>
      </c>
      <c r="D296" s="255"/>
      <c r="E296" s="255"/>
      <c r="F296" s="255"/>
      <c r="G296" s="255"/>
      <c r="H296" s="255"/>
      <c r="I296" s="255"/>
      <c r="J296" s="255"/>
      <c r="K296" s="255"/>
      <c r="L296" s="255"/>
      <c r="M296" s="255"/>
      <c r="N296" s="255"/>
      <c r="O296" s="255"/>
      <c r="P296" s="255"/>
      <c r="Q296" s="251"/>
      <c r="R296" s="255"/>
      <c r="S296" s="255"/>
      <c r="T296" s="255"/>
      <c r="U296" s="255"/>
      <c r="V296" s="255"/>
      <c r="W296" s="255"/>
      <c r="X296" s="255"/>
      <c r="Y296" s="255"/>
      <c r="Z296" s="255"/>
      <c r="AA296" s="255"/>
      <c r="AB296" s="255"/>
      <c r="AC296" s="255"/>
      <c r="AD296" s="255"/>
      <c r="AE296" s="362">
        <f>AE295</f>
        <v>0</v>
      </c>
      <c r="AF296" s="362">
        <f t="shared" ref="AF296" si="758">AF295</f>
        <v>0</v>
      </c>
      <c r="AG296" s="362">
        <f t="shared" ref="AG296" si="759">AG295</f>
        <v>0</v>
      </c>
      <c r="AH296" s="362">
        <f t="shared" ref="AH296" si="760">AH295</f>
        <v>0</v>
      </c>
      <c r="AI296" s="362">
        <f t="shared" ref="AI296" si="761">AI295</f>
        <v>0</v>
      </c>
      <c r="AJ296" s="362">
        <f t="shared" ref="AJ296" si="762">AJ295</f>
        <v>0</v>
      </c>
      <c r="AK296" s="362">
        <f t="shared" ref="AK296" si="763">AK295</f>
        <v>0</v>
      </c>
      <c r="AL296" s="362">
        <f t="shared" ref="AL296" si="764">AL295</f>
        <v>0</v>
      </c>
      <c r="AM296" s="362">
        <f t="shared" ref="AM296" si="765">AM295</f>
        <v>0</v>
      </c>
      <c r="AN296" s="362">
        <f t="shared" ref="AN296" si="766">AN295</f>
        <v>0</v>
      </c>
      <c r="AO296" s="362">
        <f t="shared" ref="AO296" si="767">AO295</f>
        <v>0</v>
      </c>
      <c r="AP296" s="362">
        <f t="shared" ref="AP296" si="768">AP295</f>
        <v>0</v>
      </c>
      <c r="AQ296" s="362">
        <f t="shared" ref="AQ296" si="769">AQ295</f>
        <v>0</v>
      </c>
      <c r="AR296" s="362">
        <f t="shared" ref="AR296" si="770">AR295</f>
        <v>0</v>
      </c>
      <c r="AS296" s="266"/>
    </row>
    <row r="297" spans="1:45" hidden="1"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idden="1" outlineLevel="1">
      <c r="A298" s="457">
        <v>22</v>
      </c>
      <c r="B298" s="273" t="s">
        <v>114</v>
      </c>
      <c r="C298" s="251" t="s">
        <v>25</v>
      </c>
      <c r="D298" s="255"/>
      <c r="E298" s="255"/>
      <c r="F298" s="255"/>
      <c r="G298" s="255"/>
      <c r="H298" s="255"/>
      <c r="I298" s="255"/>
      <c r="J298" s="255"/>
      <c r="K298" s="255"/>
      <c r="L298" s="255"/>
      <c r="M298" s="255"/>
      <c r="N298" s="255"/>
      <c r="O298" s="255"/>
      <c r="P298" s="255"/>
      <c r="Q298" s="251"/>
      <c r="R298" s="255"/>
      <c r="S298" s="255"/>
      <c r="T298" s="255"/>
      <c r="U298" s="255"/>
      <c r="V298" s="255"/>
      <c r="W298" s="255"/>
      <c r="X298" s="255"/>
      <c r="Y298" s="255"/>
      <c r="Z298" s="255"/>
      <c r="AA298" s="255"/>
      <c r="AB298" s="255"/>
      <c r="AC298" s="255"/>
      <c r="AD298" s="255"/>
      <c r="AE298" s="361"/>
      <c r="AF298" s="361"/>
      <c r="AG298" s="361"/>
      <c r="AH298" s="361"/>
      <c r="AI298" s="361"/>
      <c r="AJ298" s="361"/>
      <c r="AK298" s="361"/>
      <c r="AL298" s="361"/>
      <c r="AM298" s="361"/>
      <c r="AN298" s="361"/>
      <c r="AO298" s="361"/>
      <c r="AP298" s="361"/>
      <c r="AQ298" s="361"/>
      <c r="AR298" s="361"/>
      <c r="AS298" s="256">
        <f>SUM(AE298:AR298)</f>
        <v>0</v>
      </c>
    </row>
    <row r="299" spans="1:45" hidden="1" outlineLevel="1">
      <c r="B299" s="254" t="s">
        <v>289</v>
      </c>
      <c r="C299" s="251" t="s">
        <v>163</v>
      </c>
      <c r="D299" s="255"/>
      <c r="E299" s="255"/>
      <c r="F299" s="255"/>
      <c r="G299" s="255"/>
      <c r="H299" s="255"/>
      <c r="I299" s="255"/>
      <c r="J299" s="255"/>
      <c r="K299" s="255"/>
      <c r="L299" s="255"/>
      <c r="M299" s="255"/>
      <c r="N299" s="255"/>
      <c r="O299" s="255"/>
      <c r="P299" s="255"/>
      <c r="Q299" s="251"/>
      <c r="R299" s="255"/>
      <c r="S299" s="255"/>
      <c r="T299" s="255"/>
      <c r="U299" s="255"/>
      <c r="V299" s="255"/>
      <c r="W299" s="255"/>
      <c r="X299" s="255"/>
      <c r="Y299" s="255"/>
      <c r="Z299" s="255"/>
      <c r="AA299" s="255"/>
      <c r="AB299" s="255"/>
      <c r="AC299" s="255"/>
      <c r="AD299" s="255"/>
      <c r="AE299" s="362">
        <f>AE298</f>
        <v>0</v>
      </c>
      <c r="AF299" s="362">
        <f t="shared" ref="AF299" si="771">AF298</f>
        <v>0</v>
      </c>
      <c r="AG299" s="362">
        <f t="shared" ref="AG299" si="772">AG298</f>
        <v>0</v>
      </c>
      <c r="AH299" s="362">
        <f t="shared" ref="AH299" si="773">AH298</f>
        <v>0</v>
      </c>
      <c r="AI299" s="362">
        <f t="shared" ref="AI299" si="774">AI298</f>
        <v>0</v>
      </c>
      <c r="AJ299" s="362">
        <f t="shared" ref="AJ299" si="775">AJ298</f>
        <v>0</v>
      </c>
      <c r="AK299" s="362">
        <f t="shared" ref="AK299" si="776">AK298</f>
        <v>0</v>
      </c>
      <c r="AL299" s="362">
        <f t="shared" ref="AL299" si="777">AL298</f>
        <v>0</v>
      </c>
      <c r="AM299" s="362">
        <f t="shared" ref="AM299" si="778">AM298</f>
        <v>0</v>
      </c>
      <c r="AN299" s="362">
        <f t="shared" ref="AN299" si="779">AN298</f>
        <v>0</v>
      </c>
      <c r="AO299" s="362">
        <f t="shared" ref="AO299" si="780">AO298</f>
        <v>0</v>
      </c>
      <c r="AP299" s="362">
        <f t="shared" ref="AP299" si="781">AP298</f>
        <v>0</v>
      </c>
      <c r="AQ299" s="362">
        <f t="shared" ref="AQ299" si="782">AQ298</f>
        <v>0</v>
      </c>
      <c r="AR299" s="362">
        <f t="shared" ref="AR299" si="783">AR298</f>
        <v>0</v>
      </c>
      <c r="AS299" s="266"/>
    </row>
    <row r="300" spans="1:45" hidden="1"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idden="1"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hidden="1" outlineLevel="1">
      <c r="B302" s="254" t="s">
        <v>289</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84">AF301</f>
        <v>0</v>
      </c>
      <c r="AG302" s="362">
        <f t="shared" ref="AG302" si="785">AG301</f>
        <v>0</v>
      </c>
      <c r="AH302" s="362">
        <f t="shared" ref="AH302" si="786">AH301</f>
        <v>0</v>
      </c>
      <c r="AI302" s="362">
        <f t="shared" ref="AI302" si="787">AI301</f>
        <v>0</v>
      </c>
      <c r="AJ302" s="362">
        <f t="shared" ref="AJ302" si="788">AJ301</f>
        <v>0</v>
      </c>
      <c r="AK302" s="362">
        <f t="shared" ref="AK302" si="789">AK301</f>
        <v>0</v>
      </c>
      <c r="AL302" s="362">
        <f t="shared" ref="AL302" si="790">AL301</f>
        <v>0</v>
      </c>
      <c r="AM302" s="362">
        <f t="shared" ref="AM302" si="791">AM301</f>
        <v>0</v>
      </c>
      <c r="AN302" s="362">
        <f t="shared" ref="AN302" si="792">AN301</f>
        <v>0</v>
      </c>
      <c r="AO302" s="362">
        <f t="shared" ref="AO302" si="793">AO301</f>
        <v>0</v>
      </c>
      <c r="AP302" s="362">
        <f t="shared" ref="AP302" si="794">AP301</f>
        <v>0</v>
      </c>
      <c r="AQ302" s="362">
        <f t="shared" ref="AQ302" si="795">AQ301</f>
        <v>0</v>
      </c>
      <c r="AR302" s="362">
        <f t="shared" ref="AR302" si="796">AR301</f>
        <v>0</v>
      </c>
      <c r="AS302" s="266"/>
    </row>
    <row r="303" spans="1:45" hidden="1"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idden="1"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hidden="1" outlineLevel="1">
      <c r="B305" s="254" t="s">
        <v>289</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0</v>
      </c>
      <c r="AF305" s="362">
        <f t="shared" ref="AF305" si="797">AF304</f>
        <v>0</v>
      </c>
      <c r="AG305" s="362">
        <f t="shared" ref="AG305" si="798">AG304</f>
        <v>0</v>
      </c>
      <c r="AH305" s="362">
        <f t="shared" ref="AH305" si="799">AH304</f>
        <v>0</v>
      </c>
      <c r="AI305" s="362">
        <f t="shared" ref="AI305" si="800">AI304</f>
        <v>0</v>
      </c>
      <c r="AJ305" s="362">
        <f t="shared" ref="AJ305" si="801">AJ304</f>
        <v>0</v>
      </c>
      <c r="AK305" s="362">
        <f t="shared" ref="AK305" si="802">AK304</f>
        <v>0</v>
      </c>
      <c r="AL305" s="362">
        <f t="shared" ref="AL305" si="803">AL304</f>
        <v>0</v>
      </c>
      <c r="AM305" s="362">
        <f t="shared" ref="AM305" si="804">AM304</f>
        <v>0</v>
      </c>
      <c r="AN305" s="362">
        <f t="shared" ref="AN305" si="805">AN304</f>
        <v>0</v>
      </c>
      <c r="AO305" s="362">
        <f t="shared" ref="AO305" si="806">AO304</f>
        <v>0</v>
      </c>
      <c r="AP305" s="362">
        <f t="shared" ref="AP305" si="807">AP304</f>
        <v>0</v>
      </c>
      <c r="AQ305" s="362">
        <f t="shared" ref="AQ305" si="808">AQ304</f>
        <v>0</v>
      </c>
      <c r="AR305" s="362">
        <f t="shared" ref="AR305" si="809">AR304</f>
        <v>0</v>
      </c>
      <c r="AS305" s="266"/>
    </row>
    <row r="306" spans="1:45" hidden="1"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75" hidden="1" outlineLevel="1">
      <c r="B307" s="248" t="s">
        <v>498</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idden="1"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hidden="1" outlineLevel="1">
      <c r="B309" s="254" t="s">
        <v>289</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 si="810">AF308</f>
        <v>0</v>
      </c>
      <c r="AG309" s="362">
        <f t="shared" ref="AG309" si="811">AG308</f>
        <v>0</v>
      </c>
      <c r="AH309" s="362">
        <f t="shared" ref="AH309" si="812">AH308</f>
        <v>0</v>
      </c>
      <c r="AI309" s="362">
        <f t="shared" ref="AI309" si="813">AI308</f>
        <v>0</v>
      </c>
      <c r="AJ309" s="362">
        <f t="shared" ref="AJ309" si="814">AJ308</f>
        <v>0</v>
      </c>
      <c r="AK309" s="362">
        <f t="shared" ref="AK309" si="815">AK308</f>
        <v>0</v>
      </c>
      <c r="AL309" s="362">
        <f t="shared" ref="AL309" si="816">AL308</f>
        <v>0</v>
      </c>
      <c r="AM309" s="362">
        <f t="shared" ref="AM309" si="817">AM308</f>
        <v>0</v>
      </c>
      <c r="AN309" s="362">
        <f t="shared" ref="AN309" si="818">AN308</f>
        <v>0</v>
      </c>
      <c r="AO309" s="362">
        <f t="shared" ref="AO309" si="819">AO308</f>
        <v>0</v>
      </c>
      <c r="AP309" s="362">
        <f t="shared" ref="AP309" si="820">AP308</f>
        <v>0</v>
      </c>
      <c r="AQ309" s="362">
        <f t="shared" ref="AQ309" si="821">AQ308</f>
        <v>0</v>
      </c>
      <c r="AR309" s="362">
        <f t="shared" ref="AR309" si="822">AR308</f>
        <v>0</v>
      </c>
      <c r="AS309" s="266"/>
    </row>
    <row r="310" spans="1:45" hidden="1"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idden="1" outlineLevel="1">
      <c r="A311" s="457">
        <v>26</v>
      </c>
      <c r="B311" s="273" t="s">
        <v>118</v>
      </c>
      <c r="C311" s="251" t="s">
        <v>25</v>
      </c>
      <c r="D311" s="255"/>
      <c r="E311" s="255"/>
      <c r="F311" s="255"/>
      <c r="G311" s="255"/>
      <c r="H311" s="255"/>
      <c r="I311" s="255"/>
      <c r="J311" s="255"/>
      <c r="K311" s="255"/>
      <c r="L311" s="255"/>
      <c r="M311" s="255"/>
      <c r="N311" s="255"/>
      <c r="O311" s="255"/>
      <c r="P311" s="255"/>
      <c r="Q311" s="255">
        <v>12</v>
      </c>
      <c r="R311" s="255"/>
      <c r="S311" s="255"/>
      <c r="T311" s="255"/>
      <c r="U311" s="255"/>
      <c r="V311" s="255"/>
      <c r="W311" s="255"/>
      <c r="X311" s="255"/>
      <c r="Y311" s="255"/>
      <c r="Z311" s="255"/>
      <c r="AA311" s="255"/>
      <c r="AB311" s="255"/>
      <c r="AC311" s="255"/>
      <c r="AD311" s="255"/>
      <c r="AE311" s="377"/>
      <c r="AF311" s="361"/>
      <c r="AG311" s="361"/>
      <c r="AH311" s="361"/>
      <c r="AI311" s="361"/>
      <c r="AJ311" s="361"/>
      <c r="AK311" s="361"/>
      <c r="AL311" s="361"/>
      <c r="AM311" s="366"/>
      <c r="AN311" s="366"/>
      <c r="AO311" s="366"/>
      <c r="AP311" s="366"/>
      <c r="AQ311" s="366"/>
      <c r="AR311" s="366"/>
      <c r="AS311" s="256">
        <f>SUM(AE311:AR311)</f>
        <v>0</v>
      </c>
    </row>
    <row r="312" spans="1:45" hidden="1" outlineLevel="1">
      <c r="B312" s="254" t="s">
        <v>289</v>
      </c>
      <c r="C312" s="251" t="s">
        <v>163</v>
      </c>
      <c r="D312" s="255"/>
      <c r="E312" s="255"/>
      <c r="F312" s="255"/>
      <c r="G312" s="255"/>
      <c r="H312" s="255"/>
      <c r="I312" s="255"/>
      <c r="J312" s="255"/>
      <c r="K312" s="255"/>
      <c r="L312" s="255"/>
      <c r="M312" s="255"/>
      <c r="N312" s="255"/>
      <c r="O312" s="255"/>
      <c r="P312" s="255"/>
      <c r="Q312" s="255">
        <f>Q311</f>
        <v>12</v>
      </c>
      <c r="R312" s="255"/>
      <c r="S312" s="255"/>
      <c r="T312" s="255"/>
      <c r="U312" s="255"/>
      <c r="V312" s="255"/>
      <c r="W312" s="255"/>
      <c r="X312" s="255"/>
      <c r="Y312" s="255"/>
      <c r="Z312" s="255"/>
      <c r="AA312" s="255"/>
      <c r="AB312" s="255"/>
      <c r="AC312" s="255"/>
      <c r="AD312" s="255"/>
      <c r="AE312" s="362">
        <f>AE311</f>
        <v>0</v>
      </c>
      <c r="AF312" s="362">
        <f t="shared" ref="AF312" si="823">AF311</f>
        <v>0</v>
      </c>
      <c r="AG312" s="362">
        <f t="shared" ref="AG312" si="824">AG311</f>
        <v>0</v>
      </c>
      <c r="AH312" s="362">
        <f t="shared" ref="AH312" si="825">AH311</f>
        <v>0</v>
      </c>
      <c r="AI312" s="362">
        <f t="shared" ref="AI312" si="826">AI311</f>
        <v>0</v>
      </c>
      <c r="AJ312" s="362">
        <f t="shared" ref="AJ312" si="827">AJ311</f>
        <v>0</v>
      </c>
      <c r="AK312" s="362">
        <f t="shared" ref="AK312" si="828">AK311</f>
        <v>0</v>
      </c>
      <c r="AL312" s="362">
        <f t="shared" ref="AL312" si="829">AL311</f>
        <v>0</v>
      </c>
      <c r="AM312" s="362">
        <f t="shared" ref="AM312" si="830">AM311</f>
        <v>0</v>
      </c>
      <c r="AN312" s="362">
        <f t="shared" ref="AN312" si="831">AN311</f>
        <v>0</v>
      </c>
      <c r="AO312" s="362">
        <f t="shared" ref="AO312" si="832">AO311</f>
        <v>0</v>
      </c>
      <c r="AP312" s="362">
        <f t="shared" ref="AP312" si="833">AP311</f>
        <v>0</v>
      </c>
      <c r="AQ312" s="362">
        <f t="shared" ref="AQ312" si="834">AQ311</f>
        <v>0</v>
      </c>
      <c r="AR312" s="362">
        <f t="shared" ref="AR312" si="835">AR311</f>
        <v>0</v>
      </c>
      <c r="AS312" s="266"/>
    </row>
    <row r="313" spans="1:45" hidden="1"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idden="1" outlineLevel="1">
      <c r="A314" s="457">
        <v>27</v>
      </c>
      <c r="B314" s="273" t="s">
        <v>119</v>
      </c>
      <c r="C314" s="251" t="s">
        <v>25</v>
      </c>
      <c r="D314" s="255"/>
      <c r="E314" s="255"/>
      <c r="F314" s="255"/>
      <c r="G314" s="255"/>
      <c r="H314" s="255"/>
      <c r="I314" s="255"/>
      <c r="J314" s="255"/>
      <c r="K314" s="255"/>
      <c r="L314" s="255"/>
      <c r="M314" s="255"/>
      <c r="N314" s="255"/>
      <c r="O314" s="255"/>
      <c r="P314" s="255"/>
      <c r="Q314" s="255">
        <v>12</v>
      </c>
      <c r="R314" s="255"/>
      <c r="S314" s="255"/>
      <c r="T314" s="255"/>
      <c r="U314" s="255"/>
      <c r="V314" s="255"/>
      <c r="W314" s="255"/>
      <c r="X314" s="255"/>
      <c r="Y314" s="255"/>
      <c r="Z314" s="255"/>
      <c r="AA314" s="255"/>
      <c r="AB314" s="255"/>
      <c r="AC314" s="255"/>
      <c r="AD314" s="255"/>
      <c r="AE314" s="377"/>
      <c r="AF314" s="361"/>
      <c r="AG314" s="361"/>
      <c r="AH314" s="361"/>
      <c r="AI314" s="361"/>
      <c r="AJ314" s="361"/>
      <c r="AK314" s="361"/>
      <c r="AL314" s="361"/>
      <c r="AM314" s="366"/>
      <c r="AN314" s="366"/>
      <c r="AO314" s="366"/>
      <c r="AP314" s="366"/>
      <c r="AQ314" s="366"/>
      <c r="AR314" s="366"/>
      <c r="AS314" s="256">
        <f>SUM(AE314:AR314)</f>
        <v>0</v>
      </c>
    </row>
    <row r="315" spans="1:45" hidden="1" outlineLevel="1">
      <c r="B315" s="254" t="s">
        <v>289</v>
      </c>
      <c r="C315" s="251" t="s">
        <v>163</v>
      </c>
      <c r="D315" s="255"/>
      <c r="E315" s="255"/>
      <c r="F315" s="255"/>
      <c r="G315" s="255"/>
      <c r="H315" s="255"/>
      <c r="I315" s="255"/>
      <c r="J315" s="255"/>
      <c r="K315" s="255"/>
      <c r="L315" s="255"/>
      <c r="M315" s="255"/>
      <c r="N315" s="255"/>
      <c r="O315" s="255"/>
      <c r="P315" s="255"/>
      <c r="Q315" s="255">
        <f>Q314</f>
        <v>12</v>
      </c>
      <c r="R315" s="255"/>
      <c r="S315" s="255"/>
      <c r="T315" s="255"/>
      <c r="U315" s="255"/>
      <c r="V315" s="255"/>
      <c r="W315" s="255"/>
      <c r="X315" s="255"/>
      <c r="Y315" s="255"/>
      <c r="Z315" s="255"/>
      <c r="AA315" s="255"/>
      <c r="AB315" s="255"/>
      <c r="AC315" s="255"/>
      <c r="AD315" s="255"/>
      <c r="AE315" s="362">
        <f>AE314</f>
        <v>0</v>
      </c>
      <c r="AF315" s="362">
        <f t="shared" ref="AF315" si="836">AF314</f>
        <v>0</v>
      </c>
      <c r="AG315" s="362">
        <f t="shared" ref="AG315" si="837">AG314</f>
        <v>0</v>
      </c>
      <c r="AH315" s="362">
        <f t="shared" ref="AH315" si="838">AH314</f>
        <v>0</v>
      </c>
      <c r="AI315" s="362">
        <f t="shared" ref="AI315" si="839">AI314</f>
        <v>0</v>
      </c>
      <c r="AJ315" s="362">
        <f t="shared" ref="AJ315" si="840">AJ314</f>
        <v>0</v>
      </c>
      <c r="AK315" s="362">
        <f t="shared" ref="AK315" si="841">AK314</f>
        <v>0</v>
      </c>
      <c r="AL315" s="362">
        <f t="shared" ref="AL315" si="842">AL314</f>
        <v>0</v>
      </c>
      <c r="AM315" s="362">
        <f t="shared" ref="AM315" si="843">AM314</f>
        <v>0</v>
      </c>
      <c r="AN315" s="362">
        <f t="shared" ref="AN315" si="844">AN314</f>
        <v>0</v>
      </c>
      <c r="AO315" s="362">
        <f t="shared" ref="AO315" si="845">AO314</f>
        <v>0</v>
      </c>
      <c r="AP315" s="362">
        <f t="shared" ref="AP315" si="846">AP314</f>
        <v>0</v>
      </c>
      <c r="AQ315" s="362">
        <f t="shared" ref="AQ315" si="847">AQ314</f>
        <v>0</v>
      </c>
      <c r="AR315" s="362">
        <f t="shared" ref="AR315" si="848">AR314</f>
        <v>0</v>
      </c>
      <c r="AS315" s="266"/>
    </row>
    <row r="316" spans="1:45" hidden="1"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0" hidden="1" outlineLevel="1">
      <c r="A317" s="457">
        <v>28</v>
      </c>
      <c r="B317" s="273" t="s">
        <v>120</v>
      </c>
      <c r="C317" s="251" t="s">
        <v>25</v>
      </c>
      <c r="D317" s="255"/>
      <c r="E317" s="255"/>
      <c r="F317" s="255"/>
      <c r="G317" s="255"/>
      <c r="H317" s="255"/>
      <c r="I317" s="255"/>
      <c r="J317" s="255"/>
      <c r="K317" s="255"/>
      <c r="L317" s="255"/>
      <c r="M317" s="255"/>
      <c r="N317" s="255"/>
      <c r="O317" s="255"/>
      <c r="P317" s="255"/>
      <c r="Q317" s="255">
        <v>12</v>
      </c>
      <c r="R317" s="255"/>
      <c r="S317" s="255"/>
      <c r="T317" s="255"/>
      <c r="U317" s="255"/>
      <c r="V317" s="255"/>
      <c r="W317" s="255"/>
      <c r="X317" s="255"/>
      <c r="Y317" s="255"/>
      <c r="Z317" s="255"/>
      <c r="AA317" s="255"/>
      <c r="AB317" s="255"/>
      <c r="AC317" s="255"/>
      <c r="AD317" s="255"/>
      <c r="AE317" s="377"/>
      <c r="AF317" s="361"/>
      <c r="AG317" s="361"/>
      <c r="AH317" s="361"/>
      <c r="AI317" s="361"/>
      <c r="AJ317" s="361"/>
      <c r="AK317" s="361"/>
      <c r="AL317" s="361"/>
      <c r="AM317" s="366"/>
      <c r="AN317" s="366"/>
      <c r="AO317" s="366"/>
      <c r="AP317" s="366"/>
      <c r="AQ317" s="366"/>
      <c r="AR317" s="366"/>
      <c r="AS317" s="256">
        <f>SUM(AE317:AR317)</f>
        <v>0</v>
      </c>
    </row>
    <row r="318" spans="1:45" hidden="1" outlineLevel="1">
      <c r="B318" s="254" t="s">
        <v>289</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 si="849">AF317</f>
        <v>0</v>
      </c>
      <c r="AG318" s="362">
        <f t="shared" ref="AG318" si="850">AG317</f>
        <v>0</v>
      </c>
      <c r="AH318" s="362">
        <f t="shared" ref="AH318" si="851">AH317</f>
        <v>0</v>
      </c>
      <c r="AI318" s="362">
        <f t="shared" ref="AI318" si="852">AI317</f>
        <v>0</v>
      </c>
      <c r="AJ318" s="362">
        <f t="shared" ref="AJ318" si="853">AJ317</f>
        <v>0</v>
      </c>
      <c r="AK318" s="362">
        <f t="shared" ref="AK318" si="854">AK317</f>
        <v>0</v>
      </c>
      <c r="AL318" s="362">
        <f t="shared" ref="AL318" si="855">AL317</f>
        <v>0</v>
      </c>
      <c r="AM318" s="362">
        <f t="shared" ref="AM318" si="856">AM317</f>
        <v>0</v>
      </c>
      <c r="AN318" s="362">
        <f t="shared" ref="AN318" si="857">AN317</f>
        <v>0</v>
      </c>
      <c r="AO318" s="362">
        <f t="shared" ref="AO318" si="858">AO317</f>
        <v>0</v>
      </c>
      <c r="AP318" s="362">
        <f t="shared" ref="AP318" si="859">AP317</f>
        <v>0</v>
      </c>
      <c r="AQ318" s="362">
        <f t="shared" ref="AQ318" si="860">AQ317</f>
        <v>0</v>
      </c>
      <c r="AR318" s="362">
        <f t="shared" ref="AR318" si="861">AR317</f>
        <v>0</v>
      </c>
      <c r="AS318" s="266"/>
    </row>
    <row r="319" spans="1:45" hidden="1"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hidden="1"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hidden="1" outlineLevel="1">
      <c r="B321" s="254" t="s">
        <v>289</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f>AE320</f>
        <v>0</v>
      </c>
      <c r="AF321" s="362">
        <f t="shared" ref="AF321" si="862">AF320</f>
        <v>0</v>
      </c>
      <c r="AG321" s="362">
        <f t="shared" ref="AG321" si="863">AG320</f>
        <v>0</v>
      </c>
      <c r="AH321" s="362">
        <f t="shared" ref="AH321" si="864">AH320</f>
        <v>0</v>
      </c>
      <c r="AI321" s="362">
        <f t="shared" ref="AI321" si="865">AI320</f>
        <v>0</v>
      </c>
      <c r="AJ321" s="362">
        <f t="shared" ref="AJ321" si="866">AJ320</f>
        <v>0</v>
      </c>
      <c r="AK321" s="362">
        <f t="shared" ref="AK321" si="867">AK320</f>
        <v>0</v>
      </c>
      <c r="AL321" s="362">
        <f t="shared" ref="AL321" si="868">AL320</f>
        <v>0</v>
      </c>
      <c r="AM321" s="362">
        <f t="shared" ref="AM321" si="869">AM320</f>
        <v>0</v>
      </c>
      <c r="AN321" s="362">
        <f t="shared" ref="AN321" si="870">AN320</f>
        <v>0</v>
      </c>
      <c r="AO321" s="362">
        <f t="shared" ref="AO321" si="871">AO320</f>
        <v>0</v>
      </c>
      <c r="AP321" s="362">
        <f t="shared" ref="AP321" si="872">AP320</f>
        <v>0</v>
      </c>
      <c r="AQ321" s="362">
        <f t="shared" ref="AQ321" si="873">AQ320</f>
        <v>0</v>
      </c>
      <c r="AR321" s="362">
        <f t="shared" ref="AR321" si="874">AR320</f>
        <v>0</v>
      </c>
      <c r="AS321" s="266"/>
    </row>
    <row r="322" spans="1:45" hidden="1"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hidden="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idden="1" outlineLevel="1">
      <c r="B324" s="254" t="s">
        <v>289</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 si="875">AF323</f>
        <v>0</v>
      </c>
      <c r="AG324" s="362">
        <f t="shared" ref="AG324" si="876">AG323</f>
        <v>0</v>
      </c>
      <c r="AH324" s="362">
        <f t="shared" ref="AH324" si="877">AH323</f>
        <v>0</v>
      </c>
      <c r="AI324" s="362">
        <f t="shared" ref="AI324" si="878">AI323</f>
        <v>0</v>
      </c>
      <c r="AJ324" s="362">
        <f t="shared" ref="AJ324" si="879">AJ323</f>
        <v>0</v>
      </c>
      <c r="AK324" s="362">
        <f t="shared" ref="AK324" si="880">AK323</f>
        <v>0</v>
      </c>
      <c r="AL324" s="362">
        <f t="shared" ref="AL324" si="881">AL323</f>
        <v>0</v>
      </c>
      <c r="AM324" s="362">
        <f t="shared" ref="AM324" si="882">AM323</f>
        <v>0</v>
      </c>
      <c r="AN324" s="362">
        <f t="shared" ref="AN324" si="883">AN323</f>
        <v>0</v>
      </c>
      <c r="AO324" s="362">
        <f t="shared" ref="AO324" si="884">AO323</f>
        <v>0</v>
      </c>
      <c r="AP324" s="362">
        <f t="shared" ref="AP324" si="885">AP323</f>
        <v>0</v>
      </c>
      <c r="AQ324" s="362">
        <f t="shared" ref="AQ324" si="886">AQ323</f>
        <v>0</v>
      </c>
      <c r="AR324" s="362">
        <f t="shared" ref="AR324" si="887">AR323</f>
        <v>0</v>
      </c>
      <c r="AS324" s="266"/>
    </row>
    <row r="325" spans="1:45" hidden="1"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idden="1"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idden="1" outlineLevel="1">
      <c r="B327" s="254" t="s">
        <v>289</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888">AF326</f>
        <v>0</v>
      </c>
      <c r="AG327" s="362">
        <f t="shared" ref="AG327" si="889">AG326</f>
        <v>0</v>
      </c>
      <c r="AH327" s="362">
        <f t="shared" ref="AH327" si="890">AH326</f>
        <v>0</v>
      </c>
      <c r="AI327" s="362">
        <f t="shared" ref="AI327" si="891">AI326</f>
        <v>0</v>
      </c>
      <c r="AJ327" s="362">
        <f t="shared" ref="AJ327" si="892">AJ326</f>
        <v>0</v>
      </c>
      <c r="AK327" s="362">
        <f t="shared" ref="AK327" si="893">AK326</f>
        <v>0</v>
      </c>
      <c r="AL327" s="362">
        <f t="shared" ref="AL327" si="894">AL326</f>
        <v>0</v>
      </c>
      <c r="AM327" s="362">
        <f t="shared" ref="AM327" si="895">AM326</f>
        <v>0</v>
      </c>
      <c r="AN327" s="362">
        <f t="shared" ref="AN327" si="896">AN326</f>
        <v>0</v>
      </c>
      <c r="AO327" s="362">
        <f t="shared" ref="AO327" si="897">AO326</f>
        <v>0</v>
      </c>
      <c r="AP327" s="362">
        <f t="shared" ref="AP327" si="898">AP326</f>
        <v>0</v>
      </c>
      <c r="AQ327" s="362">
        <f t="shared" ref="AQ327" si="899">AQ326</f>
        <v>0</v>
      </c>
      <c r="AR327" s="362">
        <f t="shared" ref="AR327" si="900">AR326</f>
        <v>0</v>
      </c>
      <c r="AS327" s="266"/>
    </row>
    <row r="328" spans="1:45" hidden="1"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idden="1"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hidden="1" outlineLevel="1">
      <c r="B330" s="254" t="s">
        <v>289</v>
      </c>
      <c r="C330" s="251" t="s">
        <v>163</v>
      </c>
      <c r="D330" s="255"/>
      <c r="E330" s="255"/>
      <c r="F330" s="255"/>
      <c r="G330" s="255"/>
      <c r="H330" s="255"/>
      <c r="I330" s="255"/>
      <c r="J330" s="255"/>
      <c r="K330" s="255"/>
      <c r="L330" s="255"/>
      <c r="M330" s="255"/>
      <c r="N330" s="255"/>
      <c r="O330" s="255"/>
      <c r="P330" s="255"/>
      <c r="Q330" s="255">
        <f>Q329</f>
        <v>12</v>
      </c>
      <c r="R330" s="255"/>
      <c r="S330" s="255"/>
      <c r="T330" s="255"/>
      <c r="U330" s="255"/>
      <c r="V330" s="255"/>
      <c r="W330" s="255"/>
      <c r="X330" s="255"/>
      <c r="Y330" s="255"/>
      <c r="Z330" s="255"/>
      <c r="AA330" s="255"/>
      <c r="AB330" s="255"/>
      <c r="AC330" s="255"/>
      <c r="AD330" s="255"/>
      <c r="AE330" s="362">
        <f>AE329</f>
        <v>0</v>
      </c>
      <c r="AF330" s="362">
        <f t="shared" ref="AF330" si="901">AF329</f>
        <v>0</v>
      </c>
      <c r="AG330" s="362">
        <f t="shared" ref="AG330" si="902">AG329</f>
        <v>0</v>
      </c>
      <c r="AH330" s="362">
        <f t="shared" ref="AH330" si="903">AH329</f>
        <v>0</v>
      </c>
      <c r="AI330" s="362">
        <f t="shared" ref="AI330" si="904">AI329</f>
        <v>0</v>
      </c>
      <c r="AJ330" s="362">
        <f t="shared" ref="AJ330" si="905">AJ329</f>
        <v>0</v>
      </c>
      <c r="AK330" s="362">
        <f t="shared" ref="AK330" si="906">AK329</f>
        <v>0</v>
      </c>
      <c r="AL330" s="362">
        <f t="shared" ref="AL330" si="907">AL329</f>
        <v>0</v>
      </c>
      <c r="AM330" s="362">
        <f t="shared" ref="AM330" si="908">AM329</f>
        <v>0</v>
      </c>
      <c r="AN330" s="362">
        <f t="shared" ref="AN330" si="909">AN329</f>
        <v>0</v>
      </c>
      <c r="AO330" s="362">
        <f t="shared" ref="AO330" si="910">AO329</f>
        <v>0</v>
      </c>
      <c r="AP330" s="362">
        <f t="shared" ref="AP330" si="911">AP329</f>
        <v>0</v>
      </c>
      <c r="AQ330" s="362">
        <f t="shared" ref="AQ330" si="912">AQ329</f>
        <v>0</v>
      </c>
      <c r="AR330" s="362">
        <f t="shared" ref="AR330" si="913">AR329</f>
        <v>0</v>
      </c>
      <c r="AS330" s="266"/>
    </row>
    <row r="331" spans="1:45" hidden="1"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75" hidden="1" outlineLevel="1">
      <c r="B332" s="248" t="s">
        <v>499</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idden="1"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idden="1" outlineLevel="1">
      <c r="B334" s="254" t="s">
        <v>289</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914">AF333</f>
        <v>0</v>
      </c>
      <c r="AG334" s="362">
        <f t="shared" ref="AG334" si="915">AG333</f>
        <v>0</v>
      </c>
      <c r="AH334" s="362">
        <f t="shared" ref="AH334" si="916">AH333</f>
        <v>0</v>
      </c>
      <c r="AI334" s="362">
        <f t="shared" ref="AI334" si="917">AI333</f>
        <v>0</v>
      </c>
      <c r="AJ334" s="362">
        <f t="shared" ref="AJ334" si="918">AJ333</f>
        <v>0</v>
      </c>
      <c r="AK334" s="362">
        <f t="shared" ref="AK334" si="919">AK333</f>
        <v>0</v>
      </c>
      <c r="AL334" s="362">
        <f t="shared" ref="AL334" si="920">AL333</f>
        <v>0</v>
      </c>
      <c r="AM334" s="362">
        <f t="shared" ref="AM334" si="921">AM333</f>
        <v>0</v>
      </c>
      <c r="AN334" s="362">
        <f t="shared" ref="AN334" si="922">AN333</f>
        <v>0</v>
      </c>
      <c r="AO334" s="362">
        <f t="shared" ref="AO334" si="923">AO333</f>
        <v>0</v>
      </c>
      <c r="AP334" s="362">
        <f t="shared" ref="AP334" si="924">AP333</f>
        <v>0</v>
      </c>
      <c r="AQ334" s="362">
        <f t="shared" ref="AQ334" si="925">AQ333</f>
        <v>0</v>
      </c>
      <c r="AR334" s="362">
        <f t="shared" ref="AR334" si="926">AR333</f>
        <v>0</v>
      </c>
      <c r="AS334" s="266"/>
    </row>
    <row r="335" spans="1:45" hidden="1"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idden="1"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idden="1" outlineLevel="1">
      <c r="B337" s="254" t="s">
        <v>289</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27">AF336</f>
        <v>0</v>
      </c>
      <c r="AG337" s="362">
        <f t="shared" ref="AG337" si="928">AG336</f>
        <v>0</v>
      </c>
      <c r="AH337" s="362">
        <f t="shared" ref="AH337" si="929">AH336</f>
        <v>0</v>
      </c>
      <c r="AI337" s="362">
        <f t="shared" ref="AI337" si="930">AI336</f>
        <v>0</v>
      </c>
      <c r="AJ337" s="362">
        <f t="shared" ref="AJ337" si="931">AJ336</f>
        <v>0</v>
      </c>
      <c r="AK337" s="362">
        <f t="shared" ref="AK337" si="932">AK336</f>
        <v>0</v>
      </c>
      <c r="AL337" s="362">
        <f t="shared" ref="AL337" si="933">AL336</f>
        <v>0</v>
      </c>
      <c r="AM337" s="362">
        <f t="shared" ref="AM337" si="934">AM336</f>
        <v>0</v>
      </c>
      <c r="AN337" s="362">
        <f t="shared" ref="AN337" si="935">AN336</f>
        <v>0</v>
      </c>
      <c r="AO337" s="362">
        <f t="shared" ref="AO337" si="936">AO336</f>
        <v>0</v>
      </c>
      <c r="AP337" s="362">
        <f t="shared" ref="AP337" si="937">AP336</f>
        <v>0</v>
      </c>
      <c r="AQ337" s="362">
        <f t="shared" ref="AQ337" si="938">AQ336</f>
        <v>0</v>
      </c>
      <c r="AR337" s="362">
        <f t="shared" ref="AR337" si="939">AR336</f>
        <v>0</v>
      </c>
      <c r="AS337" s="266"/>
    </row>
    <row r="338" spans="1:45" hidden="1"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idden="1"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idden="1" outlineLevel="1">
      <c r="B340" s="254" t="s">
        <v>289</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40">AF339</f>
        <v>0</v>
      </c>
      <c r="AG340" s="362">
        <f t="shared" ref="AG340" si="941">AG339</f>
        <v>0</v>
      </c>
      <c r="AH340" s="362">
        <f t="shared" ref="AH340" si="942">AH339</f>
        <v>0</v>
      </c>
      <c r="AI340" s="362">
        <f t="shared" ref="AI340" si="943">AI339</f>
        <v>0</v>
      </c>
      <c r="AJ340" s="362">
        <f t="shared" ref="AJ340" si="944">AJ339</f>
        <v>0</v>
      </c>
      <c r="AK340" s="362">
        <f t="shared" ref="AK340" si="945">AK339</f>
        <v>0</v>
      </c>
      <c r="AL340" s="362">
        <f t="shared" ref="AL340" si="946">AL339</f>
        <v>0</v>
      </c>
      <c r="AM340" s="362">
        <f t="shared" ref="AM340" si="947">AM339</f>
        <v>0</v>
      </c>
      <c r="AN340" s="362">
        <f t="shared" ref="AN340" si="948">AN339</f>
        <v>0</v>
      </c>
      <c r="AO340" s="362">
        <f t="shared" ref="AO340" si="949">AO339</f>
        <v>0</v>
      </c>
      <c r="AP340" s="362">
        <f t="shared" ref="AP340" si="950">AP339</f>
        <v>0</v>
      </c>
      <c r="AQ340" s="362">
        <f t="shared" ref="AQ340" si="951">AQ339</f>
        <v>0</v>
      </c>
      <c r="AR340" s="362">
        <f t="shared" ref="AR340" si="952">AR339</f>
        <v>0</v>
      </c>
      <c r="AS340" s="266"/>
    </row>
    <row r="341" spans="1:45" hidden="1"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75" hidden="1" outlineLevel="1">
      <c r="B342" s="248" t="s">
        <v>500</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5" hidden="1"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idden="1" outlineLevel="1">
      <c r="B344" s="254" t="s">
        <v>289</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 si="953">AF343</f>
        <v>0</v>
      </c>
      <c r="AG344" s="362">
        <f t="shared" ref="AG344" si="954">AG343</f>
        <v>0</v>
      </c>
      <c r="AH344" s="362">
        <f t="shared" ref="AH344" si="955">AH343</f>
        <v>0</v>
      </c>
      <c r="AI344" s="362">
        <f t="shared" ref="AI344" si="956">AI343</f>
        <v>0</v>
      </c>
      <c r="AJ344" s="362">
        <f t="shared" ref="AJ344" si="957">AJ343</f>
        <v>0</v>
      </c>
      <c r="AK344" s="362">
        <f t="shared" ref="AK344" si="958">AK343</f>
        <v>0</v>
      </c>
      <c r="AL344" s="362">
        <f t="shared" ref="AL344" si="959">AL343</f>
        <v>0</v>
      </c>
      <c r="AM344" s="362">
        <f t="shared" ref="AM344" si="960">AM343</f>
        <v>0</v>
      </c>
      <c r="AN344" s="362">
        <f t="shared" ref="AN344" si="961">AN343</f>
        <v>0</v>
      </c>
      <c r="AO344" s="362">
        <f t="shared" ref="AO344" si="962">AO343</f>
        <v>0</v>
      </c>
      <c r="AP344" s="362">
        <f t="shared" ref="AP344" si="963">AP343</f>
        <v>0</v>
      </c>
      <c r="AQ344" s="362">
        <f t="shared" ref="AQ344" si="964">AQ343</f>
        <v>0</v>
      </c>
      <c r="AR344" s="362">
        <f t="shared" ref="AR344" si="965">AR343</f>
        <v>0</v>
      </c>
      <c r="AS344" s="266"/>
    </row>
    <row r="345" spans="1:45" hidden="1"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idden="1"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idden="1" outlineLevel="1">
      <c r="B347" s="254" t="s">
        <v>289</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66">AF346</f>
        <v>0</v>
      </c>
      <c r="AG347" s="362">
        <f t="shared" ref="AG347" si="967">AG346</f>
        <v>0</v>
      </c>
      <c r="AH347" s="362">
        <f t="shared" ref="AH347" si="968">AH346</f>
        <v>0</v>
      </c>
      <c r="AI347" s="362">
        <f t="shared" ref="AI347" si="969">AI346</f>
        <v>0</v>
      </c>
      <c r="AJ347" s="362">
        <f t="shared" ref="AJ347" si="970">AJ346</f>
        <v>0</v>
      </c>
      <c r="AK347" s="362">
        <f t="shared" ref="AK347" si="971">AK346</f>
        <v>0</v>
      </c>
      <c r="AL347" s="362">
        <f t="shared" ref="AL347" si="972">AL346</f>
        <v>0</v>
      </c>
      <c r="AM347" s="362">
        <f t="shared" ref="AM347" si="973">AM346</f>
        <v>0</v>
      </c>
      <c r="AN347" s="362">
        <f t="shared" ref="AN347" si="974">AN346</f>
        <v>0</v>
      </c>
      <c r="AO347" s="362">
        <f t="shared" ref="AO347" si="975">AO346</f>
        <v>0</v>
      </c>
      <c r="AP347" s="362">
        <f t="shared" ref="AP347" si="976">AP346</f>
        <v>0</v>
      </c>
      <c r="AQ347" s="362">
        <f t="shared" ref="AQ347" si="977">AQ346</f>
        <v>0</v>
      </c>
      <c r="AR347" s="362">
        <f t="shared" ref="AR347" si="978">AR346</f>
        <v>0</v>
      </c>
      <c r="AS347" s="266"/>
    </row>
    <row r="348" spans="1:45" hidden="1"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idden="1"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idden="1" outlineLevel="1">
      <c r="B350" s="254" t="s">
        <v>289</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79">AF349</f>
        <v>0</v>
      </c>
      <c r="AG350" s="362">
        <f t="shared" ref="AG350" si="980">AG349</f>
        <v>0</v>
      </c>
      <c r="AH350" s="362">
        <f t="shared" ref="AH350" si="981">AH349</f>
        <v>0</v>
      </c>
      <c r="AI350" s="362">
        <f t="shared" ref="AI350" si="982">AI349</f>
        <v>0</v>
      </c>
      <c r="AJ350" s="362">
        <f t="shared" ref="AJ350" si="983">AJ349</f>
        <v>0</v>
      </c>
      <c r="AK350" s="362">
        <f t="shared" ref="AK350" si="984">AK349</f>
        <v>0</v>
      </c>
      <c r="AL350" s="362">
        <f t="shared" ref="AL350" si="985">AL349</f>
        <v>0</v>
      </c>
      <c r="AM350" s="362">
        <f t="shared" ref="AM350" si="986">AM349</f>
        <v>0</v>
      </c>
      <c r="AN350" s="362">
        <f t="shared" ref="AN350" si="987">AN349</f>
        <v>0</v>
      </c>
      <c r="AO350" s="362">
        <f t="shared" ref="AO350" si="988">AO349</f>
        <v>0</v>
      </c>
      <c r="AP350" s="362">
        <f t="shared" ref="AP350" si="989">AP349</f>
        <v>0</v>
      </c>
      <c r="AQ350" s="362">
        <f t="shared" ref="AQ350" si="990">AQ349</f>
        <v>0</v>
      </c>
      <c r="AR350" s="362">
        <f t="shared" ref="AR350" si="991">AR349</f>
        <v>0</v>
      </c>
      <c r="AS350" s="266"/>
    </row>
    <row r="351" spans="1:45" hidden="1"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hidden="1"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idden="1" outlineLevel="1">
      <c r="B353" s="254" t="s">
        <v>289</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992">AF352</f>
        <v>0</v>
      </c>
      <c r="AG353" s="362">
        <f t="shared" ref="AG353" si="993">AG352</f>
        <v>0</v>
      </c>
      <c r="AH353" s="362">
        <f t="shared" ref="AH353" si="994">AH352</f>
        <v>0</v>
      </c>
      <c r="AI353" s="362">
        <f t="shared" ref="AI353" si="995">AI352</f>
        <v>0</v>
      </c>
      <c r="AJ353" s="362">
        <f t="shared" ref="AJ353" si="996">AJ352</f>
        <v>0</v>
      </c>
      <c r="AK353" s="362">
        <f t="shared" ref="AK353" si="997">AK352</f>
        <v>0</v>
      </c>
      <c r="AL353" s="362">
        <f t="shared" ref="AL353" si="998">AL352</f>
        <v>0</v>
      </c>
      <c r="AM353" s="362">
        <f t="shared" ref="AM353" si="999">AM352</f>
        <v>0</v>
      </c>
      <c r="AN353" s="362">
        <f t="shared" ref="AN353" si="1000">AN352</f>
        <v>0</v>
      </c>
      <c r="AO353" s="362">
        <f t="shared" ref="AO353" si="1001">AO352</f>
        <v>0</v>
      </c>
      <c r="AP353" s="362">
        <f t="shared" ref="AP353" si="1002">AP352</f>
        <v>0</v>
      </c>
      <c r="AQ353" s="362">
        <f t="shared" ref="AQ353" si="1003">AQ352</f>
        <v>0</v>
      </c>
      <c r="AR353" s="362">
        <f t="shared" ref="AR353" si="1004">AR352</f>
        <v>0</v>
      </c>
      <c r="AS353" s="266"/>
    </row>
    <row r="354" spans="1:45" hidden="1"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hidden="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idden="1" outlineLevel="1">
      <c r="B356" s="254" t="s">
        <v>289</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1005">AF355</f>
        <v>0</v>
      </c>
      <c r="AG356" s="362">
        <f t="shared" ref="AG356" si="1006">AG355</f>
        <v>0</v>
      </c>
      <c r="AH356" s="362">
        <f t="shared" ref="AH356" si="1007">AH355</f>
        <v>0</v>
      </c>
      <c r="AI356" s="362">
        <f t="shared" ref="AI356" si="1008">AI355</f>
        <v>0</v>
      </c>
      <c r="AJ356" s="362">
        <f t="shared" ref="AJ356" si="1009">AJ355</f>
        <v>0</v>
      </c>
      <c r="AK356" s="362">
        <f t="shared" ref="AK356" si="1010">AK355</f>
        <v>0</v>
      </c>
      <c r="AL356" s="362">
        <f t="shared" ref="AL356" si="1011">AL355</f>
        <v>0</v>
      </c>
      <c r="AM356" s="362">
        <f t="shared" ref="AM356" si="1012">AM355</f>
        <v>0</v>
      </c>
      <c r="AN356" s="362">
        <f t="shared" ref="AN356" si="1013">AN355</f>
        <v>0</v>
      </c>
      <c r="AO356" s="362">
        <f t="shared" ref="AO356" si="1014">AO355</f>
        <v>0</v>
      </c>
      <c r="AP356" s="362">
        <f t="shared" ref="AP356" si="1015">AP355</f>
        <v>0</v>
      </c>
      <c r="AQ356" s="362">
        <f t="shared" ref="AQ356" si="1016">AQ355</f>
        <v>0</v>
      </c>
      <c r="AR356" s="362">
        <f t="shared" ref="AR356" si="1017">AR355</f>
        <v>0</v>
      </c>
      <c r="AS356" s="266"/>
    </row>
    <row r="357" spans="1:45" hidden="1"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hidden="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idden="1" outlineLevel="1">
      <c r="B359" s="254" t="s">
        <v>289</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1018">AF358</f>
        <v>0</v>
      </c>
      <c r="AG359" s="362">
        <f t="shared" ref="AG359" si="1019">AG358</f>
        <v>0</v>
      </c>
      <c r="AH359" s="362">
        <f t="shared" ref="AH359" si="1020">AH358</f>
        <v>0</v>
      </c>
      <c r="AI359" s="362">
        <f t="shared" ref="AI359" si="1021">AI358</f>
        <v>0</v>
      </c>
      <c r="AJ359" s="362">
        <f t="shared" ref="AJ359" si="1022">AJ358</f>
        <v>0</v>
      </c>
      <c r="AK359" s="362">
        <f t="shared" ref="AK359" si="1023">AK358</f>
        <v>0</v>
      </c>
      <c r="AL359" s="362">
        <f t="shared" ref="AL359" si="1024">AL358</f>
        <v>0</v>
      </c>
      <c r="AM359" s="362">
        <f t="shared" ref="AM359" si="1025">AM358</f>
        <v>0</v>
      </c>
      <c r="AN359" s="362">
        <f t="shared" ref="AN359" si="1026">AN358</f>
        <v>0</v>
      </c>
      <c r="AO359" s="362">
        <f t="shared" ref="AO359" si="1027">AO358</f>
        <v>0</v>
      </c>
      <c r="AP359" s="362">
        <f t="shared" ref="AP359" si="1028">AP358</f>
        <v>0</v>
      </c>
      <c r="AQ359" s="362">
        <f t="shared" ref="AQ359" si="1029">AQ358</f>
        <v>0</v>
      </c>
      <c r="AR359" s="362">
        <f t="shared" ref="AR359" si="1030">AR358</f>
        <v>0</v>
      </c>
      <c r="AS359" s="266"/>
    </row>
    <row r="360" spans="1:45" hidden="1"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hidden="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idden="1" outlineLevel="1">
      <c r="B362" s="254" t="s">
        <v>289</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31">AF361</f>
        <v>0</v>
      </c>
      <c r="AG362" s="362">
        <f t="shared" ref="AG362" si="1032">AG361</f>
        <v>0</v>
      </c>
      <c r="AH362" s="362">
        <f t="shared" ref="AH362" si="1033">AH361</f>
        <v>0</v>
      </c>
      <c r="AI362" s="362">
        <f t="shared" ref="AI362" si="1034">AI361</f>
        <v>0</v>
      </c>
      <c r="AJ362" s="362">
        <f t="shared" ref="AJ362" si="1035">AJ361</f>
        <v>0</v>
      </c>
      <c r="AK362" s="362">
        <f t="shared" ref="AK362" si="1036">AK361</f>
        <v>0</v>
      </c>
      <c r="AL362" s="362">
        <f t="shared" ref="AL362" si="1037">AL361</f>
        <v>0</v>
      </c>
      <c r="AM362" s="362">
        <f t="shared" ref="AM362" si="1038">AM361</f>
        <v>0</v>
      </c>
      <c r="AN362" s="362">
        <f t="shared" ref="AN362" si="1039">AN361</f>
        <v>0</v>
      </c>
      <c r="AO362" s="362">
        <f t="shared" ref="AO362" si="1040">AO361</f>
        <v>0</v>
      </c>
      <c r="AP362" s="362">
        <f t="shared" ref="AP362" si="1041">AP361</f>
        <v>0</v>
      </c>
      <c r="AQ362" s="362">
        <f t="shared" ref="AQ362" si="1042">AQ361</f>
        <v>0</v>
      </c>
      <c r="AR362" s="362">
        <f t="shared" ref="AR362" si="1043">AR361</f>
        <v>0</v>
      </c>
      <c r="AS362" s="266"/>
    </row>
    <row r="363" spans="1:45" hidden="1"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idden="1"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idden="1" outlineLevel="1">
      <c r="B365" s="254" t="s">
        <v>289</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44">AF364</f>
        <v>0</v>
      </c>
      <c r="AG365" s="362">
        <f t="shared" ref="AG365" si="1045">AG364</f>
        <v>0</v>
      </c>
      <c r="AH365" s="362">
        <f t="shared" ref="AH365" si="1046">AH364</f>
        <v>0</v>
      </c>
      <c r="AI365" s="362">
        <f t="shared" ref="AI365" si="1047">AI364</f>
        <v>0</v>
      </c>
      <c r="AJ365" s="362">
        <f t="shared" ref="AJ365" si="1048">AJ364</f>
        <v>0</v>
      </c>
      <c r="AK365" s="362">
        <f t="shared" ref="AK365" si="1049">AK364</f>
        <v>0</v>
      </c>
      <c r="AL365" s="362">
        <f t="shared" ref="AL365" si="1050">AL364</f>
        <v>0</v>
      </c>
      <c r="AM365" s="362">
        <f t="shared" ref="AM365" si="1051">AM364</f>
        <v>0</v>
      </c>
      <c r="AN365" s="362">
        <f t="shared" ref="AN365" si="1052">AN364</f>
        <v>0</v>
      </c>
      <c r="AO365" s="362">
        <f t="shared" ref="AO365" si="1053">AO364</f>
        <v>0</v>
      </c>
      <c r="AP365" s="362">
        <f t="shared" ref="AP365" si="1054">AP364</f>
        <v>0</v>
      </c>
      <c r="AQ365" s="362">
        <f t="shared" ref="AQ365" si="1055">AQ364</f>
        <v>0</v>
      </c>
      <c r="AR365" s="362">
        <f t="shared" ref="AR365" si="1056">AR364</f>
        <v>0</v>
      </c>
      <c r="AS365" s="266"/>
    </row>
    <row r="366" spans="1:45" hidden="1"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hidden="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idden="1" outlineLevel="1">
      <c r="B368" s="254" t="s">
        <v>289</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57">AF367</f>
        <v>0</v>
      </c>
      <c r="AG368" s="362">
        <f t="shared" ref="AG368" si="1058">AG367</f>
        <v>0</v>
      </c>
      <c r="AH368" s="362">
        <f t="shared" ref="AH368" si="1059">AH367</f>
        <v>0</v>
      </c>
      <c r="AI368" s="362">
        <f t="shared" ref="AI368" si="1060">AI367</f>
        <v>0</v>
      </c>
      <c r="AJ368" s="362">
        <f t="shared" ref="AJ368" si="1061">AJ367</f>
        <v>0</v>
      </c>
      <c r="AK368" s="362">
        <f t="shared" ref="AK368" si="1062">AK367</f>
        <v>0</v>
      </c>
      <c r="AL368" s="362">
        <f t="shared" ref="AL368" si="1063">AL367</f>
        <v>0</v>
      </c>
      <c r="AM368" s="362">
        <f t="shared" ref="AM368" si="1064">AM367</f>
        <v>0</v>
      </c>
      <c r="AN368" s="362">
        <f t="shared" ref="AN368" si="1065">AN367</f>
        <v>0</v>
      </c>
      <c r="AO368" s="362">
        <f t="shared" ref="AO368" si="1066">AO367</f>
        <v>0</v>
      </c>
      <c r="AP368" s="362">
        <f t="shared" ref="AP368" si="1067">AP367</f>
        <v>0</v>
      </c>
      <c r="AQ368" s="362">
        <f t="shared" ref="AQ368" si="1068">AQ367</f>
        <v>0</v>
      </c>
      <c r="AR368" s="362">
        <f t="shared" ref="AR368" si="1069">AR367</f>
        <v>0</v>
      </c>
      <c r="AS368" s="266"/>
    </row>
    <row r="369" spans="1:45" hidden="1"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hidden="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idden="1" outlineLevel="1">
      <c r="B371" s="254" t="s">
        <v>289</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70">AF370</f>
        <v>0</v>
      </c>
      <c r="AG371" s="362">
        <f t="shared" ref="AG371" si="1071">AG370</f>
        <v>0</v>
      </c>
      <c r="AH371" s="362">
        <f t="shared" ref="AH371" si="1072">AH370</f>
        <v>0</v>
      </c>
      <c r="AI371" s="362">
        <f t="shared" ref="AI371" si="1073">AI370</f>
        <v>0</v>
      </c>
      <c r="AJ371" s="362">
        <f t="shared" ref="AJ371" si="1074">AJ370</f>
        <v>0</v>
      </c>
      <c r="AK371" s="362">
        <f t="shared" ref="AK371" si="1075">AK370</f>
        <v>0</v>
      </c>
      <c r="AL371" s="362">
        <f t="shared" ref="AL371" si="1076">AL370</f>
        <v>0</v>
      </c>
      <c r="AM371" s="362">
        <f t="shared" ref="AM371" si="1077">AM370</f>
        <v>0</v>
      </c>
      <c r="AN371" s="362">
        <f t="shared" ref="AN371" si="1078">AN370</f>
        <v>0</v>
      </c>
      <c r="AO371" s="362">
        <f t="shared" ref="AO371" si="1079">AO370</f>
        <v>0</v>
      </c>
      <c r="AP371" s="362">
        <f t="shared" ref="AP371" si="1080">AP370</f>
        <v>0</v>
      </c>
      <c r="AQ371" s="362">
        <f t="shared" ref="AQ371" si="1081">AQ370</f>
        <v>0</v>
      </c>
      <c r="AR371" s="362">
        <f t="shared" ref="AR371" si="1082">AR370</f>
        <v>0</v>
      </c>
      <c r="AS371" s="266"/>
    </row>
    <row r="372" spans="1:45" hidden="1"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hidden="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idden="1" outlineLevel="1">
      <c r="B374" s="254" t="s">
        <v>289</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083">AF373</f>
        <v>0</v>
      </c>
      <c r="AG374" s="362">
        <f t="shared" ref="AG374" si="1084">AG373</f>
        <v>0</v>
      </c>
      <c r="AH374" s="362">
        <f t="shared" ref="AH374" si="1085">AH373</f>
        <v>0</v>
      </c>
      <c r="AI374" s="362">
        <f t="shared" ref="AI374" si="1086">AI373</f>
        <v>0</v>
      </c>
      <c r="AJ374" s="362">
        <f t="shared" ref="AJ374" si="1087">AJ373</f>
        <v>0</v>
      </c>
      <c r="AK374" s="362">
        <f t="shared" ref="AK374" si="1088">AK373</f>
        <v>0</v>
      </c>
      <c r="AL374" s="362">
        <f t="shared" ref="AL374" si="1089">AL373</f>
        <v>0</v>
      </c>
      <c r="AM374" s="362">
        <f t="shared" ref="AM374" si="1090">AM373</f>
        <v>0</v>
      </c>
      <c r="AN374" s="362">
        <f t="shared" ref="AN374" si="1091">AN373</f>
        <v>0</v>
      </c>
      <c r="AO374" s="362">
        <f t="shared" ref="AO374" si="1092">AO373</f>
        <v>0</v>
      </c>
      <c r="AP374" s="362">
        <f t="shared" ref="AP374" si="1093">AP373</f>
        <v>0</v>
      </c>
      <c r="AQ374" s="362">
        <f t="shared" ref="AQ374" si="1094">AQ373</f>
        <v>0</v>
      </c>
      <c r="AR374" s="362">
        <f t="shared" ref="AR374" si="1095">AR373</f>
        <v>0</v>
      </c>
      <c r="AS374" s="266"/>
    </row>
    <row r="375" spans="1:45" hidden="1"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hidden="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idden="1" outlineLevel="1">
      <c r="B377" s="254" t="s">
        <v>289</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096">AF376</f>
        <v>0</v>
      </c>
      <c r="AG377" s="362">
        <f t="shared" ref="AG377" si="1097">AG376</f>
        <v>0</v>
      </c>
      <c r="AH377" s="362">
        <f t="shared" ref="AH377" si="1098">AH376</f>
        <v>0</v>
      </c>
      <c r="AI377" s="362">
        <f t="shared" ref="AI377" si="1099">AI376</f>
        <v>0</v>
      </c>
      <c r="AJ377" s="362">
        <f t="shared" ref="AJ377" si="1100">AJ376</f>
        <v>0</v>
      </c>
      <c r="AK377" s="362">
        <f t="shared" ref="AK377" si="1101">AK376</f>
        <v>0</v>
      </c>
      <c r="AL377" s="362">
        <f t="shared" ref="AL377" si="1102">AL376</f>
        <v>0</v>
      </c>
      <c r="AM377" s="362">
        <f t="shared" ref="AM377" si="1103">AM376</f>
        <v>0</v>
      </c>
      <c r="AN377" s="362">
        <f t="shared" ref="AN377" si="1104">AN376</f>
        <v>0</v>
      </c>
      <c r="AO377" s="362">
        <f t="shared" ref="AO377" si="1105">AO376</f>
        <v>0</v>
      </c>
      <c r="AP377" s="362">
        <f t="shared" ref="AP377" si="1106">AP376</f>
        <v>0</v>
      </c>
      <c r="AQ377" s="362">
        <f t="shared" ref="AQ377" si="1107">AQ376</f>
        <v>0</v>
      </c>
      <c r="AR377" s="362">
        <f t="shared" ref="AR377" si="1108">AR376</f>
        <v>0</v>
      </c>
      <c r="AS377" s="266"/>
    </row>
    <row r="378" spans="1:45" hidden="1"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hidden="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idden="1" outlineLevel="1">
      <c r="B380" s="254" t="s">
        <v>289</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109">AF379</f>
        <v>0</v>
      </c>
      <c r="AG380" s="362">
        <f t="shared" ref="AG380" si="1110">AG379</f>
        <v>0</v>
      </c>
      <c r="AH380" s="362">
        <f t="shared" ref="AH380" si="1111">AH379</f>
        <v>0</v>
      </c>
      <c r="AI380" s="362">
        <f t="shared" ref="AI380" si="1112">AI379</f>
        <v>0</v>
      </c>
      <c r="AJ380" s="362">
        <f t="shared" ref="AJ380" si="1113">AJ379</f>
        <v>0</v>
      </c>
      <c r="AK380" s="362">
        <f t="shared" ref="AK380" si="1114">AK379</f>
        <v>0</v>
      </c>
      <c r="AL380" s="362">
        <f t="shared" ref="AL380" si="1115">AL379</f>
        <v>0</v>
      </c>
      <c r="AM380" s="362">
        <f t="shared" ref="AM380" si="1116">AM379</f>
        <v>0</v>
      </c>
      <c r="AN380" s="362">
        <f t="shared" ref="AN380" si="1117">AN379</f>
        <v>0</v>
      </c>
      <c r="AO380" s="362">
        <f t="shared" ref="AO380" si="1118">AO379</f>
        <v>0</v>
      </c>
      <c r="AP380" s="362">
        <f t="shared" ref="AP380" si="1119">AP379</f>
        <v>0</v>
      </c>
      <c r="AQ380" s="362">
        <f t="shared" ref="AQ380" si="1120">AQ379</f>
        <v>0</v>
      </c>
      <c r="AR380" s="362">
        <f t="shared" ref="AR380" si="1121">AR379</f>
        <v>0</v>
      </c>
      <c r="AS380" s="266"/>
    </row>
    <row r="381" spans="1:45" hidden="1"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hidden="1"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idden="1" outlineLevel="1">
      <c r="B383" s="254" t="s">
        <v>289</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22">AF382</f>
        <v>0</v>
      </c>
      <c r="AG383" s="362">
        <f t="shared" ref="AG383" si="1123">AG382</f>
        <v>0</v>
      </c>
      <c r="AH383" s="362">
        <f t="shared" ref="AH383" si="1124">AH382</f>
        <v>0</v>
      </c>
      <c r="AI383" s="362">
        <f t="shared" ref="AI383" si="1125">AI382</f>
        <v>0</v>
      </c>
      <c r="AJ383" s="362">
        <f t="shared" ref="AJ383" si="1126">AJ382</f>
        <v>0</v>
      </c>
      <c r="AK383" s="362">
        <f t="shared" ref="AK383" si="1127">AK382</f>
        <v>0</v>
      </c>
      <c r="AL383" s="362">
        <f t="shared" ref="AL383" si="1128">AL382</f>
        <v>0</v>
      </c>
      <c r="AM383" s="362">
        <f t="shared" ref="AM383" si="1129">AM382</f>
        <v>0</v>
      </c>
      <c r="AN383" s="362">
        <f t="shared" ref="AN383" si="1130">AN382</f>
        <v>0</v>
      </c>
      <c r="AO383" s="362">
        <f t="shared" ref="AO383" si="1131">AO382</f>
        <v>0</v>
      </c>
      <c r="AP383" s="362">
        <f t="shared" ref="AP383" si="1132">AP382</f>
        <v>0</v>
      </c>
      <c r="AQ383" s="362">
        <f t="shared" ref="AQ383" si="1133">AQ382</f>
        <v>0</v>
      </c>
      <c r="AR383" s="362">
        <f t="shared" ref="AR383" si="1134">AR382</f>
        <v>0</v>
      </c>
      <c r="AS383" s="266"/>
    </row>
    <row r="384" spans="1:45" hidden="1"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75" hidden="1" collapsed="1">
      <c r="B385" s="286" t="s">
        <v>274</v>
      </c>
      <c r="C385" s="288"/>
      <c r="D385" s="288">
        <f>SUM(D228:D383)</f>
        <v>0</v>
      </c>
      <c r="E385" s="288"/>
      <c r="F385" s="288"/>
      <c r="G385" s="288"/>
      <c r="H385" s="288"/>
      <c r="I385" s="288"/>
      <c r="J385" s="288"/>
      <c r="K385" s="288"/>
      <c r="L385" s="288"/>
      <c r="M385" s="288"/>
      <c r="N385" s="288"/>
      <c r="O385" s="288"/>
      <c r="P385" s="288"/>
      <c r="Q385" s="288"/>
      <c r="R385" s="288">
        <f>SUM(R228:R383)</f>
        <v>0</v>
      </c>
      <c r="S385" s="288"/>
      <c r="T385" s="288"/>
      <c r="U385" s="288"/>
      <c r="V385" s="288"/>
      <c r="W385" s="288"/>
      <c r="X385" s="288"/>
      <c r="Y385" s="288"/>
      <c r="Z385" s="288"/>
      <c r="AA385" s="288"/>
      <c r="AB385" s="288"/>
      <c r="AC385" s="288"/>
      <c r="AD385" s="288"/>
      <c r="AE385" s="288">
        <f>IF(AE226="kWh",SUMPRODUCT(D228:D383,AE228:AE383))</f>
        <v>0</v>
      </c>
      <c r="AF385" s="288">
        <f>IF(AF226="kWh",SUMPRODUCT(D228:D383,AF228:AF383))</f>
        <v>0</v>
      </c>
      <c r="AG385" s="288">
        <f>IF(AG226="kw",SUMPRODUCT(Q228:Q383,R228:R383,AG228:AG383),SUMPRODUCT(D228:D383,AG228:AG383))</f>
        <v>0</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75" hidden="1">
      <c r="B386" s="343" t="s">
        <v>275</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idden="1">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idden="1">
      <c r="B388" s="283" t="s">
        <v>276</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29">
        <f>HLOOKUP(AE$35,'3.  Distribution Rates'!$C$172:$P$185,8,FALSE)</f>
        <v>0</v>
      </c>
      <c r="AF388" s="729">
        <f>HLOOKUP(AF$35,'3.  Distribution Rates'!$C$172:$P$185,8,FALSE)</f>
        <v>0</v>
      </c>
      <c r="AG388" s="299">
        <f>HLOOKUP(AG$35,'3.  Distribution Rates'!$C$172:$P$185,8,FALSE)</f>
        <v>0</v>
      </c>
      <c r="AH388" s="299">
        <f>HLOOKUP(AH$35,'3.  Distribution Rates'!$C$172:$P$185,8,FALSE)</f>
        <v>0</v>
      </c>
      <c r="AI388" s="299">
        <f>HLOOKUP(AI$35,'3.  Distribution Rates'!$C$172:$P$185,8,FALSE)</f>
        <v>0</v>
      </c>
      <c r="AJ388" s="299">
        <f>HLOOKUP(AJ$35,'3.  Distribution Rates'!$C$172:$P$185,8,FALSE)</f>
        <v>0</v>
      </c>
      <c r="AK388" s="299">
        <f>HLOOKUP(AK$35,'3.  Distribution Rates'!$C$172:$P$185,8,FALSE)</f>
        <v>0</v>
      </c>
      <c r="AL388" s="299">
        <f>HLOOKUP(AL$35,'3.  Distribution Rates'!$C$172:$P$185,8,FALSE)</f>
        <v>0</v>
      </c>
      <c r="AM388" s="299">
        <f>HLOOKUP(AM$35,'3.  Distribution Rates'!$C$172:$P$185,8,FALSE)</f>
        <v>0</v>
      </c>
      <c r="AN388" s="299">
        <f>HLOOKUP(AN$35,'3.  Distribution Rates'!$C$172:$P$185,8,FALSE)</f>
        <v>0</v>
      </c>
      <c r="AO388" s="299">
        <f>HLOOKUP(AO$35,'3.  Distribution Rates'!$C$172:$P$185,8,FALSE)</f>
        <v>0</v>
      </c>
      <c r="AP388" s="299">
        <f>HLOOKUP(AP$35,'3.  Distribution Rates'!$C$172:$P$185,8,FALSE)</f>
        <v>0</v>
      </c>
      <c r="AQ388" s="299">
        <f>HLOOKUP(AQ$35,'3.  Distribution Rates'!$C$172:$P$185,8,FALSE)</f>
        <v>0</v>
      </c>
      <c r="AR388" s="299">
        <f>HLOOKUP(AR$35,'3.  Distribution Rates'!$C$172:$P$185,8,FALSE)</f>
        <v>0</v>
      </c>
      <c r="AS388" s="330"/>
      <c r="AT388" s="299"/>
      <c r="AU388" s="299"/>
      <c r="AV388" s="299"/>
    </row>
    <row r="389" spans="2:48" hidden="1">
      <c r="B389" s="283" t="s">
        <v>277</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idden="1">
      <c r="B390" s="283" t="s">
        <v>278</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idden="1">
      <c r="B391" s="283" t="s">
        <v>279</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idden="1">
      <c r="B392" s="283" t="s">
        <v>280</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35">SUM(AE392:AR392)</f>
        <v>0</v>
      </c>
    </row>
    <row r="393" spans="2:48" hidden="1">
      <c r="B393" s="283" t="s">
        <v>281</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36">AF208*AF388</f>
        <v>0</v>
      </c>
      <c r="AG393" s="331">
        <f t="shared" si="1136"/>
        <v>0</v>
      </c>
      <c r="AH393" s="331">
        <f t="shared" si="1136"/>
        <v>0</v>
      </c>
      <c r="AI393" s="331">
        <f t="shared" si="1136"/>
        <v>0</v>
      </c>
      <c r="AJ393" s="331">
        <f t="shared" si="1136"/>
        <v>0</v>
      </c>
      <c r="AK393" s="331">
        <f t="shared" si="1136"/>
        <v>0</v>
      </c>
      <c r="AL393" s="331">
        <f t="shared" si="1136"/>
        <v>0</v>
      </c>
      <c r="AM393" s="331">
        <f t="shared" si="1136"/>
        <v>0</v>
      </c>
      <c r="AN393" s="331">
        <f t="shared" si="1136"/>
        <v>0</v>
      </c>
      <c r="AO393" s="331">
        <f t="shared" si="1136"/>
        <v>0</v>
      </c>
      <c r="AP393" s="331">
        <f t="shared" si="1136"/>
        <v>0</v>
      </c>
      <c r="AQ393" s="331">
        <f t="shared" si="1136"/>
        <v>0</v>
      </c>
      <c r="AR393" s="331">
        <f t="shared" si="1136"/>
        <v>0</v>
      </c>
      <c r="AS393" s="543">
        <f t="shared" si="1135"/>
        <v>0</v>
      </c>
    </row>
    <row r="394" spans="2:48" hidden="1">
      <c r="B394" s="283" t="s">
        <v>290</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37">AF385*AF388</f>
        <v>0</v>
      </c>
      <c r="AG394" s="331">
        <f t="shared" si="1137"/>
        <v>0</v>
      </c>
      <c r="AH394" s="331">
        <f t="shared" si="1137"/>
        <v>0</v>
      </c>
      <c r="AI394" s="331">
        <f t="shared" si="1137"/>
        <v>0</v>
      </c>
      <c r="AJ394" s="331">
        <f t="shared" si="1137"/>
        <v>0</v>
      </c>
      <c r="AK394" s="331">
        <f t="shared" si="1137"/>
        <v>0</v>
      </c>
      <c r="AL394" s="331">
        <f t="shared" si="1137"/>
        <v>0</v>
      </c>
      <c r="AM394" s="331">
        <f t="shared" si="1137"/>
        <v>0</v>
      </c>
      <c r="AN394" s="331">
        <f t="shared" si="1137"/>
        <v>0</v>
      </c>
      <c r="AO394" s="331">
        <f t="shared" si="1137"/>
        <v>0</v>
      </c>
      <c r="AP394" s="331">
        <f t="shared" si="1137"/>
        <v>0</v>
      </c>
      <c r="AQ394" s="331">
        <f t="shared" si="1137"/>
        <v>0</v>
      </c>
      <c r="AR394" s="331">
        <f t="shared" si="1137"/>
        <v>0</v>
      </c>
      <c r="AS394" s="543">
        <f t="shared" si="1135"/>
        <v>0</v>
      </c>
    </row>
    <row r="395" spans="2:48" ht="15.75" hidden="1">
      <c r="B395" s="305" t="s">
        <v>282</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38">SUM(AF389:AF394)</f>
        <v>0</v>
      </c>
      <c r="AG395" s="302">
        <f t="shared" si="1138"/>
        <v>0</v>
      </c>
      <c r="AH395" s="302">
        <f t="shared" si="1138"/>
        <v>0</v>
      </c>
      <c r="AI395" s="302">
        <f t="shared" si="1138"/>
        <v>0</v>
      </c>
      <c r="AJ395" s="302">
        <f t="shared" si="1138"/>
        <v>0</v>
      </c>
      <c r="AK395" s="302">
        <f t="shared" si="1138"/>
        <v>0</v>
      </c>
      <c r="AL395" s="302">
        <f>SUM(AL389:AL394)</f>
        <v>0</v>
      </c>
      <c r="AM395" s="302">
        <f t="shared" ref="AM395:AR395" si="1139">SUM(AM389:AM394)</f>
        <v>0</v>
      </c>
      <c r="AN395" s="302">
        <f t="shared" si="1139"/>
        <v>0</v>
      </c>
      <c r="AO395" s="302">
        <f t="shared" si="1139"/>
        <v>0</v>
      </c>
      <c r="AP395" s="302">
        <f t="shared" si="1139"/>
        <v>0</v>
      </c>
      <c r="AQ395" s="302">
        <f t="shared" si="1139"/>
        <v>0</v>
      </c>
      <c r="AR395" s="302">
        <f t="shared" si="1139"/>
        <v>0</v>
      </c>
      <c r="AS395" s="359">
        <f>SUM(AS389:AS394)</f>
        <v>0</v>
      </c>
    </row>
    <row r="396" spans="2:48" ht="15.75" hidden="1">
      <c r="B396" s="305" t="s">
        <v>283</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40">AF386*AF388</f>
        <v>0</v>
      </c>
      <c r="AG396" s="303">
        <f t="shared" si="1140"/>
        <v>0</v>
      </c>
      <c r="AH396" s="303">
        <f t="shared" si="1140"/>
        <v>0</v>
      </c>
      <c r="AI396" s="303">
        <f t="shared" si="1140"/>
        <v>0</v>
      </c>
      <c r="AJ396" s="303">
        <f t="shared" si="1140"/>
        <v>0</v>
      </c>
      <c r="AK396" s="303">
        <f t="shared" si="1140"/>
        <v>0</v>
      </c>
      <c r="AL396" s="303">
        <f>AL386*AL388</f>
        <v>0</v>
      </c>
      <c r="AM396" s="303">
        <f t="shared" ref="AM396:AR396" si="1141">AM386*AM388</f>
        <v>0</v>
      </c>
      <c r="AN396" s="303">
        <f t="shared" si="1141"/>
        <v>0</v>
      </c>
      <c r="AO396" s="303">
        <f t="shared" si="1141"/>
        <v>0</v>
      </c>
      <c r="AP396" s="303">
        <f t="shared" si="1141"/>
        <v>0</v>
      </c>
      <c r="AQ396" s="303">
        <f t="shared" si="1141"/>
        <v>0</v>
      </c>
      <c r="AR396" s="303">
        <f t="shared" si="1141"/>
        <v>0</v>
      </c>
      <c r="AS396" s="359">
        <f>SUM(AE396:AR396)</f>
        <v>0</v>
      </c>
    </row>
    <row r="397" spans="2:48" ht="15.75" hidden="1">
      <c r="B397" s="305" t="s">
        <v>284</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idden="1">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idden="1">
      <c r="B399" s="390" t="s">
        <v>285</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0</v>
      </c>
      <c r="AF399" s="251">
        <f>SUMPRODUCT($E$228:$E$383,AF228:AF383)</f>
        <v>0</v>
      </c>
      <c r="AG399" s="251">
        <f>IF(AG226="kw",SUMPRODUCT($Q$228:$Q$383,$S$228:$S$383,AG228:AG383),SUMPRODUCT($E$228:$E$383,AG228:AG383))</f>
        <v>0</v>
      </c>
      <c r="AH399" s="251">
        <f t="shared" ref="AH399:AR399" si="1142">IF(AH226="kw",SUMPRODUCT($Q$228:$Q$383,$S$228:$S$383,AH228:AH383),SUMPRODUCT($E$228:$E$383,AH228:AH383))</f>
        <v>0</v>
      </c>
      <c r="AI399" s="251">
        <f t="shared" si="1142"/>
        <v>0</v>
      </c>
      <c r="AJ399" s="251">
        <f t="shared" si="1142"/>
        <v>0</v>
      </c>
      <c r="AK399" s="251">
        <f t="shared" si="1142"/>
        <v>0</v>
      </c>
      <c r="AL399" s="251">
        <f t="shared" si="1142"/>
        <v>0</v>
      </c>
      <c r="AM399" s="251">
        <f t="shared" si="1142"/>
        <v>0</v>
      </c>
      <c r="AN399" s="251">
        <f t="shared" si="1142"/>
        <v>0</v>
      </c>
      <c r="AO399" s="251">
        <f t="shared" si="1142"/>
        <v>0</v>
      </c>
      <c r="AP399" s="251">
        <f t="shared" si="1142"/>
        <v>0</v>
      </c>
      <c r="AQ399" s="251">
        <f t="shared" si="1142"/>
        <v>0</v>
      </c>
      <c r="AR399" s="251">
        <f t="shared" si="1142"/>
        <v>0</v>
      </c>
      <c r="AS399" s="304"/>
    </row>
    <row r="400" spans="2:48" hidden="1">
      <c r="B400" s="390" t="s">
        <v>286</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0</v>
      </c>
      <c r="AF400" s="251">
        <f>SUMPRODUCT($F$228:$F$383,AF228:AF383)</f>
        <v>0</v>
      </c>
      <c r="AG400" s="251">
        <f t="shared" ref="AG400" si="1143">IF(AG226="kw",SUMPRODUCT($Q$228:$Q$383,$T$228:$T$383,AG228:AG383),SUMPRODUCT($F$228:$F$383,AG228:AG383))</f>
        <v>0</v>
      </c>
      <c r="AH400" s="251">
        <f t="shared" ref="AH400:AR400" si="1144">IF(AH226="kw",SUMPRODUCT($Q$228:$Q$383,$T$228:$T$383,AH228:AH383),SUMPRODUCT($F$228:$F$383,AH228:AH383))</f>
        <v>0</v>
      </c>
      <c r="AI400" s="251">
        <f t="shared" si="1144"/>
        <v>0</v>
      </c>
      <c r="AJ400" s="251">
        <f t="shared" si="1144"/>
        <v>0</v>
      </c>
      <c r="AK400" s="251">
        <f t="shared" si="1144"/>
        <v>0</v>
      </c>
      <c r="AL400" s="251">
        <f t="shared" si="1144"/>
        <v>0</v>
      </c>
      <c r="AM400" s="251">
        <f t="shared" si="1144"/>
        <v>0</v>
      </c>
      <c r="AN400" s="251">
        <f t="shared" si="1144"/>
        <v>0</v>
      </c>
      <c r="AO400" s="251">
        <f t="shared" si="1144"/>
        <v>0</v>
      </c>
      <c r="AP400" s="251">
        <f t="shared" si="1144"/>
        <v>0</v>
      </c>
      <c r="AQ400" s="251">
        <f t="shared" si="1144"/>
        <v>0</v>
      </c>
      <c r="AR400" s="251">
        <f t="shared" si="1144"/>
        <v>0</v>
      </c>
      <c r="AS400" s="295"/>
    </row>
    <row r="401" spans="1:45" hidden="1">
      <c r="B401" s="390" t="s">
        <v>287</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0</v>
      </c>
      <c r="AF401" s="251">
        <f>SUMPRODUCT($G$228:$G$383,AF228:AF383)</f>
        <v>0</v>
      </c>
      <c r="AG401" s="251">
        <f t="shared" ref="AG401" si="1145">IF(AG226="kw",SUMPRODUCT($Q$228:$Q$383,$U$228:$U$383,AG228:AG383),SUMPRODUCT($G$228:$G$383,AG228:AG383))</f>
        <v>0</v>
      </c>
      <c r="AH401" s="251">
        <f t="shared" ref="AH401:AR401" si="1146">IF(AH226="kw",SUMPRODUCT($Q$228:$Q$383,$U$228:$U$383,AH228:AH383),SUMPRODUCT($G$228:$G$383,AH228:AH383))</f>
        <v>0</v>
      </c>
      <c r="AI401" s="251">
        <f t="shared" si="1146"/>
        <v>0</v>
      </c>
      <c r="AJ401" s="251">
        <f t="shared" si="1146"/>
        <v>0</v>
      </c>
      <c r="AK401" s="251">
        <f t="shared" si="1146"/>
        <v>0</v>
      </c>
      <c r="AL401" s="251">
        <f t="shared" si="1146"/>
        <v>0</v>
      </c>
      <c r="AM401" s="251">
        <f t="shared" si="1146"/>
        <v>0</v>
      </c>
      <c r="AN401" s="251">
        <f t="shared" si="1146"/>
        <v>0</v>
      </c>
      <c r="AO401" s="251">
        <f t="shared" si="1146"/>
        <v>0</v>
      </c>
      <c r="AP401" s="251">
        <f t="shared" si="1146"/>
        <v>0</v>
      </c>
      <c r="AQ401" s="251">
        <f t="shared" si="1146"/>
        <v>0</v>
      </c>
      <c r="AR401" s="251">
        <f t="shared" si="1146"/>
        <v>0</v>
      </c>
      <c r="AS401" s="295"/>
    </row>
    <row r="402" spans="1:45" hidden="1">
      <c r="B402" s="390" t="s">
        <v>288</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0</v>
      </c>
      <c r="AF402" s="251">
        <f>SUMPRODUCT($H$228:$H$383,AF228:AF383)</f>
        <v>0</v>
      </c>
      <c r="AG402" s="251">
        <f>IF(AG226="kw",SUMPRODUCT($Q$228:$Q$383,$V$228:$V$383,AG228:AG383),SUMPRODUCT($H$228:$H$383,AG228:AG383))</f>
        <v>0</v>
      </c>
      <c r="AH402" s="251">
        <f t="shared" ref="AH402:AR402" si="1147">IF(AH226="kw",SUMPRODUCT($Q$228:$Q$383,$V$228:$V$383,AH228:AH383),SUMPRODUCT($H$228:$H$383,AH228:AH383))</f>
        <v>0</v>
      </c>
      <c r="AI402" s="251">
        <f t="shared" si="1147"/>
        <v>0</v>
      </c>
      <c r="AJ402" s="251">
        <f t="shared" si="1147"/>
        <v>0</v>
      </c>
      <c r="AK402" s="251">
        <f t="shared" si="1147"/>
        <v>0</v>
      </c>
      <c r="AL402" s="251">
        <f t="shared" si="1147"/>
        <v>0</v>
      </c>
      <c r="AM402" s="251">
        <f t="shared" si="1147"/>
        <v>0</v>
      </c>
      <c r="AN402" s="251">
        <f t="shared" si="1147"/>
        <v>0</v>
      </c>
      <c r="AO402" s="251">
        <f t="shared" si="1147"/>
        <v>0</v>
      </c>
      <c r="AP402" s="251">
        <f t="shared" si="1147"/>
        <v>0</v>
      </c>
      <c r="AQ402" s="251">
        <f t="shared" si="1147"/>
        <v>0</v>
      </c>
      <c r="AR402" s="251">
        <f t="shared" si="1147"/>
        <v>0</v>
      </c>
      <c r="AS402" s="295"/>
    </row>
    <row r="403" spans="1:45" hidden="1">
      <c r="B403" s="390" t="s">
        <v>846</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0</v>
      </c>
      <c r="AF403" s="251">
        <f>SUMPRODUCT($I$228:$I$383,AF228:AF383)</f>
        <v>0</v>
      </c>
      <c r="AG403" s="251">
        <f>IF(AG226="kw",SUMPRODUCT($Q$228:$Q$383,$W$228:$W$383,AG228:AG383),SUMPRODUCT($I$228:$I$383,AG228:AG383))</f>
        <v>0</v>
      </c>
      <c r="AH403" s="251">
        <f t="shared" ref="AH403:AR403" si="1148">IF(AH226="kw",SUMPRODUCT($Q$228:$Q$383,$W$228:$W$383,AH228:AH383),SUMPRODUCT($I$228:$I$383,AH228:AH383))</f>
        <v>0</v>
      </c>
      <c r="AI403" s="251">
        <f t="shared" si="1148"/>
        <v>0</v>
      </c>
      <c r="AJ403" s="251">
        <f t="shared" si="1148"/>
        <v>0</v>
      </c>
      <c r="AK403" s="251">
        <f t="shared" si="1148"/>
        <v>0</v>
      </c>
      <c r="AL403" s="251">
        <f t="shared" si="1148"/>
        <v>0</v>
      </c>
      <c r="AM403" s="251">
        <f t="shared" si="1148"/>
        <v>0</v>
      </c>
      <c r="AN403" s="251">
        <f t="shared" si="1148"/>
        <v>0</v>
      </c>
      <c r="AO403" s="251">
        <f t="shared" si="1148"/>
        <v>0</v>
      </c>
      <c r="AP403" s="251">
        <f t="shared" si="1148"/>
        <v>0</v>
      </c>
      <c r="AQ403" s="251">
        <f t="shared" si="1148"/>
        <v>0</v>
      </c>
      <c r="AR403" s="251">
        <f t="shared" si="1148"/>
        <v>0</v>
      </c>
      <c r="AS403" s="295"/>
    </row>
    <row r="404" spans="1:45" hidden="1">
      <c r="B404" s="390" t="s">
        <v>856</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0</v>
      </c>
      <c r="AF404" s="251">
        <f>SUMPRODUCT($J$228:$J$383,AF228:AF383)</f>
        <v>0</v>
      </c>
      <c r="AG404" s="251">
        <f>IF(AG226="kw",SUMPRODUCT($Q$228:$Q$383,$X$228:$X$383,AG228:AG383),SUMPRODUCT($J$228:$J$383,AG228:AG383))</f>
        <v>0</v>
      </c>
      <c r="AH404" s="251">
        <f t="shared" ref="AH404:AR404" si="1149">IF(AH226="kw",SUMPRODUCT($Q$228:$Q$383,$X$228:$X$383,AH228:AH383),SUMPRODUCT($J$228:$J$383,AH228:AH383))</f>
        <v>0</v>
      </c>
      <c r="AI404" s="251">
        <f t="shared" si="1149"/>
        <v>0</v>
      </c>
      <c r="AJ404" s="251">
        <f t="shared" si="1149"/>
        <v>0</v>
      </c>
      <c r="AK404" s="251">
        <f t="shared" si="1149"/>
        <v>0</v>
      </c>
      <c r="AL404" s="251">
        <f t="shared" si="1149"/>
        <v>0</v>
      </c>
      <c r="AM404" s="251">
        <f t="shared" si="1149"/>
        <v>0</v>
      </c>
      <c r="AN404" s="251">
        <f t="shared" si="1149"/>
        <v>0</v>
      </c>
      <c r="AO404" s="251">
        <f t="shared" si="1149"/>
        <v>0</v>
      </c>
      <c r="AP404" s="251">
        <f t="shared" si="1149"/>
        <v>0</v>
      </c>
      <c r="AQ404" s="251">
        <f t="shared" si="1149"/>
        <v>0</v>
      </c>
      <c r="AR404" s="251">
        <f t="shared" si="1149"/>
        <v>0</v>
      </c>
      <c r="AS404" s="295"/>
    </row>
    <row r="405" spans="1:45" hidden="1">
      <c r="B405" s="390" t="s">
        <v>857</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0</v>
      </c>
      <c r="AF405" s="251">
        <f>SUMPRODUCT($K$228:$K$383,AF228:AF383)</f>
        <v>0</v>
      </c>
      <c r="AG405" s="251">
        <f>IF(AG226="kw",SUMPRODUCT($Q$228:$Q$383,$Y$228:$Y$383,AG228:AG383),SUMPRODUCT($K$228:$K$383,AG228:AG383))</f>
        <v>0</v>
      </c>
      <c r="AH405" s="251">
        <f t="shared" ref="AH405:AR405" si="1150">IF(AH226="kw",SUMPRODUCT($Q$228:$Q$383,$Y$228:$Y$383,AH228:AH383),SUMPRODUCT($K$228:$K$383,AH228:AH383))</f>
        <v>0</v>
      </c>
      <c r="AI405" s="251">
        <f t="shared" si="1150"/>
        <v>0</v>
      </c>
      <c r="AJ405" s="251">
        <f t="shared" si="1150"/>
        <v>0</v>
      </c>
      <c r="AK405" s="251">
        <f t="shared" si="1150"/>
        <v>0</v>
      </c>
      <c r="AL405" s="251">
        <f t="shared" si="1150"/>
        <v>0</v>
      </c>
      <c r="AM405" s="251">
        <f t="shared" si="1150"/>
        <v>0</v>
      </c>
      <c r="AN405" s="251">
        <f t="shared" si="1150"/>
        <v>0</v>
      </c>
      <c r="AO405" s="251">
        <f t="shared" si="1150"/>
        <v>0</v>
      </c>
      <c r="AP405" s="251">
        <f t="shared" si="1150"/>
        <v>0</v>
      </c>
      <c r="AQ405" s="251">
        <f t="shared" si="1150"/>
        <v>0</v>
      </c>
      <c r="AR405" s="251">
        <f t="shared" si="1150"/>
        <v>0</v>
      </c>
      <c r="AS405" s="295"/>
    </row>
    <row r="406" spans="1:45" hidden="1">
      <c r="B406" s="390" t="s">
        <v>858</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0</v>
      </c>
      <c r="AF406" s="251">
        <f>SUMPRODUCT($L$228:$L$383,AF228:AF383)</f>
        <v>0</v>
      </c>
      <c r="AG406" s="251">
        <f>IF(AG226="kw",SUMPRODUCT($Q$228:$Q$383,$Z$228:$Z$383,AG228:AG383),SUMPRODUCT($L$228:$L$383,AG228:AG383))</f>
        <v>0</v>
      </c>
      <c r="AH406" s="251">
        <f t="shared" ref="AH406:AR406" si="1151">IF(AH226="kw",SUMPRODUCT($Q$228:$Q$383,$Z$228:$Z$383,AH228:AH383),SUMPRODUCT($L$228:$L$383,AH228:AH383))</f>
        <v>0</v>
      </c>
      <c r="AI406" s="251">
        <f t="shared" si="1151"/>
        <v>0</v>
      </c>
      <c r="AJ406" s="251">
        <f t="shared" si="1151"/>
        <v>0</v>
      </c>
      <c r="AK406" s="251">
        <f t="shared" si="1151"/>
        <v>0</v>
      </c>
      <c r="AL406" s="251">
        <f t="shared" si="1151"/>
        <v>0</v>
      </c>
      <c r="AM406" s="251">
        <f t="shared" si="1151"/>
        <v>0</v>
      </c>
      <c r="AN406" s="251">
        <f t="shared" si="1151"/>
        <v>0</v>
      </c>
      <c r="AO406" s="251">
        <f t="shared" si="1151"/>
        <v>0</v>
      </c>
      <c r="AP406" s="251">
        <f t="shared" si="1151"/>
        <v>0</v>
      </c>
      <c r="AQ406" s="251">
        <f t="shared" si="1151"/>
        <v>0</v>
      </c>
      <c r="AR406" s="251">
        <f t="shared" si="1151"/>
        <v>0</v>
      </c>
      <c r="AS406" s="295"/>
    </row>
    <row r="407" spans="1:45" hidden="1">
      <c r="B407" s="390" t="s">
        <v>859</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0</v>
      </c>
      <c r="AF407" s="251">
        <f>SUMPRODUCT($M$228:$M$383,AF228:AF383)</f>
        <v>0</v>
      </c>
      <c r="AG407" s="251">
        <f>IF(AG226="kw",SUMPRODUCT($Q$228:$Q$383,$AA$228:$AA$383,AG228:AG383),SUMPRODUCT($M$228:$M$383,AG228:AG383))</f>
        <v>0</v>
      </c>
      <c r="AH407" s="251">
        <f t="shared" ref="AH407:AR407" si="1152">IF(AH226="kw",SUMPRODUCT($Q$228:$Q$383,$AA$228:$AA$383,AH228:AH383),SUMPRODUCT($M$228:$M$383,AH228:AH383))</f>
        <v>0</v>
      </c>
      <c r="AI407" s="251">
        <f t="shared" si="1152"/>
        <v>0</v>
      </c>
      <c r="AJ407" s="251">
        <f t="shared" si="1152"/>
        <v>0</v>
      </c>
      <c r="AK407" s="251">
        <f t="shared" si="1152"/>
        <v>0</v>
      </c>
      <c r="AL407" s="251">
        <f t="shared" si="1152"/>
        <v>0</v>
      </c>
      <c r="AM407" s="251">
        <f t="shared" si="1152"/>
        <v>0</v>
      </c>
      <c r="AN407" s="251">
        <f t="shared" si="1152"/>
        <v>0</v>
      </c>
      <c r="AO407" s="251">
        <f t="shared" si="1152"/>
        <v>0</v>
      </c>
      <c r="AP407" s="251">
        <f t="shared" si="1152"/>
        <v>0</v>
      </c>
      <c r="AQ407" s="251">
        <f t="shared" si="1152"/>
        <v>0</v>
      </c>
      <c r="AR407" s="251">
        <f t="shared" si="1152"/>
        <v>0</v>
      </c>
      <c r="AS407" s="295"/>
    </row>
    <row r="408" spans="1:45" hidden="1">
      <c r="B408" s="390" t="s">
        <v>860</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0</v>
      </c>
      <c r="AF408" s="251">
        <f>SUMPRODUCT($N$228:$N$383,AF228:AF383)</f>
        <v>0</v>
      </c>
      <c r="AG408" s="251">
        <f>IF(AG226="kw",SUMPRODUCT($Q$228:$Q$383,$AB$228:$AB$383,AG228:AG383),SUMPRODUCT($N$228:$N$383,AG228:AG383))</f>
        <v>0</v>
      </c>
      <c r="AH408" s="251">
        <f t="shared" ref="AH408:AR408" si="1153">IF(AH226="kw",SUMPRODUCT($Q$228:$Q$383,$AB$228:$AB$383,AH228:AH383),SUMPRODUCT($N$228:$N$383,AH228:AH383))</f>
        <v>0</v>
      </c>
      <c r="AI408" s="251">
        <f t="shared" si="1153"/>
        <v>0</v>
      </c>
      <c r="AJ408" s="251">
        <f t="shared" si="1153"/>
        <v>0</v>
      </c>
      <c r="AK408" s="251">
        <f t="shared" si="1153"/>
        <v>0</v>
      </c>
      <c r="AL408" s="251">
        <f t="shared" si="1153"/>
        <v>0</v>
      </c>
      <c r="AM408" s="251">
        <f t="shared" si="1153"/>
        <v>0</v>
      </c>
      <c r="AN408" s="251">
        <f t="shared" si="1153"/>
        <v>0</v>
      </c>
      <c r="AO408" s="251">
        <f t="shared" si="1153"/>
        <v>0</v>
      </c>
      <c r="AP408" s="251">
        <f t="shared" si="1153"/>
        <v>0</v>
      </c>
      <c r="AQ408" s="251">
        <f t="shared" si="1153"/>
        <v>0</v>
      </c>
      <c r="AR408" s="251">
        <f t="shared" si="1153"/>
        <v>0</v>
      </c>
      <c r="AS408" s="295"/>
    </row>
    <row r="409" spans="1:45" hidden="1">
      <c r="B409" s="391" t="s">
        <v>861</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0</v>
      </c>
      <c r="AF409" s="285">
        <f>SUMPRODUCT($O$228:$O$383,AF228:AF383)</f>
        <v>0</v>
      </c>
      <c r="AG409" s="285">
        <f>IF(AG226="kw",SUMPRODUCT($Q$228:$Q$383,$AC$228:$AC$383,AG228:AG383),SUMPRODUCT($O$228:$O$383,AG228:AG383))</f>
        <v>0</v>
      </c>
      <c r="AH409" s="285">
        <f t="shared" ref="AH409:AR409" si="1154">IF(AH226="kw",SUMPRODUCT($Q$228:$Q$383,$AC$228:$AC$383,AH228:AH383),SUMPRODUCT($O$228:$O$383,AH228:AH383))</f>
        <v>0</v>
      </c>
      <c r="AI409" s="285">
        <f t="shared" si="1154"/>
        <v>0</v>
      </c>
      <c r="AJ409" s="285">
        <f t="shared" si="1154"/>
        <v>0</v>
      </c>
      <c r="AK409" s="285">
        <f t="shared" si="1154"/>
        <v>0</v>
      </c>
      <c r="AL409" s="285">
        <f t="shared" si="1154"/>
        <v>0</v>
      </c>
      <c r="AM409" s="285">
        <f t="shared" si="1154"/>
        <v>0</v>
      </c>
      <c r="AN409" s="285">
        <f t="shared" si="1154"/>
        <v>0</v>
      </c>
      <c r="AO409" s="285">
        <f t="shared" si="1154"/>
        <v>0</v>
      </c>
      <c r="AP409" s="285">
        <f t="shared" si="1154"/>
        <v>0</v>
      </c>
      <c r="AQ409" s="285">
        <f t="shared" si="1154"/>
        <v>0</v>
      </c>
      <c r="AR409" s="285">
        <f t="shared" si="1154"/>
        <v>0</v>
      </c>
      <c r="AS409" s="339"/>
    </row>
    <row r="410" spans="1:45" ht="21" hidden="1" customHeight="1">
      <c r="B410" s="322" t="s">
        <v>589</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1" spans="1:45" hidden="1"/>
    <row r="412" spans="1:45" hidden="1"/>
    <row r="413" spans="1:45" ht="15.75" hidden="1">
      <c r="B413" s="241" t="s">
        <v>291</v>
      </c>
      <c r="C413" s="242"/>
      <c r="D413" s="511" t="s">
        <v>526</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hidden="1" customHeight="1">
      <c r="B414" s="913" t="s">
        <v>211</v>
      </c>
      <c r="C414" s="915" t="s">
        <v>33</v>
      </c>
      <c r="D414" s="244" t="s">
        <v>422</v>
      </c>
      <c r="E414" s="924" t="s">
        <v>209</v>
      </c>
      <c r="F414" s="925"/>
      <c r="G414" s="925"/>
      <c r="H414" s="925"/>
      <c r="I414" s="925"/>
      <c r="J414" s="925"/>
      <c r="K414" s="925"/>
      <c r="L414" s="925"/>
      <c r="M414" s="925"/>
      <c r="N414" s="925"/>
      <c r="O414" s="925"/>
      <c r="P414" s="926"/>
      <c r="Q414" s="922" t="s">
        <v>213</v>
      </c>
      <c r="R414" s="244" t="s">
        <v>423</v>
      </c>
      <c r="S414" s="919" t="s">
        <v>212</v>
      </c>
      <c r="T414" s="920"/>
      <c r="U414" s="920"/>
      <c r="V414" s="920"/>
      <c r="W414" s="920"/>
      <c r="X414" s="920"/>
      <c r="Y414" s="920"/>
      <c r="Z414" s="920"/>
      <c r="AA414" s="920"/>
      <c r="AB414" s="920"/>
      <c r="AC414" s="920"/>
      <c r="AD414" s="927"/>
      <c r="AE414" s="919" t="s">
        <v>243</v>
      </c>
      <c r="AF414" s="920"/>
      <c r="AG414" s="920"/>
      <c r="AH414" s="920"/>
      <c r="AI414" s="920"/>
      <c r="AJ414" s="920"/>
      <c r="AK414" s="920"/>
      <c r="AL414" s="920"/>
      <c r="AM414" s="920"/>
      <c r="AN414" s="920"/>
      <c r="AO414" s="920"/>
      <c r="AP414" s="920"/>
      <c r="AQ414" s="920"/>
      <c r="AR414" s="920"/>
      <c r="AS414" s="921"/>
    </row>
    <row r="415" spans="1:45" ht="61.5" hidden="1" customHeight="1">
      <c r="B415" s="914"/>
      <c r="C415" s="916"/>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923"/>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Competitive Sector Multi-Unit Residential Service</v>
      </c>
      <c r="AG415" s="245" t="str">
        <f>'1.  LRAMVA Summary'!$F$53</f>
        <v>GS &lt;50kW</v>
      </c>
      <c r="AH415" s="245" t="str">
        <f>'1.  LRAMVA Summary'!$G$53</f>
        <v>GS 50-999kW</v>
      </c>
      <c r="AI415" s="245" t="str">
        <f>'1.  LRAMVA Summary'!$H$53</f>
        <v>GS 1000-4999kW</v>
      </c>
      <c r="AJ415" s="245" t="str">
        <f>'1.  LRAMVA Summary'!$I$53</f>
        <v>Large Use</v>
      </c>
      <c r="AK415" s="245" t="str">
        <f>'1.  LRAMVA Summary'!$J$53</f>
        <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hidden="1" customHeight="1">
      <c r="A416" s="464"/>
      <c r="B416" s="458" t="s">
        <v>502</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kWh</v>
      </c>
      <c r="AH416" s="251" t="str">
        <f>'1.  LRAMVA Summary'!$G$54</f>
        <v>kW</v>
      </c>
      <c r="AI416" s="251" t="str">
        <f>'1.  LRAMVA Summary'!$H$54</f>
        <v>kW</v>
      </c>
      <c r="AJ416" s="251" t="str">
        <f>'1.  LRAMVA Summary'!$I$54</f>
        <v>kW</v>
      </c>
      <c r="AK416" s="251">
        <f>'1.  LRAMVA Summary'!$J$54</f>
        <v>0</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75" hidden="1" outlineLevel="1">
      <c r="A417" s="464"/>
      <c r="B417" s="443" t="s">
        <v>495</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idden="1"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idden="1" outlineLevel="1">
      <c r="A419" s="464"/>
      <c r="B419" s="382" t="s">
        <v>308</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55">AF418</f>
        <v>0</v>
      </c>
      <c r="AG419" s="362">
        <f t="shared" ref="AG419" si="1156">AG418</f>
        <v>0</v>
      </c>
      <c r="AH419" s="362">
        <f t="shared" ref="AH419" si="1157">AH418</f>
        <v>0</v>
      </c>
      <c r="AI419" s="362">
        <f t="shared" ref="AI419" si="1158">AI418</f>
        <v>0</v>
      </c>
      <c r="AJ419" s="362">
        <f t="shared" ref="AJ419" si="1159">AJ418</f>
        <v>0</v>
      </c>
      <c r="AK419" s="362">
        <f t="shared" ref="AK419" si="1160">AK418</f>
        <v>0</v>
      </c>
      <c r="AL419" s="362">
        <f t="shared" ref="AL419" si="1161">AL418</f>
        <v>0</v>
      </c>
      <c r="AM419" s="362">
        <f t="shared" ref="AM419" si="1162">AM418</f>
        <v>0</v>
      </c>
      <c r="AN419" s="362">
        <f t="shared" ref="AN419" si="1163">AN418</f>
        <v>0</v>
      </c>
      <c r="AO419" s="362">
        <f t="shared" ref="AO419" si="1164">AO418</f>
        <v>0</v>
      </c>
      <c r="AP419" s="362">
        <f t="shared" ref="AP419" si="1165">AP418</f>
        <v>0</v>
      </c>
      <c r="AQ419" s="362">
        <f t="shared" ref="AQ419" si="1166">AQ418</f>
        <v>0</v>
      </c>
      <c r="AR419" s="362">
        <f t="shared" ref="AR419" si="1167">AR418</f>
        <v>0</v>
      </c>
      <c r="AS419" s="257"/>
    </row>
    <row r="420" spans="1:45" ht="15.75" hidden="1" outlineLevel="1">
      <c r="A420" s="464"/>
      <c r="B420" s="459"/>
      <c r="C420" s="259"/>
      <c r="D420" s="259"/>
      <c r="E420" s="259"/>
      <c r="F420" s="259"/>
      <c r="G420" s="259"/>
      <c r="H420" s="259"/>
      <c r="I420" s="259"/>
      <c r="J420" s="659"/>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idden="1"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idden="1" outlineLevel="1">
      <c r="A422" s="464"/>
      <c r="B422" s="382" t="s">
        <v>308</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68">AF421</f>
        <v>0</v>
      </c>
      <c r="AG422" s="362">
        <f t="shared" ref="AG422" si="1169">AG421</f>
        <v>0</v>
      </c>
      <c r="AH422" s="362">
        <f t="shared" ref="AH422" si="1170">AH421</f>
        <v>0</v>
      </c>
      <c r="AI422" s="362">
        <f t="shared" ref="AI422" si="1171">AI421</f>
        <v>0</v>
      </c>
      <c r="AJ422" s="362">
        <f t="shared" ref="AJ422" si="1172">AJ421</f>
        <v>0</v>
      </c>
      <c r="AK422" s="362">
        <f t="shared" ref="AK422" si="1173">AK421</f>
        <v>0</v>
      </c>
      <c r="AL422" s="362">
        <f t="shared" ref="AL422" si="1174">AL421</f>
        <v>0</v>
      </c>
      <c r="AM422" s="362">
        <f t="shared" ref="AM422" si="1175">AM421</f>
        <v>0</v>
      </c>
      <c r="AN422" s="362">
        <f t="shared" ref="AN422" si="1176">AN421</f>
        <v>0</v>
      </c>
      <c r="AO422" s="362">
        <f t="shared" ref="AO422" si="1177">AO421</f>
        <v>0</v>
      </c>
      <c r="AP422" s="362">
        <f t="shared" ref="AP422" si="1178">AP421</f>
        <v>0</v>
      </c>
      <c r="AQ422" s="362">
        <f t="shared" ref="AQ422" si="1179">AQ421</f>
        <v>0</v>
      </c>
      <c r="AR422" s="362">
        <f t="shared" ref="AR422" si="1180">AR421</f>
        <v>0</v>
      </c>
      <c r="AS422" s="257"/>
    </row>
    <row r="423" spans="1:45" ht="15.75" hidden="1"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idden="1"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idden="1" outlineLevel="1">
      <c r="A425" s="464"/>
      <c r="B425" s="382" t="s">
        <v>308</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181">AF424</f>
        <v>0</v>
      </c>
      <c r="AG425" s="362">
        <f t="shared" ref="AG425" si="1182">AG424</f>
        <v>0</v>
      </c>
      <c r="AH425" s="362">
        <f t="shared" ref="AH425" si="1183">AH424</f>
        <v>0</v>
      </c>
      <c r="AI425" s="362">
        <f t="shared" ref="AI425" si="1184">AI424</f>
        <v>0</v>
      </c>
      <c r="AJ425" s="362">
        <f t="shared" ref="AJ425" si="1185">AJ424</f>
        <v>0</v>
      </c>
      <c r="AK425" s="362">
        <f t="shared" ref="AK425" si="1186">AK424</f>
        <v>0</v>
      </c>
      <c r="AL425" s="362">
        <f t="shared" ref="AL425" si="1187">AL424</f>
        <v>0</v>
      </c>
      <c r="AM425" s="362">
        <f t="shared" ref="AM425" si="1188">AM424</f>
        <v>0</v>
      </c>
      <c r="AN425" s="362">
        <f t="shared" ref="AN425" si="1189">AN424</f>
        <v>0</v>
      </c>
      <c r="AO425" s="362">
        <f t="shared" ref="AO425" si="1190">AO424</f>
        <v>0</v>
      </c>
      <c r="AP425" s="362">
        <f t="shared" ref="AP425" si="1191">AP424</f>
        <v>0</v>
      </c>
      <c r="AQ425" s="362">
        <f t="shared" ref="AQ425" si="1192">AQ424</f>
        <v>0</v>
      </c>
      <c r="AR425" s="362">
        <f t="shared" ref="AR425" si="1193">AR424</f>
        <v>0</v>
      </c>
      <c r="AS425" s="257"/>
    </row>
    <row r="426" spans="1:45" hidden="1"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idden="1" outlineLevel="1">
      <c r="A427" s="464">
        <v>4</v>
      </c>
      <c r="B427" s="273" t="s">
        <v>664</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idden="1" outlineLevel="1">
      <c r="A428" s="464"/>
      <c r="B428" s="382" t="s">
        <v>308</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194">AF427</f>
        <v>0</v>
      </c>
      <c r="AG428" s="362">
        <f t="shared" ref="AG428" si="1195">AG427</f>
        <v>0</v>
      </c>
      <c r="AH428" s="362">
        <f t="shared" ref="AH428" si="1196">AH427</f>
        <v>0</v>
      </c>
      <c r="AI428" s="362">
        <f t="shared" ref="AI428" si="1197">AI427</f>
        <v>0</v>
      </c>
      <c r="AJ428" s="362">
        <f t="shared" ref="AJ428" si="1198">AJ427</f>
        <v>0</v>
      </c>
      <c r="AK428" s="362">
        <f t="shared" ref="AK428" si="1199">AK427</f>
        <v>0</v>
      </c>
      <c r="AL428" s="362">
        <f t="shared" ref="AL428" si="1200">AL427</f>
        <v>0</v>
      </c>
      <c r="AM428" s="362">
        <f t="shared" ref="AM428" si="1201">AM427</f>
        <v>0</v>
      </c>
      <c r="AN428" s="362">
        <f t="shared" ref="AN428" si="1202">AN427</f>
        <v>0</v>
      </c>
      <c r="AO428" s="362">
        <f t="shared" ref="AO428" si="1203">AO427</f>
        <v>0</v>
      </c>
      <c r="AP428" s="362">
        <f t="shared" ref="AP428" si="1204">AP427</f>
        <v>0</v>
      </c>
      <c r="AQ428" s="362">
        <f t="shared" ref="AQ428" si="1205">AQ427</f>
        <v>0</v>
      </c>
      <c r="AR428" s="362">
        <f t="shared" ref="AR428" si="1206">AR427</f>
        <v>0</v>
      </c>
      <c r="AS428" s="257"/>
    </row>
    <row r="429" spans="1:45" hidden="1"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hidden="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idden="1" outlineLevel="1">
      <c r="A431" s="464"/>
      <c r="B431" s="382" t="s">
        <v>308</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207">AF430</f>
        <v>0</v>
      </c>
      <c r="AG431" s="362">
        <f t="shared" ref="AG431" si="1208">AG430</f>
        <v>0</v>
      </c>
      <c r="AH431" s="362">
        <f t="shared" ref="AH431" si="1209">AH430</f>
        <v>0</v>
      </c>
      <c r="AI431" s="362">
        <f t="shared" ref="AI431" si="1210">AI430</f>
        <v>0</v>
      </c>
      <c r="AJ431" s="362">
        <f t="shared" ref="AJ431" si="1211">AJ430</f>
        <v>0</v>
      </c>
      <c r="AK431" s="362">
        <f t="shared" ref="AK431" si="1212">AK430</f>
        <v>0</v>
      </c>
      <c r="AL431" s="362">
        <f t="shared" ref="AL431" si="1213">AL430</f>
        <v>0</v>
      </c>
      <c r="AM431" s="362">
        <f t="shared" ref="AM431" si="1214">AM430</f>
        <v>0</v>
      </c>
      <c r="AN431" s="362">
        <f t="shared" ref="AN431" si="1215">AN430</f>
        <v>0</v>
      </c>
      <c r="AO431" s="362">
        <f t="shared" ref="AO431" si="1216">AO430</f>
        <v>0</v>
      </c>
      <c r="AP431" s="362">
        <f t="shared" ref="AP431" si="1217">AP430</f>
        <v>0</v>
      </c>
      <c r="AQ431" s="362">
        <f t="shared" ref="AQ431" si="1218">AQ430</f>
        <v>0</v>
      </c>
      <c r="AR431" s="362">
        <f t="shared" ref="AR431" si="1219">AR430</f>
        <v>0</v>
      </c>
      <c r="AS431" s="257"/>
    </row>
    <row r="432" spans="1:45" hidden="1"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75" hidden="1" outlineLevel="1">
      <c r="A433" s="464"/>
      <c r="B433" s="451" t="s">
        <v>496</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idden="1"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idden="1" outlineLevel="1">
      <c r="A435" s="464"/>
      <c r="B435" s="382" t="s">
        <v>308</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20">AF434</f>
        <v>0</v>
      </c>
      <c r="AG435" s="362">
        <f t="shared" ref="AG435" si="1221">AG434</f>
        <v>0</v>
      </c>
      <c r="AH435" s="362">
        <f t="shared" ref="AH435" si="1222">AH434</f>
        <v>0</v>
      </c>
      <c r="AI435" s="362">
        <f t="shared" ref="AI435" si="1223">AI434</f>
        <v>0</v>
      </c>
      <c r="AJ435" s="362">
        <f t="shared" ref="AJ435" si="1224">AJ434</f>
        <v>0</v>
      </c>
      <c r="AK435" s="362">
        <f t="shared" ref="AK435" si="1225">AK434</f>
        <v>0</v>
      </c>
      <c r="AL435" s="362">
        <f t="shared" ref="AL435" si="1226">AL434</f>
        <v>0</v>
      </c>
      <c r="AM435" s="362">
        <f t="shared" ref="AM435" si="1227">AM434</f>
        <v>0</v>
      </c>
      <c r="AN435" s="362">
        <f t="shared" ref="AN435" si="1228">AN434</f>
        <v>0</v>
      </c>
      <c r="AO435" s="362">
        <f t="shared" ref="AO435" si="1229">AO434</f>
        <v>0</v>
      </c>
      <c r="AP435" s="362">
        <f t="shared" ref="AP435" si="1230">AP434</f>
        <v>0</v>
      </c>
      <c r="AQ435" s="362">
        <f t="shared" ref="AQ435" si="1231">AQ434</f>
        <v>0</v>
      </c>
      <c r="AR435" s="362">
        <f t="shared" ref="AR435" si="1232">AR434</f>
        <v>0</v>
      </c>
      <c r="AS435" s="270"/>
    </row>
    <row r="436" spans="1:45" hidden="1"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30" hidden="1"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idden="1" outlineLevel="1">
      <c r="A438" s="464"/>
      <c r="B438" s="382" t="s">
        <v>308</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33">AF437</f>
        <v>0</v>
      </c>
      <c r="AG438" s="362">
        <f t="shared" ref="AG438" si="1234">AG437</f>
        <v>0</v>
      </c>
      <c r="AH438" s="362">
        <f t="shared" ref="AH438" si="1235">AH437</f>
        <v>0</v>
      </c>
      <c r="AI438" s="362">
        <f t="shared" ref="AI438" si="1236">AI437</f>
        <v>0</v>
      </c>
      <c r="AJ438" s="362">
        <f t="shared" ref="AJ438" si="1237">AJ437</f>
        <v>0</v>
      </c>
      <c r="AK438" s="362">
        <f t="shared" ref="AK438" si="1238">AK437</f>
        <v>0</v>
      </c>
      <c r="AL438" s="362">
        <f t="shared" ref="AL438" si="1239">AL437</f>
        <v>0</v>
      </c>
      <c r="AM438" s="362">
        <f t="shared" ref="AM438" si="1240">AM437</f>
        <v>0</v>
      </c>
      <c r="AN438" s="362">
        <f t="shared" ref="AN438" si="1241">AN437</f>
        <v>0</v>
      </c>
      <c r="AO438" s="362">
        <f t="shared" ref="AO438" si="1242">AO437</f>
        <v>0</v>
      </c>
      <c r="AP438" s="362">
        <f t="shared" ref="AP438" si="1243">AP437</f>
        <v>0</v>
      </c>
      <c r="AQ438" s="362">
        <f t="shared" ref="AQ438" si="1244">AQ437</f>
        <v>0</v>
      </c>
      <c r="AR438" s="362">
        <f t="shared" ref="AR438" si="1245">AR437</f>
        <v>0</v>
      </c>
      <c r="AS438" s="270"/>
    </row>
    <row r="439" spans="1:45" hidden="1"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idden="1"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idden="1" outlineLevel="1">
      <c r="A441" s="464"/>
      <c r="B441" s="382" t="s">
        <v>308</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46">AF440</f>
        <v>0</v>
      </c>
      <c r="AG441" s="362">
        <f t="shared" ref="AG441" si="1247">AG440</f>
        <v>0</v>
      </c>
      <c r="AH441" s="362">
        <f t="shared" ref="AH441" si="1248">AH440</f>
        <v>0</v>
      </c>
      <c r="AI441" s="362">
        <f t="shared" ref="AI441" si="1249">AI440</f>
        <v>0</v>
      </c>
      <c r="AJ441" s="362">
        <f t="shared" ref="AJ441" si="1250">AJ440</f>
        <v>0</v>
      </c>
      <c r="AK441" s="362">
        <f t="shared" ref="AK441" si="1251">AK440</f>
        <v>0</v>
      </c>
      <c r="AL441" s="362">
        <f t="shared" ref="AL441" si="1252">AL440</f>
        <v>0</v>
      </c>
      <c r="AM441" s="362">
        <f t="shared" ref="AM441" si="1253">AM440</f>
        <v>0</v>
      </c>
      <c r="AN441" s="362">
        <f t="shared" ref="AN441" si="1254">AN440</f>
        <v>0</v>
      </c>
      <c r="AO441" s="362">
        <f t="shared" ref="AO441" si="1255">AO440</f>
        <v>0</v>
      </c>
      <c r="AP441" s="362">
        <f t="shared" ref="AP441" si="1256">AP440</f>
        <v>0</v>
      </c>
      <c r="AQ441" s="362">
        <f t="shared" ref="AQ441" si="1257">AQ440</f>
        <v>0</v>
      </c>
      <c r="AR441" s="362">
        <f t="shared" ref="AR441" si="1258">AR440</f>
        <v>0</v>
      </c>
      <c r="AS441" s="270"/>
    </row>
    <row r="442" spans="1:45" hidden="1"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idden="1"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idden="1" outlineLevel="1">
      <c r="A444" s="464"/>
      <c r="B444" s="382" t="s">
        <v>308</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59">AF443</f>
        <v>0</v>
      </c>
      <c r="AG444" s="362">
        <f t="shared" ref="AG444" si="1260">AG443</f>
        <v>0</v>
      </c>
      <c r="AH444" s="362">
        <f t="shared" ref="AH444" si="1261">AH443</f>
        <v>0</v>
      </c>
      <c r="AI444" s="362">
        <f t="shared" ref="AI444" si="1262">AI443</f>
        <v>0</v>
      </c>
      <c r="AJ444" s="362">
        <f t="shared" ref="AJ444" si="1263">AJ443</f>
        <v>0</v>
      </c>
      <c r="AK444" s="362">
        <f t="shared" ref="AK444" si="1264">AK443</f>
        <v>0</v>
      </c>
      <c r="AL444" s="362">
        <f t="shared" ref="AL444" si="1265">AL443</f>
        <v>0</v>
      </c>
      <c r="AM444" s="362">
        <f t="shared" ref="AM444" si="1266">AM443</f>
        <v>0</v>
      </c>
      <c r="AN444" s="362">
        <f t="shared" ref="AN444" si="1267">AN443</f>
        <v>0</v>
      </c>
      <c r="AO444" s="362">
        <f t="shared" ref="AO444" si="1268">AO443</f>
        <v>0</v>
      </c>
      <c r="AP444" s="362">
        <f t="shared" ref="AP444" si="1269">AP443</f>
        <v>0</v>
      </c>
      <c r="AQ444" s="362">
        <f t="shared" ref="AQ444" si="1270">AQ443</f>
        <v>0</v>
      </c>
      <c r="AR444" s="362">
        <f t="shared" ref="AR444" si="1271">AR443</f>
        <v>0</v>
      </c>
      <c r="AS444" s="270"/>
    </row>
    <row r="445" spans="1:45" hidden="1"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idden="1"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idden="1" outlineLevel="1">
      <c r="A447" s="464"/>
      <c r="B447" s="382" t="s">
        <v>308</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72">AF446</f>
        <v>0</v>
      </c>
      <c r="AG447" s="362">
        <f t="shared" ref="AG447" si="1273">AG446</f>
        <v>0</v>
      </c>
      <c r="AH447" s="362">
        <f t="shared" ref="AH447" si="1274">AH446</f>
        <v>0</v>
      </c>
      <c r="AI447" s="362">
        <f t="shared" ref="AI447" si="1275">AI446</f>
        <v>0</v>
      </c>
      <c r="AJ447" s="362">
        <f t="shared" ref="AJ447" si="1276">AJ446</f>
        <v>0</v>
      </c>
      <c r="AK447" s="362">
        <f t="shared" ref="AK447" si="1277">AK446</f>
        <v>0</v>
      </c>
      <c r="AL447" s="362">
        <f t="shared" ref="AL447" si="1278">AL446</f>
        <v>0</v>
      </c>
      <c r="AM447" s="362">
        <f t="shared" ref="AM447" si="1279">AM446</f>
        <v>0</v>
      </c>
      <c r="AN447" s="362">
        <f t="shared" ref="AN447" si="1280">AN446</f>
        <v>0</v>
      </c>
      <c r="AO447" s="362">
        <f t="shared" ref="AO447" si="1281">AO446</f>
        <v>0</v>
      </c>
      <c r="AP447" s="362">
        <f t="shared" ref="AP447" si="1282">AP446</f>
        <v>0</v>
      </c>
      <c r="AQ447" s="362">
        <f t="shared" ref="AQ447" si="1283">AQ446</f>
        <v>0</v>
      </c>
      <c r="AR447" s="362">
        <f t="shared" ref="AR447" si="1284">AR446</f>
        <v>0</v>
      </c>
      <c r="AS447" s="270"/>
    </row>
    <row r="448" spans="1:45" hidden="1"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75" hidden="1"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hidden="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idden="1" outlineLevel="1">
      <c r="A451" s="464"/>
      <c r="B451" s="382" t="s">
        <v>308</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285">AF450</f>
        <v>0</v>
      </c>
      <c r="AG451" s="362">
        <f t="shared" ref="AG451" si="1286">AG450</f>
        <v>0</v>
      </c>
      <c r="AH451" s="362">
        <f t="shared" ref="AH451" si="1287">AH450</f>
        <v>0</v>
      </c>
      <c r="AI451" s="362">
        <f t="shared" ref="AI451" si="1288">AI450</f>
        <v>0</v>
      </c>
      <c r="AJ451" s="362">
        <f t="shared" ref="AJ451" si="1289">AJ450</f>
        <v>0</v>
      </c>
      <c r="AK451" s="362">
        <f t="shared" ref="AK451" si="1290">AK450</f>
        <v>0</v>
      </c>
      <c r="AL451" s="362">
        <f t="shared" ref="AL451" si="1291">AL450</f>
        <v>0</v>
      </c>
      <c r="AM451" s="362">
        <f t="shared" ref="AM451" si="1292">AM450</f>
        <v>0</v>
      </c>
      <c r="AN451" s="362">
        <f t="shared" ref="AN451" si="1293">AN450</f>
        <v>0</v>
      </c>
      <c r="AO451" s="362">
        <f t="shared" ref="AO451" si="1294">AO450</f>
        <v>0</v>
      </c>
      <c r="AP451" s="362">
        <f t="shared" ref="AP451" si="1295">AP450</f>
        <v>0</v>
      </c>
      <c r="AQ451" s="362">
        <f t="shared" ref="AQ451" si="1296">AQ450</f>
        <v>0</v>
      </c>
      <c r="AR451" s="362">
        <f t="shared" ref="AR451" si="1297">AR450</f>
        <v>0</v>
      </c>
      <c r="AS451" s="257"/>
    </row>
    <row r="452" spans="1:46" hidden="1"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hidden="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idden="1" outlineLevel="1">
      <c r="A454" s="464"/>
      <c r="B454" s="382" t="s">
        <v>308</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298">AF453</f>
        <v>0</v>
      </c>
      <c r="AG454" s="362">
        <f t="shared" ref="AG454" si="1299">AG453</f>
        <v>0</v>
      </c>
      <c r="AH454" s="362">
        <f t="shared" ref="AH454" si="1300">AH453</f>
        <v>0</v>
      </c>
      <c r="AI454" s="362">
        <f t="shared" ref="AI454" si="1301">AI453</f>
        <v>0</v>
      </c>
      <c r="AJ454" s="362">
        <f t="shared" ref="AJ454" si="1302">AJ453</f>
        <v>0</v>
      </c>
      <c r="AK454" s="362">
        <f t="shared" ref="AK454" si="1303">AK453</f>
        <v>0</v>
      </c>
      <c r="AL454" s="362">
        <f t="shared" ref="AL454" si="1304">AL453</f>
        <v>0</v>
      </c>
      <c r="AM454" s="362">
        <f t="shared" ref="AM454" si="1305">AM453</f>
        <v>0</v>
      </c>
      <c r="AN454" s="362">
        <f t="shared" ref="AN454" si="1306">AN453</f>
        <v>0</v>
      </c>
      <c r="AO454" s="362">
        <f t="shared" ref="AO454" si="1307">AO453</f>
        <v>0</v>
      </c>
      <c r="AP454" s="362">
        <f t="shared" ref="AP454" si="1308">AP453</f>
        <v>0</v>
      </c>
      <c r="AQ454" s="362">
        <f t="shared" ref="AQ454" si="1309">AQ453</f>
        <v>0</v>
      </c>
      <c r="AR454" s="362">
        <f t="shared" ref="AR454" si="1310">AR453</f>
        <v>0</v>
      </c>
      <c r="AS454" s="257"/>
    </row>
    <row r="455" spans="1:46" hidden="1"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hidden="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idden="1" outlineLevel="1">
      <c r="A457" s="464"/>
      <c r="B457" s="382" t="s">
        <v>308</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311">AF456</f>
        <v>0</v>
      </c>
      <c r="AG457" s="362">
        <f t="shared" ref="AG457" si="1312">AG456</f>
        <v>0</v>
      </c>
      <c r="AH457" s="362">
        <f t="shared" ref="AH457" si="1313">AH456</f>
        <v>0</v>
      </c>
      <c r="AI457" s="362">
        <f t="shared" ref="AI457" si="1314">AI456</f>
        <v>0</v>
      </c>
      <c r="AJ457" s="362">
        <f t="shared" ref="AJ457" si="1315">AJ456</f>
        <v>0</v>
      </c>
      <c r="AK457" s="362">
        <f t="shared" ref="AK457" si="1316">AK456</f>
        <v>0</v>
      </c>
      <c r="AL457" s="362">
        <f t="shared" ref="AL457" si="1317">AL456</f>
        <v>0</v>
      </c>
      <c r="AM457" s="362">
        <f t="shared" ref="AM457" si="1318">AM456</f>
        <v>0</v>
      </c>
      <c r="AN457" s="362">
        <f t="shared" ref="AN457" si="1319">AN456</f>
        <v>0</v>
      </c>
      <c r="AO457" s="362">
        <f t="shared" ref="AO457" si="1320">AO456</f>
        <v>0</v>
      </c>
      <c r="AP457" s="362">
        <f t="shared" ref="AP457" si="1321">AP456</f>
        <v>0</v>
      </c>
      <c r="AQ457" s="362">
        <f t="shared" ref="AQ457" si="1322">AQ456</f>
        <v>0</v>
      </c>
      <c r="AR457" s="362">
        <f t="shared" ref="AR457" si="1323">AR456</f>
        <v>0</v>
      </c>
      <c r="AS457" s="266"/>
    </row>
    <row r="458" spans="1:46" hidden="1"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75" hidden="1"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idden="1"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idden="1" outlineLevel="1">
      <c r="A461" s="464"/>
      <c r="B461" s="382" t="s">
        <v>308</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24">AF460</f>
        <v>0</v>
      </c>
      <c r="AG461" s="362">
        <f t="shared" ref="AG461" si="1325">AG460</f>
        <v>0</v>
      </c>
      <c r="AH461" s="362">
        <f t="shared" ref="AH461" si="1326">AH460</f>
        <v>0</v>
      </c>
      <c r="AI461" s="362">
        <f t="shared" ref="AI461" si="1327">AI460</f>
        <v>0</v>
      </c>
      <c r="AJ461" s="362">
        <f t="shared" ref="AJ461" si="1328">AJ460</f>
        <v>0</v>
      </c>
      <c r="AK461" s="362">
        <f t="shared" ref="AK461" si="1329">AK460</f>
        <v>0</v>
      </c>
      <c r="AL461" s="362">
        <f t="shared" ref="AL461" si="1330">AL460</f>
        <v>0</v>
      </c>
      <c r="AM461" s="362">
        <f t="shared" ref="AM461" si="1331">AM460</f>
        <v>0</v>
      </c>
      <c r="AN461" s="362">
        <f t="shared" ref="AN461" si="1332">AN460</f>
        <v>0</v>
      </c>
      <c r="AO461" s="362">
        <f t="shared" ref="AO461" si="1333">AO460</f>
        <v>0</v>
      </c>
      <c r="AP461" s="362">
        <f t="shared" ref="AP461" si="1334">AP460</f>
        <v>0</v>
      </c>
      <c r="AQ461" s="362">
        <f t="shared" ref="AQ461" si="1335">AQ460</f>
        <v>0</v>
      </c>
      <c r="AR461" s="362">
        <f t="shared" ref="AR461" si="1336">AR460</f>
        <v>0</v>
      </c>
      <c r="AS461" s="257"/>
    </row>
    <row r="462" spans="1:46" hidden="1"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75" hidden="1" outlineLevel="1">
      <c r="A463" s="464"/>
      <c r="B463" s="443" t="s">
        <v>488</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idden="1" outlineLevel="1">
      <c r="A464" s="464">
        <v>15</v>
      </c>
      <c r="B464" s="382" t="s">
        <v>493</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idden="1" outlineLevel="1">
      <c r="A465" s="464"/>
      <c r="B465" s="382" t="s">
        <v>308</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37">AF464</f>
        <v>0</v>
      </c>
      <c r="AG465" s="362">
        <f t="shared" si="1337"/>
        <v>0</v>
      </c>
      <c r="AH465" s="362">
        <f t="shared" si="1337"/>
        <v>0</v>
      </c>
      <c r="AI465" s="362">
        <f t="shared" si="1337"/>
        <v>0</v>
      </c>
      <c r="AJ465" s="362">
        <f t="shared" si="1337"/>
        <v>0</v>
      </c>
      <c r="AK465" s="362">
        <f t="shared" si="1337"/>
        <v>0</v>
      </c>
      <c r="AL465" s="362">
        <f t="shared" si="1337"/>
        <v>0</v>
      </c>
      <c r="AM465" s="362">
        <f t="shared" si="1337"/>
        <v>0</v>
      </c>
      <c r="AN465" s="362">
        <f t="shared" si="1337"/>
        <v>0</v>
      </c>
      <c r="AO465" s="362">
        <f t="shared" si="1337"/>
        <v>0</v>
      </c>
      <c r="AP465" s="362">
        <f t="shared" si="1337"/>
        <v>0</v>
      </c>
      <c r="AQ465" s="362">
        <f t="shared" si="1337"/>
        <v>0</v>
      </c>
      <c r="AR465" s="362">
        <f t="shared" si="1337"/>
        <v>0</v>
      </c>
      <c r="AS465" s="257"/>
    </row>
    <row r="466" spans="1:45" hidden="1"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idden="1" outlineLevel="1">
      <c r="A467" s="464">
        <v>16</v>
      </c>
      <c r="B467" s="461" t="s">
        <v>489</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idden="1" outlineLevel="1">
      <c r="A468" s="464"/>
      <c r="B468" s="461" t="s">
        <v>308</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38">AF467</f>
        <v>0</v>
      </c>
      <c r="AG468" s="362">
        <f t="shared" si="1338"/>
        <v>0</v>
      </c>
      <c r="AH468" s="362">
        <f t="shared" si="1338"/>
        <v>0</v>
      </c>
      <c r="AI468" s="362">
        <f t="shared" si="1338"/>
        <v>0</v>
      </c>
      <c r="AJ468" s="362">
        <f t="shared" si="1338"/>
        <v>0</v>
      </c>
      <c r="AK468" s="362">
        <f t="shared" si="1338"/>
        <v>0</v>
      </c>
      <c r="AL468" s="362">
        <f t="shared" si="1338"/>
        <v>0</v>
      </c>
      <c r="AM468" s="362">
        <f t="shared" si="1338"/>
        <v>0</v>
      </c>
      <c r="AN468" s="362">
        <f t="shared" si="1338"/>
        <v>0</v>
      </c>
      <c r="AO468" s="362">
        <f t="shared" si="1338"/>
        <v>0</v>
      </c>
      <c r="AP468" s="362">
        <f t="shared" si="1338"/>
        <v>0</v>
      </c>
      <c r="AQ468" s="362">
        <f t="shared" si="1338"/>
        <v>0</v>
      </c>
      <c r="AR468" s="362">
        <f t="shared" si="1338"/>
        <v>0</v>
      </c>
      <c r="AS468" s="257"/>
    </row>
    <row r="469" spans="1:45" s="243" customFormat="1" hidden="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75" hidden="1" outlineLevel="1">
      <c r="A470" s="464"/>
      <c r="B470" s="462" t="s">
        <v>494</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idden="1"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idden="1" outlineLevel="1">
      <c r="A472" s="464"/>
      <c r="B472" s="382" t="s">
        <v>308</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39">AF471</f>
        <v>0</v>
      </c>
      <c r="AG472" s="362">
        <f t="shared" si="1339"/>
        <v>0</v>
      </c>
      <c r="AH472" s="362">
        <f t="shared" si="1339"/>
        <v>0</v>
      </c>
      <c r="AI472" s="362">
        <f t="shared" si="1339"/>
        <v>0</v>
      </c>
      <c r="AJ472" s="362">
        <f t="shared" si="1339"/>
        <v>0</v>
      </c>
      <c r="AK472" s="362">
        <f t="shared" si="1339"/>
        <v>0</v>
      </c>
      <c r="AL472" s="362">
        <f t="shared" si="1339"/>
        <v>0</v>
      </c>
      <c r="AM472" s="362">
        <f t="shared" si="1339"/>
        <v>0</v>
      </c>
      <c r="AN472" s="362">
        <f t="shared" si="1339"/>
        <v>0</v>
      </c>
      <c r="AO472" s="362">
        <f t="shared" si="1339"/>
        <v>0</v>
      </c>
      <c r="AP472" s="362">
        <f t="shared" si="1339"/>
        <v>0</v>
      </c>
      <c r="AQ472" s="362">
        <f t="shared" si="1339"/>
        <v>0</v>
      </c>
      <c r="AR472" s="362">
        <f t="shared" si="1339"/>
        <v>0</v>
      </c>
      <c r="AS472" s="266"/>
    </row>
    <row r="473" spans="1:45" hidden="1"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idden="1"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idden="1" outlineLevel="1">
      <c r="A475" s="464"/>
      <c r="B475" s="382" t="s">
        <v>308</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40">AF474</f>
        <v>0</v>
      </c>
      <c r="AG475" s="362">
        <f t="shared" si="1340"/>
        <v>0</v>
      </c>
      <c r="AH475" s="362">
        <f t="shared" si="1340"/>
        <v>0</v>
      </c>
      <c r="AI475" s="362">
        <f t="shared" si="1340"/>
        <v>0</v>
      </c>
      <c r="AJ475" s="362">
        <f t="shared" si="1340"/>
        <v>0</v>
      </c>
      <c r="AK475" s="362">
        <f t="shared" si="1340"/>
        <v>0</v>
      </c>
      <c r="AL475" s="362">
        <f t="shared" si="1340"/>
        <v>0</v>
      </c>
      <c r="AM475" s="362">
        <f t="shared" si="1340"/>
        <v>0</v>
      </c>
      <c r="AN475" s="362">
        <f t="shared" si="1340"/>
        <v>0</v>
      </c>
      <c r="AO475" s="362">
        <f t="shared" si="1340"/>
        <v>0</v>
      </c>
      <c r="AP475" s="362">
        <f t="shared" si="1340"/>
        <v>0</v>
      </c>
      <c r="AQ475" s="362">
        <f t="shared" si="1340"/>
        <v>0</v>
      </c>
      <c r="AR475" s="362">
        <f t="shared" si="1340"/>
        <v>0</v>
      </c>
      <c r="AS475" s="266"/>
    </row>
    <row r="476" spans="1:45" hidden="1"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idden="1"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idden="1" outlineLevel="1">
      <c r="A478" s="464"/>
      <c r="B478" s="382" t="s">
        <v>308</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41">AF477</f>
        <v>0</v>
      </c>
      <c r="AG478" s="362">
        <f t="shared" si="1341"/>
        <v>0</v>
      </c>
      <c r="AH478" s="362">
        <f t="shared" si="1341"/>
        <v>0</v>
      </c>
      <c r="AI478" s="362">
        <f t="shared" si="1341"/>
        <v>0</v>
      </c>
      <c r="AJ478" s="362">
        <f t="shared" si="1341"/>
        <v>0</v>
      </c>
      <c r="AK478" s="362">
        <f t="shared" si="1341"/>
        <v>0</v>
      </c>
      <c r="AL478" s="362">
        <f t="shared" si="1341"/>
        <v>0</v>
      </c>
      <c r="AM478" s="362">
        <f t="shared" si="1341"/>
        <v>0</v>
      </c>
      <c r="AN478" s="362">
        <f t="shared" si="1341"/>
        <v>0</v>
      </c>
      <c r="AO478" s="362">
        <f t="shared" si="1341"/>
        <v>0</v>
      </c>
      <c r="AP478" s="362">
        <f t="shared" si="1341"/>
        <v>0</v>
      </c>
      <c r="AQ478" s="362">
        <f t="shared" si="1341"/>
        <v>0</v>
      </c>
      <c r="AR478" s="362">
        <f t="shared" si="1341"/>
        <v>0</v>
      </c>
      <c r="AS478" s="257"/>
    </row>
    <row r="479" spans="1:45" hidden="1"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idden="1"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idden="1" outlineLevel="1">
      <c r="A481" s="464"/>
      <c r="B481" s="382" t="s">
        <v>308</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42">AE480</f>
        <v>0</v>
      </c>
      <c r="AF481" s="362">
        <f t="shared" si="1342"/>
        <v>0</v>
      </c>
      <c r="AG481" s="362">
        <f t="shared" si="1342"/>
        <v>0</v>
      </c>
      <c r="AH481" s="362">
        <f t="shared" si="1342"/>
        <v>0</v>
      </c>
      <c r="AI481" s="362">
        <f t="shared" si="1342"/>
        <v>0</v>
      </c>
      <c r="AJ481" s="362">
        <f t="shared" si="1342"/>
        <v>0</v>
      </c>
      <c r="AK481" s="362">
        <f t="shared" si="1342"/>
        <v>0</v>
      </c>
      <c r="AL481" s="362">
        <f t="shared" si="1342"/>
        <v>0</v>
      </c>
      <c r="AM481" s="362">
        <f t="shared" si="1342"/>
        <v>0</v>
      </c>
      <c r="AN481" s="362">
        <f t="shared" si="1342"/>
        <v>0</v>
      </c>
      <c r="AO481" s="362">
        <f t="shared" si="1342"/>
        <v>0</v>
      </c>
      <c r="AP481" s="362">
        <f t="shared" si="1342"/>
        <v>0</v>
      </c>
      <c r="AQ481" s="362">
        <f t="shared" si="1342"/>
        <v>0</v>
      </c>
      <c r="AR481" s="362">
        <f t="shared" si="1342"/>
        <v>0</v>
      </c>
      <c r="AS481" s="266"/>
    </row>
    <row r="482" spans="1:45" ht="15.75" hidden="1"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75" hidden="1" outlineLevel="1">
      <c r="A483" s="464"/>
      <c r="B483" s="458" t="s">
        <v>501</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75" hidden="1" outlineLevel="1">
      <c r="A484" s="464"/>
      <c r="B484" s="443" t="s">
        <v>497</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idden="1" outlineLevel="1">
      <c r="A485" s="464">
        <v>21</v>
      </c>
      <c r="B485" s="379" t="s">
        <v>113</v>
      </c>
      <c r="C485" s="251" t="s">
        <v>25</v>
      </c>
      <c r="D485" s="255"/>
      <c r="E485" s="255"/>
      <c r="F485" s="255"/>
      <c r="G485" s="255"/>
      <c r="H485" s="255"/>
      <c r="I485" s="255"/>
      <c r="J485" s="255"/>
      <c r="K485" s="255"/>
      <c r="L485" s="255"/>
      <c r="M485" s="255"/>
      <c r="N485" s="255"/>
      <c r="O485" s="255"/>
      <c r="P485" s="255"/>
      <c r="Q485" s="251"/>
      <c r="R485" s="255"/>
      <c r="S485" s="255"/>
      <c r="T485" s="255"/>
      <c r="U485" s="255"/>
      <c r="V485" s="255"/>
      <c r="W485" s="255"/>
      <c r="X485" s="255"/>
      <c r="Y485" s="255"/>
      <c r="Z485" s="255"/>
      <c r="AA485" s="255"/>
      <c r="AB485" s="255"/>
      <c r="AC485" s="255"/>
      <c r="AD485" s="255"/>
      <c r="AE485" s="361"/>
      <c r="AF485" s="361"/>
      <c r="AG485" s="361"/>
      <c r="AH485" s="361"/>
      <c r="AI485" s="361"/>
      <c r="AJ485" s="361"/>
      <c r="AK485" s="361"/>
      <c r="AL485" s="361"/>
      <c r="AM485" s="361"/>
      <c r="AN485" s="361"/>
      <c r="AO485" s="361"/>
      <c r="AP485" s="361"/>
      <c r="AQ485" s="361"/>
      <c r="AR485" s="361"/>
      <c r="AS485" s="256">
        <f>SUM(AE485:AR485)</f>
        <v>0</v>
      </c>
    </row>
    <row r="486" spans="1:45" hidden="1" outlineLevel="1">
      <c r="A486" s="464"/>
      <c r="B486" s="382" t="s">
        <v>308</v>
      </c>
      <c r="C486" s="251" t="s">
        <v>163</v>
      </c>
      <c r="D486" s="255"/>
      <c r="E486" s="255"/>
      <c r="F486" s="255"/>
      <c r="G486" s="255"/>
      <c r="H486" s="255"/>
      <c r="I486" s="255"/>
      <c r="J486" s="255"/>
      <c r="K486" s="255"/>
      <c r="L486" s="255"/>
      <c r="M486" s="255"/>
      <c r="N486" s="255"/>
      <c r="O486" s="255"/>
      <c r="P486" s="255"/>
      <c r="Q486" s="251"/>
      <c r="R486" s="255"/>
      <c r="S486" s="255"/>
      <c r="T486" s="255"/>
      <c r="U486" s="255"/>
      <c r="V486" s="255"/>
      <c r="W486" s="255"/>
      <c r="X486" s="255"/>
      <c r="Y486" s="255"/>
      <c r="Z486" s="255"/>
      <c r="AA486" s="255"/>
      <c r="AB486" s="255"/>
      <c r="AC486" s="255"/>
      <c r="AD486" s="255"/>
      <c r="AE486" s="362">
        <f>AE485</f>
        <v>0</v>
      </c>
      <c r="AF486" s="362">
        <f t="shared" ref="AF486" si="1343">AF485</f>
        <v>0</v>
      </c>
      <c r="AG486" s="362">
        <f t="shared" ref="AG486" si="1344">AG485</f>
        <v>0</v>
      </c>
      <c r="AH486" s="362">
        <f t="shared" ref="AH486" si="1345">AH485</f>
        <v>0</v>
      </c>
      <c r="AI486" s="362">
        <f t="shared" ref="AI486" si="1346">AI485</f>
        <v>0</v>
      </c>
      <c r="AJ486" s="362">
        <f t="shared" ref="AJ486" si="1347">AJ485</f>
        <v>0</v>
      </c>
      <c r="AK486" s="362">
        <f t="shared" ref="AK486" si="1348">AK485</f>
        <v>0</v>
      </c>
      <c r="AL486" s="362">
        <f t="shared" ref="AL486" si="1349">AL485</f>
        <v>0</v>
      </c>
      <c r="AM486" s="362">
        <f t="shared" ref="AM486" si="1350">AM485</f>
        <v>0</v>
      </c>
      <c r="AN486" s="362">
        <f t="shared" ref="AN486" si="1351">AN485</f>
        <v>0</v>
      </c>
      <c r="AO486" s="362">
        <f t="shared" ref="AO486" si="1352">AO485</f>
        <v>0</v>
      </c>
      <c r="AP486" s="362">
        <f t="shared" ref="AP486" si="1353">AP485</f>
        <v>0</v>
      </c>
      <c r="AQ486" s="362">
        <f t="shared" ref="AQ486" si="1354">AQ485</f>
        <v>0</v>
      </c>
      <c r="AR486" s="362">
        <f t="shared" ref="AR486" si="1355">AR485</f>
        <v>0</v>
      </c>
      <c r="AS486" s="266"/>
    </row>
    <row r="487" spans="1:45" hidden="1"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idden="1" outlineLevel="1">
      <c r="A488" s="464">
        <v>22</v>
      </c>
      <c r="B488" s="379" t="s">
        <v>114</v>
      </c>
      <c r="C488" s="251" t="s">
        <v>25</v>
      </c>
      <c r="D488" s="255"/>
      <c r="E488" s="255"/>
      <c r="F488" s="255"/>
      <c r="G488" s="255"/>
      <c r="H488" s="255"/>
      <c r="I488" s="255"/>
      <c r="J488" s="255"/>
      <c r="K488" s="255"/>
      <c r="L488" s="255"/>
      <c r="M488" s="255"/>
      <c r="N488" s="255"/>
      <c r="O488" s="255"/>
      <c r="P488" s="255"/>
      <c r="Q488" s="251"/>
      <c r="R488" s="255"/>
      <c r="S488" s="255"/>
      <c r="T488" s="255"/>
      <c r="U488" s="255"/>
      <c r="V488" s="255"/>
      <c r="W488" s="255"/>
      <c r="X488" s="255"/>
      <c r="Y488" s="255"/>
      <c r="Z488" s="255"/>
      <c r="AA488" s="255"/>
      <c r="AB488" s="255"/>
      <c r="AC488" s="255"/>
      <c r="AD488" s="255"/>
      <c r="AE488" s="361"/>
      <c r="AF488" s="361"/>
      <c r="AG488" s="361"/>
      <c r="AH488" s="361"/>
      <c r="AI488" s="361"/>
      <c r="AJ488" s="361"/>
      <c r="AK488" s="361"/>
      <c r="AL488" s="361"/>
      <c r="AM488" s="361"/>
      <c r="AN488" s="361"/>
      <c r="AO488" s="361"/>
      <c r="AP488" s="361"/>
      <c r="AQ488" s="361"/>
      <c r="AR488" s="361"/>
      <c r="AS488" s="256">
        <f>SUM(AE488:AR488)</f>
        <v>0</v>
      </c>
    </row>
    <row r="489" spans="1:45" hidden="1" outlineLevel="1">
      <c r="A489" s="464"/>
      <c r="B489" s="382" t="s">
        <v>308</v>
      </c>
      <c r="C489" s="251" t="s">
        <v>163</v>
      </c>
      <c r="D489" s="255"/>
      <c r="E489" s="255"/>
      <c r="F489" s="255"/>
      <c r="G489" s="255"/>
      <c r="H489" s="255"/>
      <c r="I489" s="255"/>
      <c r="J489" s="255"/>
      <c r="K489" s="255"/>
      <c r="L489" s="255"/>
      <c r="M489" s="255"/>
      <c r="N489" s="255"/>
      <c r="O489" s="255"/>
      <c r="P489" s="255"/>
      <c r="Q489" s="251"/>
      <c r="R489" s="255"/>
      <c r="S489" s="255"/>
      <c r="T489" s="255"/>
      <c r="U489" s="255"/>
      <c r="V489" s="255"/>
      <c r="W489" s="255"/>
      <c r="X489" s="255"/>
      <c r="Y489" s="255"/>
      <c r="Z489" s="255"/>
      <c r="AA489" s="255"/>
      <c r="AB489" s="255"/>
      <c r="AC489" s="255"/>
      <c r="AD489" s="255"/>
      <c r="AE489" s="362">
        <f>AE488</f>
        <v>0</v>
      </c>
      <c r="AF489" s="362">
        <f t="shared" ref="AF489" si="1356">AF488</f>
        <v>0</v>
      </c>
      <c r="AG489" s="362">
        <f t="shared" ref="AG489" si="1357">AG488</f>
        <v>0</v>
      </c>
      <c r="AH489" s="362">
        <f t="shared" ref="AH489" si="1358">AH488</f>
        <v>0</v>
      </c>
      <c r="AI489" s="362">
        <f t="shared" ref="AI489" si="1359">AI488</f>
        <v>0</v>
      </c>
      <c r="AJ489" s="362">
        <f t="shared" ref="AJ489" si="1360">AJ488</f>
        <v>0</v>
      </c>
      <c r="AK489" s="362">
        <f t="shared" ref="AK489" si="1361">AK488</f>
        <v>0</v>
      </c>
      <c r="AL489" s="362">
        <f t="shared" ref="AL489" si="1362">AL488</f>
        <v>0</v>
      </c>
      <c r="AM489" s="362">
        <f t="shared" ref="AM489" si="1363">AM488</f>
        <v>0</v>
      </c>
      <c r="AN489" s="362">
        <f t="shared" ref="AN489" si="1364">AN488</f>
        <v>0</v>
      </c>
      <c r="AO489" s="362">
        <f t="shared" ref="AO489" si="1365">AO488</f>
        <v>0</v>
      </c>
      <c r="AP489" s="362">
        <f t="shared" ref="AP489" si="1366">AP488</f>
        <v>0</v>
      </c>
      <c r="AQ489" s="362">
        <f t="shared" ref="AQ489" si="1367">AQ488</f>
        <v>0</v>
      </c>
      <c r="AR489" s="362">
        <f t="shared" ref="AR489" si="1368">AR488</f>
        <v>0</v>
      </c>
      <c r="AS489" s="266"/>
    </row>
    <row r="490" spans="1:45" hidden="1"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idden="1" outlineLevel="1">
      <c r="A491" s="464">
        <v>23</v>
      </c>
      <c r="B491" s="379" t="s">
        <v>115</v>
      </c>
      <c r="C491" s="251" t="s">
        <v>25</v>
      </c>
      <c r="D491" s="255"/>
      <c r="E491" s="255"/>
      <c r="F491" s="255"/>
      <c r="G491" s="255"/>
      <c r="H491" s="255"/>
      <c r="I491" s="255"/>
      <c r="J491" s="255"/>
      <c r="K491" s="255"/>
      <c r="L491" s="255"/>
      <c r="M491" s="255"/>
      <c r="N491" s="255"/>
      <c r="O491" s="255"/>
      <c r="P491" s="255"/>
      <c r="Q491" s="251"/>
      <c r="R491" s="255"/>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idden="1" outlineLevel="1">
      <c r="A492" s="464"/>
      <c r="B492" s="382" t="s">
        <v>308</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0</v>
      </c>
      <c r="AF492" s="362">
        <f t="shared" ref="AF492" si="1369">AF491</f>
        <v>0</v>
      </c>
      <c r="AG492" s="362">
        <f t="shared" ref="AG492" si="1370">AG491</f>
        <v>0</v>
      </c>
      <c r="AH492" s="362">
        <f t="shared" ref="AH492" si="1371">AH491</f>
        <v>0</v>
      </c>
      <c r="AI492" s="362">
        <f t="shared" ref="AI492" si="1372">AI491</f>
        <v>0</v>
      </c>
      <c r="AJ492" s="362">
        <f t="shared" ref="AJ492" si="1373">AJ491</f>
        <v>0</v>
      </c>
      <c r="AK492" s="362">
        <f t="shared" ref="AK492" si="1374">AK491</f>
        <v>0</v>
      </c>
      <c r="AL492" s="362">
        <f t="shared" ref="AL492" si="1375">AL491</f>
        <v>0</v>
      </c>
      <c r="AM492" s="362">
        <f t="shared" ref="AM492" si="1376">AM491</f>
        <v>0</v>
      </c>
      <c r="AN492" s="362">
        <f t="shared" ref="AN492" si="1377">AN491</f>
        <v>0</v>
      </c>
      <c r="AO492" s="362">
        <f t="shared" ref="AO492" si="1378">AO491</f>
        <v>0</v>
      </c>
      <c r="AP492" s="362">
        <f t="shared" ref="AP492" si="1379">AP491</f>
        <v>0</v>
      </c>
      <c r="AQ492" s="362">
        <f t="shared" ref="AQ492" si="1380">AQ491</f>
        <v>0</v>
      </c>
      <c r="AR492" s="362">
        <f t="shared" ref="AR492" si="1381">AR491</f>
        <v>0</v>
      </c>
      <c r="AS492" s="266"/>
    </row>
    <row r="493" spans="1:45" hidden="1"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idden="1" outlineLevel="1">
      <c r="A494" s="464">
        <v>24</v>
      </c>
      <c r="B494" s="379" t="s">
        <v>116</v>
      </c>
      <c r="C494" s="251" t="s">
        <v>25</v>
      </c>
      <c r="D494" s="255"/>
      <c r="E494" s="255"/>
      <c r="F494" s="255"/>
      <c r="G494" s="255"/>
      <c r="H494" s="255"/>
      <c r="I494" s="255"/>
      <c r="J494" s="255"/>
      <c r="K494" s="255"/>
      <c r="L494" s="255"/>
      <c r="M494" s="255"/>
      <c r="N494" s="255"/>
      <c r="O494" s="255"/>
      <c r="P494" s="255"/>
      <c r="Q494" s="251"/>
      <c r="R494" s="255"/>
      <c r="S494" s="255"/>
      <c r="T494" s="255"/>
      <c r="U494" s="255"/>
      <c r="V494" s="255"/>
      <c r="W494" s="255"/>
      <c r="X494" s="255"/>
      <c r="Y494" s="255"/>
      <c r="Z494" s="255"/>
      <c r="AA494" s="255"/>
      <c r="AB494" s="255"/>
      <c r="AC494" s="255"/>
      <c r="AD494" s="255"/>
      <c r="AE494" s="361"/>
      <c r="AF494" s="361"/>
      <c r="AG494" s="361"/>
      <c r="AH494" s="361"/>
      <c r="AI494" s="361"/>
      <c r="AJ494" s="361"/>
      <c r="AK494" s="361"/>
      <c r="AL494" s="361"/>
      <c r="AM494" s="361"/>
      <c r="AN494" s="361"/>
      <c r="AO494" s="361"/>
      <c r="AP494" s="361"/>
      <c r="AQ494" s="361"/>
      <c r="AR494" s="361"/>
      <c r="AS494" s="256">
        <f>SUM(AE494:AR494)</f>
        <v>0</v>
      </c>
    </row>
    <row r="495" spans="1:45" hidden="1" outlineLevel="1">
      <c r="A495" s="464"/>
      <c r="B495" s="382" t="s">
        <v>308</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0</v>
      </c>
      <c r="AF495" s="362">
        <f t="shared" ref="AF495" si="1382">AF494</f>
        <v>0</v>
      </c>
      <c r="AG495" s="362">
        <f t="shared" ref="AG495" si="1383">AG494</f>
        <v>0</v>
      </c>
      <c r="AH495" s="362">
        <f t="shared" ref="AH495" si="1384">AH494</f>
        <v>0</v>
      </c>
      <c r="AI495" s="362">
        <f t="shared" ref="AI495" si="1385">AI494</f>
        <v>0</v>
      </c>
      <c r="AJ495" s="362">
        <f t="shared" ref="AJ495" si="1386">AJ494</f>
        <v>0</v>
      </c>
      <c r="AK495" s="362">
        <f t="shared" ref="AK495" si="1387">AK494</f>
        <v>0</v>
      </c>
      <c r="AL495" s="362">
        <f t="shared" ref="AL495" si="1388">AL494</f>
        <v>0</v>
      </c>
      <c r="AM495" s="362">
        <f t="shared" ref="AM495" si="1389">AM494</f>
        <v>0</v>
      </c>
      <c r="AN495" s="362">
        <f t="shared" ref="AN495" si="1390">AN494</f>
        <v>0</v>
      </c>
      <c r="AO495" s="362">
        <f t="shared" ref="AO495" si="1391">AO494</f>
        <v>0</v>
      </c>
      <c r="AP495" s="362">
        <f t="shared" ref="AP495" si="1392">AP494</f>
        <v>0</v>
      </c>
      <c r="AQ495" s="362">
        <f t="shared" ref="AQ495" si="1393">AQ494</f>
        <v>0</v>
      </c>
      <c r="AR495" s="362">
        <f t="shared" ref="AR495" si="1394">AR494</f>
        <v>0</v>
      </c>
      <c r="AS495" s="266"/>
    </row>
    <row r="496" spans="1:45" hidden="1"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75" hidden="1" outlineLevel="1">
      <c r="A497" s="464"/>
      <c r="B497" s="443" t="s">
        <v>498</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idden="1" outlineLevel="1">
      <c r="A498" s="464">
        <v>25</v>
      </c>
      <c r="B498" s="379" t="s">
        <v>117</v>
      </c>
      <c r="C498" s="251" t="s">
        <v>25</v>
      </c>
      <c r="D498" s="255"/>
      <c r="E498" s="255"/>
      <c r="F498" s="255"/>
      <c r="G498" s="255"/>
      <c r="H498" s="255"/>
      <c r="I498" s="255"/>
      <c r="J498" s="255"/>
      <c r="K498" s="255"/>
      <c r="L498" s="255"/>
      <c r="M498" s="255"/>
      <c r="N498" s="255"/>
      <c r="O498" s="255"/>
      <c r="P498" s="255"/>
      <c r="Q498" s="255">
        <v>12</v>
      </c>
      <c r="R498" s="255"/>
      <c r="S498" s="255"/>
      <c r="T498" s="255"/>
      <c r="U498" s="255"/>
      <c r="V498" s="255"/>
      <c r="W498" s="255"/>
      <c r="X498" s="255"/>
      <c r="Y498" s="255"/>
      <c r="Z498" s="255"/>
      <c r="AA498" s="255"/>
      <c r="AB498" s="255"/>
      <c r="AC498" s="255"/>
      <c r="AD498" s="255"/>
      <c r="AE498" s="377"/>
      <c r="AF498" s="361"/>
      <c r="AG498" s="361"/>
      <c r="AH498" s="361"/>
      <c r="AI498" s="361"/>
      <c r="AJ498" s="361"/>
      <c r="AK498" s="361"/>
      <c r="AL498" s="366"/>
      <c r="AM498" s="366"/>
      <c r="AN498" s="366"/>
      <c r="AO498" s="366"/>
      <c r="AP498" s="366"/>
      <c r="AQ498" s="366"/>
      <c r="AR498" s="366"/>
      <c r="AS498" s="256">
        <f>SUM(AE498:AR498)</f>
        <v>0</v>
      </c>
    </row>
    <row r="499" spans="1:45" hidden="1" outlineLevel="1">
      <c r="A499" s="464"/>
      <c r="B499" s="382" t="s">
        <v>308</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 si="1395">AF498</f>
        <v>0</v>
      </c>
      <c r="AG499" s="362">
        <f t="shared" ref="AG499" si="1396">AG498</f>
        <v>0</v>
      </c>
      <c r="AH499" s="362">
        <f t="shared" ref="AH499" si="1397">AH498</f>
        <v>0</v>
      </c>
      <c r="AI499" s="362">
        <f t="shared" ref="AI499" si="1398">AI498</f>
        <v>0</v>
      </c>
      <c r="AJ499" s="362">
        <f t="shared" ref="AJ499" si="1399">AJ498</f>
        <v>0</v>
      </c>
      <c r="AK499" s="362">
        <f t="shared" ref="AK499" si="1400">AK498</f>
        <v>0</v>
      </c>
      <c r="AL499" s="362">
        <f t="shared" ref="AL499" si="1401">AL498</f>
        <v>0</v>
      </c>
      <c r="AM499" s="362">
        <f t="shared" ref="AM499" si="1402">AM498</f>
        <v>0</v>
      </c>
      <c r="AN499" s="362">
        <f t="shared" ref="AN499" si="1403">AN498</f>
        <v>0</v>
      </c>
      <c r="AO499" s="362">
        <f t="shared" ref="AO499" si="1404">AO498</f>
        <v>0</v>
      </c>
      <c r="AP499" s="362">
        <f t="shared" ref="AP499" si="1405">AP498</f>
        <v>0</v>
      </c>
      <c r="AQ499" s="362">
        <f t="shared" ref="AQ499" si="1406">AQ498</f>
        <v>0</v>
      </c>
      <c r="AR499" s="362">
        <f t="shared" ref="AR499" si="1407">AR498</f>
        <v>0</v>
      </c>
      <c r="AS499" s="266"/>
    </row>
    <row r="500" spans="1:45" hidden="1"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idden="1" outlineLevel="1">
      <c r="A501" s="464">
        <v>26</v>
      </c>
      <c r="B501" s="379" t="s">
        <v>118</v>
      </c>
      <c r="C501" s="251" t="s">
        <v>25</v>
      </c>
      <c r="D501" s="255"/>
      <c r="E501" s="255"/>
      <c r="F501" s="255"/>
      <c r="G501" s="255"/>
      <c r="H501" s="255"/>
      <c r="I501" s="255"/>
      <c r="J501" s="255"/>
      <c r="K501" s="255"/>
      <c r="L501" s="255"/>
      <c r="M501" s="255"/>
      <c r="N501" s="255"/>
      <c r="O501" s="255"/>
      <c r="P501" s="255"/>
      <c r="Q501" s="255">
        <v>12</v>
      </c>
      <c r="R501" s="255"/>
      <c r="S501" s="255"/>
      <c r="T501" s="255"/>
      <c r="U501" s="255"/>
      <c r="V501" s="255"/>
      <c r="W501" s="255"/>
      <c r="X501" s="255"/>
      <c r="Y501" s="255"/>
      <c r="Z501" s="255"/>
      <c r="AA501" s="255"/>
      <c r="AB501" s="255"/>
      <c r="AC501" s="255"/>
      <c r="AD501" s="255"/>
      <c r="AE501" s="377"/>
      <c r="AF501" s="361"/>
      <c r="AG501" s="361"/>
      <c r="AH501" s="361"/>
      <c r="AI501" s="361"/>
      <c r="AJ501" s="361"/>
      <c r="AK501" s="361"/>
      <c r="AL501" s="366"/>
      <c r="AM501" s="366"/>
      <c r="AN501" s="366"/>
      <c r="AO501" s="366"/>
      <c r="AP501" s="366"/>
      <c r="AQ501" s="366"/>
      <c r="AR501" s="366"/>
      <c r="AS501" s="256">
        <f>SUM(AE501:AR501)</f>
        <v>0</v>
      </c>
    </row>
    <row r="502" spans="1:45" hidden="1" outlineLevel="1">
      <c r="A502" s="464"/>
      <c r="B502" s="382" t="s">
        <v>308</v>
      </c>
      <c r="C502" s="251" t="s">
        <v>163</v>
      </c>
      <c r="D502" s="255"/>
      <c r="E502" s="255"/>
      <c r="F502" s="255"/>
      <c r="G502" s="255"/>
      <c r="H502" s="255"/>
      <c r="I502" s="255"/>
      <c r="J502" s="255"/>
      <c r="K502" s="255"/>
      <c r="L502" s="255"/>
      <c r="M502" s="255"/>
      <c r="N502" s="255"/>
      <c r="O502" s="255"/>
      <c r="P502" s="255"/>
      <c r="Q502" s="255">
        <f>Q501</f>
        <v>12</v>
      </c>
      <c r="R502" s="255"/>
      <c r="S502" s="255"/>
      <c r="T502" s="255"/>
      <c r="U502" s="255"/>
      <c r="V502" s="255"/>
      <c r="W502" s="255"/>
      <c r="X502" s="255"/>
      <c r="Y502" s="255"/>
      <c r="Z502" s="255"/>
      <c r="AA502" s="255"/>
      <c r="AB502" s="255"/>
      <c r="AC502" s="255"/>
      <c r="AD502" s="255"/>
      <c r="AE502" s="362">
        <f>AE501</f>
        <v>0</v>
      </c>
      <c r="AF502" s="362">
        <f t="shared" ref="AF502" si="1408">AF501</f>
        <v>0</v>
      </c>
      <c r="AG502" s="362">
        <f t="shared" ref="AG502" si="1409">AG501</f>
        <v>0</v>
      </c>
      <c r="AH502" s="362">
        <f t="shared" ref="AH502" si="1410">AH501</f>
        <v>0</v>
      </c>
      <c r="AI502" s="362">
        <f t="shared" ref="AI502" si="1411">AI501</f>
        <v>0</v>
      </c>
      <c r="AJ502" s="362">
        <f t="shared" ref="AJ502" si="1412">AJ501</f>
        <v>0</v>
      </c>
      <c r="AK502" s="362">
        <f t="shared" ref="AK502" si="1413">AK501</f>
        <v>0</v>
      </c>
      <c r="AL502" s="362">
        <f t="shared" ref="AL502" si="1414">AL501</f>
        <v>0</v>
      </c>
      <c r="AM502" s="362">
        <f t="shared" ref="AM502" si="1415">AM501</f>
        <v>0</v>
      </c>
      <c r="AN502" s="362">
        <f t="shared" ref="AN502" si="1416">AN501</f>
        <v>0</v>
      </c>
      <c r="AO502" s="362">
        <f t="shared" ref="AO502" si="1417">AO501</f>
        <v>0</v>
      </c>
      <c r="AP502" s="362">
        <f t="shared" ref="AP502" si="1418">AP501</f>
        <v>0</v>
      </c>
      <c r="AQ502" s="362">
        <f t="shared" ref="AQ502" si="1419">AQ501</f>
        <v>0</v>
      </c>
      <c r="AR502" s="362">
        <f t="shared" ref="AR502" si="1420">AR501</f>
        <v>0</v>
      </c>
      <c r="AS502" s="266"/>
    </row>
    <row r="503" spans="1:45" hidden="1"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idden="1" outlineLevel="1">
      <c r="A504" s="464">
        <v>27</v>
      </c>
      <c r="B504" s="379" t="s">
        <v>119</v>
      </c>
      <c r="C504" s="251" t="s">
        <v>25</v>
      </c>
      <c r="D504" s="255"/>
      <c r="E504" s="255"/>
      <c r="F504" s="255"/>
      <c r="G504" s="255"/>
      <c r="H504" s="255"/>
      <c r="I504" s="255"/>
      <c r="J504" s="255"/>
      <c r="K504" s="255"/>
      <c r="L504" s="255"/>
      <c r="M504" s="255"/>
      <c r="N504" s="255"/>
      <c r="O504" s="255"/>
      <c r="P504" s="255"/>
      <c r="Q504" s="255">
        <v>12</v>
      </c>
      <c r="R504" s="255"/>
      <c r="S504" s="255"/>
      <c r="T504" s="255"/>
      <c r="U504" s="255"/>
      <c r="V504" s="255"/>
      <c r="W504" s="255"/>
      <c r="X504" s="255"/>
      <c r="Y504" s="255"/>
      <c r="Z504" s="255"/>
      <c r="AA504" s="255"/>
      <c r="AB504" s="255"/>
      <c r="AC504" s="255"/>
      <c r="AD504" s="255"/>
      <c r="AE504" s="377"/>
      <c r="AF504" s="361"/>
      <c r="AG504" s="361"/>
      <c r="AH504" s="361"/>
      <c r="AI504" s="361"/>
      <c r="AJ504" s="361"/>
      <c r="AK504" s="361"/>
      <c r="AL504" s="366"/>
      <c r="AM504" s="366"/>
      <c r="AN504" s="366"/>
      <c r="AO504" s="366"/>
      <c r="AP504" s="366"/>
      <c r="AQ504" s="366"/>
      <c r="AR504" s="366"/>
      <c r="AS504" s="256">
        <f>SUM(AE504:AR504)</f>
        <v>0</v>
      </c>
    </row>
    <row r="505" spans="1:45" hidden="1" outlineLevel="1">
      <c r="A505" s="464"/>
      <c r="B505" s="382" t="s">
        <v>308</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AE504</f>
        <v>0</v>
      </c>
      <c r="AF505" s="362">
        <f t="shared" ref="AF505" si="1421">AF504</f>
        <v>0</v>
      </c>
      <c r="AG505" s="362">
        <f t="shared" ref="AG505" si="1422">AG504</f>
        <v>0</v>
      </c>
      <c r="AH505" s="362">
        <f t="shared" ref="AH505" si="1423">AH504</f>
        <v>0</v>
      </c>
      <c r="AI505" s="362">
        <f t="shared" ref="AI505" si="1424">AI504</f>
        <v>0</v>
      </c>
      <c r="AJ505" s="362">
        <f t="shared" ref="AJ505" si="1425">AJ504</f>
        <v>0</v>
      </c>
      <c r="AK505" s="362">
        <f t="shared" ref="AK505" si="1426">AK504</f>
        <v>0</v>
      </c>
      <c r="AL505" s="362">
        <f t="shared" ref="AL505" si="1427">AL504</f>
        <v>0</v>
      </c>
      <c r="AM505" s="362">
        <f t="shared" ref="AM505" si="1428">AM504</f>
        <v>0</v>
      </c>
      <c r="AN505" s="362">
        <f t="shared" ref="AN505" si="1429">AN504</f>
        <v>0</v>
      </c>
      <c r="AO505" s="362">
        <f t="shared" ref="AO505" si="1430">AO504</f>
        <v>0</v>
      </c>
      <c r="AP505" s="362">
        <f t="shared" ref="AP505" si="1431">AP504</f>
        <v>0</v>
      </c>
      <c r="AQ505" s="362">
        <f t="shared" ref="AQ505" si="1432">AQ504</f>
        <v>0</v>
      </c>
      <c r="AR505" s="362">
        <f t="shared" ref="AR505" si="1433">AR504</f>
        <v>0</v>
      </c>
      <c r="AS505" s="266"/>
    </row>
    <row r="506" spans="1:45" hidden="1"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0" hidden="1" outlineLevel="1">
      <c r="A507" s="464">
        <v>28</v>
      </c>
      <c r="B507" s="379" t="s">
        <v>120</v>
      </c>
      <c r="C507" s="251" t="s">
        <v>25</v>
      </c>
      <c r="D507" s="255"/>
      <c r="E507" s="255"/>
      <c r="F507" s="255"/>
      <c r="G507" s="255"/>
      <c r="H507" s="255"/>
      <c r="I507" s="255"/>
      <c r="J507" s="255"/>
      <c r="K507" s="255"/>
      <c r="L507" s="255"/>
      <c r="M507" s="255"/>
      <c r="N507" s="255"/>
      <c r="O507" s="255"/>
      <c r="P507" s="255"/>
      <c r="Q507" s="255">
        <v>12</v>
      </c>
      <c r="R507" s="255"/>
      <c r="S507" s="255"/>
      <c r="T507" s="255"/>
      <c r="U507" s="255"/>
      <c r="V507" s="255"/>
      <c r="W507" s="255"/>
      <c r="X507" s="255"/>
      <c r="Y507" s="255"/>
      <c r="Z507" s="255"/>
      <c r="AA507" s="255"/>
      <c r="AB507" s="255"/>
      <c r="AC507" s="255"/>
      <c r="AD507" s="255"/>
      <c r="AE507" s="377"/>
      <c r="AF507" s="361"/>
      <c r="AG507" s="361"/>
      <c r="AH507" s="361"/>
      <c r="AI507" s="361"/>
      <c r="AJ507" s="361"/>
      <c r="AK507" s="361"/>
      <c r="AL507" s="366"/>
      <c r="AM507" s="366"/>
      <c r="AN507" s="366"/>
      <c r="AO507" s="366"/>
      <c r="AP507" s="366"/>
      <c r="AQ507" s="366"/>
      <c r="AR507" s="366"/>
      <c r="AS507" s="256">
        <f>SUM(AE507:AR507)</f>
        <v>0</v>
      </c>
    </row>
    <row r="508" spans="1:45" hidden="1" outlineLevel="1">
      <c r="A508" s="464"/>
      <c r="B508" s="382" t="s">
        <v>308</v>
      </c>
      <c r="C508" s="251" t="s">
        <v>163</v>
      </c>
      <c r="D508" s="255"/>
      <c r="E508" s="255"/>
      <c r="F508" s="255"/>
      <c r="G508" s="255"/>
      <c r="H508" s="255"/>
      <c r="I508" s="255"/>
      <c r="J508" s="255"/>
      <c r="K508" s="255"/>
      <c r="L508" s="255"/>
      <c r="M508" s="255"/>
      <c r="N508" s="255"/>
      <c r="O508" s="255"/>
      <c r="P508" s="255"/>
      <c r="Q508" s="255">
        <f>Q507</f>
        <v>12</v>
      </c>
      <c r="R508" s="255"/>
      <c r="S508" s="255"/>
      <c r="T508" s="255"/>
      <c r="U508" s="255"/>
      <c r="V508" s="255"/>
      <c r="W508" s="255"/>
      <c r="X508" s="255"/>
      <c r="Y508" s="255"/>
      <c r="Z508" s="255"/>
      <c r="AA508" s="255"/>
      <c r="AB508" s="255"/>
      <c r="AC508" s="255"/>
      <c r="AD508" s="255"/>
      <c r="AE508" s="362">
        <f>AE507</f>
        <v>0</v>
      </c>
      <c r="AF508" s="362">
        <f t="shared" ref="AF508" si="1434">AF507</f>
        <v>0</v>
      </c>
      <c r="AG508" s="362">
        <f t="shared" ref="AG508" si="1435">AG507</f>
        <v>0</v>
      </c>
      <c r="AH508" s="362">
        <f t="shared" ref="AH508" si="1436">AH507</f>
        <v>0</v>
      </c>
      <c r="AI508" s="362">
        <f t="shared" ref="AI508" si="1437">AI507</f>
        <v>0</v>
      </c>
      <c r="AJ508" s="362">
        <f t="shared" ref="AJ508" si="1438">AJ507</f>
        <v>0</v>
      </c>
      <c r="AK508" s="362">
        <f t="shared" ref="AK508" si="1439">AK507</f>
        <v>0</v>
      </c>
      <c r="AL508" s="362">
        <f t="shared" ref="AL508" si="1440">AL507</f>
        <v>0</v>
      </c>
      <c r="AM508" s="362">
        <f t="shared" ref="AM508" si="1441">AM507</f>
        <v>0</v>
      </c>
      <c r="AN508" s="362">
        <f t="shared" ref="AN508" si="1442">AN507</f>
        <v>0</v>
      </c>
      <c r="AO508" s="362">
        <f t="shared" ref="AO508" si="1443">AO507</f>
        <v>0</v>
      </c>
      <c r="AP508" s="362">
        <f t="shared" ref="AP508" si="1444">AP507</f>
        <v>0</v>
      </c>
      <c r="AQ508" s="362">
        <f t="shared" ref="AQ508" si="1445">AQ507</f>
        <v>0</v>
      </c>
      <c r="AR508" s="362">
        <f t="shared" ref="AR508" si="1446">AR507</f>
        <v>0</v>
      </c>
      <c r="AS508" s="266"/>
    </row>
    <row r="509" spans="1:45" hidden="1"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0" hidden="1"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hidden="1" outlineLevel="1">
      <c r="A511" s="464"/>
      <c r="B511" s="382" t="s">
        <v>308</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AE510</f>
        <v>0</v>
      </c>
      <c r="AF511" s="362">
        <f t="shared" ref="AF511" si="1447">AF510</f>
        <v>0</v>
      </c>
      <c r="AG511" s="362">
        <f t="shared" ref="AG511" si="1448">AG510</f>
        <v>0</v>
      </c>
      <c r="AH511" s="362">
        <f t="shared" ref="AH511" si="1449">AH510</f>
        <v>0</v>
      </c>
      <c r="AI511" s="362">
        <f t="shared" ref="AI511" si="1450">AI510</f>
        <v>0</v>
      </c>
      <c r="AJ511" s="362">
        <f t="shared" ref="AJ511" si="1451">AJ510</f>
        <v>0</v>
      </c>
      <c r="AK511" s="362">
        <f t="shared" ref="AK511" si="1452">AK510</f>
        <v>0</v>
      </c>
      <c r="AL511" s="362">
        <f t="shared" ref="AL511" si="1453">AL510</f>
        <v>0</v>
      </c>
      <c r="AM511" s="362">
        <f t="shared" ref="AM511" si="1454">AM510</f>
        <v>0</v>
      </c>
      <c r="AN511" s="362">
        <f t="shared" ref="AN511" si="1455">AN510</f>
        <v>0</v>
      </c>
      <c r="AO511" s="362">
        <f t="shared" ref="AO511" si="1456">AO510</f>
        <v>0</v>
      </c>
      <c r="AP511" s="362">
        <f t="shared" ref="AP511" si="1457">AP510</f>
        <v>0</v>
      </c>
      <c r="AQ511" s="362">
        <f t="shared" ref="AQ511" si="1458">AQ510</f>
        <v>0</v>
      </c>
      <c r="AR511" s="362">
        <f t="shared" ref="AR511" si="1459">AR510</f>
        <v>0</v>
      </c>
      <c r="AS511" s="266"/>
    </row>
    <row r="512" spans="1:45" hidden="1"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hidden="1"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hidden="1" outlineLevel="1">
      <c r="A514" s="464"/>
      <c r="B514" s="382" t="s">
        <v>308</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f>AE513</f>
        <v>0</v>
      </c>
      <c r="AF514" s="362">
        <f t="shared" ref="AF514" si="1460">AF513</f>
        <v>0</v>
      </c>
      <c r="AG514" s="362">
        <f t="shared" ref="AG514" si="1461">AG513</f>
        <v>0</v>
      </c>
      <c r="AH514" s="362">
        <f t="shared" ref="AH514" si="1462">AH513</f>
        <v>0</v>
      </c>
      <c r="AI514" s="362">
        <f t="shared" ref="AI514" si="1463">AI513</f>
        <v>0</v>
      </c>
      <c r="AJ514" s="362">
        <f t="shared" ref="AJ514" si="1464">AJ513</f>
        <v>0</v>
      </c>
      <c r="AK514" s="362">
        <f t="shared" ref="AK514" si="1465">AK513</f>
        <v>0</v>
      </c>
      <c r="AL514" s="362">
        <f t="shared" ref="AL514" si="1466">AL513</f>
        <v>0</v>
      </c>
      <c r="AM514" s="362">
        <f t="shared" ref="AM514" si="1467">AM513</f>
        <v>0</v>
      </c>
      <c r="AN514" s="362">
        <f t="shared" ref="AN514" si="1468">AN513</f>
        <v>0</v>
      </c>
      <c r="AO514" s="362">
        <f t="shared" ref="AO514" si="1469">AO513</f>
        <v>0</v>
      </c>
      <c r="AP514" s="362">
        <f t="shared" ref="AP514" si="1470">AP513</f>
        <v>0</v>
      </c>
      <c r="AQ514" s="362">
        <f t="shared" ref="AQ514" si="1471">AQ513</f>
        <v>0</v>
      </c>
      <c r="AR514" s="362">
        <f t="shared" ref="AR514" si="1472">AR513</f>
        <v>0</v>
      </c>
      <c r="AS514" s="266"/>
    </row>
    <row r="515" spans="1:45" hidden="1"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idden="1"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hidden="1" outlineLevel="1">
      <c r="A517" s="464"/>
      <c r="B517" s="382" t="s">
        <v>308</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 si="1473">AF516</f>
        <v>0</v>
      </c>
      <c r="AG517" s="362">
        <f t="shared" ref="AG517" si="1474">AG516</f>
        <v>0</v>
      </c>
      <c r="AH517" s="362">
        <f t="shared" ref="AH517" si="1475">AH516</f>
        <v>0</v>
      </c>
      <c r="AI517" s="362">
        <f t="shared" ref="AI517" si="1476">AI516</f>
        <v>0</v>
      </c>
      <c r="AJ517" s="362">
        <f t="shared" ref="AJ517" si="1477">AJ516</f>
        <v>0</v>
      </c>
      <c r="AK517" s="362">
        <f t="shared" ref="AK517" si="1478">AK516</f>
        <v>0</v>
      </c>
      <c r="AL517" s="362">
        <f t="shared" ref="AL517" si="1479">AL516</f>
        <v>0</v>
      </c>
      <c r="AM517" s="362">
        <f t="shared" ref="AM517" si="1480">AM516</f>
        <v>0</v>
      </c>
      <c r="AN517" s="362">
        <f t="shared" ref="AN517" si="1481">AN516</f>
        <v>0</v>
      </c>
      <c r="AO517" s="362">
        <f t="shared" ref="AO517" si="1482">AO516</f>
        <v>0</v>
      </c>
      <c r="AP517" s="362">
        <f t="shared" ref="AP517" si="1483">AP516</f>
        <v>0</v>
      </c>
      <c r="AQ517" s="362">
        <f t="shared" ref="AQ517" si="1484">AQ516</f>
        <v>0</v>
      </c>
      <c r="AR517" s="362">
        <f t="shared" ref="AR517" si="1485">AR516</f>
        <v>0</v>
      </c>
      <c r="AS517" s="266"/>
    </row>
    <row r="518" spans="1:45" hidden="1"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idden="1" outlineLevel="1">
      <c r="A519" s="464">
        <v>32</v>
      </c>
      <c r="B519" s="379" t="s">
        <v>124</v>
      </c>
      <c r="C519" s="251" t="s">
        <v>25</v>
      </c>
      <c r="D519" s="255"/>
      <c r="E519" s="255"/>
      <c r="F519" s="255"/>
      <c r="G519" s="255"/>
      <c r="H519" s="255"/>
      <c r="I519" s="255"/>
      <c r="J519" s="255"/>
      <c r="K519" s="255"/>
      <c r="L519" s="255"/>
      <c r="M519" s="255"/>
      <c r="N519" s="255"/>
      <c r="O519" s="255"/>
      <c r="P519" s="255"/>
      <c r="Q519" s="255">
        <v>12</v>
      </c>
      <c r="R519" s="255"/>
      <c r="S519" s="255"/>
      <c r="T519" s="255"/>
      <c r="U519" s="255"/>
      <c r="V519" s="255"/>
      <c r="W519" s="255"/>
      <c r="X519" s="255"/>
      <c r="Y519" s="255"/>
      <c r="Z519" s="255"/>
      <c r="AA519" s="255"/>
      <c r="AB519" s="255"/>
      <c r="AC519" s="255"/>
      <c r="AD519" s="255"/>
      <c r="AE519" s="377"/>
      <c r="AF519" s="361"/>
      <c r="AG519" s="361"/>
      <c r="AH519" s="361"/>
      <c r="AI519" s="361"/>
      <c r="AJ519" s="361"/>
      <c r="AK519" s="361"/>
      <c r="AL519" s="366"/>
      <c r="AM519" s="366"/>
      <c r="AN519" s="366"/>
      <c r="AO519" s="366"/>
      <c r="AP519" s="366"/>
      <c r="AQ519" s="366"/>
      <c r="AR519" s="366"/>
      <c r="AS519" s="256">
        <f>SUM(AE519:AR519)</f>
        <v>0</v>
      </c>
    </row>
    <row r="520" spans="1:45" hidden="1" outlineLevel="1">
      <c r="A520" s="464"/>
      <c r="B520" s="382" t="s">
        <v>308</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f>AE519</f>
        <v>0</v>
      </c>
      <c r="AF520" s="362">
        <f t="shared" ref="AF520" si="1486">AF519</f>
        <v>0</v>
      </c>
      <c r="AG520" s="362">
        <f t="shared" ref="AG520" si="1487">AG519</f>
        <v>0</v>
      </c>
      <c r="AH520" s="362">
        <f t="shared" ref="AH520" si="1488">AH519</f>
        <v>0</v>
      </c>
      <c r="AI520" s="362">
        <f t="shared" ref="AI520" si="1489">AI519</f>
        <v>0</v>
      </c>
      <c r="AJ520" s="362">
        <f t="shared" ref="AJ520" si="1490">AJ519</f>
        <v>0</v>
      </c>
      <c r="AK520" s="362">
        <f t="shared" ref="AK520" si="1491">AK519</f>
        <v>0</v>
      </c>
      <c r="AL520" s="362">
        <f t="shared" ref="AL520" si="1492">AL519</f>
        <v>0</v>
      </c>
      <c r="AM520" s="362">
        <f t="shared" ref="AM520" si="1493">AM519</f>
        <v>0</v>
      </c>
      <c r="AN520" s="362">
        <f t="shared" ref="AN520" si="1494">AN519</f>
        <v>0</v>
      </c>
      <c r="AO520" s="362">
        <f t="shared" ref="AO520" si="1495">AO519</f>
        <v>0</v>
      </c>
      <c r="AP520" s="362">
        <f t="shared" ref="AP520" si="1496">AP519</f>
        <v>0</v>
      </c>
      <c r="AQ520" s="362">
        <f t="shared" ref="AQ520" si="1497">AQ519</f>
        <v>0</v>
      </c>
      <c r="AR520" s="362">
        <f t="shared" ref="AR520" si="1498">AR519</f>
        <v>0</v>
      </c>
      <c r="AS520" s="266"/>
    </row>
    <row r="521" spans="1:45" hidden="1"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75" hidden="1" outlineLevel="1">
      <c r="A522" s="464"/>
      <c r="B522" s="443" t="s">
        <v>499</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idden="1" outlineLevel="1">
      <c r="A523" s="464">
        <v>33</v>
      </c>
      <c r="B523" s="379" t="s">
        <v>125</v>
      </c>
      <c r="C523" s="251" t="s">
        <v>25</v>
      </c>
      <c r="D523" s="255"/>
      <c r="E523" s="255"/>
      <c r="F523" s="255"/>
      <c r="G523" s="255"/>
      <c r="H523" s="255"/>
      <c r="I523" s="255"/>
      <c r="J523" s="255"/>
      <c r="K523" s="255"/>
      <c r="L523" s="255"/>
      <c r="M523" s="255"/>
      <c r="N523" s="255"/>
      <c r="O523" s="255"/>
      <c r="P523" s="255"/>
      <c r="Q523" s="255">
        <v>0</v>
      </c>
      <c r="R523" s="255"/>
      <c r="S523" s="255"/>
      <c r="T523" s="255"/>
      <c r="U523" s="255"/>
      <c r="V523" s="255"/>
      <c r="W523" s="255"/>
      <c r="X523" s="255"/>
      <c r="Y523" s="255"/>
      <c r="Z523" s="255"/>
      <c r="AA523" s="255"/>
      <c r="AB523" s="255"/>
      <c r="AC523" s="255"/>
      <c r="AD523" s="255"/>
      <c r="AE523" s="377"/>
      <c r="AF523" s="361"/>
      <c r="AG523" s="361"/>
      <c r="AH523" s="361"/>
      <c r="AI523" s="361"/>
      <c r="AJ523" s="361"/>
      <c r="AK523" s="361"/>
      <c r="AL523" s="366"/>
      <c r="AM523" s="366"/>
      <c r="AN523" s="366"/>
      <c r="AO523" s="366"/>
      <c r="AP523" s="366"/>
      <c r="AQ523" s="366"/>
      <c r="AR523" s="366"/>
      <c r="AS523" s="256">
        <f>SUM(AE523:AR523)</f>
        <v>0</v>
      </c>
    </row>
    <row r="524" spans="1:45" hidden="1" outlineLevel="1">
      <c r="A524" s="464"/>
      <c r="B524" s="382" t="s">
        <v>308</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f>AE523</f>
        <v>0</v>
      </c>
      <c r="AF524" s="362">
        <f t="shared" ref="AF524" si="1499">AF523</f>
        <v>0</v>
      </c>
      <c r="AG524" s="362">
        <f t="shared" ref="AG524" si="1500">AG523</f>
        <v>0</v>
      </c>
      <c r="AH524" s="362">
        <f t="shared" ref="AH524" si="1501">AH523</f>
        <v>0</v>
      </c>
      <c r="AI524" s="362">
        <f t="shared" ref="AI524" si="1502">AI523</f>
        <v>0</v>
      </c>
      <c r="AJ524" s="362">
        <f t="shared" ref="AJ524" si="1503">AJ523</f>
        <v>0</v>
      </c>
      <c r="AK524" s="362">
        <f t="shared" ref="AK524" si="1504">AK523</f>
        <v>0</v>
      </c>
      <c r="AL524" s="362">
        <f t="shared" ref="AL524" si="1505">AL523</f>
        <v>0</v>
      </c>
      <c r="AM524" s="362">
        <f t="shared" ref="AM524" si="1506">AM523</f>
        <v>0</v>
      </c>
      <c r="AN524" s="362">
        <f t="shared" ref="AN524" si="1507">AN523</f>
        <v>0</v>
      </c>
      <c r="AO524" s="362">
        <f t="shared" ref="AO524" si="1508">AO523</f>
        <v>0</v>
      </c>
      <c r="AP524" s="362">
        <f t="shared" ref="AP524" si="1509">AP523</f>
        <v>0</v>
      </c>
      <c r="AQ524" s="362">
        <f t="shared" ref="AQ524" si="1510">AQ523</f>
        <v>0</v>
      </c>
      <c r="AR524" s="362">
        <f t="shared" ref="AR524" si="1511">AR523</f>
        <v>0</v>
      </c>
      <c r="AS524" s="266"/>
    </row>
    <row r="525" spans="1:45" hidden="1"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idden="1"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idden="1" outlineLevel="1">
      <c r="A527" s="464"/>
      <c r="B527" s="382" t="s">
        <v>308</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512">AF526</f>
        <v>0</v>
      </c>
      <c r="AG527" s="362">
        <f t="shared" ref="AG527" si="1513">AG526</f>
        <v>0</v>
      </c>
      <c r="AH527" s="362">
        <f t="shared" ref="AH527" si="1514">AH526</f>
        <v>0</v>
      </c>
      <c r="AI527" s="362">
        <f t="shared" ref="AI527" si="1515">AI526</f>
        <v>0</v>
      </c>
      <c r="AJ527" s="362">
        <f t="shared" ref="AJ527" si="1516">AJ526</f>
        <v>0</v>
      </c>
      <c r="AK527" s="362">
        <f t="shared" ref="AK527" si="1517">AK526</f>
        <v>0</v>
      </c>
      <c r="AL527" s="362">
        <f t="shared" ref="AL527" si="1518">AL526</f>
        <v>0</v>
      </c>
      <c r="AM527" s="362">
        <f t="shared" ref="AM527" si="1519">AM526</f>
        <v>0</v>
      </c>
      <c r="AN527" s="362">
        <f t="shared" ref="AN527" si="1520">AN526</f>
        <v>0</v>
      </c>
      <c r="AO527" s="362">
        <f t="shared" ref="AO527" si="1521">AO526</f>
        <v>0</v>
      </c>
      <c r="AP527" s="362">
        <f t="shared" ref="AP527" si="1522">AP526</f>
        <v>0</v>
      </c>
      <c r="AQ527" s="362">
        <f t="shared" ref="AQ527" si="1523">AQ526</f>
        <v>0</v>
      </c>
      <c r="AR527" s="362">
        <f t="shared" ref="AR527" si="1524">AR526</f>
        <v>0</v>
      </c>
      <c r="AS527" s="266"/>
    </row>
    <row r="528" spans="1:45" hidden="1"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idden="1"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idden="1" outlineLevel="1">
      <c r="A530" s="464"/>
      <c r="B530" s="382" t="s">
        <v>308</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525">AF529</f>
        <v>0</v>
      </c>
      <c r="AG530" s="362">
        <f t="shared" ref="AG530" si="1526">AG529</f>
        <v>0</v>
      </c>
      <c r="AH530" s="362">
        <f t="shared" ref="AH530" si="1527">AH529</f>
        <v>0</v>
      </c>
      <c r="AI530" s="362">
        <f t="shared" ref="AI530" si="1528">AI529</f>
        <v>0</v>
      </c>
      <c r="AJ530" s="362">
        <f t="shared" ref="AJ530" si="1529">AJ529</f>
        <v>0</v>
      </c>
      <c r="AK530" s="362">
        <f t="shared" ref="AK530" si="1530">AK529</f>
        <v>0</v>
      </c>
      <c r="AL530" s="362">
        <f t="shared" ref="AL530" si="1531">AL529</f>
        <v>0</v>
      </c>
      <c r="AM530" s="362">
        <f t="shared" ref="AM530" si="1532">AM529</f>
        <v>0</v>
      </c>
      <c r="AN530" s="362">
        <f t="shared" ref="AN530" si="1533">AN529</f>
        <v>0</v>
      </c>
      <c r="AO530" s="362">
        <f t="shared" ref="AO530" si="1534">AO529</f>
        <v>0</v>
      </c>
      <c r="AP530" s="362">
        <f t="shared" ref="AP530" si="1535">AP529</f>
        <v>0</v>
      </c>
      <c r="AQ530" s="362">
        <f t="shared" ref="AQ530" si="1536">AQ529</f>
        <v>0</v>
      </c>
      <c r="AR530" s="362">
        <f t="shared" ref="AR530" si="1537">AR529</f>
        <v>0</v>
      </c>
      <c r="AS530" s="266"/>
    </row>
    <row r="531" spans="1:45" hidden="1"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75" hidden="1" outlineLevel="1">
      <c r="A532" s="464"/>
      <c r="B532" s="443" t="s">
        <v>500</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45" hidden="1"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hidden="1" outlineLevel="1">
      <c r="A534" s="464"/>
      <c r="B534" s="382" t="s">
        <v>308</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0</v>
      </c>
      <c r="AF534" s="362">
        <f t="shared" ref="AF534" si="1538">AF533</f>
        <v>0</v>
      </c>
      <c r="AG534" s="362">
        <f t="shared" ref="AG534" si="1539">AG533</f>
        <v>0</v>
      </c>
      <c r="AH534" s="362">
        <f t="shared" ref="AH534" si="1540">AH533</f>
        <v>0</v>
      </c>
      <c r="AI534" s="362">
        <f t="shared" ref="AI534" si="1541">AI533</f>
        <v>0</v>
      </c>
      <c r="AJ534" s="362">
        <f t="shared" ref="AJ534" si="1542">AJ533</f>
        <v>0</v>
      </c>
      <c r="AK534" s="362">
        <f t="shared" ref="AK534" si="1543">AK533</f>
        <v>0</v>
      </c>
      <c r="AL534" s="362">
        <f t="shared" ref="AL534" si="1544">AL533</f>
        <v>0</v>
      </c>
      <c r="AM534" s="362">
        <f t="shared" ref="AM534" si="1545">AM533</f>
        <v>0</v>
      </c>
      <c r="AN534" s="362">
        <f t="shared" ref="AN534" si="1546">AN533</f>
        <v>0</v>
      </c>
      <c r="AO534" s="362">
        <f t="shared" ref="AO534" si="1547">AO533</f>
        <v>0</v>
      </c>
      <c r="AP534" s="362">
        <f t="shared" ref="AP534" si="1548">AP533</f>
        <v>0</v>
      </c>
      <c r="AQ534" s="362">
        <f t="shared" ref="AQ534" si="1549">AQ533</f>
        <v>0</v>
      </c>
      <c r="AR534" s="362">
        <f t="shared" ref="AR534" si="1550">AR533</f>
        <v>0</v>
      </c>
      <c r="AS534" s="266"/>
    </row>
    <row r="535" spans="1:45" hidden="1"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idden="1"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hidden="1" outlineLevel="1">
      <c r="A537" s="464"/>
      <c r="B537" s="382" t="s">
        <v>308</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0</v>
      </c>
      <c r="AF537" s="362">
        <f t="shared" ref="AF537" si="1551">AF536</f>
        <v>0</v>
      </c>
      <c r="AG537" s="362">
        <f t="shared" ref="AG537" si="1552">AG536</f>
        <v>0</v>
      </c>
      <c r="AH537" s="362">
        <f t="shared" ref="AH537" si="1553">AH536</f>
        <v>0</v>
      </c>
      <c r="AI537" s="362">
        <f t="shared" ref="AI537" si="1554">AI536</f>
        <v>0</v>
      </c>
      <c r="AJ537" s="362">
        <f t="shared" ref="AJ537" si="1555">AJ536</f>
        <v>0</v>
      </c>
      <c r="AK537" s="362">
        <f t="shared" ref="AK537" si="1556">AK536</f>
        <v>0</v>
      </c>
      <c r="AL537" s="362">
        <f t="shared" ref="AL537" si="1557">AL536</f>
        <v>0</v>
      </c>
      <c r="AM537" s="362">
        <f t="shared" ref="AM537" si="1558">AM536</f>
        <v>0</v>
      </c>
      <c r="AN537" s="362">
        <f t="shared" ref="AN537" si="1559">AN536</f>
        <v>0</v>
      </c>
      <c r="AO537" s="362">
        <f t="shared" ref="AO537" si="1560">AO536</f>
        <v>0</v>
      </c>
      <c r="AP537" s="362">
        <f t="shared" ref="AP537" si="1561">AP536</f>
        <v>0</v>
      </c>
      <c r="AQ537" s="362">
        <f t="shared" ref="AQ537" si="1562">AQ536</f>
        <v>0</v>
      </c>
      <c r="AR537" s="362">
        <f t="shared" ref="AR537" si="1563">AR536</f>
        <v>0</v>
      </c>
      <c r="AS537" s="266"/>
    </row>
    <row r="538" spans="1:45" hidden="1"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idden="1"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idden="1" outlineLevel="1">
      <c r="A540" s="464"/>
      <c r="B540" s="382" t="s">
        <v>308</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64">AF539</f>
        <v>0</v>
      </c>
      <c r="AG540" s="362">
        <f t="shared" ref="AG540" si="1565">AG539</f>
        <v>0</v>
      </c>
      <c r="AH540" s="362">
        <f t="shared" ref="AH540" si="1566">AH539</f>
        <v>0</v>
      </c>
      <c r="AI540" s="362">
        <f t="shared" ref="AI540" si="1567">AI539</f>
        <v>0</v>
      </c>
      <c r="AJ540" s="362">
        <f t="shared" ref="AJ540" si="1568">AJ539</f>
        <v>0</v>
      </c>
      <c r="AK540" s="362">
        <f t="shared" ref="AK540" si="1569">AK539</f>
        <v>0</v>
      </c>
      <c r="AL540" s="362">
        <f t="shared" ref="AL540" si="1570">AL539</f>
        <v>0</v>
      </c>
      <c r="AM540" s="362">
        <f t="shared" ref="AM540" si="1571">AM539</f>
        <v>0</v>
      </c>
      <c r="AN540" s="362">
        <f t="shared" ref="AN540" si="1572">AN539</f>
        <v>0</v>
      </c>
      <c r="AO540" s="362">
        <f t="shared" ref="AO540" si="1573">AO539</f>
        <v>0</v>
      </c>
      <c r="AP540" s="362">
        <f t="shared" ref="AP540" si="1574">AP539</f>
        <v>0</v>
      </c>
      <c r="AQ540" s="362">
        <f t="shared" ref="AQ540" si="1575">AQ539</f>
        <v>0</v>
      </c>
      <c r="AR540" s="362">
        <f t="shared" ref="AR540" si="1576">AR539</f>
        <v>0</v>
      </c>
      <c r="AS540" s="266"/>
    </row>
    <row r="541" spans="1:45" hidden="1"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30" hidden="1"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idden="1" outlineLevel="1">
      <c r="A543" s="464"/>
      <c r="B543" s="382" t="s">
        <v>308</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77">AF542</f>
        <v>0</v>
      </c>
      <c r="AG543" s="362">
        <f t="shared" ref="AG543" si="1578">AG542</f>
        <v>0</v>
      </c>
      <c r="AH543" s="362">
        <f t="shared" ref="AH543" si="1579">AH542</f>
        <v>0</v>
      </c>
      <c r="AI543" s="362">
        <f t="shared" ref="AI543" si="1580">AI542</f>
        <v>0</v>
      </c>
      <c r="AJ543" s="362">
        <f t="shared" ref="AJ543" si="1581">AJ542</f>
        <v>0</v>
      </c>
      <c r="AK543" s="362">
        <f t="shared" ref="AK543" si="1582">AK542</f>
        <v>0</v>
      </c>
      <c r="AL543" s="362">
        <f t="shared" ref="AL543" si="1583">AL542</f>
        <v>0</v>
      </c>
      <c r="AM543" s="362">
        <f t="shared" ref="AM543" si="1584">AM542</f>
        <v>0</v>
      </c>
      <c r="AN543" s="362">
        <f t="shared" ref="AN543" si="1585">AN542</f>
        <v>0</v>
      </c>
      <c r="AO543" s="362">
        <f t="shared" ref="AO543" si="1586">AO542</f>
        <v>0</v>
      </c>
      <c r="AP543" s="362">
        <f t="shared" ref="AP543" si="1587">AP542</f>
        <v>0</v>
      </c>
      <c r="AQ543" s="362">
        <f t="shared" ref="AQ543" si="1588">AQ542</f>
        <v>0</v>
      </c>
      <c r="AR543" s="362">
        <f t="shared" ref="AR543" si="1589">AR542</f>
        <v>0</v>
      </c>
      <c r="AS543" s="266"/>
    </row>
    <row r="544" spans="1:45" hidden="1"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0" hidden="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idden="1" outlineLevel="1">
      <c r="A546" s="464"/>
      <c r="B546" s="382" t="s">
        <v>308</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590">AF545</f>
        <v>0</v>
      </c>
      <c r="AG546" s="362">
        <f t="shared" ref="AG546" si="1591">AG545</f>
        <v>0</v>
      </c>
      <c r="AH546" s="362">
        <f t="shared" ref="AH546" si="1592">AH545</f>
        <v>0</v>
      </c>
      <c r="AI546" s="362">
        <f t="shared" ref="AI546" si="1593">AI545</f>
        <v>0</v>
      </c>
      <c r="AJ546" s="362">
        <f t="shared" ref="AJ546" si="1594">AJ545</f>
        <v>0</v>
      </c>
      <c r="AK546" s="362">
        <f t="shared" ref="AK546" si="1595">AK545</f>
        <v>0</v>
      </c>
      <c r="AL546" s="362">
        <f t="shared" ref="AL546" si="1596">AL545</f>
        <v>0</v>
      </c>
      <c r="AM546" s="362">
        <f t="shared" ref="AM546" si="1597">AM545</f>
        <v>0</v>
      </c>
      <c r="AN546" s="362">
        <f t="shared" ref="AN546" si="1598">AN545</f>
        <v>0</v>
      </c>
      <c r="AO546" s="362">
        <f t="shared" ref="AO546" si="1599">AO545</f>
        <v>0</v>
      </c>
      <c r="AP546" s="362">
        <f t="shared" ref="AP546" si="1600">AP545</f>
        <v>0</v>
      </c>
      <c r="AQ546" s="362">
        <f t="shared" ref="AQ546" si="1601">AQ545</f>
        <v>0</v>
      </c>
      <c r="AR546" s="362">
        <f t="shared" ref="AR546" si="1602">AR545</f>
        <v>0</v>
      </c>
      <c r="AS546" s="266"/>
    </row>
    <row r="547" spans="1:45" hidden="1"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hidden="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idden="1" outlineLevel="1">
      <c r="A549" s="464"/>
      <c r="B549" s="382" t="s">
        <v>308</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603">AF548</f>
        <v>0</v>
      </c>
      <c r="AG549" s="362">
        <f t="shared" ref="AG549" si="1604">AG548</f>
        <v>0</v>
      </c>
      <c r="AH549" s="362">
        <f t="shared" ref="AH549" si="1605">AH548</f>
        <v>0</v>
      </c>
      <c r="AI549" s="362">
        <f t="shared" ref="AI549" si="1606">AI548</f>
        <v>0</v>
      </c>
      <c r="AJ549" s="362">
        <f t="shared" ref="AJ549" si="1607">AJ548</f>
        <v>0</v>
      </c>
      <c r="AK549" s="362">
        <f t="shared" ref="AK549" si="1608">AK548</f>
        <v>0</v>
      </c>
      <c r="AL549" s="362">
        <f t="shared" ref="AL549" si="1609">AL548</f>
        <v>0</v>
      </c>
      <c r="AM549" s="362">
        <f t="shared" ref="AM549" si="1610">AM548</f>
        <v>0</v>
      </c>
      <c r="AN549" s="362">
        <f t="shared" ref="AN549" si="1611">AN548</f>
        <v>0</v>
      </c>
      <c r="AO549" s="362">
        <f t="shared" ref="AO549" si="1612">AO548</f>
        <v>0</v>
      </c>
      <c r="AP549" s="362">
        <f t="shared" ref="AP549" si="1613">AP548</f>
        <v>0</v>
      </c>
      <c r="AQ549" s="362">
        <f t="shared" ref="AQ549" si="1614">AQ548</f>
        <v>0</v>
      </c>
      <c r="AR549" s="362">
        <f t="shared" ref="AR549" si="1615">AR548</f>
        <v>0</v>
      </c>
      <c r="AS549" s="266"/>
    </row>
    <row r="550" spans="1:45" hidden="1"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hidden="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idden="1" outlineLevel="1">
      <c r="A552" s="464"/>
      <c r="B552" s="382" t="s">
        <v>308</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616">AF551</f>
        <v>0</v>
      </c>
      <c r="AG552" s="362">
        <f t="shared" ref="AG552" si="1617">AG551</f>
        <v>0</v>
      </c>
      <c r="AH552" s="362">
        <f t="shared" ref="AH552" si="1618">AH551</f>
        <v>0</v>
      </c>
      <c r="AI552" s="362">
        <f t="shared" ref="AI552" si="1619">AI551</f>
        <v>0</v>
      </c>
      <c r="AJ552" s="362">
        <f t="shared" ref="AJ552" si="1620">AJ551</f>
        <v>0</v>
      </c>
      <c r="AK552" s="362">
        <f t="shared" ref="AK552" si="1621">AK551</f>
        <v>0</v>
      </c>
      <c r="AL552" s="362">
        <f t="shared" ref="AL552" si="1622">AL551</f>
        <v>0</v>
      </c>
      <c r="AM552" s="362">
        <f t="shared" ref="AM552" si="1623">AM551</f>
        <v>0</v>
      </c>
      <c r="AN552" s="362">
        <f t="shared" ref="AN552" si="1624">AN551</f>
        <v>0</v>
      </c>
      <c r="AO552" s="362">
        <f t="shared" ref="AO552" si="1625">AO551</f>
        <v>0</v>
      </c>
      <c r="AP552" s="362">
        <f t="shared" ref="AP552" si="1626">AP551</f>
        <v>0</v>
      </c>
      <c r="AQ552" s="362">
        <f t="shared" ref="AQ552" si="1627">AQ551</f>
        <v>0</v>
      </c>
      <c r="AR552" s="362">
        <f t="shared" ref="AR552" si="1628">AR551</f>
        <v>0</v>
      </c>
      <c r="AS552" s="266"/>
    </row>
    <row r="553" spans="1:45" hidden="1"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idden="1"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idden="1" outlineLevel="1">
      <c r="A555" s="464"/>
      <c r="B555" s="382" t="s">
        <v>308</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629">AF554</f>
        <v>0</v>
      </c>
      <c r="AG555" s="362">
        <f t="shared" ref="AG555" si="1630">AG554</f>
        <v>0</v>
      </c>
      <c r="AH555" s="362">
        <f t="shared" ref="AH555" si="1631">AH554</f>
        <v>0</v>
      </c>
      <c r="AI555" s="362">
        <f t="shared" ref="AI555" si="1632">AI554</f>
        <v>0</v>
      </c>
      <c r="AJ555" s="362">
        <f t="shared" ref="AJ555" si="1633">AJ554</f>
        <v>0</v>
      </c>
      <c r="AK555" s="362">
        <f t="shared" ref="AK555" si="1634">AK554</f>
        <v>0</v>
      </c>
      <c r="AL555" s="362">
        <f t="shared" ref="AL555" si="1635">AL554</f>
        <v>0</v>
      </c>
      <c r="AM555" s="362">
        <f t="shared" ref="AM555" si="1636">AM554</f>
        <v>0</v>
      </c>
      <c r="AN555" s="362">
        <f t="shared" ref="AN555" si="1637">AN554</f>
        <v>0</v>
      </c>
      <c r="AO555" s="362">
        <f t="shared" ref="AO555" si="1638">AO554</f>
        <v>0</v>
      </c>
      <c r="AP555" s="362">
        <f t="shared" ref="AP555" si="1639">AP554</f>
        <v>0</v>
      </c>
      <c r="AQ555" s="362">
        <f t="shared" ref="AQ555" si="1640">AQ554</f>
        <v>0</v>
      </c>
      <c r="AR555" s="362">
        <f t="shared" ref="AR555" si="1641">AR554</f>
        <v>0</v>
      </c>
      <c r="AS555" s="266"/>
    </row>
    <row r="556" spans="1:45" hidden="1"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hidden="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idden="1" outlineLevel="1">
      <c r="A558" s="464"/>
      <c r="B558" s="382" t="s">
        <v>308</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642">AF557</f>
        <v>0</v>
      </c>
      <c r="AG558" s="362">
        <f t="shared" ref="AG558" si="1643">AG557</f>
        <v>0</v>
      </c>
      <c r="AH558" s="362">
        <f t="shared" ref="AH558" si="1644">AH557</f>
        <v>0</v>
      </c>
      <c r="AI558" s="362">
        <f t="shared" ref="AI558" si="1645">AI557</f>
        <v>0</v>
      </c>
      <c r="AJ558" s="362">
        <f t="shared" ref="AJ558" si="1646">AJ557</f>
        <v>0</v>
      </c>
      <c r="AK558" s="362">
        <f t="shared" ref="AK558" si="1647">AK557</f>
        <v>0</v>
      </c>
      <c r="AL558" s="362">
        <f t="shared" ref="AL558" si="1648">AL557</f>
        <v>0</v>
      </c>
      <c r="AM558" s="362">
        <f t="shared" ref="AM558" si="1649">AM557</f>
        <v>0</v>
      </c>
      <c r="AN558" s="362">
        <f t="shared" ref="AN558" si="1650">AN557</f>
        <v>0</v>
      </c>
      <c r="AO558" s="362">
        <f t="shared" ref="AO558" si="1651">AO557</f>
        <v>0</v>
      </c>
      <c r="AP558" s="362">
        <f t="shared" ref="AP558" si="1652">AP557</f>
        <v>0</v>
      </c>
      <c r="AQ558" s="362">
        <f t="shared" ref="AQ558" si="1653">AQ557</f>
        <v>0</v>
      </c>
      <c r="AR558" s="362">
        <f t="shared" ref="AR558" si="1654">AR557</f>
        <v>0</v>
      </c>
      <c r="AS558" s="266"/>
    </row>
    <row r="559" spans="1:45" hidden="1"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0" hidden="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idden="1" outlineLevel="1">
      <c r="A561" s="464"/>
      <c r="B561" s="382" t="s">
        <v>308</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655">AF560</f>
        <v>0</v>
      </c>
      <c r="AG561" s="362">
        <f t="shared" ref="AG561" si="1656">AG560</f>
        <v>0</v>
      </c>
      <c r="AH561" s="362">
        <f t="shared" ref="AH561" si="1657">AH560</f>
        <v>0</v>
      </c>
      <c r="AI561" s="362">
        <f t="shared" ref="AI561" si="1658">AI560</f>
        <v>0</v>
      </c>
      <c r="AJ561" s="362">
        <f t="shared" ref="AJ561" si="1659">AJ560</f>
        <v>0</v>
      </c>
      <c r="AK561" s="362">
        <f t="shared" ref="AK561" si="1660">AK560</f>
        <v>0</v>
      </c>
      <c r="AL561" s="362">
        <f t="shared" ref="AL561" si="1661">AL560</f>
        <v>0</v>
      </c>
      <c r="AM561" s="362">
        <f t="shared" ref="AM561" si="1662">AM560</f>
        <v>0</v>
      </c>
      <c r="AN561" s="362">
        <f t="shared" ref="AN561" si="1663">AN560</f>
        <v>0</v>
      </c>
      <c r="AO561" s="362">
        <f t="shared" ref="AO561" si="1664">AO560</f>
        <v>0</v>
      </c>
      <c r="AP561" s="362">
        <f t="shared" ref="AP561" si="1665">AP560</f>
        <v>0</v>
      </c>
      <c r="AQ561" s="362">
        <f t="shared" ref="AQ561" si="1666">AQ560</f>
        <v>0</v>
      </c>
      <c r="AR561" s="362">
        <f t="shared" ref="AR561" si="1667">AR560</f>
        <v>0</v>
      </c>
      <c r="AS561" s="266"/>
    </row>
    <row r="562" spans="1:45" hidden="1"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hidden="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idden="1" outlineLevel="1">
      <c r="A564" s="464"/>
      <c r="B564" s="382" t="s">
        <v>308</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68">AF563</f>
        <v>0</v>
      </c>
      <c r="AG564" s="362">
        <f t="shared" ref="AG564" si="1669">AG563</f>
        <v>0</v>
      </c>
      <c r="AH564" s="362">
        <f t="shared" ref="AH564" si="1670">AH563</f>
        <v>0</v>
      </c>
      <c r="AI564" s="362">
        <f t="shared" ref="AI564" si="1671">AI563</f>
        <v>0</v>
      </c>
      <c r="AJ564" s="362">
        <f t="shared" ref="AJ564" si="1672">AJ563</f>
        <v>0</v>
      </c>
      <c r="AK564" s="362">
        <f t="shared" ref="AK564" si="1673">AK563</f>
        <v>0</v>
      </c>
      <c r="AL564" s="362">
        <f t="shared" ref="AL564" si="1674">AL563</f>
        <v>0</v>
      </c>
      <c r="AM564" s="362">
        <f t="shared" ref="AM564" si="1675">AM563</f>
        <v>0</v>
      </c>
      <c r="AN564" s="362">
        <f t="shared" ref="AN564" si="1676">AN563</f>
        <v>0</v>
      </c>
      <c r="AO564" s="362">
        <f t="shared" ref="AO564" si="1677">AO563</f>
        <v>0</v>
      </c>
      <c r="AP564" s="362">
        <f t="shared" ref="AP564" si="1678">AP563</f>
        <v>0</v>
      </c>
      <c r="AQ564" s="362">
        <f t="shared" ref="AQ564" si="1679">AQ563</f>
        <v>0</v>
      </c>
      <c r="AR564" s="362">
        <f t="shared" ref="AR564" si="1680">AR563</f>
        <v>0</v>
      </c>
      <c r="AS564" s="266"/>
    </row>
    <row r="565" spans="1:45" hidden="1"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hidden="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idden="1" outlineLevel="1">
      <c r="A567" s="464"/>
      <c r="B567" s="382" t="s">
        <v>308</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681">AF566</f>
        <v>0</v>
      </c>
      <c r="AG567" s="362">
        <f t="shared" ref="AG567" si="1682">AG566</f>
        <v>0</v>
      </c>
      <c r="AH567" s="362">
        <f t="shared" ref="AH567" si="1683">AH566</f>
        <v>0</v>
      </c>
      <c r="AI567" s="362">
        <f t="shared" ref="AI567" si="1684">AI566</f>
        <v>0</v>
      </c>
      <c r="AJ567" s="362">
        <f t="shared" ref="AJ567" si="1685">AJ566</f>
        <v>0</v>
      </c>
      <c r="AK567" s="362">
        <f t="shared" ref="AK567" si="1686">AK566</f>
        <v>0</v>
      </c>
      <c r="AL567" s="362">
        <f t="shared" ref="AL567" si="1687">AL566</f>
        <v>0</v>
      </c>
      <c r="AM567" s="362">
        <f t="shared" ref="AM567" si="1688">AM566</f>
        <v>0</v>
      </c>
      <c r="AN567" s="362">
        <f t="shared" ref="AN567" si="1689">AN566</f>
        <v>0</v>
      </c>
      <c r="AO567" s="362">
        <f t="shared" ref="AO567" si="1690">AO566</f>
        <v>0</v>
      </c>
      <c r="AP567" s="362">
        <f t="shared" ref="AP567" si="1691">AP566</f>
        <v>0</v>
      </c>
      <c r="AQ567" s="362">
        <f t="shared" ref="AQ567" si="1692">AQ566</f>
        <v>0</v>
      </c>
      <c r="AR567" s="362">
        <f t="shared" ref="AR567" si="1693">AR566</f>
        <v>0</v>
      </c>
      <c r="AS567" s="266"/>
    </row>
    <row r="568" spans="1:45" hidden="1"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hidden="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idden="1" outlineLevel="1">
      <c r="A570" s="464"/>
      <c r="B570" s="382" t="s">
        <v>308</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694">AF569</f>
        <v>0</v>
      </c>
      <c r="AG570" s="362">
        <f t="shared" ref="AG570" si="1695">AG569</f>
        <v>0</v>
      </c>
      <c r="AH570" s="362">
        <f t="shared" ref="AH570" si="1696">AH569</f>
        <v>0</v>
      </c>
      <c r="AI570" s="362">
        <f t="shared" ref="AI570" si="1697">AI569</f>
        <v>0</v>
      </c>
      <c r="AJ570" s="362">
        <f t="shared" ref="AJ570" si="1698">AJ569</f>
        <v>0</v>
      </c>
      <c r="AK570" s="362">
        <f t="shared" ref="AK570" si="1699">AK569</f>
        <v>0</v>
      </c>
      <c r="AL570" s="362">
        <f t="shared" ref="AL570" si="1700">AL569</f>
        <v>0</v>
      </c>
      <c r="AM570" s="362">
        <f t="shared" ref="AM570" si="1701">AM569</f>
        <v>0</v>
      </c>
      <c r="AN570" s="362">
        <f t="shared" ref="AN570" si="1702">AN569</f>
        <v>0</v>
      </c>
      <c r="AO570" s="362">
        <f t="shared" ref="AO570" si="1703">AO569</f>
        <v>0</v>
      </c>
      <c r="AP570" s="362">
        <f t="shared" ref="AP570" si="1704">AP569</f>
        <v>0</v>
      </c>
      <c r="AQ570" s="362">
        <f t="shared" ref="AQ570" si="1705">AQ569</f>
        <v>0</v>
      </c>
      <c r="AR570" s="362">
        <f t="shared" ref="AR570" si="1706">AR569</f>
        <v>0</v>
      </c>
      <c r="AS570" s="266"/>
    </row>
    <row r="571" spans="1:45" hidden="1"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hidden="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idden="1" outlineLevel="1">
      <c r="A573" s="464"/>
      <c r="B573" s="382" t="s">
        <v>308</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707">AF572</f>
        <v>0</v>
      </c>
      <c r="AG573" s="362">
        <f t="shared" ref="AG573" si="1708">AG572</f>
        <v>0</v>
      </c>
      <c r="AH573" s="362">
        <f t="shared" ref="AH573" si="1709">AH572</f>
        <v>0</v>
      </c>
      <c r="AI573" s="362">
        <f t="shared" ref="AI573" si="1710">AI572</f>
        <v>0</v>
      </c>
      <c r="AJ573" s="362">
        <f t="shared" ref="AJ573" si="1711">AJ572</f>
        <v>0</v>
      </c>
      <c r="AK573" s="362">
        <f t="shared" ref="AK573" si="1712">AK572</f>
        <v>0</v>
      </c>
      <c r="AL573" s="362">
        <f t="shared" ref="AL573" si="1713">AL572</f>
        <v>0</v>
      </c>
      <c r="AM573" s="362">
        <f t="shared" ref="AM573" si="1714">AM572</f>
        <v>0</v>
      </c>
      <c r="AN573" s="362">
        <f t="shared" ref="AN573" si="1715">AN572</f>
        <v>0</v>
      </c>
      <c r="AO573" s="362">
        <f t="shared" ref="AO573" si="1716">AO572</f>
        <v>0</v>
      </c>
      <c r="AP573" s="362">
        <f t="shared" ref="AP573" si="1717">AP572</f>
        <v>0</v>
      </c>
      <c r="AQ573" s="362">
        <f t="shared" ref="AQ573" si="1718">AQ572</f>
        <v>0</v>
      </c>
      <c r="AR573" s="362">
        <f t="shared" ref="AR573" si="1719">AR572</f>
        <v>0</v>
      </c>
      <c r="AS573" s="266"/>
    </row>
    <row r="574" spans="1:45" hidden="1"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75" hidden="1" collapsed="1">
      <c r="B575" s="286" t="s">
        <v>292</v>
      </c>
      <c r="C575" s="288"/>
      <c r="D575" s="288">
        <f>SUM(D418:D573)</f>
        <v>0</v>
      </c>
      <c r="E575" s="288"/>
      <c r="F575" s="288"/>
      <c r="G575" s="288"/>
      <c r="H575" s="288"/>
      <c r="I575" s="288"/>
      <c r="J575" s="288"/>
      <c r="K575" s="288"/>
      <c r="L575" s="288"/>
      <c r="M575" s="288"/>
      <c r="N575" s="288"/>
      <c r="O575" s="288"/>
      <c r="P575" s="288"/>
      <c r="Q575" s="288"/>
      <c r="R575" s="288">
        <f>SUM(R418:R573)</f>
        <v>0</v>
      </c>
      <c r="S575" s="288"/>
      <c r="T575" s="288"/>
      <c r="U575" s="288"/>
      <c r="V575" s="288"/>
      <c r="W575" s="288"/>
      <c r="X575" s="288"/>
      <c r="Y575" s="288"/>
      <c r="Z575" s="288"/>
      <c r="AA575" s="288"/>
      <c r="AB575" s="288"/>
      <c r="AC575" s="288"/>
      <c r="AD575" s="288"/>
      <c r="AE575" s="288">
        <f>IF(AE416="kWh",SUMPRODUCT(D418:D573,AE418:AE573))</f>
        <v>0</v>
      </c>
      <c r="AF575" s="288">
        <f>IF(AF416="kWh",SUMPRODUCT(D418:D573,AF418:AF573))</f>
        <v>0</v>
      </c>
      <c r="AG575" s="288">
        <f>IF(AG416="kw",SUMPRODUCT(Q418:Q573,R418:R573,AG418:AG573),SUMPRODUCT(D418:D573,AG418:AG573))</f>
        <v>0</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75" hidden="1">
      <c r="B576" s="343" t="s">
        <v>293</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idden="1">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idden="1">
      <c r="B578" s="283" t="s">
        <v>294</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29">
        <f>HLOOKUP(AE$35,'3.  Distribution Rates'!$C$172:$P$185,9,FALSE)</f>
        <v>0</v>
      </c>
      <c r="AF578" s="729">
        <f>HLOOKUP(AF$35,'3.  Distribution Rates'!$C$172:$P$185,9,FALSE)</f>
        <v>0</v>
      </c>
      <c r="AG578" s="299">
        <f>HLOOKUP(AG$35,'3.  Distribution Rates'!$C$172:$P$185,9,FALSE)</f>
        <v>0</v>
      </c>
      <c r="AH578" s="299">
        <f>HLOOKUP(AH$35,'3.  Distribution Rates'!$C$172:$P$185,9,FALSE)</f>
        <v>0</v>
      </c>
      <c r="AI578" s="299">
        <f>HLOOKUP(AI$35,'3.  Distribution Rates'!$C$172:$P$185,9,FALSE)</f>
        <v>0</v>
      </c>
      <c r="AJ578" s="299">
        <f>HLOOKUP(AJ$35,'3.  Distribution Rates'!$C$172:$P$185,9,FALSE)</f>
        <v>0</v>
      </c>
      <c r="AK578" s="299">
        <f>HLOOKUP(AK$35,'3.  Distribution Rates'!$C$172:$P$185,9,FALSE)</f>
        <v>0</v>
      </c>
      <c r="AL578" s="299">
        <f>HLOOKUP(AL$35,'3.  Distribution Rates'!$C$172:$P$185,9,FALSE)</f>
        <v>0</v>
      </c>
      <c r="AM578" s="299">
        <f>HLOOKUP(AM$35,'3.  Distribution Rates'!$C$172:$P$185,9,FALSE)</f>
        <v>0</v>
      </c>
      <c r="AN578" s="299">
        <f>HLOOKUP(AN$35,'3.  Distribution Rates'!$C$172:$P$185,9,FALSE)</f>
        <v>0</v>
      </c>
      <c r="AO578" s="299">
        <f>HLOOKUP(AO$35,'3.  Distribution Rates'!$C$172:$P$185,9,FALSE)</f>
        <v>0</v>
      </c>
      <c r="AP578" s="299">
        <f>HLOOKUP(AP$35,'3.  Distribution Rates'!$C$172:$P$185,9,FALSE)</f>
        <v>0</v>
      </c>
      <c r="AQ578" s="299">
        <f>HLOOKUP(AQ$35,'3.  Distribution Rates'!$C$172:$P$185,9,FALSE)</f>
        <v>0</v>
      </c>
      <c r="AR578" s="299">
        <f>HLOOKUP(AR$35,'3.  Distribution Rates'!$C$172:$P$185,9,FALSE)</f>
        <v>0</v>
      </c>
      <c r="AS578" s="392"/>
    </row>
    <row r="579" spans="2:45" hidden="1">
      <c r="B579" s="283" t="s">
        <v>295</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720">SUM(AE579:AR579)</f>
        <v>0</v>
      </c>
    </row>
    <row r="580" spans="2:45" hidden="1">
      <c r="B580" s="283" t="s">
        <v>296</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720"/>
        <v>0</v>
      </c>
    </row>
    <row r="581" spans="2:45" hidden="1">
      <c r="B581" s="283" t="s">
        <v>297</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720"/>
        <v>0</v>
      </c>
    </row>
    <row r="582" spans="2:45" hidden="1">
      <c r="B582" s="283" t="s">
        <v>298</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720"/>
        <v>0</v>
      </c>
    </row>
    <row r="583" spans="2:45" hidden="1">
      <c r="B583" s="283" t="s">
        <v>299</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721">AF209*AF578</f>
        <v>0</v>
      </c>
      <c r="AG583" s="331">
        <f t="shared" si="1721"/>
        <v>0</v>
      </c>
      <c r="AH583" s="331">
        <f t="shared" si="1721"/>
        <v>0</v>
      </c>
      <c r="AI583" s="331">
        <f t="shared" si="1721"/>
        <v>0</v>
      </c>
      <c r="AJ583" s="331">
        <f t="shared" si="1721"/>
        <v>0</v>
      </c>
      <c r="AK583" s="331">
        <f t="shared" si="1721"/>
        <v>0</v>
      </c>
      <c r="AL583" s="331">
        <f t="shared" si="1721"/>
        <v>0</v>
      </c>
      <c r="AM583" s="331">
        <f t="shared" si="1721"/>
        <v>0</v>
      </c>
      <c r="AN583" s="331">
        <f t="shared" si="1721"/>
        <v>0</v>
      </c>
      <c r="AO583" s="331">
        <f t="shared" si="1721"/>
        <v>0</v>
      </c>
      <c r="AP583" s="331">
        <f t="shared" si="1721"/>
        <v>0</v>
      </c>
      <c r="AQ583" s="331">
        <f t="shared" si="1721"/>
        <v>0</v>
      </c>
      <c r="AR583" s="331">
        <f t="shared" si="1721"/>
        <v>0</v>
      </c>
      <c r="AS583" s="543">
        <f t="shared" si="1720"/>
        <v>0</v>
      </c>
    </row>
    <row r="584" spans="2:45" hidden="1">
      <c r="B584" s="283" t="s">
        <v>300</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722">AF399*AF578</f>
        <v>0</v>
      </c>
      <c r="AG584" s="331">
        <f t="shared" si="1722"/>
        <v>0</v>
      </c>
      <c r="AH584" s="331">
        <f t="shared" si="1722"/>
        <v>0</v>
      </c>
      <c r="AI584" s="331">
        <f t="shared" si="1722"/>
        <v>0</v>
      </c>
      <c r="AJ584" s="331">
        <f t="shared" si="1722"/>
        <v>0</v>
      </c>
      <c r="AK584" s="331">
        <f t="shared" si="1722"/>
        <v>0</v>
      </c>
      <c r="AL584" s="331">
        <f t="shared" si="1722"/>
        <v>0</v>
      </c>
      <c r="AM584" s="331">
        <f t="shared" si="1722"/>
        <v>0</v>
      </c>
      <c r="AN584" s="331">
        <f t="shared" si="1722"/>
        <v>0</v>
      </c>
      <c r="AO584" s="331">
        <f t="shared" si="1722"/>
        <v>0</v>
      </c>
      <c r="AP584" s="331">
        <f t="shared" si="1722"/>
        <v>0</v>
      </c>
      <c r="AQ584" s="331">
        <f t="shared" si="1722"/>
        <v>0</v>
      </c>
      <c r="AR584" s="331">
        <f t="shared" si="1722"/>
        <v>0</v>
      </c>
      <c r="AS584" s="543">
        <f t="shared" si="1720"/>
        <v>0</v>
      </c>
    </row>
    <row r="585" spans="2:45" hidden="1">
      <c r="B585" s="283" t="s">
        <v>301</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723">AF575*AF578</f>
        <v>0</v>
      </c>
      <c r="AG585" s="331">
        <f t="shared" si="1723"/>
        <v>0</v>
      </c>
      <c r="AH585" s="331">
        <f t="shared" si="1723"/>
        <v>0</v>
      </c>
      <c r="AI585" s="331">
        <f t="shared" si="1723"/>
        <v>0</v>
      </c>
      <c r="AJ585" s="331">
        <f t="shared" si="1723"/>
        <v>0</v>
      </c>
      <c r="AK585" s="331">
        <f t="shared" si="1723"/>
        <v>0</v>
      </c>
      <c r="AL585" s="331">
        <f t="shared" si="1723"/>
        <v>0</v>
      </c>
      <c r="AM585" s="331">
        <f t="shared" si="1723"/>
        <v>0</v>
      </c>
      <c r="AN585" s="331">
        <f t="shared" si="1723"/>
        <v>0</v>
      </c>
      <c r="AO585" s="331">
        <f t="shared" si="1723"/>
        <v>0</v>
      </c>
      <c r="AP585" s="331">
        <f t="shared" si="1723"/>
        <v>0</v>
      </c>
      <c r="AQ585" s="331">
        <f t="shared" si="1723"/>
        <v>0</v>
      </c>
      <c r="AR585" s="331">
        <f t="shared" si="1723"/>
        <v>0</v>
      </c>
      <c r="AS585" s="543">
        <f>SUM(AE585:AR585)</f>
        <v>0</v>
      </c>
    </row>
    <row r="586" spans="2:45" ht="15.75" hidden="1">
      <c r="B586" s="305" t="s">
        <v>302</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724">SUM(AG579:AG585)</f>
        <v>0</v>
      </c>
      <c r="AH586" s="302">
        <f t="shared" si="1724"/>
        <v>0</v>
      </c>
      <c r="AI586" s="302">
        <f t="shared" si="1724"/>
        <v>0</v>
      </c>
      <c r="AJ586" s="302">
        <f>SUM(AJ579:AJ585)</f>
        <v>0</v>
      </c>
      <c r="AK586" s="302">
        <f t="shared" si="1724"/>
        <v>0</v>
      </c>
      <c r="AL586" s="302">
        <f>SUM(AL579:AL585)</f>
        <v>0</v>
      </c>
      <c r="AM586" s="302">
        <f>SUM(AM579:AM585)</f>
        <v>0</v>
      </c>
      <c r="AN586" s="302">
        <f t="shared" ref="AN586:AR586" si="1725">SUM(AN579:AN585)</f>
        <v>0</v>
      </c>
      <c r="AO586" s="302">
        <f t="shared" si="1725"/>
        <v>0</v>
      </c>
      <c r="AP586" s="302">
        <f>SUM(AP579:AP585)</f>
        <v>0</v>
      </c>
      <c r="AQ586" s="302">
        <f t="shared" si="1725"/>
        <v>0</v>
      </c>
      <c r="AR586" s="302">
        <f t="shared" si="1725"/>
        <v>0</v>
      </c>
      <c r="AS586" s="359">
        <f>SUM(AS579:AS585)</f>
        <v>0</v>
      </c>
    </row>
    <row r="587" spans="2:45" ht="15.75" hidden="1">
      <c r="B587" s="305" t="s">
        <v>303</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726">AF576*AF578</f>
        <v>0</v>
      </c>
      <c r="AG587" s="303">
        <f t="shared" si="1726"/>
        <v>0</v>
      </c>
      <c r="AH587" s="303">
        <f t="shared" si="1726"/>
        <v>0</v>
      </c>
      <c r="AI587" s="303">
        <f t="shared" si="1726"/>
        <v>0</v>
      </c>
      <c r="AJ587" s="303">
        <f>AJ576*AJ578</f>
        <v>0</v>
      </c>
      <c r="AK587" s="303">
        <f t="shared" si="1726"/>
        <v>0</v>
      </c>
      <c r="AL587" s="303">
        <f>AL576*AL578</f>
        <v>0</v>
      </c>
      <c r="AM587" s="303">
        <f t="shared" ref="AM587:AR587" si="1727">AM576*AM578</f>
        <v>0</v>
      </c>
      <c r="AN587" s="303">
        <f t="shared" si="1727"/>
        <v>0</v>
      </c>
      <c r="AO587" s="303">
        <f t="shared" si="1727"/>
        <v>0</v>
      </c>
      <c r="AP587" s="303">
        <f>AP576*AP578</f>
        <v>0</v>
      </c>
      <c r="AQ587" s="303">
        <f>AQ576*AQ578</f>
        <v>0</v>
      </c>
      <c r="AR587" s="303">
        <f t="shared" si="1727"/>
        <v>0</v>
      </c>
      <c r="AS587" s="359">
        <f>SUM(AE587:AR587)</f>
        <v>0</v>
      </c>
    </row>
    <row r="588" spans="2:45" ht="15.75" hidden="1">
      <c r="B588" s="305" t="s">
        <v>304</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idden="1">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idden="1">
      <c r="B590" s="390" t="s">
        <v>305</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0</v>
      </c>
      <c r="AF590" s="251">
        <f>SUMPRODUCT($E$418:$E$573,AF418:AF573)</f>
        <v>0</v>
      </c>
      <c r="AG590" s="251">
        <f>IF(AG416="kw",SUMPRODUCT($Q$418:$Q$573,$S$418:$S$573,AG418:AG573),SUMPRODUCT($E$418:$E$573,AG418:AG573))</f>
        <v>0</v>
      </c>
      <c r="AH590" s="251">
        <f t="shared" ref="AH590:AR590" si="1728">IF(AH416="kw",SUMPRODUCT($Q$418:$Q$573,$S$418:$S$573,AH418:AH573),SUMPRODUCT($E$418:$E$573,AH418:AH573))</f>
        <v>0</v>
      </c>
      <c r="AI590" s="251">
        <f t="shared" si="1728"/>
        <v>0</v>
      </c>
      <c r="AJ590" s="251">
        <f t="shared" si="1728"/>
        <v>0</v>
      </c>
      <c r="AK590" s="251">
        <f t="shared" si="1728"/>
        <v>0</v>
      </c>
      <c r="AL590" s="251">
        <f t="shared" si="1728"/>
        <v>0</v>
      </c>
      <c r="AM590" s="251">
        <f t="shared" si="1728"/>
        <v>0</v>
      </c>
      <c r="AN590" s="251">
        <f t="shared" si="1728"/>
        <v>0</v>
      </c>
      <c r="AO590" s="251">
        <f t="shared" si="1728"/>
        <v>0</v>
      </c>
      <c r="AP590" s="251">
        <f t="shared" si="1728"/>
        <v>0</v>
      </c>
      <c r="AQ590" s="251">
        <f t="shared" si="1728"/>
        <v>0</v>
      </c>
      <c r="AR590" s="251">
        <f t="shared" si="1728"/>
        <v>0</v>
      </c>
      <c r="AS590" s="295"/>
    </row>
    <row r="591" spans="2:45" hidden="1">
      <c r="B591" s="390" t="s">
        <v>306</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0</v>
      </c>
      <c r="AF591" s="251">
        <f>SUMPRODUCT($F$418:$F$573,AF418:AF573)</f>
        <v>0</v>
      </c>
      <c r="AG591" s="251">
        <f>IF(AG416="kw",SUMPRODUCT($Q$418:$Q$573,$T$418:$T$573,AG418:AG573),SUMPRODUCT($F$418:$F$573,AG418:AG573))</f>
        <v>0</v>
      </c>
      <c r="AH591" s="251">
        <f t="shared" ref="AH591:AR591" si="1729">IF(AH416="kw",SUMPRODUCT($Q$418:$Q$573,$T$418:$T$573,AH418:AH573),SUMPRODUCT($F$418:$F$573,AH418:AH573))</f>
        <v>0</v>
      </c>
      <c r="AI591" s="251">
        <f t="shared" si="1729"/>
        <v>0</v>
      </c>
      <c r="AJ591" s="251">
        <f t="shared" si="1729"/>
        <v>0</v>
      </c>
      <c r="AK591" s="251">
        <f t="shared" si="1729"/>
        <v>0</v>
      </c>
      <c r="AL591" s="251">
        <f t="shared" si="1729"/>
        <v>0</v>
      </c>
      <c r="AM591" s="251">
        <f t="shared" si="1729"/>
        <v>0</v>
      </c>
      <c r="AN591" s="251">
        <f t="shared" si="1729"/>
        <v>0</v>
      </c>
      <c r="AO591" s="251">
        <f t="shared" si="1729"/>
        <v>0</v>
      </c>
      <c r="AP591" s="251">
        <f t="shared" si="1729"/>
        <v>0</v>
      </c>
      <c r="AQ591" s="251">
        <f t="shared" si="1729"/>
        <v>0</v>
      </c>
      <c r="AR591" s="251">
        <f t="shared" si="1729"/>
        <v>0</v>
      </c>
      <c r="AS591" s="295"/>
    </row>
    <row r="592" spans="2:45" hidden="1">
      <c r="B592" s="390" t="s">
        <v>307</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0</v>
      </c>
      <c r="AF592" s="251">
        <f>SUMPRODUCT($G$418:$G$573,AF418:AF573)</f>
        <v>0</v>
      </c>
      <c r="AG592" s="251">
        <f>IF(AG416="kw",SUMPRODUCT($Q$418:$Q$573,$U$418:$U$573,AG418:AG573),SUMPRODUCT($G$418:$G$573,AG418:AG573))</f>
        <v>0</v>
      </c>
      <c r="AH592" s="251">
        <f t="shared" ref="AH592:AR592" si="1730">IF(AH416="kw",SUMPRODUCT($Q$418:$Q$573,$U$418:$U$573,AH418:AH573),SUMPRODUCT($G$418:$G$573,AH418:AH573))</f>
        <v>0</v>
      </c>
      <c r="AI592" s="251">
        <f t="shared" si="1730"/>
        <v>0</v>
      </c>
      <c r="AJ592" s="251">
        <f t="shared" si="1730"/>
        <v>0</v>
      </c>
      <c r="AK592" s="251">
        <f t="shared" si="1730"/>
        <v>0</v>
      </c>
      <c r="AL592" s="251">
        <f t="shared" si="1730"/>
        <v>0</v>
      </c>
      <c r="AM592" s="251">
        <f t="shared" si="1730"/>
        <v>0</v>
      </c>
      <c r="AN592" s="251">
        <f t="shared" si="1730"/>
        <v>0</v>
      </c>
      <c r="AO592" s="251">
        <f t="shared" si="1730"/>
        <v>0</v>
      </c>
      <c r="AP592" s="251">
        <f t="shared" si="1730"/>
        <v>0</v>
      </c>
      <c r="AQ592" s="251">
        <f t="shared" si="1730"/>
        <v>0</v>
      </c>
      <c r="AR592" s="251">
        <f t="shared" si="1730"/>
        <v>0</v>
      </c>
      <c r="AS592" s="295"/>
    </row>
    <row r="593" spans="1:45" hidden="1">
      <c r="B593" s="390" t="s">
        <v>847</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0</v>
      </c>
      <c r="AF593" s="251">
        <f>SUMPRODUCT($H$418:$H$573,AF418:AF573)</f>
        <v>0</v>
      </c>
      <c r="AG593" s="251">
        <f>IF(AG416="kw",SUMPRODUCT($Q$418:$Q$573,$V$418:$V$573,AG418:AG573),SUMPRODUCT($H$418:$H$573,AG418:AG573))</f>
        <v>0</v>
      </c>
      <c r="AH593" s="251">
        <f t="shared" ref="AH593:AR593" si="1731">IF(AH416="kw",SUMPRODUCT($Q$418:$Q$573,$V$418:$V$573,AH418:AH573),SUMPRODUCT($H$418:$H$573,AH418:AH573))</f>
        <v>0</v>
      </c>
      <c r="AI593" s="251">
        <f t="shared" si="1731"/>
        <v>0</v>
      </c>
      <c r="AJ593" s="251">
        <f t="shared" si="1731"/>
        <v>0</v>
      </c>
      <c r="AK593" s="251">
        <f t="shared" si="1731"/>
        <v>0</v>
      </c>
      <c r="AL593" s="251">
        <f t="shared" si="1731"/>
        <v>0</v>
      </c>
      <c r="AM593" s="251">
        <f t="shared" si="1731"/>
        <v>0</v>
      </c>
      <c r="AN593" s="251">
        <f t="shared" si="1731"/>
        <v>0</v>
      </c>
      <c r="AO593" s="251">
        <f t="shared" si="1731"/>
        <v>0</v>
      </c>
      <c r="AP593" s="251">
        <f t="shared" si="1731"/>
        <v>0</v>
      </c>
      <c r="AQ593" s="251">
        <f t="shared" si="1731"/>
        <v>0</v>
      </c>
      <c r="AR593" s="251">
        <f t="shared" si="1731"/>
        <v>0</v>
      </c>
      <c r="AS593" s="295"/>
    </row>
    <row r="594" spans="1:45" hidden="1">
      <c r="B594" s="390" t="s">
        <v>862</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0</v>
      </c>
      <c r="AF594" s="251">
        <f>SUMPRODUCT($I$418:$I$573,AF418:AF573)</f>
        <v>0</v>
      </c>
      <c r="AG594" s="251">
        <f>IF(AG416="kw",SUMPRODUCT($Q$418:$Q$573,$W$418:$W$573,AG418:AG573),SUMPRODUCT($I$418:$I$573,AG418:AG573))</f>
        <v>0</v>
      </c>
      <c r="AH594" s="251">
        <f t="shared" ref="AH594:AR594" si="1732">IF(AH416="kw",SUMPRODUCT($Q$418:$Q$573,$W$418:$W$573,AH418:AH573),SUMPRODUCT($I$418:$I$573,AH418:AH573))</f>
        <v>0</v>
      </c>
      <c r="AI594" s="251">
        <f t="shared" si="1732"/>
        <v>0</v>
      </c>
      <c r="AJ594" s="251">
        <f t="shared" si="1732"/>
        <v>0</v>
      </c>
      <c r="AK594" s="251">
        <f t="shared" si="1732"/>
        <v>0</v>
      </c>
      <c r="AL594" s="251">
        <f t="shared" si="1732"/>
        <v>0</v>
      </c>
      <c r="AM594" s="251">
        <f t="shared" si="1732"/>
        <v>0</v>
      </c>
      <c r="AN594" s="251">
        <f t="shared" si="1732"/>
        <v>0</v>
      </c>
      <c r="AO594" s="251">
        <f t="shared" si="1732"/>
        <v>0</v>
      </c>
      <c r="AP594" s="251">
        <f t="shared" si="1732"/>
        <v>0</v>
      </c>
      <c r="AQ594" s="251">
        <f t="shared" si="1732"/>
        <v>0</v>
      </c>
      <c r="AR594" s="251">
        <f t="shared" si="1732"/>
        <v>0</v>
      </c>
      <c r="AS594" s="295"/>
    </row>
    <row r="595" spans="1:45" hidden="1">
      <c r="B595" s="390" t="s">
        <v>863</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0</v>
      </c>
      <c r="AF595" s="251">
        <f>SUMPRODUCT($J$418:$J$573,AF418:AF573)</f>
        <v>0</v>
      </c>
      <c r="AG595" s="251">
        <f>IF(AG416="kw",SUMPRODUCT($Q$418:$Q$573,$X$418:$X$573,AG418:AG573),SUMPRODUCT($J$418:$J$573,AG418:AG573))</f>
        <v>0</v>
      </c>
      <c r="AH595" s="251">
        <f t="shared" ref="AH595:AR595" si="1733">IF(AH416="kw",SUMPRODUCT($Q$418:$Q$573,$X$418:$X$573,AH418:AH573),SUMPRODUCT($J$418:$J$573,AH418:AH573))</f>
        <v>0</v>
      </c>
      <c r="AI595" s="251">
        <f t="shared" si="1733"/>
        <v>0</v>
      </c>
      <c r="AJ595" s="251">
        <f t="shared" si="1733"/>
        <v>0</v>
      </c>
      <c r="AK595" s="251">
        <f t="shared" si="1733"/>
        <v>0</v>
      </c>
      <c r="AL595" s="251">
        <f t="shared" si="1733"/>
        <v>0</v>
      </c>
      <c r="AM595" s="251">
        <f t="shared" si="1733"/>
        <v>0</v>
      </c>
      <c r="AN595" s="251">
        <f t="shared" si="1733"/>
        <v>0</v>
      </c>
      <c r="AO595" s="251">
        <f t="shared" si="1733"/>
        <v>0</v>
      </c>
      <c r="AP595" s="251">
        <f t="shared" si="1733"/>
        <v>0</v>
      </c>
      <c r="AQ595" s="251">
        <f t="shared" si="1733"/>
        <v>0</v>
      </c>
      <c r="AR595" s="251">
        <f t="shared" si="1733"/>
        <v>0</v>
      </c>
      <c r="AS595" s="295"/>
    </row>
    <row r="596" spans="1:45" hidden="1">
      <c r="B596" s="390" t="s">
        <v>864</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0</v>
      </c>
      <c r="AF596" s="251">
        <f>SUMPRODUCT($K$418:$K$573,AF418:AF573)</f>
        <v>0</v>
      </c>
      <c r="AG596" s="251">
        <f>IF(AG416="kw",SUMPRODUCT($Q$418:$Q$573,$Y$418:$Y$573,AG418:AG573),SUMPRODUCT($K$418:$K$573,AG418:AG573))</f>
        <v>0</v>
      </c>
      <c r="AH596" s="251">
        <f t="shared" ref="AH596:AR596" si="1734">IF(AH416="kw",SUMPRODUCT($Q$418:$Q$573,$Y$418:$Y$573,AH418:AH573),SUMPRODUCT($K$418:$K$573,AH418:AH573))</f>
        <v>0</v>
      </c>
      <c r="AI596" s="251">
        <f t="shared" si="1734"/>
        <v>0</v>
      </c>
      <c r="AJ596" s="251">
        <f t="shared" si="1734"/>
        <v>0</v>
      </c>
      <c r="AK596" s="251">
        <f t="shared" si="1734"/>
        <v>0</v>
      </c>
      <c r="AL596" s="251">
        <f t="shared" si="1734"/>
        <v>0</v>
      </c>
      <c r="AM596" s="251">
        <f t="shared" si="1734"/>
        <v>0</v>
      </c>
      <c r="AN596" s="251">
        <f t="shared" si="1734"/>
        <v>0</v>
      </c>
      <c r="AO596" s="251">
        <f t="shared" si="1734"/>
        <v>0</v>
      </c>
      <c r="AP596" s="251">
        <f t="shared" si="1734"/>
        <v>0</v>
      </c>
      <c r="AQ596" s="251">
        <f t="shared" si="1734"/>
        <v>0</v>
      </c>
      <c r="AR596" s="251">
        <f t="shared" si="1734"/>
        <v>0</v>
      </c>
      <c r="AS596" s="295"/>
    </row>
    <row r="597" spans="1:45" hidden="1">
      <c r="B597" s="390" t="s">
        <v>865</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0</v>
      </c>
      <c r="AF597" s="251">
        <f>SUMPRODUCT($L$418:$L$573,AF418:AF573)</f>
        <v>0</v>
      </c>
      <c r="AG597" s="251">
        <f>IF(AG416="kw",SUMPRODUCT($Q$418:$Q$573,$Z$418:$Z$573,AG418:AG573),SUMPRODUCT($L$418:$L$573,AG418:AG573))</f>
        <v>0</v>
      </c>
      <c r="AH597" s="251">
        <f t="shared" ref="AH597:AR597" si="1735">IF(AH416="kw",SUMPRODUCT($Q$418:$Q$573,$Z$418:$Z$573,AH418:AH573),SUMPRODUCT($L$418:$L$573,AH418:AH573))</f>
        <v>0</v>
      </c>
      <c r="AI597" s="251">
        <f t="shared" si="1735"/>
        <v>0</v>
      </c>
      <c r="AJ597" s="251">
        <f t="shared" si="1735"/>
        <v>0</v>
      </c>
      <c r="AK597" s="251">
        <f t="shared" si="1735"/>
        <v>0</v>
      </c>
      <c r="AL597" s="251">
        <f t="shared" si="1735"/>
        <v>0</v>
      </c>
      <c r="AM597" s="251">
        <f t="shared" si="1735"/>
        <v>0</v>
      </c>
      <c r="AN597" s="251">
        <f t="shared" si="1735"/>
        <v>0</v>
      </c>
      <c r="AO597" s="251">
        <f t="shared" si="1735"/>
        <v>0</v>
      </c>
      <c r="AP597" s="251">
        <f t="shared" si="1735"/>
        <v>0</v>
      </c>
      <c r="AQ597" s="251">
        <f t="shared" si="1735"/>
        <v>0</v>
      </c>
      <c r="AR597" s="251">
        <f t="shared" si="1735"/>
        <v>0</v>
      </c>
      <c r="AS597" s="295"/>
    </row>
    <row r="598" spans="1:45" hidden="1">
      <c r="B598" s="390" t="s">
        <v>866</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0</v>
      </c>
      <c r="AF598" s="251">
        <f>SUMPRODUCT($M$418:$M$573,AF418:AF573)</f>
        <v>0</v>
      </c>
      <c r="AG598" s="251">
        <f t="shared" ref="AG598:AR598" si="1736">IF(AG416="kw",SUMPRODUCT($Q$418:$Q$573,$AA$418:$AA$573,AG418:AG573),SUMPRODUCT($M$418:$M$573,AG418:AG573))</f>
        <v>0</v>
      </c>
      <c r="AH598" s="251">
        <f t="shared" si="1736"/>
        <v>0</v>
      </c>
      <c r="AI598" s="251">
        <f t="shared" si="1736"/>
        <v>0</v>
      </c>
      <c r="AJ598" s="251">
        <f t="shared" si="1736"/>
        <v>0</v>
      </c>
      <c r="AK598" s="251">
        <f t="shared" si="1736"/>
        <v>0</v>
      </c>
      <c r="AL598" s="251">
        <f t="shared" si="1736"/>
        <v>0</v>
      </c>
      <c r="AM598" s="251">
        <f t="shared" si="1736"/>
        <v>0</v>
      </c>
      <c r="AN598" s="251">
        <f t="shared" si="1736"/>
        <v>0</v>
      </c>
      <c r="AO598" s="251">
        <f t="shared" si="1736"/>
        <v>0</v>
      </c>
      <c r="AP598" s="251">
        <f t="shared" si="1736"/>
        <v>0</v>
      </c>
      <c r="AQ598" s="251">
        <f t="shared" si="1736"/>
        <v>0</v>
      </c>
      <c r="AR598" s="251">
        <f t="shared" si="1736"/>
        <v>0</v>
      </c>
      <c r="AS598" s="295"/>
    </row>
    <row r="599" spans="1:45" hidden="1">
      <c r="B599" s="391" t="s">
        <v>867</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0</v>
      </c>
      <c r="AF599" s="285">
        <f>SUMPRODUCT($N$418:$N$573,AF418:AF573)</f>
        <v>0</v>
      </c>
      <c r="AG599" s="730">
        <f>IF(AG416="kw",SUMPRODUCT($Q$418:$Q$573,$AB$418:$AB$573,AG418:AG573),SUMPRODUCT($N$418:$N$573,AG418:AG573))</f>
        <v>0</v>
      </c>
      <c r="AH599" s="730">
        <f t="shared" ref="AH599:AR599" si="1737">IF(AH416="kw",SUMPRODUCT($Q$418:$Q$573,$AB$418:$AB$573,AH418:AH573),SUMPRODUCT($N$418:$N$573,AH418:AH573))</f>
        <v>0</v>
      </c>
      <c r="AI599" s="730">
        <f t="shared" si="1737"/>
        <v>0</v>
      </c>
      <c r="AJ599" s="730">
        <f t="shared" si="1737"/>
        <v>0</v>
      </c>
      <c r="AK599" s="730">
        <f t="shared" si="1737"/>
        <v>0</v>
      </c>
      <c r="AL599" s="730">
        <f t="shared" si="1737"/>
        <v>0</v>
      </c>
      <c r="AM599" s="730">
        <f t="shared" si="1737"/>
        <v>0</v>
      </c>
      <c r="AN599" s="730">
        <f t="shared" si="1737"/>
        <v>0</v>
      </c>
      <c r="AO599" s="730">
        <f t="shared" si="1737"/>
        <v>0</v>
      </c>
      <c r="AP599" s="730">
        <f t="shared" si="1737"/>
        <v>0</v>
      </c>
      <c r="AQ599" s="730">
        <f t="shared" si="1737"/>
        <v>0</v>
      </c>
      <c r="AR599" s="730">
        <f t="shared" si="1737"/>
        <v>0</v>
      </c>
      <c r="AS599" s="339"/>
    </row>
    <row r="600" spans="1:45" ht="22.5" hidden="1" customHeight="1">
      <c r="B600" s="322" t="s">
        <v>589</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1" spans="1:45" hidden="1"/>
    <row r="602" spans="1:45" hidden="1"/>
    <row r="603" spans="1:45" ht="15.75">
      <c r="B603" s="241" t="s">
        <v>309</v>
      </c>
      <c r="C603" s="242"/>
      <c r="D603" s="511" t="s">
        <v>526</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913" t="s">
        <v>211</v>
      </c>
      <c r="C604" s="915" t="s">
        <v>33</v>
      </c>
      <c r="D604" s="244" t="s">
        <v>422</v>
      </c>
      <c r="E604" s="666" t="s">
        <v>209</v>
      </c>
      <c r="F604" s="667"/>
      <c r="G604" s="667"/>
      <c r="H604" s="667"/>
      <c r="I604" s="667"/>
      <c r="J604" s="667"/>
      <c r="K604" s="667"/>
      <c r="L604" s="667"/>
      <c r="M604" s="668"/>
      <c r="N604" s="658"/>
      <c r="O604" s="658"/>
      <c r="P604" s="658"/>
      <c r="Q604" s="922" t="s">
        <v>213</v>
      </c>
      <c r="R604" s="244" t="s">
        <v>423</v>
      </c>
      <c r="S604" s="919" t="s">
        <v>212</v>
      </c>
      <c r="T604" s="920"/>
      <c r="U604" s="920"/>
      <c r="V604" s="920"/>
      <c r="W604" s="920"/>
      <c r="X604" s="920"/>
      <c r="Y604" s="920"/>
      <c r="Z604" s="920"/>
      <c r="AA604" s="920"/>
      <c r="AB604" s="920"/>
      <c r="AC604" s="920"/>
      <c r="AD604" s="927"/>
      <c r="AE604" s="919" t="s">
        <v>243</v>
      </c>
      <c r="AF604" s="920"/>
      <c r="AG604" s="920"/>
      <c r="AH604" s="920"/>
      <c r="AI604" s="920"/>
      <c r="AJ604" s="920"/>
      <c r="AK604" s="920"/>
      <c r="AL604" s="920"/>
      <c r="AM604" s="920"/>
      <c r="AN604" s="920"/>
      <c r="AO604" s="920"/>
      <c r="AP604" s="920"/>
      <c r="AQ604" s="920"/>
      <c r="AR604" s="920"/>
      <c r="AS604" s="921"/>
    </row>
    <row r="605" spans="1:45" ht="68.25" customHeight="1">
      <c r="B605" s="914"/>
      <c r="C605" s="916"/>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923"/>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Competitive Sector Multi-Unit Residential Service</v>
      </c>
      <c r="AG605" s="245" t="str">
        <f>'1.  LRAMVA Summary'!$F$53</f>
        <v>GS &lt;50kW</v>
      </c>
      <c r="AH605" s="245" t="str">
        <f>'1.  LRAMVA Summary'!$G$53</f>
        <v>GS 50-999kW</v>
      </c>
      <c r="AI605" s="245" t="str">
        <f>'1.  LRAMVA Summary'!$H$53</f>
        <v>GS 1000-4999kW</v>
      </c>
      <c r="AJ605" s="245" t="str">
        <f>'1.  LRAMVA Summary'!$I$53</f>
        <v>Large Use</v>
      </c>
      <c r="AK605" s="245" t="str">
        <f>'1.  LRAMVA Summary'!$J$53</f>
        <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kWh</v>
      </c>
      <c r="AH606" s="251" t="str">
        <f>'1.  LRAMVA Summary'!$G$54</f>
        <v>kW</v>
      </c>
      <c r="AI606" s="251" t="str">
        <f>'1.  LRAMVA Summary'!$H$54</f>
        <v>kW</v>
      </c>
      <c r="AJ606" s="251" t="str">
        <f>'1.  LRAMVA Summary'!$I$54</f>
        <v>kW</v>
      </c>
      <c r="AK606" s="251">
        <f>'1.  LRAMVA Summary'!$J$54</f>
        <v>0</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75" hidden="1" outlineLevel="1">
      <c r="A607" s="464"/>
      <c r="B607" s="443" t="s">
        <v>495</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idden="1"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idden="1" outlineLevel="1">
      <c r="A609" s="464"/>
      <c r="B609" s="254" t="s">
        <v>310</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738">AF608</f>
        <v>0</v>
      </c>
      <c r="AG609" s="362">
        <f t="shared" ref="AG609" si="1739">AG608</f>
        <v>0</v>
      </c>
      <c r="AH609" s="362">
        <f t="shared" ref="AH609" si="1740">AH608</f>
        <v>0</v>
      </c>
      <c r="AI609" s="362">
        <f t="shared" ref="AI609" si="1741">AI608</f>
        <v>0</v>
      </c>
      <c r="AJ609" s="362">
        <f t="shared" ref="AJ609" si="1742">AJ608</f>
        <v>0</v>
      </c>
      <c r="AK609" s="362">
        <f t="shared" ref="AK609" si="1743">AK608</f>
        <v>0</v>
      </c>
      <c r="AL609" s="362">
        <f t="shared" ref="AL609" si="1744">AL608</f>
        <v>0</v>
      </c>
      <c r="AM609" s="362">
        <f t="shared" ref="AM609" si="1745">AM608</f>
        <v>0</v>
      </c>
      <c r="AN609" s="362">
        <f t="shared" ref="AN609" si="1746">AN608</f>
        <v>0</v>
      </c>
      <c r="AO609" s="362">
        <f t="shared" ref="AO609" si="1747">AO608</f>
        <v>0</v>
      </c>
      <c r="AP609" s="362">
        <f t="shared" ref="AP609" si="1748">AP608</f>
        <v>0</v>
      </c>
      <c r="AQ609" s="362">
        <f t="shared" ref="AQ609" si="1749">AQ608</f>
        <v>0</v>
      </c>
      <c r="AR609" s="362">
        <f t="shared" ref="AR609" si="1750">AR608</f>
        <v>0</v>
      </c>
      <c r="AS609" s="257"/>
    </row>
    <row r="610" spans="1:45" ht="15.75" hidden="1" outlineLevel="1">
      <c r="A610" s="464"/>
      <c r="B610" s="258"/>
      <c r="C610" s="259"/>
      <c r="D610" s="259"/>
      <c r="E610" s="259"/>
      <c r="F610" s="259"/>
      <c r="G610" s="259"/>
      <c r="H610" s="259"/>
      <c r="I610" s="259"/>
      <c r="J610" s="659"/>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idden="1"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idden="1" outlineLevel="1">
      <c r="A612" s="464"/>
      <c r="B612" s="254" t="s">
        <v>310</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751">AF611</f>
        <v>0</v>
      </c>
      <c r="AG612" s="362">
        <f t="shared" ref="AG612" si="1752">AG611</f>
        <v>0</v>
      </c>
      <c r="AH612" s="362">
        <f t="shared" ref="AH612" si="1753">AH611</f>
        <v>0</v>
      </c>
      <c r="AI612" s="362">
        <f t="shared" ref="AI612" si="1754">AI611</f>
        <v>0</v>
      </c>
      <c r="AJ612" s="362">
        <f t="shared" ref="AJ612" si="1755">AJ611</f>
        <v>0</v>
      </c>
      <c r="AK612" s="362">
        <f t="shared" ref="AK612" si="1756">AK611</f>
        <v>0</v>
      </c>
      <c r="AL612" s="362">
        <f t="shared" ref="AL612" si="1757">AL611</f>
        <v>0</v>
      </c>
      <c r="AM612" s="362">
        <f t="shared" ref="AM612" si="1758">AM611</f>
        <v>0</v>
      </c>
      <c r="AN612" s="362">
        <f t="shared" ref="AN612" si="1759">AN611</f>
        <v>0</v>
      </c>
      <c r="AO612" s="362">
        <f t="shared" ref="AO612" si="1760">AO611</f>
        <v>0</v>
      </c>
      <c r="AP612" s="362">
        <f t="shared" ref="AP612" si="1761">AP611</f>
        <v>0</v>
      </c>
      <c r="AQ612" s="362">
        <f t="shared" ref="AQ612" si="1762">AQ611</f>
        <v>0</v>
      </c>
      <c r="AR612" s="362">
        <f t="shared" ref="AR612" si="1763">AR611</f>
        <v>0</v>
      </c>
      <c r="AS612" s="257"/>
    </row>
    <row r="613" spans="1:45" ht="15.75" hidden="1"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idden="1"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idden="1" outlineLevel="1">
      <c r="A615" s="464"/>
      <c r="B615" s="254" t="s">
        <v>310</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64">AF614</f>
        <v>0</v>
      </c>
      <c r="AG615" s="362">
        <f t="shared" ref="AG615" si="1765">AG614</f>
        <v>0</v>
      </c>
      <c r="AH615" s="362">
        <f t="shared" ref="AH615" si="1766">AH614</f>
        <v>0</v>
      </c>
      <c r="AI615" s="362">
        <f t="shared" ref="AI615" si="1767">AI614</f>
        <v>0</v>
      </c>
      <c r="AJ615" s="362">
        <f t="shared" ref="AJ615" si="1768">AJ614</f>
        <v>0</v>
      </c>
      <c r="AK615" s="362">
        <f t="shared" ref="AK615" si="1769">AK614</f>
        <v>0</v>
      </c>
      <c r="AL615" s="362">
        <f t="shared" ref="AL615" si="1770">AL614</f>
        <v>0</v>
      </c>
      <c r="AM615" s="362">
        <f t="shared" ref="AM615" si="1771">AM614</f>
        <v>0</v>
      </c>
      <c r="AN615" s="362">
        <f t="shared" ref="AN615" si="1772">AN614</f>
        <v>0</v>
      </c>
      <c r="AO615" s="362">
        <f t="shared" ref="AO615" si="1773">AO614</f>
        <v>0</v>
      </c>
      <c r="AP615" s="362">
        <f t="shared" ref="AP615" si="1774">AP614</f>
        <v>0</v>
      </c>
      <c r="AQ615" s="362">
        <f t="shared" ref="AQ615" si="1775">AQ614</f>
        <v>0</v>
      </c>
      <c r="AR615" s="362">
        <f t="shared" ref="AR615" si="1776">AR614</f>
        <v>0</v>
      </c>
      <c r="AS615" s="257"/>
    </row>
    <row r="616" spans="1:45" hidden="1"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idden="1" outlineLevel="1">
      <c r="A617" s="464">
        <v>4</v>
      </c>
      <c r="B617" s="273" t="s">
        <v>664</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idden="1" outlineLevel="1">
      <c r="A618" s="464"/>
      <c r="B618" s="254" t="s">
        <v>310</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77">AF617</f>
        <v>0</v>
      </c>
      <c r="AG618" s="362">
        <f t="shared" ref="AG618" si="1778">AG617</f>
        <v>0</v>
      </c>
      <c r="AH618" s="362">
        <f t="shared" ref="AH618" si="1779">AH617</f>
        <v>0</v>
      </c>
      <c r="AI618" s="362">
        <f t="shared" ref="AI618" si="1780">AI617</f>
        <v>0</v>
      </c>
      <c r="AJ618" s="362">
        <f t="shared" ref="AJ618" si="1781">AJ617</f>
        <v>0</v>
      </c>
      <c r="AK618" s="362">
        <f t="shared" ref="AK618" si="1782">AK617</f>
        <v>0</v>
      </c>
      <c r="AL618" s="362">
        <f t="shared" ref="AL618" si="1783">AL617</f>
        <v>0</v>
      </c>
      <c r="AM618" s="362">
        <f t="shared" ref="AM618" si="1784">AM617</f>
        <v>0</v>
      </c>
      <c r="AN618" s="362">
        <f t="shared" ref="AN618" si="1785">AN617</f>
        <v>0</v>
      </c>
      <c r="AO618" s="362">
        <f t="shared" ref="AO618" si="1786">AO617</f>
        <v>0</v>
      </c>
      <c r="AP618" s="362">
        <f t="shared" ref="AP618" si="1787">AP617</f>
        <v>0</v>
      </c>
      <c r="AQ618" s="362">
        <f t="shared" ref="AQ618" si="1788">AQ617</f>
        <v>0</v>
      </c>
      <c r="AR618" s="362">
        <f t="shared" ref="AR618" si="1789">AR617</f>
        <v>0</v>
      </c>
      <c r="AS618" s="257"/>
    </row>
    <row r="619" spans="1:45" hidden="1"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hidden="1"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idden="1" outlineLevel="1">
      <c r="A621" s="464"/>
      <c r="B621" s="254" t="s">
        <v>310</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790">AF620</f>
        <v>0</v>
      </c>
      <c r="AG621" s="362">
        <f t="shared" ref="AG621" si="1791">AG620</f>
        <v>0</v>
      </c>
      <c r="AH621" s="362">
        <f t="shared" ref="AH621" si="1792">AH620</f>
        <v>0</v>
      </c>
      <c r="AI621" s="362">
        <f t="shared" ref="AI621" si="1793">AI620</f>
        <v>0</v>
      </c>
      <c r="AJ621" s="362">
        <f t="shared" ref="AJ621" si="1794">AJ620</f>
        <v>0</v>
      </c>
      <c r="AK621" s="362">
        <f t="shared" ref="AK621" si="1795">AK620</f>
        <v>0</v>
      </c>
      <c r="AL621" s="362">
        <f t="shared" ref="AL621" si="1796">AL620</f>
        <v>0</v>
      </c>
      <c r="AM621" s="362">
        <f t="shared" ref="AM621" si="1797">AM620</f>
        <v>0</v>
      </c>
      <c r="AN621" s="362">
        <f t="shared" ref="AN621" si="1798">AN620</f>
        <v>0</v>
      </c>
      <c r="AO621" s="362">
        <f t="shared" ref="AO621" si="1799">AO620</f>
        <v>0</v>
      </c>
      <c r="AP621" s="362">
        <f t="shared" ref="AP621" si="1800">AP620</f>
        <v>0</v>
      </c>
      <c r="AQ621" s="362">
        <f t="shared" ref="AQ621" si="1801">AQ620</f>
        <v>0</v>
      </c>
      <c r="AR621" s="362">
        <f t="shared" ref="AR621" si="1802">AR620</f>
        <v>0</v>
      </c>
      <c r="AS621" s="257"/>
    </row>
    <row r="622" spans="1:45" hidden="1"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75" hidden="1" outlineLevel="1">
      <c r="A623" s="464"/>
      <c r="B623" s="278" t="s">
        <v>496</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idden="1"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idden="1" outlineLevel="1">
      <c r="A625" s="464"/>
      <c r="B625" s="254" t="s">
        <v>310</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803">AF624</f>
        <v>0</v>
      </c>
      <c r="AG625" s="362">
        <f t="shared" ref="AG625" si="1804">AG624</f>
        <v>0</v>
      </c>
      <c r="AH625" s="362">
        <f t="shared" ref="AH625" si="1805">AH624</f>
        <v>0</v>
      </c>
      <c r="AI625" s="362">
        <f t="shared" ref="AI625" si="1806">AI624</f>
        <v>0</v>
      </c>
      <c r="AJ625" s="362">
        <f t="shared" ref="AJ625" si="1807">AJ624</f>
        <v>0</v>
      </c>
      <c r="AK625" s="362">
        <f t="shared" ref="AK625" si="1808">AK624</f>
        <v>0</v>
      </c>
      <c r="AL625" s="362">
        <f t="shared" ref="AL625" si="1809">AL624</f>
        <v>0</v>
      </c>
      <c r="AM625" s="362">
        <f t="shared" ref="AM625" si="1810">AM624</f>
        <v>0</v>
      </c>
      <c r="AN625" s="362">
        <f t="shared" ref="AN625" si="1811">AN624</f>
        <v>0</v>
      </c>
      <c r="AO625" s="362">
        <f t="shared" ref="AO625" si="1812">AO624</f>
        <v>0</v>
      </c>
      <c r="AP625" s="362">
        <f t="shared" ref="AP625" si="1813">AP624</f>
        <v>0</v>
      </c>
      <c r="AQ625" s="362">
        <f t="shared" ref="AQ625" si="1814">AQ624</f>
        <v>0</v>
      </c>
      <c r="AR625" s="362">
        <f t="shared" ref="AR625" si="1815">AR624</f>
        <v>0</v>
      </c>
      <c r="AS625" s="270"/>
    </row>
    <row r="626" spans="1:45" hidden="1"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30" hidden="1"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idden="1" outlineLevel="1">
      <c r="A628" s="464"/>
      <c r="B628" s="254" t="s">
        <v>310</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816">AF627</f>
        <v>0</v>
      </c>
      <c r="AG628" s="362">
        <f t="shared" ref="AG628" si="1817">AG627</f>
        <v>0</v>
      </c>
      <c r="AH628" s="362">
        <f t="shared" ref="AH628" si="1818">AH627</f>
        <v>0</v>
      </c>
      <c r="AI628" s="362">
        <f t="shared" ref="AI628" si="1819">AI627</f>
        <v>0</v>
      </c>
      <c r="AJ628" s="362">
        <f t="shared" ref="AJ628" si="1820">AJ627</f>
        <v>0</v>
      </c>
      <c r="AK628" s="362">
        <f t="shared" ref="AK628" si="1821">AK627</f>
        <v>0</v>
      </c>
      <c r="AL628" s="362">
        <f t="shared" ref="AL628" si="1822">AL627</f>
        <v>0</v>
      </c>
      <c r="AM628" s="362">
        <f t="shared" ref="AM628" si="1823">AM627</f>
        <v>0</v>
      </c>
      <c r="AN628" s="362">
        <f t="shared" ref="AN628" si="1824">AN627</f>
        <v>0</v>
      </c>
      <c r="AO628" s="362">
        <f t="shared" ref="AO628" si="1825">AO627</f>
        <v>0</v>
      </c>
      <c r="AP628" s="362">
        <f t="shared" ref="AP628" si="1826">AP627</f>
        <v>0</v>
      </c>
      <c r="AQ628" s="362">
        <f t="shared" ref="AQ628" si="1827">AQ627</f>
        <v>0</v>
      </c>
      <c r="AR628" s="362">
        <f t="shared" ref="AR628" si="1828">AR627</f>
        <v>0</v>
      </c>
      <c r="AS628" s="270"/>
    </row>
    <row r="629" spans="1:45" hidden="1"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idden="1"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idden="1" outlineLevel="1">
      <c r="A631" s="464"/>
      <c r="B631" s="254" t="s">
        <v>310</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829">AF630</f>
        <v>0</v>
      </c>
      <c r="AG631" s="362">
        <f t="shared" ref="AG631" si="1830">AG630</f>
        <v>0</v>
      </c>
      <c r="AH631" s="362">
        <f t="shared" ref="AH631" si="1831">AH630</f>
        <v>0</v>
      </c>
      <c r="AI631" s="362">
        <f t="shared" ref="AI631" si="1832">AI630</f>
        <v>0</v>
      </c>
      <c r="AJ631" s="362">
        <f t="shared" ref="AJ631" si="1833">AJ630</f>
        <v>0</v>
      </c>
      <c r="AK631" s="362">
        <f t="shared" ref="AK631" si="1834">AK630</f>
        <v>0</v>
      </c>
      <c r="AL631" s="362">
        <f t="shared" ref="AL631" si="1835">AL630</f>
        <v>0</v>
      </c>
      <c r="AM631" s="362">
        <f t="shared" ref="AM631" si="1836">AM630</f>
        <v>0</v>
      </c>
      <c r="AN631" s="362">
        <f t="shared" ref="AN631" si="1837">AN630</f>
        <v>0</v>
      </c>
      <c r="AO631" s="362">
        <f t="shared" ref="AO631" si="1838">AO630</f>
        <v>0</v>
      </c>
      <c r="AP631" s="362">
        <f t="shared" ref="AP631" si="1839">AP630</f>
        <v>0</v>
      </c>
      <c r="AQ631" s="362">
        <f t="shared" ref="AQ631" si="1840">AQ630</f>
        <v>0</v>
      </c>
      <c r="AR631" s="362">
        <f t="shared" ref="AR631" si="1841">AR630</f>
        <v>0</v>
      </c>
      <c r="AS631" s="270"/>
    </row>
    <row r="632" spans="1:45" hidden="1"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idden="1"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idden="1" outlineLevel="1">
      <c r="A634" s="464"/>
      <c r="B634" s="254" t="s">
        <v>310</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842">AF633</f>
        <v>0</v>
      </c>
      <c r="AG634" s="362">
        <f t="shared" ref="AG634" si="1843">AG633</f>
        <v>0</v>
      </c>
      <c r="AH634" s="362">
        <f t="shared" ref="AH634" si="1844">AH633</f>
        <v>0</v>
      </c>
      <c r="AI634" s="362">
        <f t="shared" ref="AI634" si="1845">AI633</f>
        <v>0</v>
      </c>
      <c r="AJ634" s="362">
        <f t="shared" ref="AJ634" si="1846">AJ633</f>
        <v>0</v>
      </c>
      <c r="AK634" s="362">
        <f t="shared" ref="AK634" si="1847">AK633</f>
        <v>0</v>
      </c>
      <c r="AL634" s="362">
        <f t="shared" ref="AL634" si="1848">AL633</f>
        <v>0</v>
      </c>
      <c r="AM634" s="362">
        <f t="shared" ref="AM634" si="1849">AM633</f>
        <v>0</v>
      </c>
      <c r="AN634" s="362">
        <f t="shared" ref="AN634" si="1850">AN633</f>
        <v>0</v>
      </c>
      <c r="AO634" s="362">
        <f t="shared" ref="AO634" si="1851">AO633</f>
        <v>0</v>
      </c>
      <c r="AP634" s="362">
        <f t="shared" ref="AP634" si="1852">AP633</f>
        <v>0</v>
      </c>
      <c r="AQ634" s="362">
        <f t="shared" ref="AQ634" si="1853">AQ633</f>
        <v>0</v>
      </c>
      <c r="AR634" s="362">
        <f t="shared" ref="AR634" si="1854">AR633</f>
        <v>0</v>
      </c>
      <c r="AS634" s="270"/>
    </row>
    <row r="635" spans="1:45" hidden="1"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idden="1"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idden="1" outlineLevel="1">
      <c r="A637" s="464"/>
      <c r="B637" s="254" t="s">
        <v>310</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855">AF636</f>
        <v>0</v>
      </c>
      <c r="AG637" s="362">
        <f t="shared" ref="AG637" si="1856">AG636</f>
        <v>0</v>
      </c>
      <c r="AH637" s="362">
        <f t="shared" ref="AH637" si="1857">AH636</f>
        <v>0</v>
      </c>
      <c r="AI637" s="362">
        <f t="shared" ref="AI637" si="1858">AI636</f>
        <v>0</v>
      </c>
      <c r="AJ637" s="362">
        <f t="shared" ref="AJ637" si="1859">AJ636</f>
        <v>0</v>
      </c>
      <c r="AK637" s="362">
        <f t="shared" ref="AK637" si="1860">AK636</f>
        <v>0</v>
      </c>
      <c r="AL637" s="362">
        <f t="shared" ref="AL637" si="1861">AL636</f>
        <v>0</v>
      </c>
      <c r="AM637" s="362">
        <f t="shared" ref="AM637" si="1862">AM636</f>
        <v>0</v>
      </c>
      <c r="AN637" s="362">
        <f t="shared" ref="AN637" si="1863">AN636</f>
        <v>0</v>
      </c>
      <c r="AO637" s="362">
        <f t="shared" ref="AO637" si="1864">AO636</f>
        <v>0</v>
      </c>
      <c r="AP637" s="362">
        <f t="shared" ref="AP637" si="1865">AP636</f>
        <v>0</v>
      </c>
      <c r="AQ637" s="362">
        <f t="shared" ref="AQ637" si="1866">AQ636</f>
        <v>0</v>
      </c>
      <c r="AR637" s="362">
        <f t="shared" ref="AR637" si="1867">AR636</f>
        <v>0</v>
      </c>
      <c r="AS637" s="270"/>
    </row>
    <row r="638" spans="1:4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75" hidden="1"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0" hidden="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idden="1" outlineLevel="1">
      <c r="A641" s="464"/>
      <c r="B641" s="254" t="s">
        <v>310</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68">AF640</f>
        <v>0</v>
      </c>
      <c r="AG641" s="362">
        <f t="shared" ref="AG641" si="1869">AG640</f>
        <v>0</v>
      </c>
      <c r="AH641" s="362">
        <f t="shared" ref="AH641" si="1870">AH640</f>
        <v>0</v>
      </c>
      <c r="AI641" s="362">
        <f t="shared" ref="AI641" si="1871">AI640</f>
        <v>0</v>
      </c>
      <c r="AJ641" s="362">
        <f t="shared" ref="AJ641" si="1872">AJ640</f>
        <v>0</v>
      </c>
      <c r="AK641" s="362">
        <f t="shared" ref="AK641" si="1873">AK640</f>
        <v>0</v>
      </c>
      <c r="AL641" s="362">
        <f t="shared" ref="AL641" si="1874">AL640</f>
        <v>0</v>
      </c>
      <c r="AM641" s="362">
        <f t="shared" ref="AM641" si="1875">AM640</f>
        <v>0</v>
      </c>
      <c r="AN641" s="362">
        <f t="shared" ref="AN641" si="1876">AN640</f>
        <v>0</v>
      </c>
      <c r="AO641" s="362">
        <f t="shared" ref="AO641" si="1877">AO640</f>
        <v>0</v>
      </c>
      <c r="AP641" s="362">
        <f t="shared" ref="AP641" si="1878">AP640</f>
        <v>0</v>
      </c>
      <c r="AQ641" s="362">
        <f t="shared" ref="AQ641" si="1879">AQ640</f>
        <v>0</v>
      </c>
      <c r="AR641" s="362">
        <f t="shared" ref="AR641" si="1880">AR640</f>
        <v>0</v>
      </c>
      <c r="AS641" s="257"/>
    </row>
    <row r="642" spans="1:46" hidden="1"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0" hidden="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idden="1" outlineLevel="1">
      <c r="A644" s="464"/>
      <c r="B644" s="254" t="s">
        <v>310</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81">AF643</f>
        <v>0</v>
      </c>
      <c r="AG644" s="362">
        <f t="shared" ref="AG644" si="1882">AG643</f>
        <v>0</v>
      </c>
      <c r="AH644" s="362">
        <f t="shared" ref="AH644" si="1883">AH643</f>
        <v>0</v>
      </c>
      <c r="AI644" s="362">
        <f t="shared" ref="AI644" si="1884">AI643</f>
        <v>0</v>
      </c>
      <c r="AJ644" s="362">
        <f t="shared" ref="AJ644" si="1885">AJ643</f>
        <v>0</v>
      </c>
      <c r="AK644" s="362">
        <f t="shared" ref="AK644" si="1886">AK643</f>
        <v>0</v>
      </c>
      <c r="AL644" s="362">
        <f t="shared" ref="AL644" si="1887">AL643</f>
        <v>0</v>
      </c>
      <c r="AM644" s="362">
        <f t="shared" ref="AM644" si="1888">AM643</f>
        <v>0</v>
      </c>
      <c r="AN644" s="362">
        <f t="shared" ref="AN644" si="1889">AN643</f>
        <v>0</v>
      </c>
      <c r="AO644" s="362">
        <f t="shared" ref="AO644" si="1890">AO643</f>
        <v>0</v>
      </c>
      <c r="AP644" s="362">
        <f t="shared" ref="AP644" si="1891">AP643</f>
        <v>0</v>
      </c>
      <c r="AQ644" s="362">
        <f t="shared" ref="AQ644" si="1892">AQ643</f>
        <v>0</v>
      </c>
      <c r="AR644" s="362">
        <f t="shared" ref="AR644" si="1893">AR643</f>
        <v>0</v>
      </c>
      <c r="AS644" s="257"/>
    </row>
    <row r="645" spans="1:46" hidden="1"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0" hidden="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idden="1" outlineLevel="1">
      <c r="A647" s="464"/>
      <c r="B647" s="254" t="s">
        <v>310</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894">AF646</f>
        <v>0</v>
      </c>
      <c r="AG647" s="362">
        <f t="shared" ref="AG647" si="1895">AG646</f>
        <v>0</v>
      </c>
      <c r="AH647" s="362">
        <f t="shared" ref="AH647" si="1896">AH646</f>
        <v>0</v>
      </c>
      <c r="AI647" s="362">
        <f t="shared" ref="AI647" si="1897">AI646</f>
        <v>0</v>
      </c>
      <c r="AJ647" s="362">
        <f t="shared" ref="AJ647" si="1898">AJ646</f>
        <v>0</v>
      </c>
      <c r="AK647" s="362">
        <f t="shared" ref="AK647" si="1899">AK646</f>
        <v>0</v>
      </c>
      <c r="AL647" s="362">
        <f t="shared" ref="AL647" si="1900">AL646</f>
        <v>0</v>
      </c>
      <c r="AM647" s="362">
        <f t="shared" ref="AM647" si="1901">AM646</f>
        <v>0</v>
      </c>
      <c r="AN647" s="362">
        <f t="shared" ref="AN647" si="1902">AN646</f>
        <v>0</v>
      </c>
      <c r="AO647" s="362">
        <f t="shared" ref="AO647" si="1903">AO646</f>
        <v>0</v>
      </c>
      <c r="AP647" s="362">
        <f t="shared" ref="AP647" si="1904">AP646</f>
        <v>0</v>
      </c>
      <c r="AQ647" s="362">
        <f t="shared" ref="AQ647" si="1905">AQ646</f>
        <v>0</v>
      </c>
      <c r="AR647" s="362">
        <f t="shared" ref="AR647" si="1906">AR646</f>
        <v>0</v>
      </c>
      <c r="AS647" s="266"/>
    </row>
    <row r="648" spans="1:46"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75" hidden="1"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idden="1"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idden="1" outlineLevel="1">
      <c r="A651" s="464"/>
      <c r="B651" s="254" t="s">
        <v>310</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907">AF650</f>
        <v>0</v>
      </c>
      <c r="AG651" s="362">
        <f t="shared" ref="AG651" si="1908">AG650</f>
        <v>0</v>
      </c>
      <c r="AH651" s="362">
        <f t="shared" ref="AH651" si="1909">AH650</f>
        <v>0</v>
      </c>
      <c r="AI651" s="362">
        <f t="shared" ref="AI651" si="1910">AI650</f>
        <v>0</v>
      </c>
      <c r="AJ651" s="362">
        <f t="shared" ref="AJ651" si="1911">AJ650</f>
        <v>0</v>
      </c>
      <c r="AK651" s="362">
        <f t="shared" ref="AK651" si="1912">AK650</f>
        <v>0</v>
      </c>
      <c r="AL651" s="362">
        <f t="shared" ref="AL651" si="1913">AL650</f>
        <v>0</v>
      </c>
      <c r="AM651" s="362">
        <f t="shared" ref="AM651" si="1914">AM650</f>
        <v>0</v>
      </c>
      <c r="AN651" s="362">
        <f t="shared" ref="AN651" si="1915">AN650</f>
        <v>0</v>
      </c>
      <c r="AO651" s="362">
        <f t="shared" ref="AO651" si="1916">AO650</f>
        <v>0</v>
      </c>
      <c r="AP651" s="362">
        <f t="shared" ref="AP651" si="1917">AP650</f>
        <v>0</v>
      </c>
      <c r="AQ651" s="362">
        <f t="shared" ref="AQ651" si="1918">AQ650</f>
        <v>0</v>
      </c>
      <c r="AR651" s="362">
        <f t="shared" ref="AR651" si="1919">AR650</f>
        <v>0</v>
      </c>
      <c r="AS651" s="452"/>
      <c r="AT651" s="544"/>
    </row>
    <row r="652" spans="1:46" hidden="1"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75" hidden="1" outlineLevel="1">
      <c r="A653" s="464"/>
      <c r="B653" s="248" t="s">
        <v>488</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idden="1" outlineLevel="1">
      <c r="A654" s="464">
        <v>15</v>
      </c>
      <c r="B654" s="254" t="s">
        <v>493</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idden="1" outlineLevel="1">
      <c r="A655" s="464"/>
      <c r="B655" s="254" t="s">
        <v>310</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920">AF654</f>
        <v>0</v>
      </c>
      <c r="AG655" s="362">
        <f t="shared" si="1920"/>
        <v>0</v>
      </c>
      <c r="AH655" s="362">
        <f t="shared" si="1920"/>
        <v>0</v>
      </c>
      <c r="AI655" s="362">
        <f t="shared" si="1920"/>
        <v>0</v>
      </c>
      <c r="AJ655" s="362">
        <f t="shared" si="1920"/>
        <v>0</v>
      </c>
      <c r="AK655" s="362">
        <f t="shared" si="1920"/>
        <v>0</v>
      </c>
      <c r="AL655" s="362">
        <f t="shared" si="1920"/>
        <v>0</v>
      </c>
      <c r="AM655" s="362">
        <f t="shared" si="1920"/>
        <v>0</v>
      </c>
      <c r="AN655" s="362">
        <f t="shared" si="1920"/>
        <v>0</v>
      </c>
      <c r="AO655" s="362">
        <f t="shared" si="1920"/>
        <v>0</v>
      </c>
      <c r="AP655" s="362">
        <f t="shared" si="1920"/>
        <v>0</v>
      </c>
      <c r="AQ655" s="362">
        <f t="shared" si="1920"/>
        <v>0</v>
      </c>
      <c r="AR655" s="362">
        <f t="shared" si="1920"/>
        <v>0</v>
      </c>
      <c r="AS655" s="257"/>
    </row>
    <row r="656" spans="1:46" hidden="1"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idden="1" outlineLevel="1">
      <c r="A657" s="464">
        <v>16</v>
      </c>
      <c r="B657" s="283" t="s">
        <v>489</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idden="1" outlineLevel="1">
      <c r="A658" s="464"/>
      <c r="B658" s="254" t="s">
        <v>310</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921">AF657</f>
        <v>0</v>
      </c>
      <c r="AG658" s="362">
        <f t="shared" si="1921"/>
        <v>0</v>
      </c>
      <c r="AH658" s="362">
        <f t="shared" si="1921"/>
        <v>0</v>
      </c>
      <c r="AI658" s="362">
        <f t="shared" si="1921"/>
        <v>0</v>
      </c>
      <c r="AJ658" s="362">
        <f t="shared" si="1921"/>
        <v>0</v>
      </c>
      <c r="AK658" s="362">
        <f t="shared" si="1921"/>
        <v>0</v>
      </c>
      <c r="AL658" s="362">
        <f t="shared" si="1921"/>
        <v>0</v>
      </c>
      <c r="AM658" s="362">
        <f t="shared" si="1921"/>
        <v>0</v>
      </c>
      <c r="AN658" s="362">
        <f t="shared" si="1921"/>
        <v>0</v>
      </c>
      <c r="AO658" s="362">
        <f t="shared" si="1921"/>
        <v>0</v>
      </c>
      <c r="AP658" s="362">
        <f t="shared" si="1921"/>
        <v>0</v>
      </c>
      <c r="AQ658" s="362">
        <f t="shared" si="1921"/>
        <v>0</v>
      </c>
      <c r="AR658" s="362">
        <f t="shared" si="1921"/>
        <v>0</v>
      </c>
      <c r="AS658" s="257"/>
    </row>
    <row r="659" spans="1:45" s="243" customFormat="1" hidden="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75" hidden="1" outlineLevel="1">
      <c r="A660" s="464"/>
      <c r="B660" s="455" t="s">
        <v>494</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idden="1"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idden="1" outlineLevel="1">
      <c r="A662" s="464"/>
      <c r="B662" s="254" t="s">
        <v>310</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922">AF661</f>
        <v>0</v>
      </c>
      <c r="AG662" s="362">
        <f t="shared" si="1922"/>
        <v>0</v>
      </c>
      <c r="AH662" s="362">
        <f t="shared" si="1922"/>
        <v>0</v>
      </c>
      <c r="AI662" s="362">
        <f t="shared" si="1922"/>
        <v>0</v>
      </c>
      <c r="AJ662" s="362">
        <f t="shared" si="1922"/>
        <v>0</v>
      </c>
      <c r="AK662" s="362">
        <f t="shared" si="1922"/>
        <v>0</v>
      </c>
      <c r="AL662" s="362">
        <f t="shared" si="1922"/>
        <v>0</v>
      </c>
      <c r="AM662" s="362">
        <f t="shared" si="1922"/>
        <v>0</v>
      </c>
      <c r="AN662" s="362">
        <f t="shared" si="1922"/>
        <v>0</v>
      </c>
      <c r="AO662" s="362">
        <f t="shared" si="1922"/>
        <v>0</v>
      </c>
      <c r="AP662" s="362">
        <f t="shared" si="1922"/>
        <v>0</v>
      </c>
      <c r="AQ662" s="362">
        <f t="shared" si="1922"/>
        <v>0</v>
      </c>
      <c r="AR662" s="362">
        <f t="shared" si="1922"/>
        <v>0</v>
      </c>
      <c r="AS662" s="266"/>
    </row>
    <row r="663" spans="1:45" hidden="1"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idden="1"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idden="1" outlineLevel="1">
      <c r="A665" s="464"/>
      <c r="B665" s="254" t="s">
        <v>310</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923">AF664</f>
        <v>0</v>
      </c>
      <c r="AG665" s="362">
        <f t="shared" si="1923"/>
        <v>0</v>
      </c>
      <c r="AH665" s="362">
        <f t="shared" si="1923"/>
        <v>0</v>
      </c>
      <c r="AI665" s="362">
        <f t="shared" si="1923"/>
        <v>0</v>
      </c>
      <c r="AJ665" s="362">
        <f t="shared" si="1923"/>
        <v>0</v>
      </c>
      <c r="AK665" s="362">
        <f t="shared" si="1923"/>
        <v>0</v>
      </c>
      <c r="AL665" s="362">
        <f t="shared" si="1923"/>
        <v>0</v>
      </c>
      <c r="AM665" s="362">
        <f t="shared" si="1923"/>
        <v>0</v>
      </c>
      <c r="AN665" s="362">
        <f t="shared" si="1923"/>
        <v>0</v>
      </c>
      <c r="AO665" s="362">
        <f t="shared" si="1923"/>
        <v>0</v>
      </c>
      <c r="AP665" s="362">
        <f t="shared" si="1923"/>
        <v>0</v>
      </c>
      <c r="AQ665" s="362">
        <f t="shared" si="1923"/>
        <v>0</v>
      </c>
      <c r="AR665" s="362">
        <f t="shared" si="1923"/>
        <v>0</v>
      </c>
      <c r="AS665" s="266"/>
    </row>
    <row r="666" spans="1:45" hidden="1"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idden="1"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idden="1" outlineLevel="1">
      <c r="A668" s="464"/>
      <c r="B668" s="254" t="s">
        <v>310</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924">AF667</f>
        <v>0</v>
      </c>
      <c r="AG668" s="362">
        <f t="shared" si="1924"/>
        <v>0</v>
      </c>
      <c r="AH668" s="362">
        <f t="shared" si="1924"/>
        <v>0</v>
      </c>
      <c r="AI668" s="362">
        <f t="shared" si="1924"/>
        <v>0</v>
      </c>
      <c r="AJ668" s="362">
        <f t="shared" si="1924"/>
        <v>0</v>
      </c>
      <c r="AK668" s="362">
        <f t="shared" si="1924"/>
        <v>0</v>
      </c>
      <c r="AL668" s="362">
        <f t="shared" si="1924"/>
        <v>0</v>
      </c>
      <c r="AM668" s="362">
        <f t="shared" si="1924"/>
        <v>0</v>
      </c>
      <c r="AN668" s="362">
        <f t="shared" si="1924"/>
        <v>0</v>
      </c>
      <c r="AO668" s="362">
        <f t="shared" si="1924"/>
        <v>0</v>
      </c>
      <c r="AP668" s="362">
        <f t="shared" si="1924"/>
        <v>0</v>
      </c>
      <c r="AQ668" s="362">
        <f t="shared" si="1924"/>
        <v>0</v>
      </c>
      <c r="AR668" s="362">
        <f t="shared" si="1924"/>
        <v>0</v>
      </c>
      <c r="AS668" s="257"/>
    </row>
    <row r="669" spans="1:45" hidden="1"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idden="1"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idden="1" outlineLevel="1">
      <c r="A671" s="464"/>
      <c r="B671" s="254" t="s">
        <v>310</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925">AF670</f>
        <v>0</v>
      </c>
      <c r="AG671" s="362">
        <f t="shared" si="1925"/>
        <v>0</v>
      </c>
      <c r="AH671" s="362">
        <f t="shared" si="1925"/>
        <v>0</v>
      </c>
      <c r="AI671" s="362">
        <f t="shared" si="1925"/>
        <v>0</v>
      </c>
      <c r="AJ671" s="362">
        <f t="shared" si="1925"/>
        <v>0</v>
      </c>
      <c r="AK671" s="362">
        <f t="shared" si="1925"/>
        <v>0</v>
      </c>
      <c r="AL671" s="362">
        <f t="shared" si="1925"/>
        <v>0</v>
      </c>
      <c r="AM671" s="362">
        <f t="shared" si="1925"/>
        <v>0</v>
      </c>
      <c r="AN671" s="362">
        <f t="shared" si="1925"/>
        <v>0</v>
      </c>
      <c r="AO671" s="362">
        <f t="shared" si="1925"/>
        <v>0</v>
      </c>
      <c r="AP671" s="362">
        <f t="shared" si="1925"/>
        <v>0</v>
      </c>
      <c r="AQ671" s="362">
        <f t="shared" si="1925"/>
        <v>0</v>
      </c>
      <c r="AR671" s="362">
        <f t="shared" si="1925"/>
        <v>0</v>
      </c>
      <c r="AS671" s="266"/>
    </row>
    <row r="672" spans="1:45" ht="15.75" hidden="1"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75" outlineLevel="1">
      <c r="A673" s="464"/>
      <c r="B673" s="454" t="s">
        <v>501</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75" outlineLevel="1">
      <c r="A674" s="464"/>
      <c r="B674" s="443" t="s">
        <v>497</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outlineLevel="1">
      <c r="A675" s="464">
        <v>21</v>
      </c>
      <c r="B675" s="819" t="s">
        <v>1038</v>
      </c>
      <c r="C675" s="251" t="s">
        <v>25</v>
      </c>
      <c r="D675" s="255">
        <f>SUMIFS('7.  Persistence Report'!AX$27:AX$659,'7.  Persistence Report'!$D$27:$D$659,$B675,'7.  Persistence Report'!$H$27:$H$659,$D$605,'7.  Persistence Report'!$J$27:$J$659,"&lt;&gt;Adjustment")</f>
        <v>29551044.31774094</v>
      </c>
      <c r="E675" s="255">
        <f>SUMIFS('7.  Persistence Report'!AY$27:AY$659,'7.  Persistence Report'!$D$27:$D$659,$B675,'7.  Persistence Report'!$H$27:$H$659,$D$605,'7.  Persistence Report'!$J$27:$J$659,"&lt;&gt;Adjustment")</f>
        <v>21400525.528073184</v>
      </c>
      <c r="F675" s="255">
        <f>SUMIFS('7.  Persistence Report'!AZ$27:AZ$659,'7.  Persistence Report'!$D$27:$D$659,$B675,'7.  Persistence Report'!$H$27:$H$659,$D$605,'7.  Persistence Report'!$J$27:$J$659,"&lt;&gt;Adjustment")</f>
        <v>21400525.528073184</v>
      </c>
      <c r="G675" s="255">
        <f>SUMIFS('7.  Persistence Report'!BA$27:BA$659,'7.  Persistence Report'!$D$27:$D$659,$B675,'7.  Persistence Report'!$H$27:$H$659,$D$605,'7.  Persistence Report'!$J$27:$J$659,"&lt;&gt;Adjustment")</f>
        <v>21400525.528073184</v>
      </c>
      <c r="H675" s="255">
        <f>SUMIFS('7.  Persistence Report'!BB$27:BB$659,'7.  Persistence Report'!$D$27:$D$659,$B675,'7.  Persistence Report'!$H$27:$H$659,$D$605,'7.  Persistence Report'!$J$27:$J$659,"&lt;&gt;Adjustment")</f>
        <v>21400525.528073184</v>
      </c>
      <c r="I675" s="255">
        <f>SUMIFS('7.  Persistence Report'!BC$27:BC$659,'7.  Persistence Report'!$D$27:$D$659,$B675,'7.  Persistence Report'!$H$27:$H$659,$D$605,'7.  Persistence Report'!$J$27:$J$659,"&lt;&gt;Adjustment")</f>
        <v>21400525.528073184</v>
      </c>
      <c r="J675" s="255">
        <f>SUMIFS('7.  Persistence Report'!BD$27:BD$659,'7.  Persistence Report'!$D$27:$D$659,$B675,'7.  Persistence Report'!$H$27:$H$659,$D$605,'7.  Persistence Report'!$J$27:$J$659,"&lt;&gt;Adjustment")</f>
        <v>21400525.528073184</v>
      </c>
      <c r="K675" s="255">
        <f>SUMIFS('7.  Persistence Report'!BE$27:BE$659,'7.  Persistence Report'!$D$27:$D$659,$B675,'7.  Persistence Report'!$H$27:$H$659,$D$605,'7.  Persistence Report'!$J$27:$J$659,"&lt;&gt;Adjustment")</f>
        <v>21400111.483699396</v>
      </c>
      <c r="L675" s="255">
        <f>SUMIFS('7.  Persistence Report'!BF$27:BF$659,'7.  Persistence Report'!$D$27:$D$659,$B675,'7.  Persistence Report'!$H$27:$H$659,$D$605,'7.  Persistence Report'!$J$27:$J$659,"&lt;&gt;Adjustment")</f>
        <v>21400111.483699396</v>
      </c>
      <c r="M675" s="255">
        <f>SUMIFS('7.  Persistence Report'!BG$27:BG$659,'7.  Persistence Report'!$D$27:$D$659,$B675,'7.  Persistence Report'!$H$27:$H$659,$D$605,'7.  Persistence Report'!$J$27:$J$659,"&lt;&gt;Adjustment")</f>
        <v>21400111.483699396</v>
      </c>
      <c r="N675" s="255">
        <f>SUMIFS('7.  Persistence Report'!BH$27:BH$659,'7.  Persistence Report'!$D$27:$D$659,$B675,'7.  Persistence Report'!$H$27:$H$659,$D$605,'7.  Persistence Report'!$J$27:$J$659,"&lt;&gt;Adjustment")</f>
        <v>21010499.156903274</v>
      </c>
      <c r="O675" s="255">
        <f>SUMIFS('7.  Persistence Report'!BI$27:BI$659,'7.  Persistence Report'!$D$27:$D$659,$B675,'7.  Persistence Report'!$H$27:$H$659,$D$605,'7.  Persistence Report'!$J$27:$J$659,"&lt;&gt;Adjustment")</f>
        <v>20973876.374839101</v>
      </c>
      <c r="P675" s="255">
        <f>SUMIFS('7.  Persistence Report'!BJ$27:BJ$659,'7.  Persistence Report'!$D$27:$D$659,$B675,'7.  Persistence Report'!$H$27:$H$659,$D$605,'7.  Persistence Report'!$J$27:$J$659,"&lt;&gt;Adjustment")</f>
        <v>20973876.374839101</v>
      </c>
      <c r="Q675" s="251"/>
      <c r="R675" s="255">
        <f>SUMIFS('7.  Persistence Report'!S$27:S$659,'7.  Persistence Report'!$D$27:$D$659,$B675,'7.  Persistence Report'!$H$27:$H$659,$R$605,'7.  Persistence Report'!$J$27:$J$659,"&lt;&gt;Adjustment")</f>
        <v>0</v>
      </c>
      <c r="S675" s="255">
        <f>SUMIFS('7.  Persistence Report'!T$27:T$659,'7.  Persistence Report'!$D$27:$D$659,$B675,'7.  Persistence Report'!$H$27:$H$659,$R$605,'7.  Persistence Report'!$J$27:$J$659,"&lt;&gt;Adjustment")</f>
        <v>0</v>
      </c>
      <c r="T675" s="255">
        <f>SUMIFS('7.  Persistence Report'!U$27:U$659,'7.  Persistence Report'!$D$27:$D$659,$B675,'7.  Persistence Report'!$H$27:$H$659,$R$605,'7.  Persistence Report'!$J$27:$J$659,"&lt;&gt;Adjustment")</f>
        <v>0</v>
      </c>
      <c r="U675" s="255">
        <f>SUMIFS('7.  Persistence Report'!V$27:V$659,'7.  Persistence Report'!$D$27:$D$659,$B675,'7.  Persistence Report'!$H$27:$H$659,$R$605,'7.  Persistence Report'!$J$27:$J$659,"&lt;&gt;Adjustment")</f>
        <v>0</v>
      </c>
      <c r="V675" s="255">
        <f>SUMIFS('7.  Persistence Report'!W$27:W$659,'7.  Persistence Report'!$D$27:$D$659,$B675,'7.  Persistence Report'!$H$27:$H$659,$R$605,'7.  Persistence Report'!$J$27:$J$659,"&lt;&gt;Adjustment")</f>
        <v>0</v>
      </c>
      <c r="W675" s="255">
        <f>SUMIFS('7.  Persistence Report'!X$27:X$659,'7.  Persistence Report'!$D$27:$D$659,$B675,'7.  Persistence Report'!$H$27:$H$659,$R$605,'7.  Persistence Report'!$J$27:$J$659,"&lt;&gt;Adjustment")</f>
        <v>0</v>
      </c>
      <c r="X675" s="255">
        <f>SUMIFS('7.  Persistence Report'!Y$27:Y$659,'7.  Persistence Report'!$D$27:$D$659,$B675,'7.  Persistence Report'!$H$27:$H$659,$R$605,'7.  Persistence Report'!$J$27:$J$659,"&lt;&gt;Adjustment")</f>
        <v>0</v>
      </c>
      <c r="Y675" s="255">
        <f>SUMIFS('7.  Persistence Report'!Z$27:Z$659,'7.  Persistence Report'!$D$27:$D$659,$B675,'7.  Persistence Report'!$H$27:$H$659,$R$605,'7.  Persistence Report'!$J$27:$J$659,"&lt;&gt;Adjustment")</f>
        <v>0</v>
      </c>
      <c r="Z675" s="255">
        <f>SUMIFS('7.  Persistence Report'!AA$27:AA$659,'7.  Persistence Report'!$D$27:$D$659,$B675,'7.  Persistence Report'!$H$27:$H$659,$R$605,'7.  Persistence Report'!$J$27:$J$659,"&lt;&gt;Adjustment")</f>
        <v>0</v>
      </c>
      <c r="AA675" s="255">
        <f>SUMIFS('7.  Persistence Report'!AB$27:AB$659,'7.  Persistence Report'!$D$27:$D$659,$B675,'7.  Persistence Report'!$H$27:$H$659,$R$605,'7.  Persistence Report'!$J$27:$J$659,"&lt;&gt;Adjustment")</f>
        <v>0</v>
      </c>
      <c r="AB675" s="255">
        <f>SUMIFS('7.  Persistence Report'!AC$27:AC$659,'7.  Persistence Report'!$D$27:$D$659,$B675,'7.  Persistence Report'!$H$27:$H$659,$R$605,'7.  Persistence Report'!$J$27:$J$659,"&lt;&gt;Adjustment")</f>
        <v>0</v>
      </c>
      <c r="AC675" s="255">
        <f>SUMIFS('7.  Persistence Report'!AD$27:AD$659,'7.  Persistence Report'!$D$27:$D$659,$B675,'7.  Persistence Report'!$H$27:$H$659,$R$605,'7.  Persistence Report'!$J$27:$J$659,"&lt;&gt;Adjustment")</f>
        <v>0</v>
      </c>
      <c r="AD675" s="255">
        <f>SUMIFS('7.  Persistence Report'!AE$27:AE$659,'7.  Persistence Report'!$D$27:$D$659,$B675,'7.  Persistence Report'!$H$27:$H$659,$R$605,'7.  Persistence Report'!$J$27:$J$659,"&lt;&gt;Adjustment")</f>
        <v>0</v>
      </c>
      <c r="AE675" s="366">
        <f>IFERROR(VLOOKUP($B675,'3-a.  Rate Class Allocations'!$B:$AM,4,FALSE),0)</f>
        <v>0.95</v>
      </c>
      <c r="AF675" s="366">
        <f>IFERROR(VLOOKUP($B675,'3-a.  Rate Class Allocations'!$B:$AM,6,FALSE),0)</f>
        <v>0.05</v>
      </c>
      <c r="AG675" s="366">
        <f>IFERROR(VLOOKUP($B675,'3-a.  Rate Class Allocations'!$B:$AM,8,FALSE),0)</f>
        <v>0</v>
      </c>
      <c r="AH675" s="366">
        <f>IFERROR(VLOOKUP($B675,'3-a.  Rate Class Allocations'!$B:$AM,9,FALSE),0)</f>
        <v>0</v>
      </c>
      <c r="AI675" s="366">
        <f>IFERROR(VLOOKUP($B675,'3-a.  Rate Class Allocations'!$B:$AM,11,FALSE),0)</f>
        <v>0</v>
      </c>
      <c r="AJ675" s="366">
        <f>IFERROR(VLOOKUP($B675,'3-a.  Rate Class Allocations'!$B:$AM,13,FALSE),0)</f>
        <v>0</v>
      </c>
      <c r="AK675" s="361"/>
      <c r="AL675" s="361"/>
      <c r="AM675" s="361"/>
      <c r="AN675" s="361"/>
      <c r="AO675" s="361"/>
      <c r="AP675" s="361"/>
      <c r="AQ675" s="361"/>
      <c r="AR675" s="361"/>
      <c r="AS675" s="256">
        <f>SUM(AE675:AR675)</f>
        <v>1</v>
      </c>
    </row>
    <row r="676" spans="1:45" outlineLevel="1">
      <c r="A676" s="464"/>
      <c r="B676" s="254" t="s">
        <v>310</v>
      </c>
      <c r="C676" s="251" t="s">
        <v>163</v>
      </c>
      <c r="D676" s="255">
        <f>SUMIFS('7.  Persistence Report'!AX$27:AX$659,'7.  Persistence Report'!$D$27:$D$659,$B675,'7.  Persistence Report'!$H$27:$H$659,$D$605,'7.  Persistence Report'!$J$27:$J$659,"Adjustment")</f>
        <v>0</v>
      </c>
      <c r="E676" s="255">
        <f>SUMIFS('7.  Persistence Report'!AY$27:AY$659,'7.  Persistence Report'!$D$27:$D$659,$B675,'7.  Persistence Report'!$H$27:$H$659,$D$605,'7.  Persistence Report'!$J$27:$J$659,"Adjustment")</f>
        <v>0</v>
      </c>
      <c r="F676" s="255">
        <f>SUMIFS('7.  Persistence Report'!AZ$27:AZ$659,'7.  Persistence Report'!$D$27:$D$659,$B675,'7.  Persistence Report'!$H$27:$H$659,$D$605,'7.  Persistence Report'!$J$27:$J$659,"Adjustment")</f>
        <v>0</v>
      </c>
      <c r="G676" s="255">
        <f>SUMIFS('7.  Persistence Report'!BA$27:BA$659,'7.  Persistence Report'!$D$27:$D$659,$B675,'7.  Persistence Report'!$H$27:$H$659,$D$605,'7.  Persistence Report'!$J$27:$J$659,"Adjustment")</f>
        <v>0</v>
      </c>
      <c r="H676" s="255">
        <f>SUMIFS('7.  Persistence Report'!BB$27:BB$659,'7.  Persistence Report'!$D$27:$D$659,$B675,'7.  Persistence Report'!$H$27:$H$659,$D$605,'7.  Persistence Report'!$J$27:$J$659,"Adjustment")</f>
        <v>0</v>
      </c>
      <c r="I676" s="255">
        <f>SUMIFS('7.  Persistence Report'!BC$27:BC$659,'7.  Persistence Report'!$D$27:$D$659,$B675,'7.  Persistence Report'!$H$27:$H$659,$D$605,'7.  Persistence Report'!$J$27:$J$659,"Adjustment")</f>
        <v>0</v>
      </c>
      <c r="J676" s="255">
        <f>SUMIFS('7.  Persistence Report'!BD$27:BD$659,'7.  Persistence Report'!$D$27:$D$659,$B675,'7.  Persistence Report'!$H$27:$H$659,$D$605,'7.  Persistence Report'!$J$27:$J$659,"Adjustment")</f>
        <v>0</v>
      </c>
      <c r="K676" s="255">
        <f>SUMIFS('7.  Persistence Report'!BE$27:BE$659,'7.  Persistence Report'!$D$27:$D$659,$B675,'7.  Persistence Report'!$H$27:$H$659,$D$605,'7.  Persistence Report'!$J$27:$J$659,"Adjustment")</f>
        <v>0</v>
      </c>
      <c r="L676" s="255">
        <f>SUMIFS('7.  Persistence Report'!BF$27:BF$659,'7.  Persistence Report'!$D$27:$D$659,$B675,'7.  Persistence Report'!$H$27:$H$659,$D$605,'7.  Persistence Report'!$J$27:$J$659,"Adjustment")</f>
        <v>0</v>
      </c>
      <c r="M676" s="255">
        <f>SUMIFS('7.  Persistence Report'!BG$27:BG$659,'7.  Persistence Report'!$D$27:$D$659,$B675,'7.  Persistence Report'!$H$27:$H$659,$D$605,'7.  Persistence Report'!$J$27:$J$659,"Adjustment")</f>
        <v>0</v>
      </c>
      <c r="N676" s="255">
        <f>SUMIFS('7.  Persistence Report'!BH$27:BH$659,'7.  Persistence Report'!$D$27:$D$659,$B675,'7.  Persistence Report'!$H$27:$H$659,$D$605,'7.  Persistence Report'!$J$27:$J$659,"Adjustment")</f>
        <v>0</v>
      </c>
      <c r="O676" s="255">
        <f>SUMIFS('7.  Persistence Report'!BI$27:BI$659,'7.  Persistence Report'!$D$27:$D$659,$B675,'7.  Persistence Report'!$H$27:$H$659,$D$605,'7.  Persistence Report'!$J$27:$J$659,"Adjustment")</f>
        <v>0</v>
      </c>
      <c r="P676" s="255">
        <f>SUMIFS('7.  Persistence Report'!BJ$27:BJ$659,'7.  Persistence Report'!$D$27:$D$659,$B675,'7.  Persistence Report'!$H$27:$H$659,$D$605,'7.  Persistence Report'!$J$27:$J$659,"Adjustment")</f>
        <v>0</v>
      </c>
      <c r="Q676" s="251"/>
      <c r="R676" s="255">
        <f>SUMIFS('7.  Persistence Report'!S$27:S$659,'7.  Persistence Report'!$D$27:$D$659,$B675,'7.  Persistence Report'!$H$27:$H$659,$R$605,'7.  Persistence Report'!$J$27:$J$659,"Adjustment")</f>
        <v>0</v>
      </c>
      <c r="S676" s="255">
        <f>SUMIFS('7.  Persistence Report'!T$27:T$659,'7.  Persistence Report'!$D$27:$D$659,$B675,'7.  Persistence Report'!$H$27:$H$659,$R$605,'7.  Persistence Report'!$J$27:$J$659,"Adjustment")</f>
        <v>0</v>
      </c>
      <c r="T676" s="255">
        <f>SUMIFS('7.  Persistence Report'!U$27:U$659,'7.  Persistence Report'!$D$27:$D$659,$B675,'7.  Persistence Report'!$H$27:$H$659,$R$605,'7.  Persistence Report'!$J$27:$J$659,"Adjustment")</f>
        <v>0</v>
      </c>
      <c r="U676" s="255">
        <f>SUMIFS('7.  Persistence Report'!V$27:V$659,'7.  Persistence Report'!$D$27:$D$659,$B675,'7.  Persistence Report'!$H$27:$H$659,$R$605,'7.  Persistence Report'!$J$27:$J$659,"Adjustment")</f>
        <v>0</v>
      </c>
      <c r="V676" s="255">
        <f>SUMIFS('7.  Persistence Report'!W$27:W$659,'7.  Persistence Report'!$D$27:$D$659,$B675,'7.  Persistence Report'!$H$27:$H$659,$R$605,'7.  Persistence Report'!$J$27:$J$659,"Adjustment")</f>
        <v>0</v>
      </c>
      <c r="W676" s="255">
        <f>SUMIFS('7.  Persistence Report'!X$27:X$659,'7.  Persistence Report'!$D$27:$D$659,$B675,'7.  Persistence Report'!$H$27:$H$659,$R$605,'7.  Persistence Report'!$J$27:$J$659,"Adjustment")</f>
        <v>0</v>
      </c>
      <c r="X676" s="255">
        <f>SUMIFS('7.  Persistence Report'!Y$27:Y$659,'7.  Persistence Report'!$D$27:$D$659,$B675,'7.  Persistence Report'!$H$27:$H$659,$R$605,'7.  Persistence Report'!$J$27:$J$659,"Adjustment")</f>
        <v>0</v>
      </c>
      <c r="Y676" s="255">
        <f>SUMIFS('7.  Persistence Report'!Z$27:Z$659,'7.  Persistence Report'!$D$27:$D$659,$B675,'7.  Persistence Report'!$H$27:$H$659,$R$605,'7.  Persistence Report'!$J$27:$J$659,"Adjustment")</f>
        <v>0</v>
      </c>
      <c r="Z676" s="255">
        <f>SUMIFS('7.  Persistence Report'!AA$27:AA$659,'7.  Persistence Report'!$D$27:$D$659,$B675,'7.  Persistence Report'!$H$27:$H$659,$R$605,'7.  Persistence Report'!$J$27:$J$659,"Adjustment")</f>
        <v>0</v>
      </c>
      <c r="AA676" s="255">
        <f>SUMIFS('7.  Persistence Report'!AB$27:AB$659,'7.  Persistence Report'!$D$27:$D$659,$B675,'7.  Persistence Report'!$H$27:$H$659,$R$605,'7.  Persistence Report'!$J$27:$J$659,"Adjustment")</f>
        <v>0</v>
      </c>
      <c r="AB676" s="255">
        <f>SUMIFS('7.  Persistence Report'!AC$27:AC$659,'7.  Persistence Report'!$D$27:$D$659,$B675,'7.  Persistence Report'!$H$27:$H$659,$R$605,'7.  Persistence Report'!$J$27:$J$659,"Adjustment")</f>
        <v>0</v>
      </c>
      <c r="AC676" s="255">
        <f>SUMIFS('7.  Persistence Report'!AD$27:AD$659,'7.  Persistence Report'!$D$27:$D$659,$B675,'7.  Persistence Report'!$H$27:$H$659,$R$605,'7.  Persistence Report'!$J$27:$J$659,"Adjustment")</f>
        <v>0</v>
      </c>
      <c r="AD676" s="255">
        <f>SUMIFS('7.  Persistence Report'!AE$27:AE$659,'7.  Persistence Report'!$D$27:$D$659,$B675,'7.  Persistence Report'!$H$27:$H$659,$R$605,'7.  Persistence Report'!$J$27:$J$659,"Adjustment")</f>
        <v>0</v>
      </c>
      <c r="AE676" s="362">
        <f>AE675</f>
        <v>0.95</v>
      </c>
      <c r="AF676" s="362">
        <f t="shared" ref="AF676" si="1926">AF675</f>
        <v>0.05</v>
      </c>
      <c r="AG676" s="362">
        <f t="shared" ref="AG676" si="1927">AG675</f>
        <v>0</v>
      </c>
      <c r="AH676" s="362">
        <f t="shared" ref="AH676" si="1928">AH675</f>
        <v>0</v>
      </c>
      <c r="AI676" s="362">
        <f t="shared" ref="AI676" si="1929">AI675</f>
        <v>0</v>
      </c>
      <c r="AJ676" s="362">
        <f t="shared" ref="AJ676" si="1930">AJ675</f>
        <v>0</v>
      </c>
      <c r="AK676" s="362">
        <f t="shared" ref="AK676" si="1931">AK675</f>
        <v>0</v>
      </c>
      <c r="AL676" s="362">
        <f t="shared" ref="AL676" si="1932">AL675</f>
        <v>0</v>
      </c>
      <c r="AM676" s="362">
        <f t="shared" ref="AM676" si="1933">AM675</f>
        <v>0</v>
      </c>
      <c r="AN676" s="362">
        <f t="shared" ref="AN676" si="1934">AN675</f>
        <v>0</v>
      </c>
      <c r="AO676" s="362">
        <f t="shared" ref="AO676" si="1935">AO675</f>
        <v>0</v>
      </c>
      <c r="AP676" s="362">
        <f t="shared" ref="AP676" si="1936">AP675</f>
        <v>0</v>
      </c>
      <c r="AQ676" s="362">
        <f t="shared" ref="AQ676" si="1937">AQ675</f>
        <v>0</v>
      </c>
      <c r="AR676" s="362">
        <f t="shared" ref="AR676" si="1938">AR675</f>
        <v>0</v>
      </c>
      <c r="AS676" s="266"/>
    </row>
    <row r="677" spans="1:45"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outlineLevel="1">
      <c r="A678" s="464">
        <v>22</v>
      </c>
      <c r="B678" s="819" t="s">
        <v>1039</v>
      </c>
      <c r="C678" s="251" t="s">
        <v>25</v>
      </c>
      <c r="D678" s="255">
        <f>SUMIFS('7.  Persistence Report'!AX$27:AX$659,'7.  Persistence Report'!$D$27:$D$659,$B678,'7.  Persistence Report'!$H$27:$H$659,$D$605,'7.  Persistence Report'!$J$27:$J$659,"&lt;&gt;Adjustment")</f>
        <v>3248301.8129647598</v>
      </c>
      <c r="E678" s="255">
        <f>SUMIFS('7.  Persistence Report'!AY$27:AY$659,'7.  Persistence Report'!$D$27:$D$659,$B678,'7.  Persistence Report'!$H$27:$H$659,$D$605,'7.  Persistence Report'!$J$27:$J$659,"&lt;&gt;Adjustment")</f>
        <v>3248301.8129647598</v>
      </c>
      <c r="F678" s="255">
        <f>SUMIFS('7.  Persistence Report'!AZ$27:AZ$659,'7.  Persistence Report'!$D$27:$D$659,$B678,'7.  Persistence Report'!$H$27:$H$659,$D$605,'7.  Persistence Report'!$J$27:$J$659,"&lt;&gt;Adjustment")</f>
        <v>3248301.8129647598</v>
      </c>
      <c r="G678" s="255">
        <f>SUMIFS('7.  Persistence Report'!BA$27:BA$659,'7.  Persistence Report'!$D$27:$D$659,$B678,'7.  Persistence Report'!$H$27:$H$659,$D$605,'7.  Persistence Report'!$J$27:$J$659,"&lt;&gt;Adjustment")</f>
        <v>3248301.8129647598</v>
      </c>
      <c r="H678" s="255">
        <f>SUMIFS('7.  Persistence Report'!BB$27:BB$659,'7.  Persistence Report'!$D$27:$D$659,$B678,'7.  Persistence Report'!$H$27:$H$659,$D$605,'7.  Persistence Report'!$J$27:$J$659,"&lt;&gt;Adjustment")</f>
        <v>3248301.8129647598</v>
      </c>
      <c r="I678" s="255">
        <f>SUMIFS('7.  Persistence Report'!BC$27:BC$659,'7.  Persistence Report'!$D$27:$D$659,$B678,'7.  Persistence Report'!$H$27:$H$659,$D$605,'7.  Persistence Report'!$J$27:$J$659,"&lt;&gt;Adjustment")</f>
        <v>3248301.8129647598</v>
      </c>
      <c r="J678" s="255">
        <f>SUMIFS('7.  Persistence Report'!BD$27:BD$659,'7.  Persistence Report'!$D$27:$D$659,$B678,'7.  Persistence Report'!$H$27:$H$659,$D$605,'7.  Persistence Report'!$J$27:$J$659,"&lt;&gt;Adjustment")</f>
        <v>3248301.8129647598</v>
      </c>
      <c r="K678" s="255">
        <f>SUMIFS('7.  Persistence Report'!BE$27:BE$659,'7.  Persistence Report'!$D$27:$D$659,$B678,'7.  Persistence Report'!$H$27:$H$659,$D$605,'7.  Persistence Report'!$J$27:$J$659,"&lt;&gt;Adjustment")</f>
        <v>3248301.8129647598</v>
      </c>
      <c r="L678" s="255">
        <f>SUMIFS('7.  Persistence Report'!BF$27:BF$659,'7.  Persistence Report'!$D$27:$D$659,$B678,'7.  Persistence Report'!$H$27:$H$659,$D$605,'7.  Persistence Report'!$J$27:$J$659,"&lt;&gt;Adjustment")</f>
        <v>3248301.8129647598</v>
      </c>
      <c r="M678" s="255">
        <f>SUMIFS('7.  Persistence Report'!BG$27:BG$659,'7.  Persistence Report'!$D$27:$D$659,$B678,'7.  Persistence Report'!$H$27:$H$659,$D$605,'7.  Persistence Report'!$J$27:$J$659,"&lt;&gt;Adjustment")</f>
        <v>3248301.8129647598</v>
      </c>
      <c r="N678" s="255">
        <f>SUMIFS('7.  Persistence Report'!BH$27:BH$659,'7.  Persistence Report'!$D$27:$D$659,$B678,'7.  Persistence Report'!$H$27:$H$659,$D$605,'7.  Persistence Report'!$J$27:$J$659,"&lt;&gt;Adjustment")</f>
        <v>3248301.8129647598</v>
      </c>
      <c r="O678" s="255">
        <f>SUMIFS('7.  Persistence Report'!BI$27:BI$659,'7.  Persistence Report'!$D$27:$D$659,$B678,'7.  Persistence Report'!$H$27:$H$659,$D$605,'7.  Persistence Report'!$J$27:$J$659,"&lt;&gt;Adjustment")</f>
        <v>3248301.8129647598</v>
      </c>
      <c r="P678" s="255">
        <f>SUMIFS('7.  Persistence Report'!BJ$27:BJ$659,'7.  Persistence Report'!$D$27:$D$659,$B678,'7.  Persistence Report'!$H$27:$H$659,$D$605,'7.  Persistence Report'!$J$27:$J$659,"&lt;&gt;Adjustment")</f>
        <v>3248301.8129647598</v>
      </c>
      <c r="Q678" s="251"/>
      <c r="R678" s="255">
        <f>SUMIFS('7.  Persistence Report'!S$27:S$659,'7.  Persistence Report'!$D$27:$D$659,$B678,'7.  Persistence Report'!$H$27:$H$659,$R$605,'7.  Persistence Report'!$J$27:$J$659,"&lt;&gt;Adjustment")</f>
        <v>0</v>
      </c>
      <c r="S678" s="255">
        <f>SUMIFS('7.  Persistence Report'!T$27:T$659,'7.  Persistence Report'!$D$27:$D$659,$B678,'7.  Persistence Report'!$H$27:$H$659,$R$605,'7.  Persistence Report'!$J$27:$J$659,"&lt;&gt;Adjustment")</f>
        <v>0</v>
      </c>
      <c r="T678" s="255">
        <f>SUMIFS('7.  Persistence Report'!U$27:U$659,'7.  Persistence Report'!$D$27:$D$659,$B678,'7.  Persistence Report'!$H$27:$H$659,$R$605,'7.  Persistence Report'!$J$27:$J$659,"&lt;&gt;Adjustment")</f>
        <v>0</v>
      </c>
      <c r="U678" s="255">
        <f>SUMIFS('7.  Persistence Report'!V$27:V$659,'7.  Persistence Report'!$D$27:$D$659,$B678,'7.  Persistence Report'!$H$27:$H$659,$R$605,'7.  Persistence Report'!$J$27:$J$659,"&lt;&gt;Adjustment")</f>
        <v>0</v>
      </c>
      <c r="V678" s="255">
        <f>SUMIFS('7.  Persistence Report'!W$27:W$659,'7.  Persistence Report'!$D$27:$D$659,$B678,'7.  Persistence Report'!$H$27:$H$659,$R$605,'7.  Persistence Report'!$J$27:$J$659,"&lt;&gt;Adjustment")</f>
        <v>0</v>
      </c>
      <c r="W678" s="255">
        <f>SUMIFS('7.  Persistence Report'!X$27:X$659,'7.  Persistence Report'!$D$27:$D$659,$B678,'7.  Persistence Report'!$H$27:$H$659,$R$605,'7.  Persistence Report'!$J$27:$J$659,"&lt;&gt;Adjustment")</f>
        <v>0</v>
      </c>
      <c r="X678" s="255">
        <f>SUMIFS('7.  Persistence Report'!Y$27:Y$659,'7.  Persistence Report'!$D$27:$D$659,$B678,'7.  Persistence Report'!$H$27:$H$659,$R$605,'7.  Persistence Report'!$J$27:$J$659,"&lt;&gt;Adjustment")</f>
        <v>0</v>
      </c>
      <c r="Y678" s="255">
        <f>SUMIFS('7.  Persistence Report'!Z$27:Z$659,'7.  Persistence Report'!$D$27:$D$659,$B678,'7.  Persistence Report'!$H$27:$H$659,$R$605,'7.  Persistence Report'!$J$27:$J$659,"&lt;&gt;Adjustment")</f>
        <v>0</v>
      </c>
      <c r="Z678" s="255">
        <f>SUMIFS('7.  Persistence Report'!AA$27:AA$659,'7.  Persistence Report'!$D$27:$D$659,$B678,'7.  Persistence Report'!$H$27:$H$659,$R$605,'7.  Persistence Report'!$J$27:$J$659,"&lt;&gt;Adjustment")</f>
        <v>0</v>
      </c>
      <c r="AA678" s="255">
        <f>SUMIFS('7.  Persistence Report'!AB$27:AB$659,'7.  Persistence Report'!$D$27:$D$659,$B678,'7.  Persistence Report'!$H$27:$H$659,$R$605,'7.  Persistence Report'!$J$27:$J$659,"&lt;&gt;Adjustment")</f>
        <v>0</v>
      </c>
      <c r="AB678" s="255">
        <f>SUMIFS('7.  Persistence Report'!AC$27:AC$659,'7.  Persistence Report'!$D$27:$D$659,$B678,'7.  Persistence Report'!$H$27:$H$659,$R$605,'7.  Persistence Report'!$J$27:$J$659,"&lt;&gt;Adjustment")</f>
        <v>0</v>
      </c>
      <c r="AC678" s="255">
        <f>SUMIFS('7.  Persistence Report'!AD$27:AD$659,'7.  Persistence Report'!$D$27:$D$659,$B678,'7.  Persistence Report'!$H$27:$H$659,$R$605,'7.  Persistence Report'!$J$27:$J$659,"&lt;&gt;Adjustment")</f>
        <v>0</v>
      </c>
      <c r="AD678" s="255">
        <f>SUMIFS('7.  Persistence Report'!AE$27:AE$659,'7.  Persistence Report'!$D$27:$D$659,$B678,'7.  Persistence Report'!$H$27:$H$659,$R$605,'7.  Persistence Report'!$J$27:$J$659,"&lt;&gt;Adjustment")</f>
        <v>0</v>
      </c>
      <c r="AE678" s="366">
        <f>IFERROR(VLOOKUP($B678,'3-a.  Rate Class Allocations'!$B:$AM,4,FALSE),0)</f>
        <v>1</v>
      </c>
      <c r="AF678" s="366">
        <f>IFERROR(VLOOKUP($B678,'3-a.  Rate Class Allocations'!$B:$AM,6,FALSE),0)</f>
        <v>0</v>
      </c>
      <c r="AG678" s="366">
        <f>IFERROR(VLOOKUP($B678,'3-a.  Rate Class Allocations'!$B:$AM,8,FALSE),0)</f>
        <v>0</v>
      </c>
      <c r="AH678" s="366">
        <f>IFERROR(VLOOKUP($B678,'3-a.  Rate Class Allocations'!$B:$AM,9,FALSE),0)</f>
        <v>0</v>
      </c>
      <c r="AI678" s="366">
        <f>IFERROR(VLOOKUP($B678,'3-a.  Rate Class Allocations'!$B:$AM,11,FALSE),0)</f>
        <v>0</v>
      </c>
      <c r="AJ678" s="366">
        <f>IFERROR(VLOOKUP($B678,'3-a.  Rate Class Allocations'!$B:$AM,13,FALSE),0)</f>
        <v>0</v>
      </c>
      <c r="AK678" s="361"/>
      <c r="AL678" s="361"/>
      <c r="AM678" s="361"/>
      <c r="AN678" s="361"/>
      <c r="AO678" s="361"/>
      <c r="AP678" s="361"/>
      <c r="AQ678" s="361"/>
      <c r="AR678" s="361"/>
      <c r="AS678" s="256">
        <f>SUM(AE678:AR678)</f>
        <v>1</v>
      </c>
    </row>
    <row r="679" spans="1:45" outlineLevel="1">
      <c r="A679" s="464"/>
      <c r="B679" s="254" t="s">
        <v>310</v>
      </c>
      <c r="C679" s="251" t="s">
        <v>163</v>
      </c>
      <c r="D679" s="255">
        <f>SUMIFS('7.  Persistence Report'!AX$27:AX$659,'7.  Persistence Report'!$D$27:$D$659,$B678,'7.  Persistence Report'!$H$27:$H$659,$D$605,'7.  Persistence Report'!$J$27:$J$659,"Adjustment")</f>
        <v>0</v>
      </c>
      <c r="E679" s="255">
        <f>SUMIFS('7.  Persistence Report'!AY$27:AY$659,'7.  Persistence Report'!$D$27:$D$659,$B678,'7.  Persistence Report'!$H$27:$H$659,$D$605,'7.  Persistence Report'!$J$27:$J$659,"Adjustment")</f>
        <v>0</v>
      </c>
      <c r="F679" s="255">
        <f>SUMIFS('7.  Persistence Report'!AZ$27:AZ$659,'7.  Persistence Report'!$D$27:$D$659,$B678,'7.  Persistence Report'!$H$27:$H$659,$D$605,'7.  Persistence Report'!$J$27:$J$659,"Adjustment")</f>
        <v>0</v>
      </c>
      <c r="G679" s="255">
        <f>SUMIFS('7.  Persistence Report'!BA$27:BA$659,'7.  Persistence Report'!$D$27:$D$659,$B678,'7.  Persistence Report'!$H$27:$H$659,$D$605,'7.  Persistence Report'!$J$27:$J$659,"Adjustment")</f>
        <v>0</v>
      </c>
      <c r="H679" s="255">
        <f>SUMIFS('7.  Persistence Report'!BB$27:BB$659,'7.  Persistence Report'!$D$27:$D$659,$B678,'7.  Persistence Report'!$H$27:$H$659,$D$605,'7.  Persistence Report'!$J$27:$J$659,"Adjustment")</f>
        <v>0</v>
      </c>
      <c r="I679" s="255">
        <f>SUMIFS('7.  Persistence Report'!BC$27:BC$659,'7.  Persistence Report'!$D$27:$D$659,$B678,'7.  Persistence Report'!$H$27:$H$659,$D$605,'7.  Persistence Report'!$J$27:$J$659,"Adjustment")</f>
        <v>0</v>
      </c>
      <c r="J679" s="255">
        <f>SUMIFS('7.  Persistence Report'!BD$27:BD$659,'7.  Persistence Report'!$D$27:$D$659,$B678,'7.  Persistence Report'!$H$27:$H$659,$D$605,'7.  Persistence Report'!$J$27:$J$659,"Adjustment")</f>
        <v>0</v>
      </c>
      <c r="K679" s="255">
        <f>SUMIFS('7.  Persistence Report'!BE$27:BE$659,'7.  Persistence Report'!$D$27:$D$659,$B678,'7.  Persistence Report'!$H$27:$H$659,$D$605,'7.  Persistence Report'!$J$27:$J$659,"Adjustment")</f>
        <v>0</v>
      </c>
      <c r="L679" s="255">
        <f>SUMIFS('7.  Persistence Report'!BF$27:BF$659,'7.  Persistence Report'!$D$27:$D$659,$B678,'7.  Persistence Report'!$H$27:$H$659,$D$605,'7.  Persistence Report'!$J$27:$J$659,"Adjustment")</f>
        <v>0</v>
      </c>
      <c r="M679" s="255">
        <f>SUMIFS('7.  Persistence Report'!BG$27:BG$659,'7.  Persistence Report'!$D$27:$D$659,$B678,'7.  Persistence Report'!$H$27:$H$659,$D$605,'7.  Persistence Report'!$J$27:$J$659,"Adjustment")</f>
        <v>0</v>
      </c>
      <c r="N679" s="255">
        <f>SUMIFS('7.  Persistence Report'!BH$27:BH$659,'7.  Persistence Report'!$D$27:$D$659,$B678,'7.  Persistence Report'!$H$27:$H$659,$D$605,'7.  Persistence Report'!$J$27:$J$659,"Adjustment")</f>
        <v>0</v>
      </c>
      <c r="O679" s="255">
        <f>SUMIFS('7.  Persistence Report'!BI$27:BI$659,'7.  Persistence Report'!$D$27:$D$659,$B678,'7.  Persistence Report'!$H$27:$H$659,$D$605,'7.  Persistence Report'!$J$27:$J$659,"Adjustment")</f>
        <v>0</v>
      </c>
      <c r="P679" s="255">
        <f>SUMIFS('7.  Persistence Report'!BJ$27:BJ$659,'7.  Persistence Report'!$D$27:$D$659,$B678,'7.  Persistence Report'!$H$27:$H$659,$D$605,'7.  Persistence Report'!$J$27:$J$659,"Adjustment")</f>
        <v>0</v>
      </c>
      <c r="Q679" s="251"/>
      <c r="R679" s="255">
        <f>SUMIFS('7.  Persistence Report'!S$27:S$659,'7.  Persistence Report'!$D$27:$D$659,$B678,'7.  Persistence Report'!$H$27:$H$659,$R$605,'7.  Persistence Report'!$J$27:$J$659,"Adjustment")</f>
        <v>0</v>
      </c>
      <c r="S679" s="255">
        <f>SUMIFS('7.  Persistence Report'!T$27:T$659,'7.  Persistence Report'!$D$27:$D$659,$B678,'7.  Persistence Report'!$H$27:$H$659,$R$605,'7.  Persistence Report'!$J$27:$J$659,"Adjustment")</f>
        <v>0</v>
      </c>
      <c r="T679" s="255">
        <f>SUMIFS('7.  Persistence Report'!U$27:U$659,'7.  Persistence Report'!$D$27:$D$659,$B678,'7.  Persistence Report'!$H$27:$H$659,$R$605,'7.  Persistence Report'!$J$27:$J$659,"Adjustment")</f>
        <v>0</v>
      </c>
      <c r="U679" s="255">
        <f>SUMIFS('7.  Persistence Report'!V$27:V$659,'7.  Persistence Report'!$D$27:$D$659,$B678,'7.  Persistence Report'!$H$27:$H$659,$R$605,'7.  Persistence Report'!$J$27:$J$659,"Adjustment")</f>
        <v>0</v>
      </c>
      <c r="V679" s="255">
        <f>SUMIFS('7.  Persistence Report'!W$27:W$659,'7.  Persistence Report'!$D$27:$D$659,$B678,'7.  Persistence Report'!$H$27:$H$659,$R$605,'7.  Persistence Report'!$J$27:$J$659,"Adjustment")</f>
        <v>0</v>
      </c>
      <c r="W679" s="255">
        <f>SUMIFS('7.  Persistence Report'!X$27:X$659,'7.  Persistence Report'!$D$27:$D$659,$B678,'7.  Persistence Report'!$H$27:$H$659,$R$605,'7.  Persistence Report'!$J$27:$J$659,"Adjustment")</f>
        <v>0</v>
      </c>
      <c r="X679" s="255">
        <f>SUMIFS('7.  Persistence Report'!Y$27:Y$659,'7.  Persistence Report'!$D$27:$D$659,$B678,'7.  Persistence Report'!$H$27:$H$659,$R$605,'7.  Persistence Report'!$J$27:$J$659,"Adjustment")</f>
        <v>0</v>
      </c>
      <c r="Y679" s="255">
        <f>SUMIFS('7.  Persistence Report'!Z$27:Z$659,'7.  Persistence Report'!$D$27:$D$659,$B678,'7.  Persistence Report'!$H$27:$H$659,$R$605,'7.  Persistence Report'!$J$27:$J$659,"Adjustment")</f>
        <v>0</v>
      </c>
      <c r="Z679" s="255">
        <f>SUMIFS('7.  Persistence Report'!AA$27:AA$659,'7.  Persistence Report'!$D$27:$D$659,$B678,'7.  Persistence Report'!$H$27:$H$659,$R$605,'7.  Persistence Report'!$J$27:$J$659,"Adjustment")</f>
        <v>0</v>
      </c>
      <c r="AA679" s="255">
        <f>SUMIFS('7.  Persistence Report'!AB$27:AB$659,'7.  Persistence Report'!$D$27:$D$659,$B678,'7.  Persistence Report'!$H$27:$H$659,$R$605,'7.  Persistence Report'!$J$27:$J$659,"Adjustment")</f>
        <v>0</v>
      </c>
      <c r="AB679" s="255">
        <f>SUMIFS('7.  Persistence Report'!AC$27:AC$659,'7.  Persistence Report'!$D$27:$D$659,$B678,'7.  Persistence Report'!$H$27:$H$659,$R$605,'7.  Persistence Report'!$J$27:$J$659,"Adjustment")</f>
        <v>0</v>
      </c>
      <c r="AC679" s="255">
        <f>SUMIFS('7.  Persistence Report'!AD$27:AD$659,'7.  Persistence Report'!$D$27:$D$659,$B678,'7.  Persistence Report'!$H$27:$H$659,$R$605,'7.  Persistence Report'!$J$27:$J$659,"Adjustment")</f>
        <v>0</v>
      </c>
      <c r="AD679" s="255">
        <f>SUMIFS('7.  Persistence Report'!AE$27:AE$659,'7.  Persistence Report'!$D$27:$D$659,$B678,'7.  Persistence Report'!$H$27:$H$659,$R$605,'7.  Persistence Report'!$J$27:$J$659,"Adjustment")</f>
        <v>0</v>
      </c>
      <c r="AE679" s="362">
        <f>AE678</f>
        <v>1</v>
      </c>
      <c r="AF679" s="362">
        <f t="shared" ref="AF679" si="1939">AF678</f>
        <v>0</v>
      </c>
      <c r="AG679" s="362">
        <f t="shared" ref="AG679" si="1940">AG678</f>
        <v>0</v>
      </c>
      <c r="AH679" s="362">
        <f t="shared" ref="AH679" si="1941">AH678</f>
        <v>0</v>
      </c>
      <c r="AI679" s="362">
        <f t="shared" ref="AI679" si="1942">AI678</f>
        <v>0</v>
      </c>
      <c r="AJ679" s="362">
        <f t="shared" ref="AJ679" si="1943">AJ678</f>
        <v>0</v>
      </c>
      <c r="AK679" s="362">
        <f t="shared" ref="AK679" si="1944">AK678</f>
        <v>0</v>
      </c>
      <c r="AL679" s="362">
        <f t="shared" ref="AL679" si="1945">AL678</f>
        <v>0</v>
      </c>
      <c r="AM679" s="362">
        <f t="shared" ref="AM679" si="1946">AM678</f>
        <v>0</v>
      </c>
      <c r="AN679" s="362">
        <f t="shared" ref="AN679" si="1947">AN678</f>
        <v>0</v>
      </c>
      <c r="AO679" s="362">
        <f t="shared" ref="AO679" si="1948">AO678</f>
        <v>0</v>
      </c>
      <c r="AP679" s="362">
        <f t="shared" ref="AP679" si="1949">AP678</f>
        <v>0</v>
      </c>
      <c r="AQ679" s="362">
        <f t="shared" ref="AQ679" si="1950">AQ678</f>
        <v>0</v>
      </c>
      <c r="AR679" s="362">
        <f t="shared" ref="AR679" si="1951">AR678</f>
        <v>0</v>
      </c>
      <c r="AS679" s="266"/>
    </row>
    <row r="680" spans="1:45"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outlineLevel="1">
      <c r="A681" s="464">
        <v>23</v>
      </c>
      <c r="B681" s="379" t="s">
        <v>115</v>
      </c>
      <c r="C681" s="251" t="s">
        <v>25</v>
      </c>
      <c r="D681" s="255">
        <f>SUMIFS('7.  Persistence Report'!AX$27:AX$659,'7.  Persistence Report'!$D$27:$D$659,$B681,'7.  Persistence Report'!$H$27:$H$659,$D$605,'7.  Persistence Report'!$J$27:$J$659,"&lt;&gt;Adjustment")</f>
        <v>1097233.3184946608</v>
      </c>
      <c r="E681" s="255">
        <f>SUMIFS('7.  Persistence Report'!AY$27:AY$659,'7.  Persistence Report'!$D$27:$D$659,$B681,'7.  Persistence Report'!$H$27:$H$659,$D$605,'7.  Persistence Report'!$J$27:$J$659,"&lt;&gt;Adjustment")</f>
        <v>1097233.3184946608</v>
      </c>
      <c r="F681" s="255">
        <f>SUMIFS('7.  Persistence Report'!AZ$27:AZ$659,'7.  Persistence Report'!$D$27:$D$659,$B681,'7.  Persistence Report'!$H$27:$H$659,$D$605,'7.  Persistence Report'!$J$27:$J$659,"&lt;&gt;Adjustment")</f>
        <v>1097233.3184946608</v>
      </c>
      <c r="G681" s="255">
        <f>SUMIFS('7.  Persistence Report'!BA$27:BA$659,'7.  Persistence Report'!$D$27:$D$659,$B681,'7.  Persistence Report'!$H$27:$H$659,$D$605,'7.  Persistence Report'!$J$27:$J$659,"&lt;&gt;Adjustment")</f>
        <v>1097233.3184946608</v>
      </c>
      <c r="H681" s="255">
        <f>SUMIFS('7.  Persistence Report'!BB$27:BB$659,'7.  Persistence Report'!$D$27:$D$659,$B681,'7.  Persistence Report'!$H$27:$H$659,$D$605,'7.  Persistence Report'!$J$27:$J$659,"&lt;&gt;Adjustment")</f>
        <v>1097233.3184946608</v>
      </c>
      <c r="I681" s="255">
        <f>SUMIFS('7.  Persistence Report'!BC$27:BC$659,'7.  Persistence Report'!$D$27:$D$659,$B681,'7.  Persistence Report'!$H$27:$H$659,$D$605,'7.  Persistence Report'!$J$27:$J$659,"&lt;&gt;Adjustment")</f>
        <v>1097233.3184946608</v>
      </c>
      <c r="J681" s="255">
        <f>SUMIFS('7.  Persistence Report'!BD$27:BD$659,'7.  Persistence Report'!$D$27:$D$659,$B681,'7.  Persistence Report'!$H$27:$H$659,$D$605,'7.  Persistence Report'!$J$27:$J$659,"&lt;&gt;Adjustment")</f>
        <v>1097233.3184946608</v>
      </c>
      <c r="K681" s="255">
        <f>SUMIFS('7.  Persistence Report'!BE$27:BE$659,'7.  Persistence Report'!$D$27:$D$659,$B681,'7.  Persistence Report'!$H$27:$H$659,$D$605,'7.  Persistence Report'!$J$27:$J$659,"&lt;&gt;Adjustment")</f>
        <v>1097233.3184946608</v>
      </c>
      <c r="L681" s="255">
        <f>SUMIFS('7.  Persistence Report'!BF$27:BF$659,'7.  Persistence Report'!$D$27:$D$659,$B681,'7.  Persistence Report'!$H$27:$H$659,$D$605,'7.  Persistence Report'!$J$27:$J$659,"&lt;&gt;Adjustment")</f>
        <v>1097233.3184946608</v>
      </c>
      <c r="M681" s="255">
        <f>SUMIFS('7.  Persistence Report'!BG$27:BG$659,'7.  Persistence Report'!$D$27:$D$659,$B681,'7.  Persistence Report'!$H$27:$H$659,$D$605,'7.  Persistence Report'!$J$27:$J$659,"&lt;&gt;Adjustment")</f>
        <v>1097233.3184946608</v>
      </c>
      <c r="N681" s="255">
        <f>SUMIFS('7.  Persistence Report'!BH$27:BH$659,'7.  Persistence Report'!$D$27:$D$659,$B681,'7.  Persistence Report'!$H$27:$H$659,$D$605,'7.  Persistence Report'!$J$27:$J$659,"&lt;&gt;Adjustment")</f>
        <v>1068029.5662889173</v>
      </c>
      <c r="O681" s="255">
        <f>SUMIFS('7.  Persistence Report'!BI$27:BI$659,'7.  Persistence Report'!$D$27:$D$659,$B681,'7.  Persistence Report'!$H$27:$H$659,$D$605,'7.  Persistence Report'!$J$27:$J$659,"&lt;&gt;Adjustment")</f>
        <v>1068029.5662889173</v>
      </c>
      <c r="P681" s="255">
        <f>SUMIFS('7.  Persistence Report'!BJ$27:BJ$659,'7.  Persistence Report'!$D$27:$D$659,$B681,'7.  Persistence Report'!$H$27:$H$659,$D$605,'7.  Persistence Report'!$J$27:$J$659,"&lt;&gt;Adjustment")</f>
        <v>1068029.5662889173</v>
      </c>
      <c r="Q681" s="251"/>
      <c r="R681" s="255">
        <f>SUMIFS('7.  Persistence Report'!S$27:S$659,'7.  Persistence Report'!$D$27:$D$659,$B681,'7.  Persistence Report'!$H$27:$H$659,$R$605,'7.  Persistence Report'!$J$27:$J$659,"&lt;&gt;Adjustment")</f>
        <v>46.982649484536097</v>
      </c>
      <c r="S681" s="255">
        <f>SUMIFS('7.  Persistence Report'!T$27:T$659,'7.  Persistence Report'!$D$27:$D$659,$B681,'7.  Persistence Report'!$H$27:$H$659,$R$605,'7.  Persistence Report'!$J$27:$J$659,"&lt;&gt;Adjustment")</f>
        <v>46.982649484536097</v>
      </c>
      <c r="T681" s="255">
        <f>SUMIFS('7.  Persistence Report'!U$27:U$659,'7.  Persistence Report'!$D$27:$D$659,$B681,'7.  Persistence Report'!$H$27:$H$659,$R$605,'7.  Persistence Report'!$J$27:$J$659,"&lt;&gt;Adjustment")</f>
        <v>46.982649484536097</v>
      </c>
      <c r="U681" s="255">
        <f>SUMIFS('7.  Persistence Report'!V$27:V$659,'7.  Persistence Report'!$D$27:$D$659,$B681,'7.  Persistence Report'!$H$27:$H$659,$R$605,'7.  Persistence Report'!$J$27:$J$659,"&lt;&gt;Adjustment")</f>
        <v>46.982649484536097</v>
      </c>
      <c r="V681" s="255">
        <f>SUMIFS('7.  Persistence Report'!W$27:W$659,'7.  Persistence Report'!$D$27:$D$659,$B681,'7.  Persistence Report'!$H$27:$H$659,$R$605,'7.  Persistence Report'!$J$27:$J$659,"&lt;&gt;Adjustment")</f>
        <v>46.982649484536097</v>
      </c>
      <c r="W681" s="255">
        <f>SUMIFS('7.  Persistence Report'!X$27:X$659,'7.  Persistence Report'!$D$27:$D$659,$B681,'7.  Persistence Report'!$H$27:$H$659,$R$605,'7.  Persistence Report'!$J$27:$J$659,"&lt;&gt;Adjustment")</f>
        <v>46.982649484536097</v>
      </c>
      <c r="X681" s="255">
        <f>SUMIFS('7.  Persistence Report'!Y$27:Y$659,'7.  Persistence Report'!$D$27:$D$659,$B681,'7.  Persistence Report'!$H$27:$H$659,$R$605,'7.  Persistence Report'!$J$27:$J$659,"&lt;&gt;Adjustment")</f>
        <v>46.982649484536097</v>
      </c>
      <c r="Y681" s="255">
        <f>SUMIFS('7.  Persistence Report'!Z$27:Z$659,'7.  Persistence Report'!$D$27:$D$659,$B681,'7.  Persistence Report'!$H$27:$H$659,$R$605,'7.  Persistence Report'!$J$27:$J$659,"&lt;&gt;Adjustment")</f>
        <v>46.982649484536097</v>
      </c>
      <c r="Z681" s="255">
        <f>SUMIFS('7.  Persistence Report'!AA$27:AA$659,'7.  Persistence Report'!$D$27:$D$659,$B681,'7.  Persistence Report'!$H$27:$H$659,$R$605,'7.  Persistence Report'!$J$27:$J$659,"&lt;&gt;Adjustment")</f>
        <v>46.982649484536097</v>
      </c>
      <c r="AA681" s="255">
        <f>SUMIFS('7.  Persistence Report'!AB$27:AB$659,'7.  Persistence Report'!$D$27:$D$659,$B681,'7.  Persistence Report'!$H$27:$H$659,$R$605,'7.  Persistence Report'!$J$27:$J$659,"&lt;&gt;Adjustment")</f>
        <v>46.982649484536097</v>
      </c>
      <c r="AB681" s="255">
        <f>SUMIFS('7.  Persistence Report'!AC$27:AC$659,'7.  Persistence Report'!$D$27:$D$659,$B681,'7.  Persistence Report'!$H$27:$H$659,$R$605,'7.  Persistence Report'!$J$27:$J$659,"&lt;&gt;Adjustment")</f>
        <v>46.854394487320093</v>
      </c>
      <c r="AC681" s="255">
        <f>SUMIFS('7.  Persistence Report'!AD$27:AD$659,'7.  Persistence Report'!$D$27:$D$659,$B681,'7.  Persistence Report'!$H$27:$H$659,$R$605,'7.  Persistence Report'!$J$27:$J$659,"&lt;&gt;Adjustment")</f>
        <v>46.854394487320093</v>
      </c>
      <c r="AD681" s="255">
        <f>SUMIFS('7.  Persistence Report'!AE$27:AE$659,'7.  Persistence Report'!$D$27:$D$659,$B681,'7.  Persistence Report'!$H$27:$H$659,$R$605,'7.  Persistence Report'!$J$27:$J$659,"&lt;&gt;Adjustment")</f>
        <v>46.854394487320093</v>
      </c>
      <c r="AE681" s="366">
        <f>IFERROR(VLOOKUP($B681,'3-a.  Rate Class Allocations'!$B:$AM,4,FALSE),0)</f>
        <v>1</v>
      </c>
      <c r="AF681" s="366">
        <f>IFERROR(VLOOKUP($B681,'3-a.  Rate Class Allocations'!$B:$AM,6,FALSE),0)</f>
        <v>0</v>
      </c>
      <c r="AG681" s="366">
        <f>IFERROR(VLOOKUP($B681,'3-a.  Rate Class Allocations'!$B:$AM,8,FALSE),0)</f>
        <v>0</v>
      </c>
      <c r="AH681" s="366">
        <f>IFERROR(VLOOKUP($B681,'3-a.  Rate Class Allocations'!$B:$AM,9,FALSE),0)</f>
        <v>0</v>
      </c>
      <c r="AI681" s="366">
        <f>IFERROR(VLOOKUP($B681,'3-a.  Rate Class Allocations'!$B:$AM,11,FALSE),0)</f>
        <v>0</v>
      </c>
      <c r="AJ681" s="366">
        <f>IFERROR(VLOOKUP($B681,'3-a.  Rate Class Allocations'!$B:$AM,13,FALSE),0)</f>
        <v>0</v>
      </c>
      <c r="AK681" s="361"/>
      <c r="AL681" s="361"/>
      <c r="AM681" s="361"/>
      <c r="AN681" s="361"/>
      <c r="AO681" s="361"/>
      <c r="AP681" s="361"/>
      <c r="AQ681" s="361"/>
      <c r="AR681" s="361"/>
      <c r="AS681" s="256">
        <f>SUM(AE681:AR681)</f>
        <v>1</v>
      </c>
    </row>
    <row r="682" spans="1:45" outlineLevel="1">
      <c r="A682" s="464"/>
      <c r="B682" s="254" t="s">
        <v>310</v>
      </c>
      <c r="C682" s="251" t="s">
        <v>163</v>
      </c>
      <c r="D682" s="255">
        <f>SUMIFS('7.  Persistence Report'!AX$27:AX$659,'7.  Persistence Report'!$D$27:$D$659,$B681,'7.  Persistence Report'!$H$27:$H$659,$D$605,'7.  Persistence Report'!$J$27:$J$659,"Adjustment")</f>
        <v>0</v>
      </c>
      <c r="E682" s="255">
        <f>SUMIFS('7.  Persistence Report'!AY$27:AY$659,'7.  Persistence Report'!$D$27:$D$659,$B681,'7.  Persistence Report'!$H$27:$H$659,$D$605,'7.  Persistence Report'!$J$27:$J$659,"Adjustment")</f>
        <v>0</v>
      </c>
      <c r="F682" s="255">
        <f>SUMIFS('7.  Persistence Report'!AZ$27:AZ$659,'7.  Persistence Report'!$D$27:$D$659,$B681,'7.  Persistence Report'!$H$27:$H$659,$D$605,'7.  Persistence Report'!$J$27:$J$659,"Adjustment")</f>
        <v>0</v>
      </c>
      <c r="G682" s="255">
        <f>SUMIFS('7.  Persistence Report'!BA$27:BA$659,'7.  Persistence Report'!$D$27:$D$659,$B681,'7.  Persistence Report'!$H$27:$H$659,$D$605,'7.  Persistence Report'!$J$27:$J$659,"Adjustment")</f>
        <v>0</v>
      </c>
      <c r="H682" s="255">
        <f>SUMIFS('7.  Persistence Report'!BB$27:BB$659,'7.  Persistence Report'!$D$27:$D$659,$B681,'7.  Persistence Report'!$H$27:$H$659,$D$605,'7.  Persistence Report'!$J$27:$J$659,"Adjustment")</f>
        <v>0</v>
      </c>
      <c r="I682" s="255">
        <f>SUMIFS('7.  Persistence Report'!BC$27:BC$659,'7.  Persistence Report'!$D$27:$D$659,$B681,'7.  Persistence Report'!$H$27:$H$659,$D$605,'7.  Persistence Report'!$J$27:$J$659,"Adjustment")</f>
        <v>0</v>
      </c>
      <c r="J682" s="255">
        <f>SUMIFS('7.  Persistence Report'!BD$27:BD$659,'7.  Persistence Report'!$D$27:$D$659,$B681,'7.  Persistence Report'!$H$27:$H$659,$D$605,'7.  Persistence Report'!$J$27:$J$659,"Adjustment")</f>
        <v>0</v>
      </c>
      <c r="K682" s="255">
        <f>SUMIFS('7.  Persistence Report'!BE$27:BE$659,'7.  Persistence Report'!$D$27:$D$659,$B681,'7.  Persistence Report'!$H$27:$H$659,$D$605,'7.  Persistence Report'!$J$27:$J$659,"Adjustment")</f>
        <v>0</v>
      </c>
      <c r="L682" s="255">
        <f>SUMIFS('7.  Persistence Report'!BF$27:BF$659,'7.  Persistence Report'!$D$27:$D$659,$B681,'7.  Persistence Report'!$H$27:$H$659,$D$605,'7.  Persistence Report'!$J$27:$J$659,"Adjustment")</f>
        <v>0</v>
      </c>
      <c r="M682" s="255">
        <f>SUMIFS('7.  Persistence Report'!BG$27:BG$659,'7.  Persistence Report'!$D$27:$D$659,$B681,'7.  Persistence Report'!$H$27:$H$659,$D$605,'7.  Persistence Report'!$J$27:$J$659,"Adjustment")</f>
        <v>0</v>
      </c>
      <c r="N682" s="255">
        <f>SUMIFS('7.  Persistence Report'!BH$27:BH$659,'7.  Persistence Report'!$D$27:$D$659,$B681,'7.  Persistence Report'!$H$27:$H$659,$D$605,'7.  Persistence Report'!$J$27:$J$659,"Adjustment")</f>
        <v>0</v>
      </c>
      <c r="O682" s="255">
        <f>SUMIFS('7.  Persistence Report'!BI$27:BI$659,'7.  Persistence Report'!$D$27:$D$659,$B681,'7.  Persistence Report'!$H$27:$H$659,$D$605,'7.  Persistence Report'!$J$27:$J$659,"Adjustment")</f>
        <v>0</v>
      </c>
      <c r="P682" s="255">
        <f>SUMIFS('7.  Persistence Report'!BJ$27:BJ$659,'7.  Persistence Report'!$D$27:$D$659,$B681,'7.  Persistence Report'!$H$27:$H$659,$D$605,'7.  Persistence Report'!$J$27:$J$659,"Adjustment")</f>
        <v>0</v>
      </c>
      <c r="Q682" s="251"/>
      <c r="R682" s="255">
        <f>SUMIFS('7.  Persistence Report'!S$27:S$659,'7.  Persistence Report'!$D$27:$D$659,$B681,'7.  Persistence Report'!$H$27:$H$659,$R$605,'7.  Persistence Report'!$J$27:$J$659,"Adjustment")</f>
        <v>0</v>
      </c>
      <c r="S682" s="255">
        <f>SUMIFS('7.  Persistence Report'!T$27:T$659,'7.  Persistence Report'!$D$27:$D$659,$B681,'7.  Persistence Report'!$H$27:$H$659,$R$605,'7.  Persistence Report'!$J$27:$J$659,"Adjustment")</f>
        <v>0</v>
      </c>
      <c r="T682" s="255">
        <f>SUMIFS('7.  Persistence Report'!U$27:U$659,'7.  Persistence Report'!$D$27:$D$659,$B681,'7.  Persistence Report'!$H$27:$H$659,$R$605,'7.  Persistence Report'!$J$27:$J$659,"Adjustment")</f>
        <v>0</v>
      </c>
      <c r="U682" s="255">
        <f>SUMIFS('7.  Persistence Report'!V$27:V$659,'7.  Persistence Report'!$D$27:$D$659,$B681,'7.  Persistence Report'!$H$27:$H$659,$R$605,'7.  Persistence Report'!$J$27:$J$659,"Adjustment")</f>
        <v>0</v>
      </c>
      <c r="V682" s="255">
        <f>SUMIFS('7.  Persistence Report'!W$27:W$659,'7.  Persistence Report'!$D$27:$D$659,$B681,'7.  Persistence Report'!$H$27:$H$659,$R$605,'7.  Persistence Report'!$J$27:$J$659,"Adjustment")</f>
        <v>0</v>
      </c>
      <c r="W682" s="255">
        <f>SUMIFS('7.  Persistence Report'!X$27:X$659,'7.  Persistence Report'!$D$27:$D$659,$B681,'7.  Persistence Report'!$H$27:$H$659,$R$605,'7.  Persistence Report'!$J$27:$J$659,"Adjustment")</f>
        <v>0</v>
      </c>
      <c r="X682" s="255">
        <f>SUMIFS('7.  Persistence Report'!Y$27:Y$659,'7.  Persistence Report'!$D$27:$D$659,$B681,'7.  Persistence Report'!$H$27:$H$659,$R$605,'7.  Persistence Report'!$J$27:$J$659,"Adjustment")</f>
        <v>0</v>
      </c>
      <c r="Y682" s="255">
        <f>SUMIFS('7.  Persistence Report'!Z$27:Z$659,'7.  Persistence Report'!$D$27:$D$659,$B681,'7.  Persistence Report'!$H$27:$H$659,$R$605,'7.  Persistence Report'!$J$27:$J$659,"Adjustment")</f>
        <v>0</v>
      </c>
      <c r="Z682" s="255">
        <f>SUMIFS('7.  Persistence Report'!AA$27:AA$659,'7.  Persistence Report'!$D$27:$D$659,$B681,'7.  Persistence Report'!$H$27:$H$659,$R$605,'7.  Persistence Report'!$J$27:$J$659,"Adjustment")</f>
        <v>0</v>
      </c>
      <c r="AA682" s="255">
        <f>SUMIFS('7.  Persistence Report'!AB$27:AB$659,'7.  Persistence Report'!$D$27:$D$659,$B681,'7.  Persistence Report'!$H$27:$H$659,$R$605,'7.  Persistence Report'!$J$27:$J$659,"Adjustment")</f>
        <v>0</v>
      </c>
      <c r="AB682" s="255">
        <f>SUMIFS('7.  Persistence Report'!AC$27:AC$659,'7.  Persistence Report'!$D$27:$D$659,$B681,'7.  Persistence Report'!$H$27:$H$659,$R$605,'7.  Persistence Report'!$J$27:$J$659,"Adjustment")</f>
        <v>0</v>
      </c>
      <c r="AC682" s="255">
        <f>SUMIFS('7.  Persistence Report'!AD$27:AD$659,'7.  Persistence Report'!$D$27:$D$659,$B681,'7.  Persistence Report'!$H$27:$H$659,$R$605,'7.  Persistence Report'!$J$27:$J$659,"Adjustment")</f>
        <v>0</v>
      </c>
      <c r="AD682" s="255">
        <f>SUMIFS('7.  Persistence Report'!AE$27:AE$659,'7.  Persistence Report'!$D$27:$D$659,$B681,'7.  Persistence Report'!$H$27:$H$659,$R$605,'7.  Persistence Report'!$J$27:$J$659,"Adjustment")</f>
        <v>0</v>
      </c>
      <c r="AE682" s="362">
        <f>AE681</f>
        <v>1</v>
      </c>
      <c r="AF682" s="362">
        <f t="shared" ref="AF682" si="1952">AF681</f>
        <v>0</v>
      </c>
      <c r="AG682" s="362">
        <f t="shared" ref="AG682" si="1953">AG681</f>
        <v>0</v>
      </c>
      <c r="AH682" s="362">
        <f t="shared" ref="AH682" si="1954">AH681</f>
        <v>0</v>
      </c>
      <c r="AI682" s="362">
        <f t="shared" ref="AI682" si="1955">AI681</f>
        <v>0</v>
      </c>
      <c r="AJ682" s="362">
        <f t="shared" ref="AJ682" si="1956">AJ681</f>
        <v>0</v>
      </c>
      <c r="AK682" s="362">
        <f t="shared" ref="AK682" si="1957">AK681</f>
        <v>0</v>
      </c>
      <c r="AL682" s="362">
        <f t="shared" ref="AL682" si="1958">AL681</f>
        <v>0</v>
      </c>
      <c r="AM682" s="362">
        <f t="shared" ref="AM682" si="1959">AM681</f>
        <v>0</v>
      </c>
      <c r="AN682" s="362">
        <f t="shared" ref="AN682" si="1960">AN681</f>
        <v>0</v>
      </c>
      <c r="AO682" s="362">
        <f t="shared" ref="AO682" si="1961">AO681</f>
        <v>0</v>
      </c>
      <c r="AP682" s="362">
        <f t="shared" ref="AP682" si="1962">AP681</f>
        <v>0</v>
      </c>
      <c r="AQ682" s="362">
        <f t="shared" ref="AQ682" si="1963">AQ681</f>
        <v>0</v>
      </c>
      <c r="AR682" s="362">
        <f t="shared" ref="AR682" si="1964">AR681</f>
        <v>0</v>
      </c>
      <c r="AS682" s="266"/>
    </row>
    <row r="683" spans="1:45"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outlineLevel="1">
      <c r="A684" s="464">
        <v>24</v>
      </c>
      <c r="B684" s="379" t="s">
        <v>116</v>
      </c>
      <c r="C684" s="251" t="s">
        <v>25</v>
      </c>
      <c r="D684" s="255">
        <f>SUMIFS('7.  Persistence Report'!AX$27:AX$659,'7.  Persistence Report'!$D$27:$D$659,$B684,'7.  Persistence Report'!$H$27:$H$659,$D$605,'7.  Persistence Report'!$J$27:$J$659,"&lt;&gt;Adjustment")</f>
        <v>834949.47228732542</v>
      </c>
      <c r="E684" s="255">
        <f>SUMIFS('7.  Persistence Report'!AY$27:AY$659,'7.  Persistence Report'!$D$27:$D$659,$B684,'7.  Persistence Report'!$H$27:$H$659,$D$605,'7.  Persistence Report'!$J$27:$J$659,"&lt;&gt;Adjustment")</f>
        <v>834949.47228732542</v>
      </c>
      <c r="F684" s="255">
        <f>SUMIFS('7.  Persistence Report'!AZ$27:AZ$659,'7.  Persistence Report'!$D$27:$D$659,$B684,'7.  Persistence Report'!$H$27:$H$659,$D$605,'7.  Persistence Report'!$J$27:$J$659,"&lt;&gt;Adjustment")</f>
        <v>834949.47228732542</v>
      </c>
      <c r="G684" s="255">
        <f>SUMIFS('7.  Persistence Report'!BA$27:BA$659,'7.  Persistence Report'!$D$27:$D$659,$B684,'7.  Persistence Report'!$H$27:$H$659,$D$605,'7.  Persistence Report'!$J$27:$J$659,"&lt;&gt;Adjustment")</f>
        <v>834949.47228732542</v>
      </c>
      <c r="H684" s="255">
        <f>SUMIFS('7.  Persistence Report'!BB$27:BB$659,'7.  Persistence Report'!$D$27:$D$659,$B684,'7.  Persistence Report'!$H$27:$H$659,$D$605,'7.  Persistence Report'!$J$27:$J$659,"&lt;&gt;Adjustment")</f>
        <v>834949.47228732542</v>
      </c>
      <c r="I684" s="255">
        <f>SUMIFS('7.  Persistence Report'!BC$27:BC$659,'7.  Persistence Report'!$D$27:$D$659,$B684,'7.  Persistence Report'!$H$27:$H$659,$D$605,'7.  Persistence Report'!$J$27:$J$659,"&lt;&gt;Adjustment")</f>
        <v>834949.47228732542</v>
      </c>
      <c r="J684" s="255">
        <f>SUMIFS('7.  Persistence Report'!BD$27:BD$659,'7.  Persistence Report'!$D$27:$D$659,$B684,'7.  Persistence Report'!$H$27:$H$659,$D$605,'7.  Persistence Report'!$J$27:$J$659,"&lt;&gt;Adjustment")</f>
        <v>834949.47228732542</v>
      </c>
      <c r="K684" s="255">
        <f>SUMIFS('7.  Persistence Report'!BE$27:BE$659,'7.  Persistence Report'!$D$27:$D$659,$B684,'7.  Persistence Report'!$H$27:$H$659,$D$605,'7.  Persistence Report'!$J$27:$J$659,"&lt;&gt;Adjustment")</f>
        <v>834949.47228732542</v>
      </c>
      <c r="L684" s="255">
        <f>SUMIFS('7.  Persistence Report'!BF$27:BF$659,'7.  Persistence Report'!$D$27:$D$659,$B684,'7.  Persistence Report'!$H$27:$H$659,$D$605,'7.  Persistence Report'!$J$27:$J$659,"&lt;&gt;Adjustment")</f>
        <v>834949.47228732542</v>
      </c>
      <c r="M684" s="255">
        <f>SUMIFS('7.  Persistence Report'!BG$27:BG$659,'7.  Persistence Report'!$D$27:$D$659,$B684,'7.  Persistence Report'!$H$27:$H$659,$D$605,'7.  Persistence Report'!$J$27:$J$659,"&lt;&gt;Adjustment")</f>
        <v>834422.83122643619</v>
      </c>
      <c r="N684" s="255">
        <f>SUMIFS('7.  Persistence Report'!BH$27:BH$659,'7.  Persistence Report'!$D$27:$D$659,$B684,'7.  Persistence Report'!$H$27:$H$659,$D$605,'7.  Persistence Report'!$J$27:$J$659,"&lt;&gt;Adjustment")</f>
        <v>610294.97170049278</v>
      </c>
      <c r="O684" s="255">
        <f>SUMIFS('7.  Persistence Report'!BI$27:BI$659,'7.  Persistence Report'!$D$27:$D$659,$B684,'7.  Persistence Report'!$H$27:$H$659,$D$605,'7.  Persistence Report'!$J$27:$J$659,"&lt;&gt;Adjustment")</f>
        <v>608285.53388209979</v>
      </c>
      <c r="P684" s="255">
        <f>SUMIFS('7.  Persistence Report'!BJ$27:BJ$659,'7.  Persistence Report'!$D$27:$D$659,$B684,'7.  Persistence Report'!$H$27:$H$659,$D$605,'7.  Persistence Report'!$J$27:$J$659,"&lt;&gt;Adjustment")</f>
        <v>596686.48035251454</v>
      </c>
      <c r="Q684" s="255">
        <v>12</v>
      </c>
      <c r="R684" s="255">
        <f>SUMIFS('7.  Persistence Report'!S$27:S$659,'7.  Persistence Report'!$D$27:$D$659,$B684,'7.  Persistence Report'!$H$27:$H$659,$R$605,'7.  Persistence Report'!$J$27:$J$659,"&lt;&gt;Adjustment")</f>
        <v>485.04340974559682</v>
      </c>
      <c r="S684" s="255">
        <f>SUMIFS('7.  Persistence Report'!T$27:T$659,'7.  Persistence Report'!$D$27:$D$659,$B684,'7.  Persistence Report'!$H$27:$H$659,$R$605,'7.  Persistence Report'!$J$27:$J$659,"&lt;&gt;Adjustment")</f>
        <v>485.04340974559682</v>
      </c>
      <c r="T684" s="255">
        <f>SUMIFS('7.  Persistence Report'!U$27:U$659,'7.  Persistence Report'!$D$27:$D$659,$B684,'7.  Persistence Report'!$H$27:$H$659,$R$605,'7.  Persistence Report'!$J$27:$J$659,"&lt;&gt;Adjustment")</f>
        <v>485.04340974559682</v>
      </c>
      <c r="U684" s="255">
        <f>SUMIFS('7.  Persistence Report'!V$27:V$659,'7.  Persistence Report'!$D$27:$D$659,$B684,'7.  Persistence Report'!$H$27:$H$659,$R$605,'7.  Persistence Report'!$J$27:$J$659,"&lt;&gt;Adjustment")</f>
        <v>485.04340974559682</v>
      </c>
      <c r="V684" s="255">
        <f>SUMIFS('7.  Persistence Report'!W$27:W$659,'7.  Persistence Report'!$D$27:$D$659,$B684,'7.  Persistence Report'!$H$27:$H$659,$R$605,'7.  Persistence Report'!$J$27:$J$659,"&lt;&gt;Adjustment")</f>
        <v>485.04340974559682</v>
      </c>
      <c r="W684" s="255">
        <f>SUMIFS('7.  Persistence Report'!X$27:X$659,'7.  Persistence Report'!$D$27:$D$659,$B684,'7.  Persistence Report'!$H$27:$H$659,$R$605,'7.  Persistence Report'!$J$27:$J$659,"&lt;&gt;Adjustment")</f>
        <v>485.04340974559682</v>
      </c>
      <c r="X684" s="255">
        <f>SUMIFS('7.  Persistence Report'!Y$27:Y$659,'7.  Persistence Report'!$D$27:$D$659,$B684,'7.  Persistence Report'!$H$27:$H$659,$R$605,'7.  Persistence Report'!$J$27:$J$659,"&lt;&gt;Adjustment")</f>
        <v>485.04340974559682</v>
      </c>
      <c r="Y684" s="255">
        <f>SUMIFS('7.  Persistence Report'!Z$27:Z$659,'7.  Persistence Report'!$D$27:$D$659,$B684,'7.  Persistence Report'!$H$27:$H$659,$R$605,'7.  Persistence Report'!$J$27:$J$659,"&lt;&gt;Adjustment")</f>
        <v>485.04340974559682</v>
      </c>
      <c r="Z684" s="255">
        <f>SUMIFS('7.  Persistence Report'!AA$27:AA$659,'7.  Persistence Report'!$D$27:$D$659,$B684,'7.  Persistence Report'!$H$27:$H$659,$R$605,'7.  Persistence Report'!$J$27:$J$659,"&lt;&gt;Adjustment")</f>
        <v>485.04340974559682</v>
      </c>
      <c r="AA684" s="255">
        <f>SUMIFS('7.  Persistence Report'!AB$27:AB$659,'7.  Persistence Report'!$D$27:$D$659,$B684,'7.  Persistence Report'!$H$27:$H$659,$R$605,'7.  Persistence Report'!$J$27:$J$659,"&lt;&gt;Adjustment")</f>
        <v>482.10375271683563</v>
      </c>
      <c r="AB684" s="255">
        <f>SUMIFS('7.  Persistence Report'!AC$27:AC$659,'7.  Persistence Report'!$D$27:$D$659,$B684,'7.  Persistence Report'!$H$27:$H$659,$R$605,'7.  Persistence Report'!$J$27:$J$659,"&lt;&gt;Adjustment")</f>
        <v>114.64662412168651</v>
      </c>
      <c r="AC684" s="255">
        <f>SUMIFS('7.  Persistence Report'!AD$27:AD$659,'7.  Persistence Report'!$D$27:$D$659,$B684,'7.  Persistence Report'!$H$27:$H$659,$R$605,'7.  Persistence Report'!$J$27:$J$659,"&lt;&gt;Adjustment")</f>
        <v>114.64662412168651</v>
      </c>
      <c r="AD684" s="255">
        <f>SUMIFS('7.  Persistence Report'!AE$27:AE$659,'7.  Persistence Report'!$D$27:$D$659,$B684,'7.  Persistence Report'!$H$27:$H$659,$R$605,'7.  Persistence Report'!$J$27:$J$659,"&lt;&gt;Adjustment")</f>
        <v>108.76731006416412</v>
      </c>
      <c r="AE684" s="366">
        <f>IFERROR(VLOOKUP($B684,'3-a.  Rate Class Allocations'!$B:$AM,4,FALSE),0)</f>
        <v>0.69666666666666666</v>
      </c>
      <c r="AF684" s="366">
        <f>IFERROR(VLOOKUP($B684,'3-a.  Rate Class Allocations'!$B:$AM,6,FALSE),0)</f>
        <v>0</v>
      </c>
      <c r="AG684" s="366">
        <f>IFERROR(VLOOKUP($B684,'3-a.  Rate Class Allocations'!$B:$AM,8,FALSE),0)</f>
        <v>0.19666666666666666</v>
      </c>
      <c r="AH684" s="366">
        <f>IFERROR(VLOOKUP($B684,'3-a.  Rate Class Allocations'!$B:$AM,9,FALSE),0)</f>
        <v>0.10666666666666667</v>
      </c>
      <c r="AI684" s="366">
        <f>IFERROR(VLOOKUP($B684,'3-a.  Rate Class Allocations'!$B:$AM,11,FALSE),0)</f>
        <v>0</v>
      </c>
      <c r="AJ684" s="366">
        <f>IFERROR(VLOOKUP($B684,'3-a.  Rate Class Allocations'!$B:$AM,13,FALSE),0)</f>
        <v>0</v>
      </c>
      <c r="AK684" s="361"/>
      <c r="AL684" s="361"/>
      <c r="AM684" s="361"/>
      <c r="AN684" s="361"/>
      <c r="AO684" s="361"/>
      <c r="AP684" s="361"/>
      <c r="AQ684" s="361"/>
      <c r="AR684" s="361"/>
      <c r="AS684" s="256">
        <f>SUM(AE684:AR684)</f>
        <v>1</v>
      </c>
    </row>
    <row r="685" spans="1:45" outlineLevel="1">
      <c r="A685" s="464"/>
      <c r="B685" s="254" t="s">
        <v>310</v>
      </c>
      <c r="C685" s="251" t="s">
        <v>163</v>
      </c>
      <c r="D685" s="255">
        <f>SUMIFS('7.  Persistence Report'!AX$27:AX$659,'7.  Persistence Report'!$D$27:$D$659,$B684,'7.  Persistence Report'!$H$27:$H$659,$D$605,'7.  Persistence Report'!$J$27:$J$659,"Adjustment")</f>
        <v>0</v>
      </c>
      <c r="E685" s="255">
        <f>SUMIFS('7.  Persistence Report'!AY$27:AY$659,'7.  Persistence Report'!$D$27:$D$659,$B684,'7.  Persistence Report'!$H$27:$H$659,$D$605,'7.  Persistence Report'!$J$27:$J$659,"Adjustment")</f>
        <v>0</v>
      </c>
      <c r="F685" s="255">
        <f>SUMIFS('7.  Persistence Report'!AZ$27:AZ$659,'7.  Persistence Report'!$D$27:$D$659,$B684,'7.  Persistence Report'!$H$27:$H$659,$D$605,'7.  Persistence Report'!$J$27:$J$659,"Adjustment")</f>
        <v>0</v>
      </c>
      <c r="G685" s="255">
        <f>SUMIFS('7.  Persistence Report'!BA$27:BA$659,'7.  Persistence Report'!$D$27:$D$659,$B684,'7.  Persistence Report'!$H$27:$H$659,$D$605,'7.  Persistence Report'!$J$27:$J$659,"Adjustment")</f>
        <v>0</v>
      </c>
      <c r="H685" s="255">
        <f>SUMIFS('7.  Persistence Report'!BB$27:BB$659,'7.  Persistence Report'!$D$27:$D$659,$B684,'7.  Persistence Report'!$H$27:$H$659,$D$605,'7.  Persistence Report'!$J$27:$J$659,"Adjustment")</f>
        <v>0</v>
      </c>
      <c r="I685" s="255">
        <f>SUMIFS('7.  Persistence Report'!BC$27:BC$659,'7.  Persistence Report'!$D$27:$D$659,$B684,'7.  Persistence Report'!$H$27:$H$659,$D$605,'7.  Persistence Report'!$J$27:$J$659,"Adjustment")</f>
        <v>0</v>
      </c>
      <c r="J685" s="255">
        <f>SUMIFS('7.  Persistence Report'!BD$27:BD$659,'7.  Persistence Report'!$D$27:$D$659,$B684,'7.  Persistence Report'!$H$27:$H$659,$D$605,'7.  Persistence Report'!$J$27:$J$659,"Adjustment")</f>
        <v>0</v>
      </c>
      <c r="K685" s="255">
        <f>SUMIFS('7.  Persistence Report'!BE$27:BE$659,'7.  Persistence Report'!$D$27:$D$659,$B684,'7.  Persistence Report'!$H$27:$H$659,$D$605,'7.  Persistence Report'!$J$27:$J$659,"Adjustment")</f>
        <v>0</v>
      </c>
      <c r="L685" s="255">
        <f>SUMIFS('7.  Persistence Report'!BF$27:BF$659,'7.  Persistence Report'!$D$27:$D$659,$B684,'7.  Persistence Report'!$H$27:$H$659,$D$605,'7.  Persistence Report'!$J$27:$J$659,"Adjustment")</f>
        <v>0</v>
      </c>
      <c r="M685" s="255">
        <f>SUMIFS('7.  Persistence Report'!BG$27:BG$659,'7.  Persistence Report'!$D$27:$D$659,$B684,'7.  Persistence Report'!$H$27:$H$659,$D$605,'7.  Persistence Report'!$J$27:$J$659,"Adjustment")</f>
        <v>0</v>
      </c>
      <c r="N685" s="255">
        <f>SUMIFS('7.  Persistence Report'!BH$27:BH$659,'7.  Persistence Report'!$D$27:$D$659,$B684,'7.  Persistence Report'!$H$27:$H$659,$D$605,'7.  Persistence Report'!$J$27:$J$659,"Adjustment")</f>
        <v>0</v>
      </c>
      <c r="O685" s="255">
        <f>SUMIFS('7.  Persistence Report'!BI$27:BI$659,'7.  Persistence Report'!$D$27:$D$659,$B684,'7.  Persistence Report'!$H$27:$H$659,$D$605,'7.  Persistence Report'!$J$27:$J$659,"Adjustment")</f>
        <v>0</v>
      </c>
      <c r="P685" s="255">
        <f>SUMIFS('7.  Persistence Report'!BJ$27:BJ$659,'7.  Persistence Report'!$D$27:$D$659,$B684,'7.  Persistence Report'!$H$27:$H$659,$D$605,'7.  Persistence Report'!$J$27:$J$659,"Adjustment")</f>
        <v>0</v>
      </c>
      <c r="Q685" s="255">
        <f>Q684</f>
        <v>12</v>
      </c>
      <c r="R685" s="255">
        <f>SUMIFS('7.  Persistence Report'!S$27:S$659,'7.  Persistence Report'!$D$27:$D$659,$B684,'7.  Persistence Report'!$H$27:$H$659,$R$605,'7.  Persistence Report'!$J$27:$J$659,"Adjustment")</f>
        <v>0</v>
      </c>
      <c r="S685" s="255">
        <f>SUMIFS('7.  Persistence Report'!T$27:T$659,'7.  Persistence Report'!$D$27:$D$659,$B684,'7.  Persistence Report'!$H$27:$H$659,$R$605,'7.  Persistence Report'!$J$27:$J$659,"Adjustment")</f>
        <v>0</v>
      </c>
      <c r="T685" s="255">
        <f>SUMIFS('7.  Persistence Report'!U$27:U$659,'7.  Persistence Report'!$D$27:$D$659,$B684,'7.  Persistence Report'!$H$27:$H$659,$R$605,'7.  Persistence Report'!$J$27:$J$659,"Adjustment")</f>
        <v>0</v>
      </c>
      <c r="U685" s="255">
        <f>SUMIFS('7.  Persistence Report'!V$27:V$659,'7.  Persistence Report'!$D$27:$D$659,$B684,'7.  Persistence Report'!$H$27:$H$659,$R$605,'7.  Persistence Report'!$J$27:$J$659,"Adjustment")</f>
        <v>0</v>
      </c>
      <c r="V685" s="255">
        <f>SUMIFS('7.  Persistence Report'!W$27:W$659,'7.  Persistence Report'!$D$27:$D$659,$B684,'7.  Persistence Report'!$H$27:$H$659,$R$605,'7.  Persistence Report'!$J$27:$J$659,"Adjustment")</f>
        <v>0</v>
      </c>
      <c r="W685" s="255">
        <f>SUMIFS('7.  Persistence Report'!X$27:X$659,'7.  Persistence Report'!$D$27:$D$659,$B684,'7.  Persistence Report'!$H$27:$H$659,$R$605,'7.  Persistence Report'!$J$27:$J$659,"Adjustment")</f>
        <v>0</v>
      </c>
      <c r="X685" s="255">
        <f>SUMIFS('7.  Persistence Report'!Y$27:Y$659,'7.  Persistence Report'!$D$27:$D$659,$B684,'7.  Persistence Report'!$H$27:$H$659,$R$605,'7.  Persistence Report'!$J$27:$J$659,"Adjustment")</f>
        <v>0</v>
      </c>
      <c r="Y685" s="255">
        <f>SUMIFS('7.  Persistence Report'!Z$27:Z$659,'7.  Persistence Report'!$D$27:$D$659,$B684,'7.  Persistence Report'!$H$27:$H$659,$R$605,'7.  Persistence Report'!$J$27:$J$659,"Adjustment")</f>
        <v>0</v>
      </c>
      <c r="Z685" s="255">
        <f>SUMIFS('7.  Persistence Report'!AA$27:AA$659,'7.  Persistence Report'!$D$27:$D$659,$B684,'7.  Persistence Report'!$H$27:$H$659,$R$605,'7.  Persistence Report'!$J$27:$J$659,"Adjustment")</f>
        <v>0</v>
      </c>
      <c r="AA685" s="255">
        <f>SUMIFS('7.  Persistence Report'!AB$27:AB$659,'7.  Persistence Report'!$D$27:$D$659,$B684,'7.  Persistence Report'!$H$27:$H$659,$R$605,'7.  Persistence Report'!$J$27:$J$659,"Adjustment")</f>
        <v>0</v>
      </c>
      <c r="AB685" s="255">
        <f>SUMIFS('7.  Persistence Report'!AC$27:AC$659,'7.  Persistence Report'!$D$27:$D$659,$B684,'7.  Persistence Report'!$H$27:$H$659,$R$605,'7.  Persistence Report'!$J$27:$J$659,"Adjustment")</f>
        <v>0</v>
      </c>
      <c r="AC685" s="255">
        <f>SUMIFS('7.  Persistence Report'!AD$27:AD$659,'7.  Persistence Report'!$D$27:$D$659,$B684,'7.  Persistence Report'!$H$27:$H$659,$R$605,'7.  Persistence Report'!$J$27:$J$659,"Adjustment")</f>
        <v>0</v>
      </c>
      <c r="AD685" s="255">
        <f>SUMIFS('7.  Persistence Report'!AE$27:AE$659,'7.  Persistence Report'!$D$27:$D$659,$B684,'7.  Persistence Report'!$H$27:$H$659,$R$605,'7.  Persistence Report'!$J$27:$J$659,"Adjustment")</f>
        <v>0</v>
      </c>
      <c r="AE685" s="362">
        <f>AE684</f>
        <v>0.69666666666666666</v>
      </c>
      <c r="AF685" s="362">
        <f t="shared" ref="AF685" si="1965">AF684</f>
        <v>0</v>
      </c>
      <c r="AG685" s="362">
        <f t="shared" ref="AG685" si="1966">AG684</f>
        <v>0.19666666666666666</v>
      </c>
      <c r="AH685" s="362">
        <f t="shared" ref="AH685" si="1967">AH684</f>
        <v>0.10666666666666667</v>
      </c>
      <c r="AI685" s="362">
        <f t="shared" ref="AI685" si="1968">AI684</f>
        <v>0</v>
      </c>
      <c r="AJ685" s="362">
        <f t="shared" ref="AJ685" si="1969">AJ684</f>
        <v>0</v>
      </c>
      <c r="AK685" s="362">
        <f t="shared" ref="AK685" si="1970">AK684</f>
        <v>0</v>
      </c>
      <c r="AL685" s="362">
        <f t="shared" ref="AL685" si="1971">AL684</f>
        <v>0</v>
      </c>
      <c r="AM685" s="362">
        <f t="shared" ref="AM685" si="1972">AM684</f>
        <v>0</v>
      </c>
      <c r="AN685" s="362">
        <f t="shared" ref="AN685" si="1973">AN684</f>
        <v>0</v>
      </c>
      <c r="AO685" s="362">
        <f t="shared" ref="AO685" si="1974">AO684</f>
        <v>0</v>
      </c>
      <c r="AP685" s="362">
        <f t="shared" ref="AP685" si="1975">AP684</f>
        <v>0</v>
      </c>
      <c r="AQ685" s="362">
        <f t="shared" ref="AQ685" si="1976">AQ684</f>
        <v>0</v>
      </c>
      <c r="AR685" s="362">
        <f t="shared" ref="AR685" si="1977">AR684</f>
        <v>0</v>
      </c>
      <c r="AS685" s="266"/>
    </row>
    <row r="686" spans="1:45"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75" outlineLevel="1">
      <c r="A687" s="464"/>
      <c r="B687" s="248" t="s">
        <v>498</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outlineLevel="1">
      <c r="A688" s="464">
        <v>25</v>
      </c>
      <c r="B688" s="379" t="s">
        <v>117</v>
      </c>
      <c r="C688" s="251" t="s">
        <v>25</v>
      </c>
      <c r="D688" s="255">
        <f>SUMIFS('7.  Persistence Report'!AX$27:AX$659,'7.  Persistence Report'!$D$27:$D$659,$B688,'7.  Persistence Report'!$H$27:$H$659,$D$605,'7.  Persistence Report'!$J$27:$J$659,"&lt;&gt;Adjustment")</f>
        <v>0</v>
      </c>
      <c r="E688" s="255">
        <f>SUMIFS('7.  Persistence Report'!AY$27:AY$659,'7.  Persistence Report'!$D$27:$D$659,$B688,'7.  Persistence Report'!$H$27:$H$659,$D$605,'7.  Persistence Report'!$J$27:$J$659,"&lt;&gt;Adjustment")</f>
        <v>0</v>
      </c>
      <c r="F688" s="255">
        <f>SUMIFS('7.  Persistence Report'!AZ$27:AZ$659,'7.  Persistence Report'!$D$27:$D$659,$B688,'7.  Persistence Report'!$H$27:$H$659,$D$605,'7.  Persistence Report'!$J$27:$J$659,"&lt;&gt;Adjustment")</f>
        <v>0</v>
      </c>
      <c r="G688" s="255">
        <f>SUMIFS('7.  Persistence Report'!BA$27:BA$659,'7.  Persistence Report'!$D$27:$D$659,$B688,'7.  Persistence Report'!$H$27:$H$659,$D$605,'7.  Persistence Report'!$J$27:$J$659,"&lt;&gt;Adjustment")</f>
        <v>0</v>
      </c>
      <c r="H688" s="255">
        <f>SUMIFS('7.  Persistence Report'!BB$27:BB$659,'7.  Persistence Report'!$D$27:$D$659,$B688,'7.  Persistence Report'!$H$27:$H$659,$D$605,'7.  Persistence Report'!$J$27:$J$659,"&lt;&gt;Adjustment")</f>
        <v>0</v>
      </c>
      <c r="I688" s="255">
        <f>SUMIFS('7.  Persistence Report'!BC$27:BC$659,'7.  Persistence Report'!$D$27:$D$659,$B688,'7.  Persistence Report'!$H$27:$H$659,$D$605,'7.  Persistence Report'!$J$27:$J$659,"&lt;&gt;Adjustment")</f>
        <v>0</v>
      </c>
      <c r="J688" s="255">
        <f>SUMIFS('7.  Persistence Report'!BD$27:BD$659,'7.  Persistence Report'!$D$27:$D$659,$B688,'7.  Persistence Report'!$H$27:$H$659,$D$605,'7.  Persistence Report'!$J$27:$J$659,"&lt;&gt;Adjustment")</f>
        <v>0</v>
      </c>
      <c r="K688" s="255">
        <f>SUMIFS('7.  Persistence Report'!BE$27:BE$659,'7.  Persistence Report'!$D$27:$D$659,$B688,'7.  Persistence Report'!$H$27:$H$659,$D$605,'7.  Persistence Report'!$J$27:$J$659,"&lt;&gt;Adjustment")</f>
        <v>0</v>
      </c>
      <c r="L688" s="255">
        <f>SUMIFS('7.  Persistence Report'!BF$27:BF$659,'7.  Persistence Report'!$D$27:$D$659,$B688,'7.  Persistence Report'!$H$27:$H$659,$D$605,'7.  Persistence Report'!$J$27:$J$659,"&lt;&gt;Adjustment")</f>
        <v>0</v>
      </c>
      <c r="M688" s="255">
        <f>SUMIFS('7.  Persistence Report'!BG$27:BG$659,'7.  Persistence Report'!$D$27:$D$659,$B688,'7.  Persistence Report'!$H$27:$H$659,$D$605,'7.  Persistence Report'!$J$27:$J$659,"&lt;&gt;Adjustment")</f>
        <v>0</v>
      </c>
      <c r="N688" s="255">
        <f>SUMIFS('7.  Persistence Report'!BH$27:BH$659,'7.  Persistence Report'!$D$27:$D$659,$B688,'7.  Persistence Report'!$H$27:$H$659,$D$605,'7.  Persistence Report'!$J$27:$J$659,"&lt;&gt;Adjustment")</f>
        <v>0</v>
      </c>
      <c r="O688" s="255">
        <f>SUMIFS('7.  Persistence Report'!BI$27:BI$659,'7.  Persistence Report'!$D$27:$D$659,$B688,'7.  Persistence Report'!$H$27:$H$659,$D$605,'7.  Persistence Report'!$J$27:$J$659,"&lt;&gt;Adjustment")</f>
        <v>0</v>
      </c>
      <c r="P688" s="255">
        <f>SUMIFS('7.  Persistence Report'!BJ$27:BJ$659,'7.  Persistence Report'!$D$27:$D$659,$B688,'7.  Persistence Report'!$H$27:$H$659,$D$605,'7.  Persistence Report'!$J$27:$J$659,"&lt;&gt;Adjustment")</f>
        <v>0</v>
      </c>
      <c r="Q688" s="255">
        <v>12</v>
      </c>
      <c r="R688" s="255">
        <f>SUMIFS('7.  Persistence Report'!S$27:S$659,'7.  Persistence Report'!$D$27:$D$659,$B688,'7.  Persistence Report'!$H$27:$H$659,$R$605,'7.  Persistence Report'!$J$27:$J$659,"&lt;&gt;Adjustment")</f>
        <v>0</v>
      </c>
      <c r="S688" s="255">
        <f>SUMIFS('7.  Persistence Report'!T$27:T$659,'7.  Persistence Report'!$D$27:$D$659,$B688,'7.  Persistence Report'!$H$27:$H$659,$R$605,'7.  Persistence Report'!$J$27:$J$659,"&lt;&gt;Adjustment")</f>
        <v>0</v>
      </c>
      <c r="T688" s="255">
        <f>SUMIFS('7.  Persistence Report'!U$27:U$659,'7.  Persistence Report'!$D$27:$D$659,$B688,'7.  Persistence Report'!$H$27:$H$659,$R$605,'7.  Persistence Report'!$J$27:$J$659,"&lt;&gt;Adjustment")</f>
        <v>0</v>
      </c>
      <c r="U688" s="255">
        <f>SUMIFS('7.  Persistence Report'!V$27:V$659,'7.  Persistence Report'!$D$27:$D$659,$B688,'7.  Persistence Report'!$H$27:$H$659,$R$605,'7.  Persistence Report'!$J$27:$J$659,"&lt;&gt;Adjustment")</f>
        <v>0</v>
      </c>
      <c r="V688" s="255">
        <f>SUMIFS('7.  Persistence Report'!W$27:W$659,'7.  Persistence Report'!$D$27:$D$659,$B688,'7.  Persistence Report'!$H$27:$H$659,$R$605,'7.  Persistence Report'!$J$27:$J$659,"&lt;&gt;Adjustment")</f>
        <v>0</v>
      </c>
      <c r="W688" s="255">
        <f>SUMIFS('7.  Persistence Report'!X$27:X$659,'7.  Persistence Report'!$D$27:$D$659,$B688,'7.  Persistence Report'!$H$27:$H$659,$R$605,'7.  Persistence Report'!$J$27:$J$659,"&lt;&gt;Adjustment")</f>
        <v>0</v>
      </c>
      <c r="X688" s="255">
        <f>SUMIFS('7.  Persistence Report'!Y$27:Y$659,'7.  Persistence Report'!$D$27:$D$659,$B688,'7.  Persistence Report'!$H$27:$H$659,$R$605,'7.  Persistence Report'!$J$27:$J$659,"&lt;&gt;Adjustment")</f>
        <v>0</v>
      </c>
      <c r="Y688" s="255">
        <f>SUMIFS('7.  Persistence Report'!Z$27:Z$659,'7.  Persistence Report'!$D$27:$D$659,$B688,'7.  Persistence Report'!$H$27:$H$659,$R$605,'7.  Persistence Report'!$J$27:$J$659,"&lt;&gt;Adjustment")</f>
        <v>0</v>
      </c>
      <c r="Z688" s="255">
        <f>SUMIFS('7.  Persistence Report'!AA$27:AA$659,'7.  Persistence Report'!$D$27:$D$659,$B688,'7.  Persistence Report'!$H$27:$H$659,$R$605,'7.  Persistence Report'!$J$27:$J$659,"&lt;&gt;Adjustment")</f>
        <v>0</v>
      </c>
      <c r="AA688" s="255">
        <f>SUMIFS('7.  Persistence Report'!AB$27:AB$659,'7.  Persistence Report'!$D$27:$D$659,$B688,'7.  Persistence Report'!$H$27:$H$659,$R$605,'7.  Persistence Report'!$J$27:$J$659,"&lt;&gt;Adjustment")</f>
        <v>0</v>
      </c>
      <c r="AB688" s="255">
        <f>SUMIFS('7.  Persistence Report'!AC$27:AC$659,'7.  Persistence Report'!$D$27:$D$659,$B688,'7.  Persistence Report'!$H$27:$H$659,$R$605,'7.  Persistence Report'!$J$27:$J$659,"&lt;&gt;Adjustment")</f>
        <v>0</v>
      </c>
      <c r="AC688" s="255">
        <f>SUMIFS('7.  Persistence Report'!AD$27:AD$659,'7.  Persistence Report'!$D$27:$D$659,$B688,'7.  Persistence Report'!$H$27:$H$659,$R$605,'7.  Persistence Report'!$J$27:$J$659,"&lt;&gt;Adjustment")</f>
        <v>0</v>
      </c>
      <c r="AD688" s="255">
        <f>SUMIFS('7.  Persistence Report'!AE$27:AE$659,'7.  Persistence Report'!$D$27:$D$659,$B688,'7.  Persistence Report'!$H$27:$H$659,$R$605,'7.  Persistence Report'!$J$27:$J$659,"&lt;&gt;Adjustment")</f>
        <v>0</v>
      </c>
      <c r="AE688" s="366">
        <f>IFERROR(VLOOKUP($B688,'3-a.  Rate Class Allocations'!$B:$AM,4,FALSE),0)</f>
        <v>0</v>
      </c>
      <c r="AF688" s="366">
        <f>IFERROR(VLOOKUP($B688,'3-a.  Rate Class Allocations'!$B:$AM,6,FALSE),0)</f>
        <v>0</v>
      </c>
      <c r="AG688" s="366">
        <f>IFERROR(VLOOKUP($B688,'3-a.  Rate Class Allocations'!$B:$AM,8,FALSE),0)</f>
        <v>9.2457420924574207E-2</v>
      </c>
      <c r="AH688" s="366">
        <f>IFERROR(VLOOKUP($B688,'3-a.  Rate Class Allocations'!$B:$AM,9,FALSE),0)</f>
        <v>0.68978102189781021</v>
      </c>
      <c r="AI688" s="366">
        <f>IFERROR(VLOOKUP($B688,'3-a.  Rate Class Allocations'!$B:$AM,11,FALSE),0)</f>
        <v>0.17274939172749393</v>
      </c>
      <c r="AJ688" s="366">
        <f>IFERROR(VLOOKUP($B688,'3-a.  Rate Class Allocations'!$B:$AM,13,FALSE),0)</f>
        <v>4.5012165450121655E-2</v>
      </c>
      <c r="AK688" s="361"/>
      <c r="AL688" s="366"/>
      <c r="AM688" s="366"/>
      <c r="AN688" s="366"/>
      <c r="AO688" s="366"/>
      <c r="AP688" s="366"/>
      <c r="AQ688" s="366"/>
      <c r="AR688" s="366"/>
      <c r="AS688" s="256">
        <f>SUM(AE688:AR688)</f>
        <v>1</v>
      </c>
    </row>
    <row r="689" spans="1:45" outlineLevel="1">
      <c r="A689" s="464"/>
      <c r="B689" s="254" t="s">
        <v>310</v>
      </c>
      <c r="C689" s="251" t="s">
        <v>163</v>
      </c>
      <c r="D689" s="255">
        <f>SUMIFS('7.  Persistence Report'!AX$27:AX$659,'7.  Persistence Report'!$D$27:$D$659,$B688,'7.  Persistence Report'!$H$27:$H$659,$D$605,'7.  Persistence Report'!$J$27:$J$659,"Adjustment")</f>
        <v>0</v>
      </c>
      <c r="E689" s="255">
        <f>SUMIFS('7.  Persistence Report'!AY$27:AY$659,'7.  Persistence Report'!$D$27:$D$659,$B688,'7.  Persistence Report'!$H$27:$H$659,$D$605,'7.  Persistence Report'!$J$27:$J$659,"Adjustment")</f>
        <v>0</v>
      </c>
      <c r="F689" s="255">
        <f>SUMIFS('7.  Persistence Report'!AZ$27:AZ$659,'7.  Persistence Report'!$D$27:$D$659,$B688,'7.  Persistence Report'!$H$27:$H$659,$D$605,'7.  Persistence Report'!$J$27:$J$659,"Adjustment")</f>
        <v>0</v>
      </c>
      <c r="G689" s="255">
        <f>SUMIFS('7.  Persistence Report'!BA$27:BA$659,'7.  Persistence Report'!$D$27:$D$659,$B688,'7.  Persistence Report'!$H$27:$H$659,$D$605,'7.  Persistence Report'!$J$27:$J$659,"Adjustment")</f>
        <v>0</v>
      </c>
      <c r="H689" s="255">
        <f>SUMIFS('7.  Persistence Report'!BB$27:BB$659,'7.  Persistence Report'!$D$27:$D$659,$B688,'7.  Persistence Report'!$H$27:$H$659,$D$605,'7.  Persistence Report'!$J$27:$J$659,"Adjustment")</f>
        <v>0</v>
      </c>
      <c r="I689" s="255">
        <f>SUMIFS('7.  Persistence Report'!BC$27:BC$659,'7.  Persistence Report'!$D$27:$D$659,$B688,'7.  Persistence Report'!$H$27:$H$659,$D$605,'7.  Persistence Report'!$J$27:$J$659,"Adjustment")</f>
        <v>0</v>
      </c>
      <c r="J689" s="255">
        <f>SUMIFS('7.  Persistence Report'!BD$27:BD$659,'7.  Persistence Report'!$D$27:$D$659,$B688,'7.  Persistence Report'!$H$27:$H$659,$D$605,'7.  Persistence Report'!$J$27:$J$659,"Adjustment")</f>
        <v>0</v>
      </c>
      <c r="K689" s="255">
        <f>SUMIFS('7.  Persistence Report'!BE$27:BE$659,'7.  Persistence Report'!$D$27:$D$659,$B688,'7.  Persistence Report'!$H$27:$H$659,$D$605,'7.  Persistence Report'!$J$27:$J$659,"Adjustment")</f>
        <v>0</v>
      </c>
      <c r="L689" s="255">
        <f>SUMIFS('7.  Persistence Report'!BF$27:BF$659,'7.  Persistence Report'!$D$27:$D$659,$B688,'7.  Persistence Report'!$H$27:$H$659,$D$605,'7.  Persistence Report'!$J$27:$J$659,"Adjustment")</f>
        <v>0</v>
      </c>
      <c r="M689" s="255">
        <f>SUMIFS('7.  Persistence Report'!BG$27:BG$659,'7.  Persistence Report'!$D$27:$D$659,$B688,'7.  Persistence Report'!$H$27:$H$659,$D$605,'7.  Persistence Report'!$J$27:$J$659,"Adjustment")</f>
        <v>0</v>
      </c>
      <c r="N689" s="255">
        <f>SUMIFS('7.  Persistence Report'!BH$27:BH$659,'7.  Persistence Report'!$D$27:$D$659,$B688,'7.  Persistence Report'!$H$27:$H$659,$D$605,'7.  Persistence Report'!$J$27:$J$659,"Adjustment")</f>
        <v>0</v>
      </c>
      <c r="O689" s="255">
        <f>SUMIFS('7.  Persistence Report'!BI$27:BI$659,'7.  Persistence Report'!$D$27:$D$659,$B688,'7.  Persistence Report'!$H$27:$H$659,$D$605,'7.  Persistence Report'!$J$27:$J$659,"Adjustment")</f>
        <v>0</v>
      </c>
      <c r="P689" s="255">
        <f>SUMIFS('7.  Persistence Report'!BJ$27:BJ$659,'7.  Persistence Report'!$D$27:$D$659,$B688,'7.  Persistence Report'!$H$27:$H$659,$D$605,'7.  Persistence Report'!$J$27:$J$659,"Adjustment")</f>
        <v>0</v>
      </c>
      <c r="Q689" s="255">
        <f>Q688</f>
        <v>12</v>
      </c>
      <c r="R689" s="255">
        <f>SUMIFS('7.  Persistence Report'!S$27:S$659,'7.  Persistence Report'!$D$27:$D$659,$B688,'7.  Persistence Report'!$H$27:$H$659,$R$605,'7.  Persistence Report'!$J$27:$J$659,"Adjustment")</f>
        <v>0</v>
      </c>
      <c r="S689" s="255">
        <f>SUMIFS('7.  Persistence Report'!T$27:T$659,'7.  Persistence Report'!$D$27:$D$659,$B688,'7.  Persistence Report'!$H$27:$H$659,$R$605,'7.  Persistence Report'!$J$27:$J$659,"Adjustment")</f>
        <v>0</v>
      </c>
      <c r="T689" s="255">
        <f>SUMIFS('7.  Persistence Report'!U$27:U$659,'7.  Persistence Report'!$D$27:$D$659,$B688,'7.  Persistence Report'!$H$27:$H$659,$R$605,'7.  Persistence Report'!$J$27:$J$659,"Adjustment")</f>
        <v>0</v>
      </c>
      <c r="U689" s="255">
        <f>SUMIFS('7.  Persistence Report'!V$27:V$659,'7.  Persistence Report'!$D$27:$D$659,$B688,'7.  Persistence Report'!$H$27:$H$659,$R$605,'7.  Persistence Report'!$J$27:$J$659,"Adjustment")</f>
        <v>0</v>
      </c>
      <c r="V689" s="255">
        <f>SUMIFS('7.  Persistence Report'!W$27:W$659,'7.  Persistence Report'!$D$27:$D$659,$B688,'7.  Persistence Report'!$H$27:$H$659,$R$605,'7.  Persistence Report'!$J$27:$J$659,"Adjustment")</f>
        <v>0</v>
      </c>
      <c r="W689" s="255">
        <f>SUMIFS('7.  Persistence Report'!X$27:X$659,'7.  Persistence Report'!$D$27:$D$659,$B688,'7.  Persistence Report'!$H$27:$H$659,$R$605,'7.  Persistence Report'!$J$27:$J$659,"Adjustment")</f>
        <v>0</v>
      </c>
      <c r="X689" s="255">
        <f>SUMIFS('7.  Persistence Report'!Y$27:Y$659,'7.  Persistence Report'!$D$27:$D$659,$B688,'7.  Persistence Report'!$H$27:$H$659,$R$605,'7.  Persistence Report'!$J$27:$J$659,"Adjustment")</f>
        <v>0</v>
      </c>
      <c r="Y689" s="255">
        <f>SUMIFS('7.  Persistence Report'!Z$27:Z$659,'7.  Persistence Report'!$D$27:$D$659,$B688,'7.  Persistence Report'!$H$27:$H$659,$R$605,'7.  Persistence Report'!$J$27:$J$659,"Adjustment")</f>
        <v>0</v>
      </c>
      <c r="Z689" s="255">
        <f>SUMIFS('7.  Persistence Report'!AA$27:AA$659,'7.  Persistence Report'!$D$27:$D$659,$B688,'7.  Persistence Report'!$H$27:$H$659,$R$605,'7.  Persistence Report'!$J$27:$J$659,"Adjustment")</f>
        <v>0</v>
      </c>
      <c r="AA689" s="255">
        <f>SUMIFS('7.  Persistence Report'!AB$27:AB$659,'7.  Persistence Report'!$D$27:$D$659,$B688,'7.  Persistence Report'!$H$27:$H$659,$R$605,'7.  Persistence Report'!$J$27:$J$659,"Adjustment")</f>
        <v>0</v>
      </c>
      <c r="AB689" s="255">
        <f>SUMIFS('7.  Persistence Report'!AC$27:AC$659,'7.  Persistence Report'!$D$27:$D$659,$B688,'7.  Persistence Report'!$H$27:$H$659,$R$605,'7.  Persistence Report'!$J$27:$J$659,"Adjustment")</f>
        <v>0</v>
      </c>
      <c r="AC689" s="255">
        <f>SUMIFS('7.  Persistence Report'!AD$27:AD$659,'7.  Persistence Report'!$D$27:$D$659,$B688,'7.  Persistence Report'!$H$27:$H$659,$R$605,'7.  Persistence Report'!$J$27:$J$659,"Adjustment")</f>
        <v>0</v>
      </c>
      <c r="AD689" s="255">
        <f>SUMIFS('7.  Persistence Report'!AE$27:AE$659,'7.  Persistence Report'!$D$27:$D$659,$B688,'7.  Persistence Report'!$H$27:$H$659,$R$605,'7.  Persistence Report'!$J$27:$J$659,"Adjustment")</f>
        <v>0</v>
      </c>
      <c r="AE689" s="362">
        <f>AE688</f>
        <v>0</v>
      </c>
      <c r="AF689" s="362">
        <f t="shared" ref="AF689" si="1978">AF688</f>
        <v>0</v>
      </c>
      <c r="AG689" s="362">
        <f t="shared" ref="AG689" si="1979">AG688</f>
        <v>9.2457420924574207E-2</v>
      </c>
      <c r="AH689" s="362">
        <f t="shared" ref="AH689" si="1980">AH688</f>
        <v>0.68978102189781021</v>
      </c>
      <c r="AI689" s="362">
        <f t="shared" ref="AI689" si="1981">AI688</f>
        <v>0.17274939172749393</v>
      </c>
      <c r="AJ689" s="362">
        <f t="shared" ref="AJ689" si="1982">AJ688</f>
        <v>4.5012165450121655E-2</v>
      </c>
      <c r="AK689" s="362">
        <f t="shared" ref="AK689" si="1983">AK688</f>
        <v>0</v>
      </c>
      <c r="AL689" s="362">
        <f t="shared" ref="AL689" si="1984">AL688</f>
        <v>0</v>
      </c>
      <c r="AM689" s="362">
        <f t="shared" ref="AM689" si="1985">AM688</f>
        <v>0</v>
      </c>
      <c r="AN689" s="362">
        <f t="shared" ref="AN689" si="1986">AN688</f>
        <v>0</v>
      </c>
      <c r="AO689" s="362">
        <f t="shared" ref="AO689" si="1987">AO688</f>
        <v>0</v>
      </c>
      <c r="AP689" s="362">
        <f t="shared" ref="AP689" si="1988">AP688</f>
        <v>0</v>
      </c>
      <c r="AQ689" s="362">
        <f t="shared" ref="AQ689" si="1989">AQ688</f>
        <v>0</v>
      </c>
      <c r="AR689" s="362">
        <f t="shared" ref="AR689" si="1990">AR688</f>
        <v>0</v>
      </c>
      <c r="AS689" s="266"/>
    </row>
    <row r="690" spans="1:45"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outlineLevel="1">
      <c r="A691" s="464">
        <v>26</v>
      </c>
      <c r="B691" s="379" t="s">
        <v>118</v>
      </c>
      <c r="C691" s="251" t="s">
        <v>25</v>
      </c>
      <c r="D691" s="255">
        <f>SUMIFS('7.  Persistence Report'!AX$27:AX$659,'7.  Persistence Report'!$D$27:$D$659,$B691,'7.  Persistence Report'!$H$27:$H$659,$D$605,'7.  Persistence Report'!$J$27:$J$659,"&lt;&gt;Adjustment")</f>
        <v>191551410.45253924</v>
      </c>
      <c r="E691" s="255">
        <f>SUMIFS('7.  Persistence Report'!AY$27:AY$659,'7.  Persistence Report'!$D$27:$D$659,$B691,'7.  Persistence Report'!$H$27:$H$659,$D$605,'7.  Persistence Report'!$J$27:$J$659,"&lt;&gt;Adjustment")</f>
        <v>192226107.9933075</v>
      </c>
      <c r="F691" s="255">
        <f>SUMIFS('7.  Persistence Report'!AZ$27:AZ$659,'7.  Persistence Report'!$D$27:$D$659,$B691,'7.  Persistence Report'!$H$27:$H$659,$D$605,'7.  Persistence Report'!$J$27:$J$659,"&lt;&gt;Adjustment")</f>
        <v>192226107.9933075</v>
      </c>
      <c r="G691" s="255">
        <f>SUMIFS('7.  Persistence Report'!BA$27:BA$659,'7.  Persistence Report'!$D$27:$D$659,$B691,'7.  Persistence Report'!$H$27:$H$659,$D$605,'7.  Persistence Report'!$J$27:$J$659,"&lt;&gt;Adjustment")</f>
        <v>192226107.9933075</v>
      </c>
      <c r="H691" s="255">
        <f>SUMIFS('7.  Persistence Report'!BB$27:BB$659,'7.  Persistence Report'!$D$27:$D$659,$B691,'7.  Persistence Report'!$H$27:$H$659,$D$605,'7.  Persistence Report'!$J$27:$J$659,"&lt;&gt;Adjustment")</f>
        <v>192226107.9933075</v>
      </c>
      <c r="I691" s="255">
        <f>SUMIFS('7.  Persistence Report'!BC$27:BC$659,'7.  Persistence Report'!$D$27:$D$659,$B691,'7.  Persistence Report'!$H$27:$H$659,$D$605,'7.  Persistence Report'!$J$27:$J$659,"&lt;&gt;Adjustment")</f>
        <v>181834439.04286334</v>
      </c>
      <c r="J691" s="255">
        <f>SUMIFS('7.  Persistence Report'!BD$27:BD$659,'7.  Persistence Report'!$D$27:$D$659,$B691,'7.  Persistence Report'!$H$27:$H$659,$D$605,'7.  Persistence Report'!$J$27:$J$659,"&lt;&gt;Adjustment")</f>
        <v>181834439.04286334</v>
      </c>
      <c r="K691" s="255">
        <f>SUMIFS('7.  Persistence Report'!BE$27:BE$659,'7.  Persistence Report'!$D$27:$D$659,$B691,'7.  Persistence Report'!$H$27:$H$659,$D$605,'7.  Persistence Report'!$J$27:$J$659,"&lt;&gt;Adjustment")</f>
        <v>181834439.04286334</v>
      </c>
      <c r="L691" s="255">
        <f>SUMIFS('7.  Persistence Report'!BF$27:BF$659,'7.  Persistence Report'!$D$27:$D$659,$B691,'7.  Persistence Report'!$H$27:$H$659,$D$605,'7.  Persistence Report'!$J$27:$J$659,"&lt;&gt;Adjustment")</f>
        <v>180987241.47992149</v>
      </c>
      <c r="M691" s="255">
        <f>SUMIFS('7.  Persistence Report'!BG$27:BG$659,'7.  Persistence Report'!$D$27:$D$659,$B691,'7.  Persistence Report'!$H$27:$H$659,$D$605,'7.  Persistence Report'!$J$27:$J$659,"&lt;&gt;Adjustment")</f>
        <v>180987241.47992149</v>
      </c>
      <c r="N691" s="255">
        <f>SUMIFS('7.  Persistence Report'!BH$27:BH$659,'7.  Persistence Report'!$D$27:$D$659,$B691,'7.  Persistence Report'!$H$27:$H$659,$D$605,'7.  Persistence Report'!$J$27:$J$659,"&lt;&gt;Adjustment")</f>
        <v>174712538.78265512</v>
      </c>
      <c r="O691" s="255">
        <f>SUMIFS('7.  Persistence Report'!BI$27:BI$659,'7.  Persistence Report'!$D$27:$D$659,$B691,'7.  Persistence Report'!$H$27:$H$659,$D$605,'7.  Persistence Report'!$J$27:$J$659,"&lt;&gt;Adjustment")</f>
        <v>169637570.49515733</v>
      </c>
      <c r="P691" s="255">
        <f>SUMIFS('7.  Persistence Report'!BJ$27:BJ$659,'7.  Persistence Report'!$D$27:$D$659,$B691,'7.  Persistence Report'!$H$27:$H$659,$D$605,'7.  Persistence Report'!$J$27:$J$659,"&lt;&gt;Adjustment")</f>
        <v>64811460.654031366</v>
      </c>
      <c r="Q691" s="255">
        <v>12</v>
      </c>
      <c r="R691" s="255">
        <f>SUMIFS('7.  Persistence Report'!S$27:S$659,'7.  Persistence Report'!$D$27:$D$659,$B691,'7.  Persistence Report'!$H$27:$H$659,$R$605,'7.  Persistence Report'!$J$27:$J$659,"&lt;&gt;Adjustment")</f>
        <v>24473.533242296307</v>
      </c>
      <c r="S691" s="255">
        <f>SUMIFS('7.  Persistence Report'!T$27:T$659,'7.  Persistence Report'!$D$27:$D$659,$B691,'7.  Persistence Report'!$H$27:$H$659,$R$605,'7.  Persistence Report'!$J$27:$J$659,"&lt;&gt;Adjustment")</f>
        <v>24598.770939058595</v>
      </c>
      <c r="T691" s="255">
        <f>SUMIFS('7.  Persistence Report'!U$27:U$659,'7.  Persistence Report'!$D$27:$D$659,$B691,'7.  Persistence Report'!$H$27:$H$659,$R$605,'7.  Persistence Report'!$J$27:$J$659,"&lt;&gt;Adjustment")</f>
        <v>24598.770939058595</v>
      </c>
      <c r="U691" s="255">
        <f>SUMIFS('7.  Persistence Report'!V$27:V$659,'7.  Persistence Report'!$D$27:$D$659,$B691,'7.  Persistence Report'!$H$27:$H$659,$R$605,'7.  Persistence Report'!$J$27:$J$659,"&lt;&gt;Adjustment")</f>
        <v>24598.770939058595</v>
      </c>
      <c r="V691" s="255">
        <f>SUMIFS('7.  Persistence Report'!W$27:W$659,'7.  Persistence Report'!$D$27:$D$659,$B691,'7.  Persistence Report'!$H$27:$H$659,$R$605,'7.  Persistence Report'!$J$27:$J$659,"&lt;&gt;Adjustment")</f>
        <v>24598.770939058595</v>
      </c>
      <c r="W691" s="255">
        <f>SUMIFS('7.  Persistence Report'!X$27:X$659,'7.  Persistence Report'!$D$27:$D$659,$B691,'7.  Persistence Report'!$H$27:$H$659,$R$605,'7.  Persistence Report'!$J$27:$J$659,"&lt;&gt;Adjustment")</f>
        <v>23127.228002101761</v>
      </c>
      <c r="X691" s="255">
        <f>SUMIFS('7.  Persistence Report'!Y$27:Y$659,'7.  Persistence Report'!$D$27:$D$659,$B691,'7.  Persistence Report'!$H$27:$H$659,$R$605,'7.  Persistence Report'!$J$27:$J$659,"&lt;&gt;Adjustment")</f>
        <v>23127.228002101761</v>
      </c>
      <c r="Y691" s="255">
        <f>SUMIFS('7.  Persistence Report'!Z$27:Z$659,'7.  Persistence Report'!$D$27:$D$659,$B691,'7.  Persistence Report'!$H$27:$H$659,$R$605,'7.  Persistence Report'!$J$27:$J$659,"&lt;&gt;Adjustment")</f>
        <v>23127.228002101761</v>
      </c>
      <c r="Z691" s="255">
        <f>SUMIFS('7.  Persistence Report'!AA$27:AA$659,'7.  Persistence Report'!$D$27:$D$659,$B691,'7.  Persistence Report'!$H$27:$H$659,$R$605,'7.  Persistence Report'!$J$27:$J$659,"&lt;&gt;Adjustment")</f>
        <v>23114.472310764861</v>
      </c>
      <c r="AA691" s="255">
        <f>SUMIFS('7.  Persistence Report'!AB$27:AB$659,'7.  Persistence Report'!$D$27:$D$659,$B691,'7.  Persistence Report'!$H$27:$H$659,$R$605,'7.  Persistence Report'!$J$27:$J$659,"&lt;&gt;Adjustment")</f>
        <v>23114.472310764861</v>
      </c>
      <c r="AB691" s="255">
        <f>SUMIFS('7.  Persistence Report'!AC$27:AC$659,'7.  Persistence Report'!$D$27:$D$659,$B691,'7.  Persistence Report'!$H$27:$H$659,$R$605,'7.  Persistence Report'!$J$27:$J$659,"&lt;&gt;Adjustment")</f>
        <v>22117.209169880007</v>
      </c>
      <c r="AC691" s="255">
        <f>SUMIFS('7.  Persistence Report'!AD$27:AD$659,'7.  Persistence Report'!$D$27:$D$659,$B691,'7.  Persistence Report'!$H$27:$H$659,$R$605,'7.  Persistence Report'!$J$27:$J$659,"&lt;&gt;Adjustment")</f>
        <v>21275.333541644653</v>
      </c>
      <c r="AD691" s="255">
        <f>SUMIFS('7.  Persistence Report'!AE$27:AE$659,'7.  Persistence Report'!$D$27:$D$659,$B691,'7.  Persistence Report'!$H$27:$H$659,$R$605,'7.  Persistence Report'!$J$27:$J$659,"&lt;&gt;Adjustment")</f>
        <v>6355.8131106859073</v>
      </c>
      <c r="AE691" s="366">
        <f>IFERROR(VLOOKUP($B691,'3-a.  Rate Class Allocations'!$B:$AM,4,FALSE),0)</f>
        <v>0</v>
      </c>
      <c r="AF691" s="366">
        <f>IFERROR(VLOOKUP($B691,'3-a.  Rate Class Allocations'!$B:$AM,6,FALSE),0)</f>
        <v>0</v>
      </c>
      <c r="AG691" s="366">
        <f>IFERROR(VLOOKUP($B691,'3-a.  Rate Class Allocations'!$B:$AM,8,FALSE),0)</f>
        <v>7.4338353884478583E-2</v>
      </c>
      <c r="AH691" s="366">
        <f>IFERROR(VLOOKUP($B691,'3-a.  Rate Class Allocations'!$B:$AM,9,FALSE),0)</f>
        <v>0.61816437481961117</v>
      </c>
      <c r="AI691" s="366">
        <f>IFERROR(VLOOKUP($B691,'3-a.  Rate Class Allocations'!$B:$AM,11,FALSE),0)</f>
        <v>0.18309772550877837</v>
      </c>
      <c r="AJ691" s="366">
        <f>IFERROR(VLOOKUP($B691,'3-a.  Rate Class Allocations'!$B:$AM,13,FALSE),0)</f>
        <v>0.11799819031349645</v>
      </c>
      <c r="AK691" s="361"/>
      <c r="AL691" s="366"/>
      <c r="AM691" s="366"/>
      <c r="AN691" s="366"/>
      <c r="AO691" s="366"/>
      <c r="AP691" s="366"/>
      <c r="AQ691" s="366"/>
      <c r="AR691" s="366"/>
      <c r="AS691" s="256">
        <f>SUM(AE691:AR691)</f>
        <v>0.99359864452636459</v>
      </c>
    </row>
    <row r="692" spans="1:45" outlineLevel="1">
      <c r="A692" s="464"/>
      <c r="B692" s="254" t="s">
        <v>310</v>
      </c>
      <c r="C692" s="251" t="s">
        <v>163</v>
      </c>
      <c r="D692" s="255">
        <f>SUMIFS('7.  Persistence Report'!AX$27:AX$659,'7.  Persistence Report'!$D$27:$D$659,$B691,'7.  Persistence Report'!$H$27:$H$659,$D$605,'7.  Persistence Report'!$J$27:$J$659,"Adjustment")</f>
        <v>23273600.966789719</v>
      </c>
      <c r="E692" s="255">
        <f>SUMIFS('7.  Persistence Report'!AY$27:AY$659,'7.  Persistence Report'!$D$27:$D$659,$B691,'7.  Persistence Report'!$H$27:$H$659,$D$605,'7.  Persistence Report'!$J$27:$J$659,"Adjustment")</f>
        <v>23355577.086412214</v>
      </c>
      <c r="F692" s="255">
        <f>SUMIFS('7.  Persistence Report'!AZ$27:AZ$659,'7.  Persistence Report'!$D$27:$D$659,$B691,'7.  Persistence Report'!$H$27:$H$659,$D$605,'7.  Persistence Report'!$J$27:$J$659,"Adjustment")</f>
        <v>23355577.086412214</v>
      </c>
      <c r="G692" s="255">
        <f>SUMIFS('7.  Persistence Report'!BA$27:BA$659,'7.  Persistence Report'!$D$27:$D$659,$B691,'7.  Persistence Report'!$H$27:$H$659,$D$605,'7.  Persistence Report'!$J$27:$J$659,"Adjustment")</f>
        <v>23355577.086412214</v>
      </c>
      <c r="H692" s="255">
        <f>SUMIFS('7.  Persistence Report'!BB$27:BB$659,'7.  Persistence Report'!$D$27:$D$659,$B691,'7.  Persistence Report'!$H$27:$H$659,$D$605,'7.  Persistence Report'!$J$27:$J$659,"Adjustment")</f>
        <v>23355577.086412214</v>
      </c>
      <c r="I692" s="255">
        <f>SUMIFS('7.  Persistence Report'!BC$27:BC$659,'7.  Persistence Report'!$D$27:$D$659,$B691,'7.  Persistence Report'!$H$27:$H$659,$D$605,'7.  Persistence Report'!$J$27:$J$659,"Adjustment")</f>
        <v>22092983.63455382</v>
      </c>
      <c r="J692" s="255">
        <f>SUMIFS('7.  Persistence Report'!BD$27:BD$659,'7.  Persistence Report'!$D$27:$D$659,$B691,'7.  Persistence Report'!$H$27:$H$659,$D$605,'7.  Persistence Report'!$J$27:$J$659,"Adjustment")</f>
        <v>22092983.63455382</v>
      </c>
      <c r="K692" s="255">
        <f>SUMIFS('7.  Persistence Report'!BE$27:BE$659,'7.  Persistence Report'!$D$27:$D$659,$B691,'7.  Persistence Report'!$H$27:$H$659,$D$605,'7.  Persistence Report'!$J$27:$J$659,"Adjustment")</f>
        <v>22092983.63455382</v>
      </c>
      <c r="L692" s="255">
        <f>SUMIFS('7.  Persistence Report'!BF$27:BF$659,'7.  Persistence Report'!$D$27:$D$659,$B691,'7.  Persistence Report'!$H$27:$H$659,$D$605,'7.  Persistence Report'!$J$27:$J$659,"Adjustment")</f>
        <v>21990048.668043453</v>
      </c>
      <c r="M692" s="255">
        <f>SUMIFS('7.  Persistence Report'!BG$27:BG$659,'7.  Persistence Report'!$D$27:$D$659,$B691,'7.  Persistence Report'!$H$27:$H$659,$D$605,'7.  Persistence Report'!$J$27:$J$659,"Adjustment")</f>
        <v>21990048.668043453</v>
      </c>
      <c r="N692" s="255">
        <f>SUMIFS('7.  Persistence Report'!BH$27:BH$659,'7.  Persistence Report'!$D$27:$D$659,$B691,'7.  Persistence Report'!$H$27:$H$659,$D$605,'7.  Persistence Report'!$J$27:$J$659,"Adjustment")</f>
        <v>21227668.864018984</v>
      </c>
      <c r="O692" s="255">
        <f>SUMIFS('7.  Persistence Report'!BI$27:BI$659,'7.  Persistence Report'!$D$27:$D$659,$B691,'7.  Persistence Report'!$H$27:$H$659,$D$605,'7.  Persistence Report'!$J$27:$J$659,"Adjustment")</f>
        <v>20611057.445897374</v>
      </c>
      <c r="P692" s="255">
        <f>SUMIFS('7.  Persistence Report'!BJ$27:BJ$659,'7.  Persistence Report'!$D$27:$D$659,$B691,'7.  Persistence Report'!$H$27:$H$659,$D$605,'7.  Persistence Report'!$J$27:$J$659,"Adjustment")</f>
        <v>7874627.8598165382</v>
      </c>
      <c r="Q692" s="255">
        <f>Q691</f>
        <v>12</v>
      </c>
      <c r="R692" s="255">
        <f>SUMIFS('7.  Persistence Report'!S$27:S$659,'7.  Persistence Report'!$D$27:$D$659,$B691,'7.  Persistence Report'!$H$27:$H$659,$R$605,'7.  Persistence Report'!$J$27:$J$659,"Adjustment")</f>
        <v>2611.3912999129243</v>
      </c>
      <c r="S692" s="255">
        <f>SUMIFS('7.  Persistence Report'!T$27:T$659,'7.  Persistence Report'!$D$27:$D$659,$B691,'7.  Persistence Report'!$H$27:$H$659,$R$605,'7.  Persistence Report'!$J$27:$J$659,"Adjustment")</f>
        <v>2624.7544963303894</v>
      </c>
      <c r="T692" s="255">
        <f>SUMIFS('7.  Persistence Report'!U$27:U$659,'7.  Persistence Report'!$D$27:$D$659,$B691,'7.  Persistence Report'!$H$27:$H$659,$R$605,'7.  Persistence Report'!$J$27:$J$659,"Adjustment")</f>
        <v>2624.7544963303894</v>
      </c>
      <c r="U692" s="255">
        <f>SUMIFS('7.  Persistence Report'!V$27:V$659,'7.  Persistence Report'!$D$27:$D$659,$B691,'7.  Persistence Report'!$H$27:$H$659,$R$605,'7.  Persistence Report'!$J$27:$J$659,"Adjustment")</f>
        <v>2624.7544963303894</v>
      </c>
      <c r="V692" s="255">
        <f>SUMIFS('7.  Persistence Report'!W$27:W$659,'7.  Persistence Report'!$D$27:$D$659,$B691,'7.  Persistence Report'!$H$27:$H$659,$R$605,'7.  Persistence Report'!$J$27:$J$659,"Adjustment")</f>
        <v>2624.7544963303894</v>
      </c>
      <c r="W692" s="255">
        <f>SUMIFS('7.  Persistence Report'!X$27:X$659,'7.  Persistence Report'!$D$27:$D$659,$B691,'7.  Persistence Report'!$H$27:$H$659,$R$605,'7.  Persistence Report'!$J$27:$J$659,"Adjustment")</f>
        <v>2467.7369384251774</v>
      </c>
      <c r="X692" s="255">
        <f>SUMIFS('7.  Persistence Report'!Y$27:Y$659,'7.  Persistence Report'!$D$27:$D$659,$B691,'7.  Persistence Report'!$H$27:$H$659,$R$605,'7.  Persistence Report'!$J$27:$J$659,"Adjustment")</f>
        <v>2467.7369384251774</v>
      </c>
      <c r="Y692" s="255">
        <f>SUMIFS('7.  Persistence Report'!Z$27:Z$659,'7.  Persistence Report'!$D$27:$D$659,$B691,'7.  Persistence Report'!$H$27:$H$659,$R$605,'7.  Persistence Report'!$J$27:$J$659,"Adjustment")</f>
        <v>2467.7369384251774</v>
      </c>
      <c r="Z692" s="255">
        <f>SUMIFS('7.  Persistence Report'!AA$27:AA$659,'7.  Persistence Report'!$D$27:$D$659,$B691,'7.  Persistence Report'!$H$27:$H$659,$R$605,'7.  Persistence Report'!$J$27:$J$659,"Adjustment")</f>
        <v>2466.3758721233985</v>
      </c>
      <c r="AA692" s="255">
        <f>SUMIFS('7.  Persistence Report'!AB$27:AB$659,'7.  Persistence Report'!$D$27:$D$659,$B691,'7.  Persistence Report'!$H$27:$H$659,$R$605,'7.  Persistence Report'!$J$27:$J$659,"Adjustment")</f>
        <v>2466.3758721233985</v>
      </c>
      <c r="AB692" s="255">
        <f>SUMIFS('7.  Persistence Report'!AC$27:AC$659,'7.  Persistence Report'!$D$27:$D$659,$B691,'7.  Persistence Report'!$H$27:$H$659,$R$605,'7.  Persistence Report'!$J$27:$J$659,"Adjustment")</f>
        <v>2359.9652339843265</v>
      </c>
      <c r="AC692" s="255">
        <f>SUMIFS('7.  Persistence Report'!AD$27:AD$659,'7.  Persistence Report'!$D$27:$D$659,$B691,'7.  Persistence Report'!$H$27:$H$659,$R$605,'7.  Persistence Report'!$J$27:$J$659,"Adjustment")</f>
        <v>2270.1348580669237</v>
      </c>
      <c r="AD692" s="255">
        <f>SUMIFS('7.  Persistence Report'!AE$27:AE$659,'7.  Persistence Report'!$D$27:$D$659,$B691,'7.  Persistence Report'!$H$27:$H$659,$R$605,'7.  Persistence Report'!$J$27:$J$659,"Adjustment")</f>
        <v>678.18221818634163</v>
      </c>
      <c r="AE692" s="362">
        <f>AE691</f>
        <v>0</v>
      </c>
      <c r="AF692" s="362">
        <f t="shared" ref="AF692" si="1991">AF691</f>
        <v>0</v>
      </c>
      <c r="AG692" s="362">
        <f t="shared" ref="AG692" si="1992">AG691</f>
        <v>7.4338353884478583E-2</v>
      </c>
      <c r="AH692" s="362">
        <f t="shared" ref="AH692" si="1993">AH691</f>
        <v>0.61816437481961117</v>
      </c>
      <c r="AI692" s="362">
        <f t="shared" ref="AI692" si="1994">AI691</f>
        <v>0.18309772550877837</v>
      </c>
      <c r="AJ692" s="362">
        <f t="shared" ref="AJ692" si="1995">AJ691</f>
        <v>0.11799819031349645</v>
      </c>
      <c r="AK692" s="362">
        <f t="shared" ref="AK692" si="1996">AK691</f>
        <v>0</v>
      </c>
      <c r="AL692" s="362">
        <f t="shared" ref="AL692" si="1997">AL691</f>
        <v>0</v>
      </c>
      <c r="AM692" s="362">
        <f t="shared" ref="AM692" si="1998">AM691</f>
        <v>0</v>
      </c>
      <c r="AN692" s="362">
        <f t="shared" ref="AN692" si="1999">AN691</f>
        <v>0</v>
      </c>
      <c r="AO692" s="362">
        <f t="shared" ref="AO692" si="2000">AO691</f>
        <v>0</v>
      </c>
      <c r="AP692" s="362">
        <f t="shared" ref="AP692" si="2001">AP691</f>
        <v>0</v>
      </c>
      <c r="AQ692" s="362">
        <f t="shared" ref="AQ692" si="2002">AQ691</f>
        <v>0</v>
      </c>
      <c r="AR692" s="362">
        <f t="shared" ref="AR692" si="2003">AR691</f>
        <v>0</v>
      </c>
      <c r="AS692" s="266"/>
    </row>
    <row r="693" spans="1:45"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outlineLevel="1">
      <c r="A694" s="464">
        <v>27</v>
      </c>
      <c r="B694" s="379" t="s">
        <v>119</v>
      </c>
      <c r="C694" s="251" t="s">
        <v>25</v>
      </c>
      <c r="D694" s="255">
        <f>SUMIFS('7.  Persistence Report'!AX$27:AX$659,'7.  Persistence Report'!$D$27:$D$659,$B694,'7.  Persistence Report'!$H$27:$H$659,$D$605,'7.  Persistence Report'!$J$27:$J$659,"&lt;&gt;Adjustment")</f>
        <v>6902414.7618666524</v>
      </c>
      <c r="E694" s="255">
        <f>SUMIFS('7.  Persistence Report'!AY$27:AY$659,'7.  Persistence Report'!$D$27:$D$659,$B694,'7.  Persistence Report'!$H$27:$H$659,$D$605,'7.  Persistence Report'!$J$27:$J$659,"&lt;&gt;Adjustment")</f>
        <v>6902414.7618666524</v>
      </c>
      <c r="F694" s="255">
        <f>SUMIFS('7.  Persistence Report'!AZ$27:AZ$659,'7.  Persistence Report'!$D$27:$D$659,$B694,'7.  Persistence Report'!$H$27:$H$659,$D$605,'7.  Persistence Report'!$J$27:$J$659,"&lt;&gt;Adjustment")</f>
        <v>6638394.9904647702</v>
      </c>
      <c r="G694" s="255">
        <f>SUMIFS('7.  Persistence Report'!BA$27:BA$659,'7.  Persistence Report'!$D$27:$D$659,$B694,'7.  Persistence Report'!$H$27:$H$659,$D$605,'7.  Persistence Report'!$J$27:$J$659,"&lt;&gt;Adjustment")</f>
        <v>6577190.8860163447</v>
      </c>
      <c r="H694" s="255">
        <f>SUMIFS('7.  Persistence Report'!BB$27:BB$659,'7.  Persistence Report'!$D$27:$D$659,$B694,'7.  Persistence Report'!$H$27:$H$659,$D$605,'7.  Persistence Report'!$J$27:$J$659,"&lt;&gt;Adjustment")</f>
        <v>5819286.0428321688</v>
      </c>
      <c r="I694" s="255">
        <f>SUMIFS('7.  Persistence Report'!BC$27:BC$659,'7.  Persistence Report'!$D$27:$D$659,$B694,'7.  Persistence Report'!$H$27:$H$659,$D$605,'7.  Persistence Report'!$J$27:$J$659,"&lt;&gt;Adjustment")</f>
        <v>4677999.636347861</v>
      </c>
      <c r="J694" s="255">
        <f>SUMIFS('7.  Persistence Report'!BD$27:BD$659,'7.  Persistence Report'!$D$27:$D$659,$B694,'7.  Persistence Report'!$H$27:$H$659,$D$605,'7.  Persistence Report'!$J$27:$J$659,"&lt;&gt;Adjustment")</f>
        <v>3859738.79455774</v>
      </c>
      <c r="K694" s="255">
        <f>SUMIFS('7.  Persistence Report'!BE$27:BE$659,'7.  Persistence Report'!$D$27:$D$659,$B694,'7.  Persistence Report'!$H$27:$H$659,$D$605,'7.  Persistence Report'!$J$27:$J$659,"&lt;&gt;Adjustment")</f>
        <v>2602881.056949703</v>
      </c>
      <c r="L694" s="255">
        <f>SUMIFS('7.  Persistence Report'!BF$27:BF$659,'7.  Persistence Report'!$D$27:$D$659,$B694,'7.  Persistence Report'!$H$27:$H$659,$D$605,'7.  Persistence Report'!$J$27:$J$659,"&lt;&gt;Adjustment")</f>
        <v>1922899.1899829661</v>
      </c>
      <c r="M694" s="255">
        <f>SUMIFS('7.  Persistence Report'!BG$27:BG$659,'7.  Persistence Report'!$D$27:$D$659,$B694,'7.  Persistence Report'!$H$27:$H$659,$D$605,'7.  Persistence Report'!$J$27:$J$659,"&lt;&gt;Adjustment")</f>
        <v>1274969.7402931494</v>
      </c>
      <c r="N694" s="255">
        <f>SUMIFS('7.  Persistence Report'!BH$27:BH$659,'7.  Persistence Report'!$D$27:$D$659,$B694,'7.  Persistence Report'!$H$27:$H$659,$D$605,'7.  Persistence Report'!$J$27:$J$659,"&lt;&gt;Adjustment")</f>
        <v>794448.83940907766</v>
      </c>
      <c r="O694" s="255">
        <f>SUMIFS('7.  Persistence Report'!BI$27:BI$659,'7.  Persistence Report'!$D$27:$D$659,$B694,'7.  Persistence Report'!$H$27:$H$659,$D$605,'7.  Persistence Report'!$J$27:$J$659,"&lt;&gt;Adjustment")</f>
        <v>479497.19030426827</v>
      </c>
      <c r="P694" s="255">
        <f>SUMIFS('7.  Persistence Report'!BJ$27:BJ$659,'7.  Persistence Report'!$D$27:$D$659,$B694,'7.  Persistence Report'!$H$27:$H$659,$D$605,'7.  Persistence Report'!$J$27:$J$659,"&lt;&gt;Adjustment")</f>
        <v>317979.85524176282</v>
      </c>
      <c r="Q694" s="255">
        <v>12</v>
      </c>
      <c r="R694" s="255">
        <f>SUMIFS('7.  Persistence Report'!S$27:S$659,'7.  Persistence Report'!$D$27:$D$659,$B694,'7.  Persistence Report'!$H$27:$H$659,$R$605,'7.  Persistence Report'!$J$27:$J$659,"&lt;&gt;Adjustment")</f>
        <v>2276.6285369181392</v>
      </c>
      <c r="S694" s="255">
        <f>SUMIFS('7.  Persistence Report'!T$27:T$659,'7.  Persistence Report'!$D$27:$D$659,$B694,'7.  Persistence Report'!$H$27:$H$659,$R$605,'7.  Persistence Report'!$J$27:$J$659,"&lt;&gt;Adjustment")</f>
        <v>2276.6285369181392</v>
      </c>
      <c r="T694" s="255">
        <f>SUMIFS('7.  Persistence Report'!U$27:U$659,'7.  Persistence Report'!$D$27:$D$659,$B694,'7.  Persistence Report'!$H$27:$H$659,$R$605,'7.  Persistence Report'!$J$27:$J$659,"&lt;&gt;Adjustment")</f>
        <v>2239.3067576243989</v>
      </c>
      <c r="U694" s="255">
        <f>SUMIFS('7.  Persistence Report'!V$27:V$659,'7.  Persistence Report'!$D$27:$D$659,$B694,'7.  Persistence Report'!$H$27:$H$659,$R$605,'7.  Persistence Report'!$J$27:$J$659,"&lt;&gt;Adjustment")</f>
        <v>2229.485236757625</v>
      </c>
      <c r="V694" s="255">
        <f>SUMIFS('7.  Persistence Report'!W$27:W$659,'7.  Persistence Report'!$D$27:$D$659,$B694,'7.  Persistence Report'!$H$27:$H$659,$R$605,'7.  Persistence Report'!$J$27:$J$659,"&lt;&gt;Adjustment")</f>
        <v>2066.4479903691822</v>
      </c>
      <c r="W694" s="255">
        <f>SUMIFS('7.  Persistence Report'!X$27:X$659,'7.  Persistence Report'!$D$27:$D$659,$B694,'7.  Persistence Report'!$H$27:$H$659,$R$605,'7.  Persistence Report'!$J$27:$J$659,"&lt;&gt;Adjustment")</f>
        <v>1779.659581059391</v>
      </c>
      <c r="X694" s="255">
        <f>SUMIFS('7.  Persistence Report'!Y$27:Y$659,'7.  Persistence Report'!$D$27:$D$659,$B694,'7.  Persistence Report'!$H$27:$H$659,$R$605,'7.  Persistence Report'!$J$27:$J$659,"&lt;&gt;Adjustment")</f>
        <v>1534.1215593900488</v>
      </c>
      <c r="Y694" s="255">
        <f>SUMIFS('7.  Persistence Report'!Z$27:Z$659,'7.  Persistence Report'!$D$27:$D$659,$B694,'7.  Persistence Report'!$H$27:$H$659,$R$605,'7.  Persistence Report'!$J$27:$J$659,"&lt;&gt;Adjustment")</f>
        <v>1103.9389454253617</v>
      </c>
      <c r="Z694" s="255">
        <f>SUMIFS('7.  Persistence Report'!AA$27:AA$659,'7.  Persistence Report'!$D$27:$D$659,$B694,'7.  Persistence Report'!$H$27:$H$659,$R$605,'7.  Persistence Report'!$J$27:$J$659,"&lt;&gt;Adjustment")</f>
        <v>844.65079454253646</v>
      </c>
      <c r="AA694" s="255">
        <f>SUMIFS('7.  Persistence Report'!AB$27:AB$659,'7.  Persistence Report'!$D$27:$D$659,$B694,'7.  Persistence Report'!$H$27:$H$659,$R$605,'7.  Persistence Report'!$J$27:$J$659,"&lt;&gt;Adjustment")</f>
        <v>571.61251444622815</v>
      </c>
      <c r="AB694" s="255">
        <f>SUMIFS('7.  Persistence Report'!AC$27:AC$659,'7.  Persistence Report'!$D$27:$D$659,$B694,'7.  Persistence Report'!$H$27:$H$659,$R$605,'7.  Persistence Report'!$J$27:$J$659,"&lt;&gt;Adjustment")</f>
        <v>339.82462199036934</v>
      </c>
      <c r="AC694" s="255">
        <f>SUMIFS('7.  Persistence Report'!AD$27:AD$659,'7.  Persistence Report'!$D$27:$D$659,$B694,'7.  Persistence Report'!$H$27:$H$659,$R$605,'7.  Persistence Report'!$J$27:$J$659,"&lt;&gt;Adjustment")</f>
        <v>194.46611316211886</v>
      </c>
      <c r="AD694" s="255">
        <f>SUMIFS('7.  Persistence Report'!AE$27:AE$659,'7.  Persistence Report'!$D$27:$D$659,$B694,'7.  Persistence Report'!$H$27:$H$659,$R$605,'7.  Persistence Report'!$J$27:$J$659,"&lt;&gt;Adjustment")</f>
        <v>119.82255457463889</v>
      </c>
      <c r="AE694" s="366">
        <f>IFERROR(VLOOKUP($B694,'3-a.  Rate Class Allocations'!$B:$AM,4,FALSE),0)</f>
        <v>0</v>
      </c>
      <c r="AF694" s="366">
        <f>IFERROR(VLOOKUP($B694,'3-a.  Rate Class Allocations'!$B:$AM,6,FALSE),0)</f>
        <v>0</v>
      </c>
      <c r="AG694" s="366">
        <f>IFERROR(VLOOKUP($B694,'3-a.  Rate Class Allocations'!$B:$AM,8,FALSE),0)</f>
        <v>0.92021658990420974</v>
      </c>
      <c r="AH694" s="366">
        <f>IFERROR(VLOOKUP($B694,'3-a.  Rate Class Allocations'!$B:$AM,9,FALSE),0)</f>
        <v>6.6147970517793669E-2</v>
      </c>
      <c r="AI694" s="366">
        <f>IFERROR(VLOOKUP($B694,'3-a.  Rate Class Allocations'!$B:$AM,11,FALSE),0)</f>
        <v>3.8304899218835689E-3</v>
      </c>
      <c r="AJ694" s="366">
        <f>IFERROR(VLOOKUP($B694,'3-a.  Rate Class Allocations'!$B:$AM,13,FALSE),0)</f>
        <v>4.3946772346358911E-3</v>
      </c>
      <c r="AK694" s="361"/>
      <c r="AL694" s="366"/>
      <c r="AM694" s="366"/>
      <c r="AN694" s="366"/>
      <c r="AO694" s="366"/>
      <c r="AP694" s="366"/>
      <c r="AQ694" s="366"/>
      <c r="AR694" s="366"/>
      <c r="AS694" s="256">
        <f>SUM(AE694:AR694)</f>
        <v>0.99458972757852293</v>
      </c>
    </row>
    <row r="695" spans="1:45" outlineLevel="1">
      <c r="A695" s="464"/>
      <c r="B695" s="254" t="s">
        <v>310</v>
      </c>
      <c r="C695" s="251" t="s">
        <v>163</v>
      </c>
      <c r="D695" s="255">
        <f>SUMIFS('7.  Persistence Report'!AX$27:AX$659,'7.  Persistence Report'!$D$27:$D$659,$B694,'7.  Persistence Report'!$H$27:$H$659,$D$605,'7.  Persistence Report'!$J$27:$J$659,"Adjustment")</f>
        <v>0</v>
      </c>
      <c r="E695" s="255">
        <f>SUMIFS('7.  Persistence Report'!AY$27:AY$659,'7.  Persistence Report'!$D$27:$D$659,$B694,'7.  Persistence Report'!$H$27:$H$659,$D$605,'7.  Persistence Report'!$J$27:$J$659,"Adjustment")</f>
        <v>0</v>
      </c>
      <c r="F695" s="255">
        <f>SUMIFS('7.  Persistence Report'!AZ$27:AZ$659,'7.  Persistence Report'!$D$27:$D$659,$B694,'7.  Persistence Report'!$H$27:$H$659,$D$605,'7.  Persistence Report'!$J$27:$J$659,"Adjustment")</f>
        <v>0</v>
      </c>
      <c r="G695" s="255">
        <f>SUMIFS('7.  Persistence Report'!BA$27:BA$659,'7.  Persistence Report'!$D$27:$D$659,$B694,'7.  Persistence Report'!$H$27:$H$659,$D$605,'7.  Persistence Report'!$J$27:$J$659,"Adjustment")</f>
        <v>0</v>
      </c>
      <c r="H695" s="255">
        <f>SUMIFS('7.  Persistence Report'!BB$27:BB$659,'7.  Persistence Report'!$D$27:$D$659,$B694,'7.  Persistence Report'!$H$27:$H$659,$D$605,'7.  Persistence Report'!$J$27:$J$659,"Adjustment")</f>
        <v>0</v>
      </c>
      <c r="I695" s="255">
        <f>SUMIFS('7.  Persistence Report'!BC$27:BC$659,'7.  Persistence Report'!$D$27:$D$659,$B694,'7.  Persistence Report'!$H$27:$H$659,$D$605,'7.  Persistence Report'!$J$27:$J$659,"Adjustment")</f>
        <v>0</v>
      </c>
      <c r="J695" s="255">
        <f>SUMIFS('7.  Persistence Report'!BD$27:BD$659,'7.  Persistence Report'!$D$27:$D$659,$B694,'7.  Persistence Report'!$H$27:$H$659,$D$605,'7.  Persistence Report'!$J$27:$J$659,"Adjustment")</f>
        <v>0</v>
      </c>
      <c r="K695" s="255">
        <f>SUMIFS('7.  Persistence Report'!BE$27:BE$659,'7.  Persistence Report'!$D$27:$D$659,$B694,'7.  Persistence Report'!$H$27:$H$659,$D$605,'7.  Persistence Report'!$J$27:$J$659,"Adjustment")</f>
        <v>0</v>
      </c>
      <c r="L695" s="255">
        <f>SUMIFS('7.  Persistence Report'!BF$27:BF$659,'7.  Persistence Report'!$D$27:$D$659,$B694,'7.  Persistence Report'!$H$27:$H$659,$D$605,'7.  Persistence Report'!$J$27:$J$659,"Adjustment")</f>
        <v>0</v>
      </c>
      <c r="M695" s="255">
        <f>SUMIFS('7.  Persistence Report'!BG$27:BG$659,'7.  Persistence Report'!$D$27:$D$659,$B694,'7.  Persistence Report'!$H$27:$H$659,$D$605,'7.  Persistence Report'!$J$27:$J$659,"Adjustment")</f>
        <v>0</v>
      </c>
      <c r="N695" s="255">
        <f>SUMIFS('7.  Persistence Report'!BH$27:BH$659,'7.  Persistence Report'!$D$27:$D$659,$B694,'7.  Persistence Report'!$H$27:$H$659,$D$605,'7.  Persistence Report'!$J$27:$J$659,"Adjustment")</f>
        <v>0</v>
      </c>
      <c r="O695" s="255">
        <f>SUMIFS('7.  Persistence Report'!BI$27:BI$659,'7.  Persistence Report'!$D$27:$D$659,$B694,'7.  Persistence Report'!$H$27:$H$659,$D$605,'7.  Persistence Report'!$J$27:$J$659,"Adjustment")</f>
        <v>0</v>
      </c>
      <c r="P695" s="255">
        <f>SUMIFS('7.  Persistence Report'!BJ$27:BJ$659,'7.  Persistence Report'!$D$27:$D$659,$B694,'7.  Persistence Report'!$H$27:$H$659,$D$605,'7.  Persistence Report'!$J$27:$J$659,"Adjustment")</f>
        <v>0</v>
      </c>
      <c r="Q695" s="255">
        <f>Q694</f>
        <v>12</v>
      </c>
      <c r="R695" s="255">
        <f>SUMIFS('7.  Persistence Report'!S$27:S$659,'7.  Persistence Report'!$D$27:$D$659,$B694,'7.  Persistence Report'!$H$27:$H$659,$R$605,'7.  Persistence Report'!$J$27:$J$659,"Adjustment")</f>
        <v>0</v>
      </c>
      <c r="S695" s="255">
        <f>SUMIFS('7.  Persistence Report'!T$27:T$659,'7.  Persistence Report'!$D$27:$D$659,$B694,'7.  Persistence Report'!$H$27:$H$659,$R$605,'7.  Persistence Report'!$J$27:$J$659,"Adjustment")</f>
        <v>0</v>
      </c>
      <c r="T695" s="255">
        <f>SUMIFS('7.  Persistence Report'!U$27:U$659,'7.  Persistence Report'!$D$27:$D$659,$B694,'7.  Persistence Report'!$H$27:$H$659,$R$605,'7.  Persistence Report'!$J$27:$J$659,"Adjustment")</f>
        <v>0</v>
      </c>
      <c r="U695" s="255">
        <f>SUMIFS('7.  Persistence Report'!V$27:V$659,'7.  Persistence Report'!$D$27:$D$659,$B694,'7.  Persistence Report'!$H$27:$H$659,$R$605,'7.  Persistence Report'!$J$27:$J$659,"Adjustment")</f>
        <v>0</v>
      </c>
      <c r="V695" s="255">
        <f>SUMIFS('7.  Persistence Report'!W$27:W$659,'7.  Persistence Report'!$D$27:$D$659,$B694,'7.  Persistence Report'!$H$27:$H$659,$R$605,'7.  Persistence Report'!$J$27:$J$659,"Adjustment")</f>
        <v>0</v>
      </c>
      <c r="W695" s="255">
        <f>SUMIFS('7.  Persistence Report'!X$27:X$659,'7.  Persistence Report'!$D$27:$D$659,$B694,'7.  Persistence Report'!$H$27:$H$659,$R$605,'7.  Persistence Report'!$J$27:$J$659,"Adjustment")</f>
        <v>0</v>
      </c>
      <c r="X695" s="255">
        <f>SUMIFS('7.  Persistence Report'!Y$27:Y$659,'7.  Persistence Report'!$D$27:$D$659,$B694,'7.  Persistence Report'!$H$27:$H$659,$R$605,'7.  Persistence Report'!$J$27:$J$659,"Adjustment")</f>
        <v>0</v>
      </c>
      <c r="Y695" s="255">
        <f>SUMIFS('7.  Persistence Report'!Z$27:Z$659,'7.  Persistence Report'!$D$27:$D$659,$B694,'7.  Persistence Report'!$H$27:$H$659,$R$605,'7.  Persistence Report'!$J$27:$J$659,"Adjustment")</f>
        <v>0</v>
      </c>
      <c r="Z695" s="255">
        <f>SUMIFS('7.  Persistence Report'!AA$27:AA$659,'7.  Persistence Report'!$D$27:$D$659,$B694,'7.  Persistence Report'!$H$27:$H$659,$R$605,'7.  Persistence Report'!$J$27:$J$659,"Adjustment")</f>
        <v>0</v>
      </c>
      <c r="AA695" s="255">
        <f>SUMIFS('7.  Persistence Report'!AB$27:AB$659,'7.  Persistence Report'!$D$27:$D$659,$B694,'7.  Persistence Report'!$H$27:$H$659,$R$605,'7.  Persistence Report'!$J$27:$J$659,"Adjustment")</f>
        <v>0</v>
      </c>
      <c r="AB695" s="255">
        <f>SUMIFS('7.  Persistence Report'!AC$27:AC$659,'7.  Persistence Report'!$D$27:$D$659,$B694,'7.  Persistence Report'!$H$27:$H$659,$R$605,'7.  Persistence Report'!$J$27:$J$659,"Adjustment")</f>
        <v>0</v>
      </c>
      <c r="AC695" s="255">
        <f>SUMIFS('7.  Persistence Report'!AD$27:AD$659,'7.  Persistence Report'!$D$27:$D$659,$B694,'7.  Persistence Report'!$H$27:$H$659,$R$605,'7.  Persistence Report'!$J$27:$J$659,"Adjustment")</f>
        <v>0</v>
      </c>
      <c r="AD695" s="255">
        <f>SUMIFS('7.  Persistence Report'!AE$27:AE$659,'7.  Persistence Report'!$D$27:$D$659,$B694,'7.  Persistence Report'!$H$27:$H$659,$R$605,'7.  Persistence Report'!$J$27:$J$659,"Adjustment")</f>
        <v>0</v>
      </c>
      <c r="AE695" s="362">
        <f>AE694</f>
        <v>0</v>
      </c>
      <c r="AF695" s="362">
        <f t="shared" ref="AF695" si="2004">AF694</f>
        <v>0</v>
      </c>
      <c r="AG695" s="362">
        <f t="shared" ref="AG695" si="2005">AG694</f>
        <v>0.92021658990420974</v>
      </c>
      <c r="AH695" s="362">
        <f t="shared" ref="AH695" si="2006">AH694</f>
        <v>6.6147970517793669E-2</v>
      </c>
      <c r="AI695" s="362">
        <f t="shared" ref="AI695" si="2007">AI694</f>
        <v>3.8304899218835689E-3</v>
      </c>
      <c r="AJ695" s="362">
        <f t="shared" ref="AJ695" si="2008">AJ694</f>
        <v>4.3946772346358911E-3</v>
      </c>
      <c r="AK695" s="362">
        <f t="shared" ref="AK695" si="2009">AK694</f>
        <v>0</v>
      </c>
      <c r="AL695" s="362">
        <f t="shared" ref="AL695" si="2010">AL694</f>
        <v>0</v>
      </c>
      <c r="AM695" s="362">
        <f t="shared" ref="AM695" si="2011">AM694</f>
        <v>0</v>
      </c>
      <c r="AN695" s="362">
        <f t="shared" ref="AN695" si="2012">AN694</f>
        <v>0</v>
      </c>
      <c r="AO695" s="362">
        <f t="shared" ref="AO695" si="2013">AO694</f>
        <v>0</v>
      </c>
      <c r="AP695" s="362">
        <f t="shared" ref="AP695" si="2014">AP694</f>
        <v>0</v>
      </c>
      <c r="AQ695" s="362">
        <f t="shared" ref="AQ695" si="2015">AQ694</f>
        <v>0</v>
      </c>
      <c r="AR695" s="362">
        <f t="shared" ref="AR695" si="2016">AR694</f>
        <v>0</v>
      </c>
      <c r="AS695" s="266"/>
    </row>
    <row r="696" spans="1:45"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0" outlineLevel="1">
      <c r="A697" s="464">
        <v>28</v>
      </c>
      <c r="B697" s="379" t="s">
        <v>120</v>
      </c>
      <c r="C697" s="251" t="s">
        <v>25</v>
      </c>
      <c r="D697" s="255">
        <f>SUMIFS('7.  Persistence Report'!AX$27:AX$659,'7.  Persistence Report'!$D$27:$D$659,$B697,'7.  Persistence Report'!$H$27:$H$659,$D$605,'7.  Persistence Report'!$J$27:$J$659,"&lt;&gt;Adjustment")</f>
        <v>5710218.0045772353</v>
      </c>
      <c r="E697" s="255">
        <f>SUMIFS('7.  Persistence Report'!AY$27:AY$659,'7.  Persistence Report'!$D$27:$D$659,$B697,'7.  Persistence Report'!$H$27:$H$659,$D$605,'7.  Persistence Report'!$J$27:$J$659,"&lt;&gt;Adjustment")</f>
        <v>5710218.0045772353</v>
      </c>
      <c r="F697" s="255">
        <f>SUMIFS('7.  Persistence Report'!AZ$27:AZ$659,'7.  Persistence Report'!$D$27:$D$659,$B697,'7.  Persistence Report'!$H$27:$H$659,$D$605,'7.  Persistence Report'!$J$27:$J$659,"&lt;&gt;Adjustment")</f>
        <v>5710218.0045772353</v>
      </c>
      <c r="G697" s="255">
        <f>SUMIFS('7.  Persistence Report'!BA$27:BA$659,'7.  Persistence Report'!$D$27:$D$659,$B697,'7.  Persistence Report'!$H$27:$H$659,$D$605,'7.  Persistence Report'!$J$27:$J$659,"&lt;&gt;Adjustment")</f>
        <v>5710218.0045772353</v>
      </c>
      <c r="H697" s="255">
        <f>SUMIFS('7.  Persistence Report'!BB$27:BB$659,'7.  Persistence Report'!$D$27:$D$659,$B697,'7.  Persistence Report'!$H$27:$H$659,$D$605,'7.  Persistence Report'!$J$27:$J$659,"&lt;&gt;Adjustment")</f>
        <v>5710218.0045772353</v>
      </c>
      <c r="I697" s="255">
        <f>SUMIFS('7.  Persistence Report'!BC$27:BC$659,'7.  Persistence Report'!$D$27:$D$659,$B697,'7.  Persistence Report'!$H$27:$H$659,$D$605,'7.  Persistence Report'!$J$27:$J$659,"&lt;&gt;Adjustment")</f>
        <v>5710218.0045772353</v>
      </c>
      <c r="J697" s="255">
        <f>SUMIFS('7.  Persistence Report'!BD$27:BD$659,'7.  Persistence Report'!$D$27:$D$659,$B697,'7.  Persistence Report'!$H$27:$H$659,$D$605,'7.  Persistence Report'!$J$27:$J$659,"&lt;&gt;Adjustment")</f>
        <v>5710218.0045772353</v>
      </c>
      <c r="K697" s="255">
        <f>SUMIFS('7.  Persistence Report'!BE$27:BE$659,'7.  Persistence Report'!$D$27:$D$659,$B697,'7.  Persistence Report'!$H$27:$H$659,$D$605,'7.  Persistence Report'!$J$27:$J$659,"&lt;&gt;Adjustment")</f>
        <v>5710218.0045772353</v>
      </c>
      <c r="L697" s="255">
        <f>SUMIFS('7.  Persistence Report'!BF$27:BF$659,'7.  Persistence Report'!$D$27:$D$659,$B697,'7.  Persistence Report'!$H$27:$H$659,$D$605,'7.  Persistence Report'!$J$27:$J$659,"&lt;&gt;Adjustment")</f>
        <v>5710218.0045772353</v>
      </c>
      <c r="M697" s="255">
        <f>SUMIFS('7.  Persistence Report'!BG$27:BG$659,'7.  Persistence Report'!$D$27:$D$659,$B697,'7.  Persistence Report'!$H$27:$H$659,$D$605,'7.  Persistence Report'!$J$27:$J$659,"&lt;&gt;Adjustment")</f>
        <v>5710218.0045772353</v>
      </c>
      <c r="N697" s="255">
        <f>SUMIFS('7.  Persistence Report'!BH$27:BH$659,'7.  Persistence Report'!$D$27:$D$659,$B697,'7.  Persistence Report'!$H$27:$H$659,$D$605,'7.  Persistence Report'!$J$27:$J$659,"&lt;&gt;Adjustment")</f>
        <v>5710218.0045772353</v>
      </c>
      <c r="O697" s="255">
        <f>SUMIFS('7.  Persistence Report'!BI$27:BI$659,'7.  Persistence Report'!$D$27:$D$659,$B697,'7.  Persistence Report'!$H$27:$H$659,$D$605,'7.  Persistence Report'!$J$27:$J$659,"&lt;&gt;Adjustment")</f>
        <v>5710218.0045772353</v>
      </c>
      <c r="P697" s="255">
        <f>SUMIFS('7.  Persistence Report'!BJ$27:BJ$659,'7.  Persistence Report'!$D$27:$D$659,$B697,'7.  Persistence Report'!$H$27:$H$659,$D$605,'7.  Persistence Report'!$J$27:$J$659,"&lt;&gt;Adjustment")</f>
        <v>5710218.0045772353</v>
      </c>
      <c r="Q697" s="255">
        <v>12</v>
      </c>
      <c r="R697" s="255">
        <f>SUMIFS('7.  Persistence Report'!S$27:S$659,'7.  Persistence Report'!$D$27:$D$659,$B697,'7.  Persistence Report'!$H$27:$H$659,$R$605,'7.  Persistence Report'!$J$27:$J$659,"&lt;&gt;Adjustment")</f>
        <v>1656.8721161825729</v>
      </c>
      <c r="S697" s="255">
        <f>SUMIFS('7.  Persistence Report'!T$27:T$659,'7.  Persistence Report'!$D$27:$D$659,$B697,'7.  Persistence Report'!$H$27:$H$659,$R$605,'7.  Persistence Report'!$J$27:$J$659,"&lt;&gt;Adjustment")</f>
        <v>1656.8721161825729</v>
      </c>
      <c r="T697" s="255">
        <f>SUMIFS('7.  Persistence Report'!U$27:U$659,'7.  Persistence Report'!$D$27:$D$659,$B697,'7.  Persistence Report'!$H$27:$H$659,$R$605,'7.  Persistence Report'!$J$27:$J$659,"&lt;&gt;Adjustment")</f>
        <v>1656.8721161825729</v>
      </c>
      <c r="U697" s="255">
        <f>SUMIFS('7.  Persistence Report'!V$27:V$659,'7.  Persistence Report'!$D$27:$D$659,$B697,'7.  Persistence Report'!$H$27:$H$659,$R$605,'7.  Persistence Report'!$J$27:$J$659,"&lt;&gt;Adjustment")</f>
        <v>1656.8721161825729</v>
      </c>
      <c r="V697" s="255">
        <f>SUMIFS('7.  Persistence Report'!W$27:W$659,'7.  Persistence Report'!$D$27:$D$659,$B697,'7.  Persistence Report'!$H$27:$H$659,$R$605,'7.  Persistence Report'!$J$27:$J$659,"&lt;&gt;Adjustment")</f>
        <v>1656.8721161825729</v>
      </c>
      <c r="W697" s="255">
        <f>SUMIFS('7.  Persistence Report'!X$27:X$659,'7.  Persistence Report'!$D$27:$D$659,$B697,'7.  Persistence Report'!$H$27:$H$659,$R$605,'7.  Persistence Report'!$J$27:$J$659,"&lt;&gt;Adjustment")</f>
        <v>1656.8721161825729</v>
      </c>
      <c r="X697" s="255">
        <f>SUMIFS('7.  Persistence Report'!Y$27:Y$659,'7.  Persistence Report'!$D$27:$D$659,$B697,'7.  Persistence Report'!$H$27:$H$659,$R$605,'7.  Persistence Report'!$J$27:$J$659,"&lt;&gt;Adjustment")</f>
        <v>1656.8721161825729</v>
      </c>
      <c r="Y697" s="255">
        <f>SUMIFS('7.  Persistence Report'!Z$27:Z$659,'7.  Persistence Report'!$D$27:$D$659,$B697,'7.  Persistence Report'!$H$27:$H$659,$R$605,'7.  Persistence Report'!$J$27:$J$659,"&lt;&gt;Adjustment")</f>
        <v>1656.8721161825729</v>
      </c>
      <c r="Z697" s="255">
        <f>SUMIFS('7.  Persistence Report'!AA$27:AA$659,'7.  Persistence Report'!$D$27:$D$659,$B697,'7.  Persistence Report'!$H$27:$H$659,$R$605,'7.  Persistence Report'!$J$27:$J$659,"&lt;&gt;Adjustment")</f>
        <v>1656.8721161825729</v>
      </c>
      <c r="AA697" s="255">
        <f>SUMIFS('7.  Persistence Report'!AB$27:AB$659,'7.  Persistence Report'!$D$27:$D$659,$B697,'7.  Persistence Report'!$H$27:$H$659,$R$605,'7.  Persistence Report'!$J$27:$J$659,"&lt;&gt;Adjustment")</f>
        <v>1656.8721161825729</v>
      </c>
      <c r="AB697" s="255">
        <f>SUMIFS('7.  Persistence Report'!AC$27:AC$659,'7.  Persistence Report'!$D$27:$D$659,$B697,'7.  Persistence Report'!$H$27:$H$659,$R$605,'7.  Persistence Report'!$J$27:$J$659,"&lt;&gt;Adjustment")</f>
        <v>1656.8721161825729</v>
      </c>
      <c r="AC697" s="255">
        <f>SUMIFS('7.  Persistence Report'!AD$27:AD$659,'7.  Persistence Report'!$D$27:$D$659,$B697,'7.  Persistence Report'!$H$27:$H$659,$R$605,'7.  Persistence Report'!$J$27:$J$659,"&lt;&gt;Adjustment")</f>
        <v>1656.8721161825729</v>
      </c>
      <c r="AD697" s="255">
        <f>SUMIFS('7.  Persistence Report'!AE$27:AE$659,'7.  Persistence Report'!$D$27:$D$659,$B697,'7.  Persistence Report'!$H$27:$H$659,$R$605,'7.  Persistence Report'!$J$27:$J$659,"&lt;&gt;Adjustment")</f>
        <v>1656.8721161825729</v>
      </c>
      <c r="AE697" s="366">
        <f>IFERROR(VLOOKUP($B697,'3-a.  Rate Class Allocations'!$B:$AM,4,FALSE),0)</f>
        <v>0</v>
      </c>
      <c r="AF697" s="366">
        <f>IFERROR(VLOOKUP($B697,'3-a.  Rate Class Allocations'!$B:$AM,6,FALSE),0)</f>
        <v>0</v>
      </c>
      <c r="AG697" s="366">
        <f>IFERROR(VLOOKUP($B697,'3-a.  Rate Class Allocations'!$B:$AM,8,FALSE),0)</f>
        <v>8.9297173379666115E-3</v>
      </c>
      <c r="AH697" s="366">
        <f>IFERROR(VLOOKUP($B697,'3-a.  Rate Class Allocations'!$B:$AM,9,FALSE),0)</f>
        <v>0.47861243619982291</v>
      </c>
      <c r="AI697" s="366">
        <f>IFERROR(VLOOKUP($B697,'3-a.  Rate Class Allocations'!$B:$AM,11,FALSE),0)</f>
        <v>0.15893379443892505</v>
      </c>
      <c r="AJ697" s="366">
        <f>IFERROR(VLOOKUP($B697,'3-a.  Rate Class Allocations'!$B:$AM,13,FALSE),0)</f>
        <v>0.35292374820196643</v>
      </c>
      <c r="AK697" s="361"/>
      <c r="AL697" s="366"/>
      <c r="AM697" s="366"/>
      <c r="AN697" s="366"/>
      <c r="AO697" s="366"/>
      <c r="AP697" s="366"/>
      <c r="AQ697" s="366"/>
      <c r="AR697" s="366"/>
      <c r="AS697" s="256">
        <f>SUM(AE697:AR697)</f>
        <v>0.99939969617868107</v>
      </c>
    </row>
    <row r="698" spans="1:45" outlineLevel="1">
      <c r="A698" s="464"/>
      <c r="B698" s="254" t="s">
        <v>310</v>
      </c>
      <c r="C698" s="251" t="s">
        <v>163</v>
      </c>
      <c r="D698" s="255">
        <f>SUMIFS('7.  Persistence Report'!AX$27:AX$659,'7.  Persistence Report'!$D$27:$D$659,$B697,'7.  Persistence Report'!$H$27:$H$659,$D$605,'7.  Persistence Report'!$J$27:$J$659,"Adjustment")</f>
        <v>824104.68523732643</v>
      </c>
      <c r="E698" s="255">
        <f>SUMIFS('7.  Persistence Report'!AY$27:AY$659,'7.  Persistence Report'!$D$27:$D$659,$B697,'7.  Persistence Report'!$H$27:$H$659,$D$605,'7.  Persistence Report'!$J$27:$J$659,"Adjustment")</f>
        <v>824104.68523732643</v>
      </c>
      <c r="F698" s="255">
        <f>SUMIFS('7.  Persistence Report'!AZ$27:AZ$659,'7.  Persistence Report'!$D$27:$D$659,$B697,'7.  Persistence Report'!$H$27:$H$659,$D$605,'7.  Persistence Report'!$J$27:$J$659,"Adjustment")</f>
        <v>824104.68523732643</v>
      </c>
      <c r="G698" s="255">
        <f>SUMIFS('7.  Persistence Report'!BA$27:BA$659,'7.  Persistence Report'!$D$27:$D$659,$B697,'7.  Persistence Report'!$H$27:$H$659,$D$605,'7.  Persistence Report'!$J$27:$J$659,"Adjustment")</f>
        <v>824104.68523732643</v>
      </c>
      <c r="H698" s="255">
        <f>SUMIFS('7.  Persistence Report'!BB$27:BB$659,'7.  Persistence Report'!$D$27:$D$659,$B697,'7.  Persistence Report'!$H$27:$H$659,$D$605,'7.  Persistence Report'!$J$27:$J$659,"Adjustment")</f>
        <v>824104.68523732643</v>
      </c>
      <c r="I698" s="255">
        <f>SUMIFS('7.  Persistence Report'!BC$27:BC$659,'7.  Persistence Report'!$D$27:$D$659,$B697,'7.  Persistence Report'!$H$27:$H$659,$D$605,'7.  Persistence Report'!$J$27:$J$659,"Adjustment")</f>
        <v>824104.68523732643</v>
      </c>
      <c r="J698" s="255">
        <f>SUMIFS('7.  Persistence Report'!BD$27:BD$659,'7.  Persistence Report'!$D$27:$D$659,$B697,'7.  Persistence Report'!$H$27:$H$659,$D$605,'7.  Persistence Report'!$J$27:$J$659,"Adjustment")</f>
        <v>824104.68523732643</v>
      </c>
      <c r="K698" s="255">
        <f>SUMIFS('7.  Persistence Report'!BE$27:BE$659,'7.  Persistence Report'!$D$27:$D$659,$B697,'7.  Persistence Report'!$H$27:$H$659,$D$605,'7.  Persistence Report'!$J$27:$J$659,"Adjustment")</f>
        <v>824104.68523732643</v>
      </c>
      <c r="L698" s="255">
        <f>SUMIFS('7.  Persistence Report'!BF$27:BF$659,'7.  Persistence Report'!$D$27:$D$659,$B697,'7.  Persistence Report'!$H$27:$H$659,$D$605,'7.  Persistence Report'!$J$27:$J$659,"Adjustment")</f>
        <v>824104.68523732643</v>
      </c>
      <c r="M698" s="255">
        <f>SUMIFS('7.  Persistence Report'!BG$27:BG$659,'7.  Persistence Report'!$D$27:$D$659,$B697,'7.  Persistence Report'!$H$27:$H$659,$D$605,'7.  Persistence Report'!$J$27:$J$659,"Adjustment")</f>
        <v>824104.68523732643</v>
      </c>
      <c r="N698" s="255">
        <f>SUMIFS('7.  Persistence Report'!BH$27:BH$659,'7.  Persistence Report'!$D$27:$D$659,$B697,'7.  Persistence Report'!$H$27:$H$659,$D$605,'7.  Persistence Report'!$J$27:$J$659,"Adjustment")</f>
        <v>824104.68523732643</v>
      </c>
      <c r="O698" s="255">
        <f>SUMIFS('7.  Persistence Report'!BI$27:BI$659,'7.  Persistence Report'!$D$27:$D$659,$B697,'7.  Persistence Report'!$H$27:$H$659,$D$605,'7.  Persistence Report'!$J$27:$J$659,"Adjustment")</f>
        <v>824104.68523732643</v>
      </c>
      <c r="P698" s="255">
        <f>SUMIFS('7.  Persistence Report'!BJ$27:BJ$659,'7.  Persistence Report'!$D$27:$D$659,$B697,'7.  Persistence Report'!$H$27:$H$659,$D$605,'7.  Persistence Report'!$J$27:$J$659,"Adjustment")</f>
        <v>824104.68523732643</v>
      </c>
      <c r="Q698" s="255">
        <f>Q697</f>
        <v>12</v>
      </c>
      <c r="R698" s="255">
        <f>SUMIFS('7.  Persistence Report'!S$27:S$659,'7.  Persistence Report'!$D$27:$D$659,$B697,'7.  Persistence Report'!$H$27:$H$659,$R$605,'7.  Persistence Report'!$J$27:$J$659,"Adjustment")</f>
        <v>183.1139004149378</v>
      </c>
      <c r="S698" s="255">
        <f>SUMIFS('7.  Persistence Report'!T$27:T$659,'7.  Persistence Report'!$D$27:$D$659,$B697,'7.  Persistence Report'!$H$27:$H$659,$R$605,'7.  Persistence Report'!$J$27:$J$659,"Adjustment")</f>
        <v>183.1139004149378</v>
      </c>
      <c r="T698" s="255">
        <f>SUMIFS('7.  Persistence Report'!U$27:U$659,'7.  Persistence Report'!$D$27:$D$659,$B697,'7.  Persistence Report'!$H$27:$H$659,$R$605,'7.  Persistence Report'!$J$27:$J$659,"Adjustment")</f>
        <v>183.1139004149378</v>
      </c>
      <c r="U698" s="255">
        <f>SUMIFS('7.  Persistence Report'!V$27:V$659,'7.  Persistence Report'!$D$27:$D$659,$B697,'7.  Persistence Report'!$H$27:$H$659,$R$605,'7.  Persistence Report'!$J$27:$J$659,"Adjustment")</f>
        <v>183.1139004149378</v>
      </c>
      <c r="V698" s="255">
        <f>SUMIFS('7.  Persistence Report'!W$27:W$659,'7.  Persistence Report'!$D$27:$D$659,$B697,'7.  Persistence Report'!$H$27:$H$659,$R$605,'7.  Persistence Report'!$J$27:$J$659,"Adjustment")</f>
        <v>183.1139004149378</v>
      </c>
      <c r="W698" s="255">
        <f>SUMIFS('7.  Persistence Report'!X$27:X$659,'7.  Persistence Report'!$D$27:$D$659,$B697,'7.  Persistence Report'!$H$27:$H$659,$R$605,'7.  Persistence Report'!$J$27:$J$659,"Adjustment")</f>
        <v>183.1139004149378</v>
      </c>
      <c r="X698" s="255">
        <f>SUMIFS('7.  Persistence Report'!Y$27:Y$659,'7.  Persistence Report'!$D$27:$D$659,$B697,'7.  Persistence Report'!$H$27:$H$659,$R$605,'7.  Persistence Report'!$J$27:$J$659,"Adjustment")</f>
        <v>183.1139004149378</v>
      </c>
      <c r="Y698" s="255">
        <f>SUMIFS('7.  Persistence Report'!Z$27:Z$659,'7.  Persistence Report'!$D$27:$D$659,$B697,'7.  Persistence Report'!$H$27:$H$659,$R$605,'7.  Persistence Report'!$J$27:$J$659,"Adjustment")</f>
        <v>183.1139004149378</v>
      </c>
      <c r="Z698" s="255">
        <f>SUMIFS('7.  Persistence Report'!AA$27:AA$659,'7.  Persistence Report'!$D$27:$D$659,$B697,'7.  Persistence Report'!$H$27:$H$659,$R$605,'7.  Persistence Report'!$J$27:$J$659,"Adjustment")</f>
        <v>183.1139004149378</v>
      </c>
      <c r="AA698" s="255">
        <f>SUMIFS('7.  Persistence Report'!AB$27:AB$659,'7.  Persistence Report'!$D$27:$D$659,$B697,'7.  Persistence Report'!$H$27:$H$659,$R$605,'7.  Persistence Report'!$J$27:$J$659,"Adjustment")</f>
        <v>183.1139004149378</v>
      </c>
      <c r="AB698" s="255">
        <f>SUMIFS('7.  Persistence Report'!AC$27:AC$659,'7.  Persistence Report'!$D$27:$D$659,$B697,'7.  Persistence Report'!$H$27:$H$659,$R$605,'7.  Persistence Report'!$J$27:$J$659,"Adjustment")</f>
        <v>183.1139004149378</v>
      </c>
      <c r="AC698" s="255">
        <f>SUMIFS('7.  Persistence Report'!AD$27:AD$659,'7.  Persistence Report'!$D$27:$D$659,$B697,'7.  Persistence Report'!$H$27:$H$659,$R$605,'7.  Persistence Report'!$J$27:$J$659,"Adjustment")</f>
        <v>183.1139004149378</v>
      </c>
      <c r="AD698" s="255">
        <f>SUMIFS('7.  Persistence Report'!AE$27:AE$659,'7.  Persistence Report'!$D$27:$D$659,$B697,'7.  Persistence Report'!$H$27:$H$659,$R$605,'7.  Persistence Report'!$J$27:$J$659,"Adjustment")</f>
        <v>183.1139004149378</v>
      </c>
      <c r="AE698" s="362">
        <f>AE697</f>
        <v>0</v>
      </c>
      <c r="AF698" s="362">
        <f t="shared" ref="AF698" si="2017">AF697</f>
        <v>0</v>
      </c>
      <c r="AG698" s="362">
        <f t="shared" ref="AG698" si="2018">AG697</f>
        <v>8.9297173379666115E-3</v>
      </c>
      <c r="AH698" s="362">
        <f t="shared" ref="AH698" si="2019">AH697</f>
        <v>0.47861243619982291</v>
      </c>
      <c r="AI698" s="362">
        <f t="shared" ref="AI698" si="2020">AI697</f>
        <v>0.15893379443892505</v>
      </c>
      <c r="AJ698" s="362">
        <f t="shared" ref="AJ698" si="2021">AJ697</f>
        <v>0.35292374820196643</v>
      </c>
      <c r="AK698" s="362">
        <f t="shared" ref="AK698" si="2022">AK697</f>
        <v>0</v>
      </c>
      <c r="AL698" s="362">
        <f t="shared" ref="AL698" si="2023">AL697</f>
        <v>0</v>
      </c>
      <c r="AM698" s="362">
        <f t="shared" ref="AM698" si="2024">AM697</f>
        <v>0</v>
      </c>
      <c r="AN698" s="362">
        <f t="shared" ref="AN698" si="2025">AN697</f>
        <v>0</v>
      </c>
      <c r="AO698" s="362">
        <f t="shared" ref="AO698" si="2026">AO697</f>
        <v>0</v>
      </c>
      <c r="AP698" s="362">
        <f t="shared" ref="AP698" si="2027">AP697</f>
        <v>0</v>
      </c>
      <c r="AQ698" s="362">
        <f t="shared" ref="AQ698" si="2028">AQ697</f>
        <v>0</v>
      </c>
      <c r="AR698" s="362">
        <f t="shared" ref="AR698" si="2029">AR697</f>
        <v>0</v>
      </c>
      <c r="AS698" s="266"/>
    </row>
    <row r="699" spans="1:45"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0" outlineLevel="1">
      <c r="A700" s="464">
        <v>29</v>
      </c>
      <c r="B700" s="379" t="s">
        <v>121</v>
      </c>
      <c r="C700" s="251" t="s">
        <v>25</v>
      </c>
      <c r="D700" s="255">
        <f>SUMIFS('7.  Persistence Report'!AX$27:AX$659,'7.  Persistence Report'!$D$27:$D$659,$B700,'7.  Persistence Report'!$H$27:$H$659,$D$605,'7.  Persistence Report'!$J$27:$J$659,"&lt;&gt;Adjustment")</f>
        <v>139483.11165044576</v>
      </c>
      <c r="E700" s="255">
        <f>SUMIFS('7.  Persistence Report'!AY$27:AY$659,'7.  Persistence Report'!$D$27:$D$659,$B700,'7.  Persistence Report'!$H$27:$H$659,$D$605,'7.  Persistence Report'!$J$27:$J$659,"&lt;&gt;Adjustment")</f>
        <v>139483.11165044576</v>
      </c>
      <c r="F700" s="255">
        <f>SUMIFS('7.  Persistence Report'!AZ$27:AZ$659,'7.  Persistence Report'!$D$27:$D$659,$B700,'7.  Persistence Report'!$H$27:$H$659,$D$605,'7.  Persistence Report'!$J$27:$J$659,"&lt;&gt;Adjustment")</f>
        <v>139483.11165044576</v>
      </c>
      <c r="G700" s="255">
        <f>SUMIFS('7.  Persistence Report'!BA$27:BA$659,'7.  Persistence Report'!$D$27:$D$659,$B700,'7.  Persistence Report'!$H$27:$H$659,$D$605,'7.  Persistence Report'!$J$27:$J$659,"&lt;&gt;Adjustment")</f>
        <v>139483.11165044576</v>
      </c>
      <c r="H700" s="255">
        <f>SUMIFS('7.  Persistence Report'!BB$27:BB$659,'7.  Persistence Report'!$D$27:$D$659,$B700,'7.  Persistence Report'!$H$27:$H$659,$D$605,'7.  Persistence Report'!$J$27:$J$659,"&lt;&gt;Adjustment")</f>
        <v>139483.11165044576</v>
      </c>
      <c r="I700" s="255">
        <f>SUMIFS('7.  Persistence Report'!BC$27:BC$659,'7.  Persistence Report'!$D$27:$D$659,$B700,'7.  Persistence Report'!$H$27:$H$659,$D$605,'7.  Persistence Report'!$J$27:$J$659,"&lt;&gt;Adjustment")</f>
        <v>0</v>
      </c>
      <c r="J700" s="255">
        <f>SUMIFS('7.  Persistence Report'!BD$27:BD$659,'7.  Persistence Report'!$D$27:$D$659,$B700,'7.  Persistence Report'!$H$27:$H$659,$D$605,'7.  Persistence Report'!$J$27:$J$659,"&lt;&gt;Adjustment")</f>
        <v>0</v>
      </c>
      <c r="K700" s="255">
        <f>SUMIFS('7.  Persistence Report'!BE$27:BE$659,'7.  Persistence Report'!$D$27:$D$659,$B700,'7.  Persistence Report'!$H$27:$H$659,$D$605,'7.  Persistence Report'!$J$27:$J$659,"&lt;&gt;Adjustment")</f>
        <v>0</v>
      </c>
      <c r="L700" s="255">
        <f>SUMIFS('7.  Persistence Report'!BF$27:BF$659,'7.  Persistence Report'!$D$27:$D$659,$B700,'7.  Persistence Report'!$H$27:$H$659,$D$605,'7.  Persistence Report'!$J$27:$J$659,"&lt;&gt;Adjustment")</f>
        <v>0</v>
      </c>
      <c r="M700" s="255">
        <f>SUMIFS('7.  Persistence Report'!BG$27:BG$659,'7.  Persistence Report'!$D$27:$D$659,$B700,'7.  Persistence Report'!$H$27:$H$659,$D$605,'7.  Persistence Report'!$J$27:$J$659,"&lt;&gt;Adjustment")</f>
        <v>0</v>
      </c>
      <c r="N700" s="255">
        <f>SUMIFS('7.  Persistence Report'!BH$27:BH$659,'7.  Persistence Report'!$D$27:$D$659,$B700,'7.  Persistence Report'!$H$27:$H$659,$D$605,'7.  Persistence Report'!$J$27:$J$659,"&lt;&gt;Adjustment")</f>
        <v>0</v>
      </c>
      <c r="O700" s="255">
        <f>SUMIFS('7.  Persistence Report'!BI$27:BI$659,'7.  Persistence Report'!$D$27:$D$659,$B700,'7.  Persistence Report'!$H$27:$H$659,$D$605,'7.  Persistence Report'!$J$27:$J$659,"&lt;&gt;Adjustment")</f>
        <v>0</v>
      </c>
      <c r="P700" s="255">
        <f>SUMIFS('7.  Persistence Report'!BJ$27:BJ$659,'7.  Persistence Report'!$D$27:$D$659,$B700,'7.  Persistence Report'!$H$27:$H$659,$D$605,'7.  Persistence Report'!$J$27:$J$659,"&lt;&gt;Adjustment")</f>
        <v>0</v>
      </c>
      <c r="Q700" s="255">
        <v>3</v>
      </c>
      <c r="R700" s="255">
        <f>SUMIFS('7.  Persistence Report'!S$27:S$659,'7.  Persistence Report'!$D$27:$D$659,$B700,'7.  Persistence Report'!$H$27:$H$659,$R$605,'7.  Persistence Report'!$J$27:$J$659,"&lt;&gt;Adjustment")</f>
        <v>19.499823008849539</v>
      </c>
      <c r="S700" s="255">
        <f>SUMIFS('7.  Persistence Report'!T$27:T$659,'7.  Persistence Report'!$D$27:$D$659,$B700,'7.  Persistence Report'!$H$27:$H$659,$R$605,'7.  Persistence Report'!$J$27:$J$659,"&lt;&gt;Adjustment")</f>
        <v>19.499823008849539</v>
      </c>
      <c r="T700" s="255">
        <f>SUMIFS('7.  Persistence Report'!U$27:U$659,'7.  Persistence Report'!$D$27:$D$659,$B700,'7.  Persistence Report'!$H$27:$H$659,$R$605,'7.  Persistence Report'!$J$27:$J$659,"&lt;&gt;Adjustment")</f>
        <v>19.499823008849539</v>
      </c>
      <c r="U700" s="255">
        <f>SUMIFS('7.  Persistence Report'!V$27:V$659,'7.  Persistence Report'!$D$27:$D$659,$B700,'7.  Persistence Report'!$H$27:$H$659,$R$605,'7.  Persistence Report'!$J$27:$J$659,"&lt;&gt;Adjustment")</f>
        <v>19.499823008849539</v>
      </c>
      <c r="V700" s="255">
        <f>SUMIFS('7.  Persistence Report'!W$27:W$659,'7.  Persistence Report'!$D$27:$D$659,$B700,'7.  Persistence Report'!$H$27:$H$659,$R$605,'7.  Persistence Report'!$J$27:$J$659,"&lt;&gt;Adjustment")</f>
        <v>19.499823008849539</v>
      </c>
      <c r="W700" s="255">
        <f>SUMIFS('7.  Persistence Report'!X$27:X$659,'7.  Persistence Report'!$D$27:$D$659,$B700,'7.  Persistence Report'!$H$27:$H$659,$R$605,'7.  Persistence Report'!$J$27:$J$659,"&lt;&gt;Adjustment")</f>
        <v>0</v>
      </c>
      <c r="X700" s="255">
        <f>SUMIFS('7.  Persistence Report'!Y$27:Y$659,'7.  Persistence Report'!$D$27:$D$659,$B700,'7.  Persistence Report'!$H$27:$H$659,$R$605,'7.  Persistence Report'!$J$27:$J$659,"&lt;&gt;Adjustment")</f>
        <v>0</v>
      </c>
      <c r="Y700" s="255">
        <f>SUMIFS('7.  Persistence Report'!Z$27:Z$659,'7.  Persistence Report'!$D$27:$D$659,$B700,'7.  Persistence Report'!$H$27:$H$659,$R$605,'7.  Persistence Report'!$J$27:$J$659,"&lt;&gt;Adjustment")</f>
        <v>0</v>
      </c>
      <c r="Z700" s="255">
        <f>SUMIFS('7.  Persistence Report'!AA$27:AA$659,'7.  Persistence Report'!$D$27:$D$659,$B700,'7.  Persistence Report'!$H$27:$H$659,$R$605,'7.  Persistence Report'!$J$27:$J$659,"&lt;&gt;Adjustment")</f>
        <v>0</v>
      </c>
      <c r="AA700" s="255">
        <f>SUMIFS('7.  Persistence Report'!AB$27:AB$659,'7.  Persistence Report'!$D$27:$D$659,$B700,'7.  Persistence Report'!$H$27:$H$659,$R$605,'7.  Persistence Report'!$J$27:$J$659,"&lt;&gt;Adjustment")</f>
        <v>0</v>
      </c>
      <c r="AB700" s="255">
        <f>SUMIFS('7.  Persistence Report'!AC$27:AC$659,'7.  Persistence Report'!$D$27:$D$659,$B700,'7.  Persistence Report'!$H$27:$H$659,$R$605,'7.  Persistence Report'!$J$27:$J$659,"&lt;&gt;Adjustment")</f>
        <v>0</v>
      </c>
      <c r="AC700" s="255">
        <f>SUMIFS('7.  Persistence Report'!AD$27:AD$659,'7.  Persistence Report'!$D$27:$D$659,$B700,'7.  Persistence Report'!$H$27:$H$659,$R$605,'7.  Persistence Report'!$J$27:$J$659,"&lt;&gt;Adjustment")</f>
        <v>0</v>
      </c>
      <c r="AD700" s="255">
        <f>SUMIFS('7.  Persistence Report'!AE$27:AE$659,'7.  Persistence Report'!$D$27:$D$659,$B700,'7.  Persistence Report'!$H$27:$H$659,$R$605,'7.  Persistence Report'!$J$27:$J$659,"&lt;&gt;Adjustment")</f>
        <v>0</v>
      </c>
      <c r="AE700" s="366">
        <f>IFERROR(VLOOKUP($B700,'3-a.  Rate Class Allocations'!$B:$AM,4,FALSE),0)</f>
        <v>0</v>
      </c>
      <c r="AF700" s="366">
        <f>IFERROR(VLOOKUP($B700,'3-a.  Rate Class Allocations'!$B:$AM,6,FALSE),0)</f>
        <v>0</v>
      </c>
      <c r="AG700" s="366">
        <f>IFERROR(VLOOKUP($B700,'3-a.  Rate Class Allocations'!$B:$AM,8,FALSE),0)</f>
        <v>0</v>
      </c>
      <c r="AH700" s="366">
        <f>IFERROR(VLOOKUP($B700,'3-a.  Rate Class Allocations'!$B:$AM,9,FALSE),0)</f>
        <v>0.16826917605120376</v>
      </c>
      <c r="AI700" s="366">
        <f>IFERROR(VLOOKUP($B700,'3-a.  Rate Class Allocations'!$B:$AM,11,FALSE),0)</f>
        <v>0.83173082394879627</v>
      </c>
      <c r="AJ700" s="366">
        <f>IFERROR(VLOOKUP($B700,'3-a.  Rate Class Allocations'!$B:$AM,13,FALSE),0)</f>
        <v>0</v>
      </c>
      <c r="AK700" s="361"/>
      <c r="AL700" s="366"/>
      <c r="AM700" s="366"/>
      <c r="AN700" s="366"/>
      <c r="AO700" s="366"/>
      <c r="AP700" s="366"/>
      <c r="AQ700" s="366"/>
      <c r="AR700" s="366"/>
      <c r="AS700" s="256">
        <f>SUM(AE700:AR700)</f>
        <v>1</v>
      </c>
    </row>
    <row r="701" spans="1:45" outlineLevel="1">
      <c r="A701" s="464"/>
      <c r="B701" s="254" t="s">
        <v>310</v>
      </c>
      <c r="C701" s="251" t="s">
        <v>163</v>
      </c>
      <c r="D701" s="255">
        <f>SUMIFS('7.  Persistence Report'!AX$27:AX$659,'7.  Persistence Report'!$D$27:$D$659,$B700,'7.  Persistence Report'!$H$27:$H$659,$D$605,'7.  Persistence Report'!$J$27:$J$659,"Adjustment")</f>
        <v>0</v>
      </c>
      <c r="E701" s="255">
        <f>SUMIFS('7.  Persistence Report'!AY$27:AY$659,'7.  Persistence Report'!$D$27:$D$659,$B700,'7.  Persistence Report'!$H$27:$H$659,$D$605,'7.  Persistence Report'!$J$27:$J$659,"Adjustment")</f>
        <v>0</v>
      </c>
      <c r="F701" s="255">
        <f>SUMIFS('7.  Persistence Report'!AZ$27:AZ$659,'7.  Persistence Report'!$D$27:$D$659,$B700,'7.  Persistence Report'!$H$27:$H$659,$D$605,'7.  Persistence Report'!$J$27:$J$659,"Adjustment")</f>
        <v>0</v>
      </c>
      <c r="G701" s="255">
        <f>SUMIFS('7.  Persistence Report'!BA$27:BA$659,'7.  Persistence Report'!$D$27:$D$659,$B700,'7.  Persistence Report'!$H$27:$H$659,$D$605,'7.  Persistence Report'!$J$27:$J$659,"Adjustment")</f>
        <v>0</v>
      </c>
      <c r="H701" s="255">
        <f>SUMIFS('7.  Persistence Report'!BB$27:BB$659,'7.  Persistence Report'!$D$27:$D$659,$B700,'7.  Persistence Report'!$H$27:$H$659,$D$605,'7.  Persistence Report'!$J$27:$J$659,"Adjustment")</f>
        <v>0</v>
      </c>
      <c r="I701" s="255">
        <f>SUMIFS('7.  Persistence Report'!BC$27:BC$659,'7.  Persistence Report'!$D$27:$D$659,$B700,'7.  Persistence Report'!$H$27:$H$659,$D$605,'7.  Persistence Report'!$J$27:$J$659,"Adjustment")</f>
        <v>0</v>
      </c>
      <c r="J701" s="255">
        <f>SUMIFS('7.  Persistence Report'!BD$27:BD$659,'7.  Persistence Report'!$D$27:$D$659,$B700,'7.  Persistence Report'!$H$27:$H$659,$D$605,'7.  Persistence Report'!$J$27:$J$659,"Adjustment")</f>
        <v>0</v>
      </c>
      <c r="K701" s="255">
        <f>SUMIFS('7.  Persistence Report'!BE$27:BE$659,'7.  Persistence Report'!$D$27:$D$659,$B700,'7.  Persistence Report'!$H$27:$H$659,$D$605,'7.  Persistence Report'!$J$27:$J$659,"Adjustment")</f>
        <v>0</v>
      </c>
      <c r="L701" s="255">
        <f>SUMIFS('7.  Persistence Report'!BF$27:BF$659,'7.  Persistence Report'!$D$27:$D$659,$B700,'7.  Persistence Report'!$H$27:$H$659,$D$605,'7.  Persistence Report'!$J$27:$J$659,"Adjustment")</f>
        <v>0</v>
      </c>
      <c r="M701" s="255">
        <f>SUMIFS('7.  Persistence Report'!BG$27:BG$659,'7.  Persistence Report'!$D$27:$D$659,$B700,'7.  Persistence Report'!$H$27:$H$659,$D$605,'7.  Persistence Report'!$J$27:$J$659,"Adjustment")</f>
        <v>0</v>
      </c>
      <c r="N701" s="255">
        <f>SUMIFS('7.  Persistence Report'!BH$27:BH$659,'7.  Persistence Report'!$D$27:$D$659,$B700,'7.  Persistence Report'!$H$27:$H$659,$D$605,'7.  Persistence Report'!$J$27:$J$659,"Adjustment")</f>
        <v>0</v>
      </c>
      <c r="O701" s="255">
        <f>SUMIFS('7.  Persistence Report'!BI$27:BI$659,'7.  Persistence Report'!$D$27:$D$659,$B700,'7.  Persistence Report'!$H$27:$H$659,$D$605,'7.  Persistence Report'!$J$27:$J$659,"Adjustment")</f>
        <v>0</v>
      </c>
      <c r="P701" s="255">
        <f>SUMIFS('7.  Persistence Report'!BJ$27:BJ$659,'7.  Persistence Report'!$D$27:$D$659,$B700,'7.  Persistence Report'!$H$27:$H$659,$D$605,'7.  Persistence Report'!$J$27:$J$659,"Adjustment")</f>
        <v>0</v>
      </c>
      <c r="Q701" s="255">
        <f>Q700</f>
        <v>3</v>
      </c>
      <c r="R701" s="255">
        <f>SUMIFS('7.  Persistence Report'!S$27:S$659,'7.  Persistence Report'!$D$27:$D$659,$B700,'7.  Persistence Report'!$H$27:$H$659,$R$605,'7.  Persistence Report'!$J$27:$J$659,"Adjustment")</f>
        <v>0</v>
      </c>
      <c r="S701" s="255">
        <f>SUMIFS('7.  Persistence Report'!T$27:T$659,'7.  Persistence Report'!$D$27:$D$659,$B700,'7.  Persistence Report'!$H$27:$H$659,$R$605,'7.  Persistence Report'!$J$27:$J$659,"Adjustment")</f>
        <v>0</v>
      </c>
      <c r="T701" s="255">
        <f>SUMIFS('7.  Persistence Report'!U$27:U$659,'7.  Persistence Report'!$D$27:$D$659,$B700,'7.  Persistence Report'!$H$27:$H$659,$R$605,'7.  Persistence Report'!$J$27:$J$659,"Adjustment")</f>
        <v>0</v>
      </c>
      <c r="U701" s="255">
        <f>SUMIFS('7.  Persistence Report'!V$27:V$659,'7.  Persistence Report'!$D$27:$D$659,$B700,'7.  Persistence Report'!$H$27:$H$659,$R$605,'7.  Persistence Report'!$J$27:$J$659,"Adjustment")</f>
        <v>0</v>
      </c>
      <c r="V701" s="255">
        <f>SUMIFS('7.  Persistence Report'!W$27:W$659,'7.  Persistence Report'!$D$27:$D$659,$B700,'7.  Persistence Report'!$H$27:$H$659,$R$605,'7.  Persistence Report'!$J$27:$J$659,"Adjustment")</f>
        <v>0</v>
      </c>
      <c r="W701" s="255">
        <f>SUMIFS('7.  Persistence Report'!X$27:X$659,'7.  Persistence Report'!$D$27:$D$659,$B700,'7.  Persistence Report'!$H$27:$H$659,$R$605,'7.  Persistence Report'!$J$27:$J$659,"Adjustment")</f>
        <v>0</v>
      </c>
      <c r="X701" s="255">
        <f>SUMIFS('7.  Persistence Report'!Y$27:Y$659,'7.  Persistence Report'!$D$27:$D$659,$B700,'7.  Persistence Report'!$H$27:$H$659,$R$605,'7.  Persistence Report'!$J$27:$J$659,"Adjustment")</f>
        <v>0</v>
      </c>
      <c r="Y701" s="255">
        <f>SUMIFS('7.  Persistence Report'!Z$27:Z$659,'7.  Persistence Report'!$D$27:$D$659,$B700,'7.  Persistence Report'!$H$27:$H$659,$R$605,'7.  Persistence Report'!$J$27:$J$659,"Adjustment")</f>
        <v>0</v>
      </c>
      <c r="Z701" s="255">
        <f>SUMIFS('7.  Persistence Report'!AA$27:AA$659,'7.  Persistence Report'!$D$27:$D$659,$B700,'7.  Persistence Report'!$H$27:$H$659,$R$605,'7.  Persistence Report'!$J$27:$J$659,"Adjustment")</f>
        <v>0</v>
      </c>
      <c r="AA701" s="255">
        <f>SUMIFS('7.  Persistence Report'!AB$27:AB$659,'7.  Persistence Report'!$D$27:$D$659,$B700,'7.  Persistence Report'!$H$27:$H$659,$R$605,'7.  Persistence Report'!$J$27:$J$659,"Adjustment")</f>
        <v>0</v>
      </c>
      <c r="AB701" s="255">
        <f>SUMIFS('7.  Persistence Report'!AC$27:AC$659,'7.  Persistence Report'!$D$27:$D$659,$B700,'7.  Persistence Report'!$H$27:$H$659,$R$605,'7.  Persistence Report'!$J$27:$J$659,"Adjustment")</f>
        <v>0</v>
      </c>
      <c r="AC701" s="255">
        <f>SUMIFS('7.  Persistence Report'!AD$27:AD$659,'7.  Persistence Report'!$D$27:$D$659,$B700,'7.  Persistence Report'!$H$27:$H$659,$R$605,'7.  Persistence Report'!$J$27:$J$659,"Adjustment")</f>
        <v>0</v>
      </c>
      <c r="AD701" s="255">
        <f>SUMIFS('7.  Persistence Report'!AE$27:AE$659,'7.  Persistence Report'!$D$27:$D$659,$B700,'7.  Persistence Report'!$H$27:$H$659,$R$605,'7.  Persistence Report'!$J$27:$J$659,"Adjustment")</f>
        <v>0</v>
      </c>
      <c r="AE701" s="362">
        <f>AE700</f>
        <v>0</v>
      </c>
      <c r="AF701" s="362">
        <f t="shared" ref="AF701" si="2030">AF700</f>
        <v>0</v>
      </c>
      <c r="AG701" s="362">
        <f t="shared" ref="AG701" si="2031">AG700</f>
        <v>0</v>
      </c>
      <c r="AH701" s="362">
        <f t="shared" ref="AH701" si="2032">AH700</f>
        <v>0.16826917605120376</v>
      </c>
      <c r="AI701" s="362">
        <f t="shared" ref="AI701" si="2033">AI700</f>
        <v>0.83173082394879627</v>
      </c>
      <c r="AJ701" s="362">
        <f t="shared" ref="AJ701" si="2034">AJ700</f>
        <v>0</v>
      </c>
      <c r="AK701" s="362">
        <f t="shared" ref="AK701" si="2035">AK700</f>
        <v>0</v>
      </c>
      <c r="AL701" s="362">
        <f t="shared" ref="AL701" si="2036">AL700</f>
        <v>0</v>
      </c>
      <c r="AM701" s="362">
        <f t="shared" ref="AM701" si="2037">AM700</f>
        <v>0</v>
      </c>
      <c r="AN701" s="362">
        <f t="shared" ref="AN701" si="2038">AN700</f>
        <v>0</v>
      </c>
      <c r="AO701" s="362">
        <f t="shared" ref="AO701" si="2039">AO700</f>
        <v>0</v>
      </c>
      <c r="AP701" s="362">
        <f t="shared" ref="AP701" si="2040">AP700</f>
        <v>0</v>
      </c>
      <c r="AQ701" s="362">
        <f t="shared" ref="AQ701" si="2041">AQ700</f>
        <v>0</v>
      </c>
      <c r="AR701" s="362">
        <f t="shared" ref="AR701" si="2042">AR700</f>
        <v>0</v>
      </c>
      <c r="AS701" s="266"/>
    </row>
    <row r="702" spans="1:45"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30" outlineLevel="1">
      <c r="A703" s="464">
        <v>30</v>
      </c>
      <c r="B703" s="379" t="s">
        <v>122</v>
      </c>
      <c r="C703" s="251" t="s">
        <v>25</v>
      </c>
      <c r="D703" s="255">
        <f>SUMIFS('7.  Persistence Report'!AX$27:AX$659,'7.  Persistence Report'!$D$27:$D$659,$B703,'7.  Persistence Report'!$H$27:$H$659,$D$605,'7.  Persistence Report'!$J$27:$J$659,"&lt;&gt;Adjustment")</f>
        <v>3369434.931443173</v>
      </c>
      <c r="E703" s="255">
        <f>SUMIFS('7.  Persistence Report'!AY$27:AY$659,'7.  Persistence Report'!$D$27:$D$659,$B703,'7.  Persistence Report'!$H$27:$H$659,$D$605,'7.  Persistence Report'!$J$27:$J$659,"&lt;&gt;Adjustment")</f>
        <v>3369434.931443173</v>
      </c>
      <c r="F703" s="255">
        <f>SUMIFS('7.  Persistence Report'!AZ$27:AZ$659,'7.  Persistence Report'!$D$27:$D$659,$B703,'7.  Persistence Report'!$H$27:$H$659,$D$605,'7.  Persistence Report'!$J$27:$J$659,"&lt;&gt;Adjustment")</f>
        <v>3369434.931443173</v>
      </c>
      <c r="G703" s="255">
        <f>SUMIFS('7.  Persistence Report'!BA$27:BA$659,'7.  Persistence Report'!$D$27:$D$659,$B703,'7.  Persistence Report'!$H$27:$H$659,$D$605,'7.  Persistence Report'!$J$27:$J$659,"&lt;&gt;Adjustment")</f>
        <v>3369434.931443173</v>
      </c>
      <c r="H703" s="255">
        <f>SUMIFS('7.  Persistence Report'!BB$27:BB$659,'7.  Persistence Report'!$D$27:$D$659,$B703,'7.  Persistence Report'!$H$27:$H$659,$D$605,'7.  Persistence Report'!$J$27:$J$659,"&lt;&gt;Adjustment")</f>
        <v>3369434.931443173</v>
      </c>
      <c r="I703" s="255">
        <f>SUMIFS('7.  Persistence Report'!BC$27:BC$659,'7.  Persistence Report'!$D$27:$D$659,$B703,'7.  Persistence Report'!$H$27:$H$659,$D$605,'7.  Persistence Report'!$J$27:$J$659,"&lt;&gt;Adjustment")</f>
        <v>3369434.931443173</v>
      </c>
      <c r="J703" s="255">
        <f>SUMIFS('7.  Persistence Report'!BD$27:BD$659,'7.  Persistence Report'!$D$27:$D$659,$B703,'7.  Persistence Report'!$H$27:$H$659,$D$605,'7.  Persistence Report'!$J$27:$J$659,"&lt;&gt;Adjustment")</f>
        <v>3369434.931443173</v>
      </c>
      <c r="K703" s="255">
        <f>SUMIFS('7.  Persistence Report'!BE$27:BE$659,'7.  Persistence Report'!$D$27:$D$659,$B703,'7.  Persistence Report'!$H$27:$H$659,$D$605,'7.  Persistence Report'!$J$27:$J$659,"&lt;&gt;Adjustment")</f>
        <v>3369434.931443173</v>
      </c>
      <c r="L703" s="255">
        <f>SUMIFS('7.  Persistence Report'!BF$27:BF$659,'7.  Persistence Report'!$D$27:$D$659,$B703,'7.  Persistence Report'!$H$27:$H$659,$D$605,'7.  Persistence Report'!$J$27:$J$659,"&lt;&gt;Adjustment")</f>
        <v>3369434.931443173</v>
      </c>
      <c r="M703" s="255">
        <f>SUMIFS('7.  Persistence Report'!BG$27:BG$659,'7.  Persistence Report'!$D$27:$D$659,$B703,'7.  Persistence Report'!$H$27:$H$659,$D$605,'7.  Persistence Report'!$J$27:$J$659,"&lt;&gt;Adjustment")</f>
        <v>3369434.931443173</v>
      </c>
      <c r="N703" s="255">
        <f>SUMIFS('7.  Persistence Report'!BH$27:BH$659,'7.  Persistence Report'!$D$27:$D$659,$B703,'7.  Persistence Report'!$H$27:$H$659,$D$605,'7.  Persistence Report'!$J$27:$J$659,"&lt;&gt;Adjustment")</f>
        <v>898890.56525035552</v>
      </c>
      <c r="O703" s="255">
        <f>SUMIFS('7.  Persistence Report'!BI$27:BI$659,'7.  Persistence Report'!$D$27:$D$659,$B703,'7.  Persistence Report'!$H$27:$H$659,$D$605,'7.  Persistence Report'!$J$27:$J$659,"&lt;&gt;Adjustment")</f>
        <v>898890.56525035552</v>
      </c>
      <c r="P703" s="255">
        <f>SUMIFS('7.  Persistence Report'!BJ$27:BJ$659,'7.  Persistence Report'!$D$27:$D$659,$B703,'7.  Persistence Report'!$H$27:$H$659,$D$605,'7.  Persistence Report'!$J$27:$J$659,"&lt;&gt;Adjustment")</f>
        <v>898890.56525035552</v>
      </c>
      <c r="Q703" s="255">
        <v>12</v>
      </c>
      <c r="R703" s="255">
        <f>SUMIFS('7.  Persistence Report'!S$27:S$659,'7.  Persistence Report'!$D$27:$D$659,$B703,'7.  Persistence Report'!$H$27:$H$659,$R$605,'7.  Persistence Report'!$J$27:$J$659,"&lt;&gt;Adjustment")</f>
        <v>489.45985401459865</v>
      </c>
      <c r="S703" s="255">
        <f>SUMIFS('7.  Persistence Report'!T$27:T$659,'7.  Persistence Report'!$D$27:$D$659,$B703,'7.  Persistence Report'!$H$27:$H$659,$R$605,'7.  Persistence Report'!$J$27:$J$659,"&lt;&gt;Adjustment")</f>
        <v>489.45985401459865</v>
      </c>
      <c r="T703" s="255">
        <f>SUMIFS('7.  Persistence Report'!U$27:U$659,'7.  Persistence Report'!$D$27:$D$659,$B703,'7.  Persistence Report'!$H$27:$H$659,$R$605,'7.  Persistence Report'!$J$27:$J$659,"&lt;&gt;Adjustment")</f>
        <v>489.45985401459865</v>
      </c>
      <c r="U703" s="255">
        <f>SUMIFS('7.  Persistence Report'!V$27:V$659,'7.  Persistence Report'!$D$27:$D$659,$B703,'7.  Persistence Report'!$H$27:$H$659,$R$605,'7.  Persistence Report'!$J$27:$J$659,"&lt;&gt;Adjustment")</f>
        <v>489.45985401459865</v>
      </c>
      <c r="V703" s="255">
        <f>SUMIFS('7.  Persistence Report'!W$27:W$659,'7.  Persistence Report'!$D$27:$D$659,$B703,'7.  Persistence Report'!$H$27:$H$659,$R$605,'7.  Persistence Report'!$J$27:$J$659,"&lt;&gt;Adjustment")</f>
        <v>489.45985401459865</v>
      </c>
      <c r="W703" s="255">
        <f>SUMIFS('7.  Persistence Report'!X$27:X$659,'7.  Persistence Report'!$D$27:$D$659,$B703,'7.  Persistence Report'!$H$27:$H$659,$R$605,'7.  Persistence Report'!$J$27:$J$659,"&lt;&gt;Adjustment")</f>
        <v>489.45985401459865</v>
      </c>
      <c r="X703" s="255">
        <f>SUMIFS('7.  Persistence Report'!Y$27:Y$659,'7.  Persistence Report'!$D$27:$D$659,$B703,'7.  Persistence Report'!$H$27:$H$659,$R$605,'7.  Persistence Report'!$J$27:$J$659,"&lt;&gt;Adjustment")</f>
        <v>489.45985401459865</v>
      </c>
      <c r="Y703" s="255">
        <f>SUMIFS('7.  Persistence Report'!Z$27:Z$659,'7.  Persistence Report'!$D$27:$D$659,$B703,'7.  Persistence Report'!$H$27:$H$659,$R$605,'7.  Persistence Report'!$J$27:$J$659,"&lt;&gt;Adjustment")</f>
        <v>489.45985401459865</v>
      </c>
      <c r="Z703" s="255">
        <f>SUMIFS('7.  Persistence Report'!AA$27:AA$659,'7.  Persistence Report'!$D$27:$D$659,$B703,'7.  Persistence Report'!$H$27:$H$659,$R$605,'7.  Persistence Report'!$J$27:$J$659,"&lt;&gt;Adjustment")</f>
        <v>489.45985401459865</v>
      </c>
      <c r="AA703" s="255">
        <f>SUMIFS('7.  Persistence Report'!AB$27:AB$659,'7.  Persistence Report'!$D$27:$D$659,$B703,'7.  Persistence Report'!$H$27:$H$659,$R$605,'7.  Persistence Report'!$J$27:$J$659,"&lt;&gt;Adjustment")</f>
        <v>489.45985401459865</v>
      </c>
      <c r="AB703" s="255">
        <f>SUMIFS('7.  Persistence Report'!AC$27:AC$659,'7.  Persistence Report'!$D$27:$D$659,$B703,'7.  Persistence Report'!$H$27:$H$659,$R$605,'7.  Persistence Report'!$J$27:$J$659,"&lt;&gt;Adjustment")</f>
        <v>320.5127737226278</v>
      </c>
      <c r="AC703" s="255">
        <f>SUMIFS('7.  Persistence Report'!AD$27:AD$659,'7.  Persistence Report'!$D$27:$D$659,$B703,'7.  Persistence Report'!$H$27:$H$659,$R$605,'7.  Persistence Report'!$J$27:$J$659,"&lt;&gt;Adjustment")</f>
        <v>320.5127737226278</v>
      </c>
      <c r="AD703" s="255">
        <f>SUMIFS('7.  Persistence Report'!AE$27:AE$659,'7.  Persistence Report'!$D$27:$D$659,$B703,'7.  Persistence Report'!$H$27:$H$659,$R$605,'7.  Persistence Report'!$J$27:$J$659,"&lt;&gt;Adjustment")</f>
        <v>320.5127737226278</v>
      </c>
      <c r="AE703" s="366">
        <f>IFERROR(VLOOKUP($B703,'3-a.  Rate Class Allocations'!$B:$AM,4,FALSE),0)</f>
        <v>0</v>
      </c>
      <c r="AF703" s="366">
        <f>IFERROR(VLOOKUP($B703,'3-a.  Rate Class Allocations'!$B:$AM,6,FALSE),0)</f>
        <v>0</v>
      </c>
      <c r="AG703" s="366">
        <f>IFERROR(VLOOKUP($B703,'3-a.  Rate Class Allocations'!$B:$AM,8,FALSE),0)</f>
        <v>0</v>
      </c>
      <c r="AH703" s="366">
        <f>IFERROR(VLOOKUP($B703,'3-a.  Rate Class Allocations'!$B:$AM,9,FALSE),0)</f>
        <v>0.12469437652811736</v>
      </c>
      <c r="AI703" s="366">
        <f>IFERROR(VLOOKUP($B703,'3-a.  Rate Class Allocations'!$B:$AM,11,FALSE),0)</f>
        <v>0.6943765281173595</v>
      </c>
      <c r="AJ703" s="366">
        <f>IFERROR(VLOOKUP($B703,'3-a.  Rate Class Allocations'!$B:$AM,13,FALSE),0)</f>
        <v>0.1809290953545232</v>
      </c>
      <c r="AK703" s="361"/>
      <c r="AL703" s="366"/>
      <c r="AM703" s="366"/>
      <c r="AN703" s="366"/>
      <c r="AO703" s="366"/>
      <c r="AP703" s="366"/>
      <c r="AQ703" s="366"/>
      <c r="AR703" s="366"/>
      <c r="AS703" s="256">
        <f>SUM(AE703:AR703)</f>
        <v>1</v>
      </c>
    </row>
    <row r="704" spans="1:45" outlineLevel="1">
      <c r="A704" s="464"/>
      <c r="B704" s="254" t="s">
        <v>310</v>
      </c>
      <c r="C704" s="251" t="s">
        <v>163</v>
      </c>
      <c r="D704" s="255">
        <f>SUMIFS('7.  Persistence Report'!AX$27:AX$659,'7.  Persistence Report'!$D$27:$D$659,$B703,'7.  Persistence Report'!$H$27:$H$659,$D$605,'7.  Persistence Report'!$J$27:$J$659,"Adjustment")</f>
        <v>318896.07775489206</v>
      </c>
      <c r="E704" s="255">
        <f>SUMIFS('7.  Persistence Report'!AY$27:AY$659,'7.  Persistence Report'!$D$27:$D$659,$B703,'7.  Persistence Report'!$H$27:$H$659,$D$605,'7.  Persistence Report'!$J$27:$J$659,"Adjustment")</f>
        <v>318896.07775489206</v>
      </c>
      <c r="F704" s="255">
        <f>SUMIFS('7.  Persistence Report'!AZ$27:AZ$659,'7.  Persistence Report'!$D$27:$D$659,$B703,'7.  Persistence Report'!$H$27:$H$659,$D$605,'7.  Persistence Report'!$J$27:$J$659,"Adjustment")</f>
        <v>318896.07775489206</v>
      </c>
      <c r="G704" s="255">
        <f>SUMIFS('7.  Persistence Report'!BA$27:BA$659,'7.  Persistence Report'!$D$27:$D$659,$B703,'7.  Persistence Report'!$H$27:$H$659,$D$605,'7.  Persistence Report'!$J$27:$J$659,"Adjustment")</f>
        <v>318896.07775489206</v>
      </c>
      <c r="H704" s="255">
        <f>SUMIFS('7.  Persistence Report'!BB$27:BB$659,'7.  Persistence Report'!$D$27:$D$659,$B703,'7.  Persistence Report'!$H$27:$H$659,$D$605,'7.  Persistence Report'!$J$27:$J$659,"Adjustment")</f>
        <v>318896.07775489206</v>
      </c>
      <c r="I704" s="255">
        <f>SUMIFS('7.  Persistence Report'!BC$27:BC$659,'7.  Persistence Report'!$D$27:$D$659,$B703,'7.  Persistence Report'!$H$27:$H$659,$D$605,'7.  Persistence Report'!$J$27:$J$659,"Adjustment")</f>
        <v>318896.07775489206</v>
      </c>
      <c r="J704" s="255">
        <f>SUMIFS('7.  Persistence Report'!BD$27:BD$659,'7.  Persistence Report'!$D$27:$D$659,$B703,'7.  Persistence Report'!$H$27:$H$659,$D$605,'7.  Persistence Report'!$J$27:$J$659,"Adjustment")</f>
        <v>318896.07775489206</v>
      </c>
      <c r="K704" s="255">
        <f>SUMIFS('7.  Persistence Report'!BE$27:BE$659,'7.  Persistence Report'!$D$27:$D$659,$B703,'7.  Persistence Report'!$H$27:$H$659,$D$605,'7.  Persistence Report'!$J$27:$J$659,"Adjustment")</f>
        <v>318896.07775489206</v>
      </c>
      <c r="L704" s="255">
        <f>SUMIFS('7.  Persistence Report'!BF$27:BF$659,'7.  Persistence Report'!$D$27:$D$659,$B703,'7.  Persistence Report'!$H$27:$H$659,$D$605,'7.  Persistence Report'!$J$27:$J$659,"Adjustment")</f>
        <v>318896.07775489206</v>
      </c>
      <c r="M704" s="255">
        <f>SUMIFS('7.  Persistence Report'!BG$27:BG$659,'7.  Persistence Report'!$D$27:$D$659,$B703,'7.  Persistence Report'!$H$27:$H$659,$D$605,'7.  Persistence Report'!$J$27:$J$659,"Adjustment")</f>
        <v>318896.07775489206</v>
      </c>
      <c r="N704" s="255">
        <f>SUMIFS('7.  Persistence Report'!BH$27:BH$659,'7.  Persistence Report'!$D$27:$D$659,$B703,'7.  Persistence Report'!$H$27:$H$659,$D$605,'7.  Persistence Report'!$J$27:$J$659,"Adjustment")</f>
        <v>85074.40607153649</v>
      </c>
      <c r="O704" s="255">
        <f>SUMIFS('7.  Persistence Report'!BI$27:BI$659,'7.  Persistence Report'!$D$27:$D$659,$B703,'7.  Persistence Report'!$H$27:$H$659,$D$605,'7.  Persistence Report'!$J$27:$J$659,"Adjustment")</f>
        <v>85074.40607153649</v>
      </c>
      <c r="P704" s="255">
        <f>SUMIFS('7.  Persistence Report'!BJ$27:BJ$659,'7.  Persistence Report'!$D$27:$D$659,$B703,'7.  Persistence Report'!$H$27:$H$659,$D$605,'7.  Persistence Report'!$J$27:$J$659,"Adjustment")</f>
        <v>85074.40607153649</v>
      </c>
      <c r="Q704" s="255">
        <f>Q703</f>
        <v>12</v>
      </c>
      <c r="R704" s="255">
        <f>SUMIFS('7.  Persistence Report'!S$27:S$659,'7.  Persistence Report'!$D$27:$D$659,$B703,'7.  Persistence Report'!$H$27:$H$659,$R$605,'7.  Persistence Report'!$J$27:$J$659,"Adjustment")</f>
        <v>35.970802919708035</v>
      </c>
      <c r="S704" s="255">
        <f>SUMIFS('7.  Persistence Report'!T$27:T$659,'7.  Persistence Report'!$D$27:$D$659,$B703,'7.  Persistence Report'!$H$27:$H$659,$R$605,'7.  Persistence Report'!$J$27:$J$659,"Adjustment")</f>
        <v>35.970802919708035</v>
      </c>
      <c r="T704" s="255">
        <f>SUMIFS('7.  Persistence Report'!U$27:U$659,'7.  Persistence Report'!$D$27:$D$659,$B703,'7.  Persistence Report'!$H$27:$H$659,$R$605,'7.  Persistence Report'!$J$27:$J$659,"Adjustment")</f>
        <v>35.970802919708035</v>
      </c>
      <c r="U704" s="255">
        <f>SUMIFS('7.  Persistence Report'!V$27:V$659,'7.  Persistence Report'!$D$27:$D$659,$B703,'7.  Persistence Report'!$H$27:$H$659,$R$605,'7.  Persistence Report'!$J$27:$J$659,"Adjustment")</f>
        <v>35.970802919708035</v>
      </c>
      <c r="V704" s="255">
        <f>SUMIFS('7.  Persistence Report'!W$27:W$659,'7.  Persistence Report'!$D$27:$D$659,$B703,'7.  Persistence Report'!$H$27:$H$659,$R$605,'7.  Persistence Report'!$J$27:$J$659,"Adjustment")</f>
        <v>35.970802919708035</v>
      </c>
      <c r="W704" s="255">
        <f>SUMIFS('7.  Persistence Report'!X$27:X$659,'7.  Persistence Report'!$D$27:$D$659,$B703,'7.  Persistence Report'!$H$27:$H$659,$R$605,'7.  Persistence Report'!$J$27:$J$659,"Adjustment")</f>
        <v>35.970802919708035</v>
      </c>
      <c r="X704" s="255">
        <f>SUMIFS('7.  Persistence Report'!Y$27:Y$659,'7.  Persistence Report'!$D$27:$D$659,$B703,'7.  Persistence Report'!$H$27:$H$659,$R$605,'7.  Persistence Report'!$J$27:$J$659,"Adjustment")</f>
        <v>35.970802919708035</v>
      </c>
      <c r="Y704" s="255">
        <f>SUMIFS('7.  Persistence Report'!Z$27:Z$659,'7.  Persistence Report'!$D$27:$D$659,$B703,'7.  Persistence Report'!$H$27:$H$659,$R$605,'7.  Persistence Report'!$J$27:$J$659,"Adjustment")</f>
        <v>35.970802919708035</v>
      </c>
      <c r="Z704" s="255">
        <f>SUMIFS('7.  Persistence Report'!AA$27:AA$659,'7.  Persistence Report'!$D$27:$D$659,$B703,'7.  Persistence Report'!$H$27:$H$659,$R$605,'7.  Persistence Report'!$J$27:$J$659,"Adjustment")</f>
        <v>35.970802919708035</v>
      </c>
      <c r="AA704" s="255">
        <f>SUMIFS('7.  Persistence Report'!AB$27:AB$659,'7.  Persistence Report'!$D$27:$D$659,$B703,'7.  Persistence Report'!$H$27:$H$659,$R$605,'7.  Persistence Report'!$J$27:$J$659,"Adjustment")</f>
        <v>35.970802919708035</v>
      </c>
      <c r="AB704" s="255">
        <f>SUMIFS('7.  Persistence Report'!AC$27:AC$659,'7.  Persistence Report'!$D$27:$D$659,$B703,'7.  Persistence Report'!$H$27:$H$659,$R$605,'7.  Persistence Report'!$J$27:$J$659,"Adjustment")</f>
        <v>23.554744525547449</v>
      </c>
      <c r="AC704" s="255">
        <f>SUMIFS('7.  Persistence Report'!AD$27:AD$659,'7.  Persistence Report'!$D$27:$D$659,$B703,'7.  Persistence Report'!$H$27:$H$659,$R$605,'7.  Persistence Report'!$J$27:$J$659,"Adjustment")</f>
        <v>23.554744525547449</v>
      </c>
      <c r="AD704" s="255">
        <f>SUMIFS('7.  Persistence Report'!AE$27:AE$659,'7.  Persistence Report'!$D$27:$D$659,$B703,'7.  Persistence Report'!$H$27:$H$659,$R$605,'7.  Persistence Report'!$J$27:$J$659,"Adjustment")</f>
        <v>23.554744525547449</v>
      </c>
      <c r="AE704" s="362">
        <f>AE703</f>
        <v>0</v>
      </c>
      <c r="AF704" s="362">
        <f t="shared" ref="AF704" si="2043">AF703</f>
        <v>0</v>
      </c>
      <c r="AG704" s="362">
        <f t="shared" ref="AG704" si="2044">AG703</f>
        <v>0</v>
      </c>
      <c r="AH704" s="362">
        <f t="shared" ref="AH704" si="2045">AH703</f>
        <v>0.12469437652811736</v>
      </c>
      <c r="AI704" s="362">
        <f t="shared" ref="AI704" si="2046">AI703</f>
        <v>0.6943765281173595</v>
      </c>
      <c r="AJ704" s="362">
        <f t="shared" ref="AJ704" si="2047">AJ703</f>
        <v>0.1809290953545232</v>
      </c>
      <c r="AK704" s="362">
        <f t="shared" ref="AK704" si="2048">AK703</f>
        <v>0</v>
      </c>
      <c r="AL704" s="362">
        <f t="shared" ref="AL704" si="2049">AL703</f>
        <v>0</v>
      </c>
      <c r="AM704" s="362">
        <f t="shared" ref="AM704" si="2050">AM703</f>
        <v>0</v>
      </c>
      <c r="AN704" s="362">
        <f t="shared" ref="AN704" si="2051">AN703</f>
        <v>0</v>
      </c>
      <c r="AO704" s="362">
        <f t="shared" ref="AO704" si="2052">AO703</f>
        <v>0</v>
      </c>
      <c r="AP704" s="362">
        <f t="shared" ref="AP704" si="2053">AP703</f>
        <v>0</v>
      </c>
      <c r="AQ704" s="362">
        <f t="shared" ref="AQ704" si="2054">AQ703</f>
        <v>0</v>
      </c>
      <c r="AR704" s="362">
        <f t="shared" ref="AR704" si="2055">AR703</f>
        <v>0</v>
      </c>
      <c r="AS704" s="266"/>
    </row>
    <row r="705" spans="1:45"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outlineLevel="1">
      <c r="A706" s="464">
        <v>31</v>
      </c>
      <c r="B706" s="379" t="s">
        <v>123</v>
      </c>
      <c r="C706" s="251" t="s">
        <v>25</v>
      </c>
      <c r="D706" s="255">
        <f>SUMIFS('7.  Persistence Report'!AX$27:AX$659,'7.  Persistence Report'!$D$27:$D$659,$B706,'7.  Persistence Report'!$H$27:$H$659,$D$605,'7.  Persistence Report'!$J$27:$J$659,"&lt;&gt;Adjustment")</f>
        <v>0</v>
      </c>
      <c r="E706" s="255">
        <f>SUMIFS('7.  Persistence Report'!AY$27:AY$659,'7.  Persistence Report'!$D$27:$D$659,$B706,'7.  Persistence Report'!$H$27:$H$659,$D$605,'7.  Persistence Report'!$J$27:$J$659,"&lt;&gt;Adjustment")</f>
        <v>0</v>
      </c>
      <c r="F706" s="255">
        <f>SUMIFS('7.  Persistence Report'!AZ$27:AZ$659,'7.  Persistence Report'!$D$27:$D$659,$B706,'7.  Persistence Report'!$H$27:$H$659,$D$605,'7.  Persistence Report'!$J$27:$J$659,"&lt;&gt;Adjustment")</f>
        <v>0</v>
      </c>
      <c r="G706" s="255">
        <f>SUMIFS('7.  Persistence Report'!BA$27:BA$659,'7.  Persistence Report'!$D$27:$D$659,$B706,'7.  Persistence Report'!$H$27:$H$659,$D$605,'7.  Persistence Report'!$J$27:$J$659,"&lt;&gt;Adjustment")</f>
        <v>0</v>
      </c>
      <c r="H706" s="255">
        <f>SUMIFS('7.  Persistence Report'!BB$27:BB$659,'7.  Persistence Report'!$D$27:$D$659,$B706,'7.  Persistence Report'!$H$27:$H$659,$D$605,'7.  Persistence Report'!$J$27:$J$659,"&lt;&gt;Adjustment")</f>
        <v>0</v>
      </c>
      <c r="I706" s="255">
        <f>SUMIFS('7.  Persistence Report'!BC$27:BC$659,'7.  Persistence Report'!$D$27:$D$659,$B706,'7.  Persistence Report'!$H$27:$H$659,$D$605,'7.  Persistence Report'!$J$27:$J$659,"&lt;&gt;Adjustment")</f>
        <v>0</v>
      </c>
      <c r="J706" s="255">
        <f>SUMIFS('7.  Persistence Report'!BD$27:BD$659,'7.  Persistence Report'!$D$27:$D$659,$B706,'7.  Persistence Report'!$H$27:$H$659,$D$605,'7.  Persistence Report'!$J$27:$J$659,"&lt;&gt;Adjustment")</f>
        <v>0</v>
      </c>
      <c r="K706" s="255">
        <f>SUMIFS('7.  Persistence Report'!BE$27:BE$659,'7.  Persistence Report'!$D$27:$D$659,$B706,'7.  Persistence Report'!$H$27:$H$659,$D$605,'7.  Persistence Report'!$J$27:$J$659,"&lt;&gt;Adjustment")</f>
        <v>0</v>
      </c>
      <c r="L706" s="255">
        <f>SUMIFS('7.  Persistence Report'!BF$27:BF$659,'7.  Persistence Report'!$D$27:$D$659,$B706,'7.  Persistence Report'!$H$27:$H$659,$D$605,'7.  Persistence Report'!$J$27:$J$659,"&lt;&gt;Adjustment")</f>
        <v>0</v>
      </c>
      <c r="M706" s="255">
        <f>SUMIFS('7.  Persistence Report'!BG$27:BG$659,'7.  Persistence Report'!$D$27:$D$659,$B706,'7.  Persistence Report'!$H$27:$H$659,$D$605,'7.  Persistence Report'!$J$27:$J$659,"&lt;&gt;Adjustment")</f>
        <v>0</v>
      </c>
      <c r="N706" s="255">
        <f>SUMIFS('7.  Persistence Report'!BH$27:BH$659,'7.  Persistence Report'!$D$27:$D$659,$B706,'7.  Persistence Report'!$H$27:$H$659,$D$605,'7.  Persistence Report'!$J$27:$J$659,"&lt;&gt;Adjustment")</f>
        <v>0</v>
      </c>
      <c r="O706" s="255">
        <f>SUMIFS('7.  Persistence Report'!BI$27:BI$659,'7.  Persistence Report'!$D$27:$D$659,$B706,'7.  Persistence Report'!$H$27:$H$659,$D$605,'7.  Persistence Report'!$J$27:$J$659,"&lt;&gt;Adjustment")</f>
        <v>0</v>
      </c>
      <c r="P706" s="255">
        <f>SUMIFS('7.  Persistence Report'!BJ$27:BJ$659,'7.  Persistence Report'!$D$27:$D$659,$B706,'7.  Persistence Report'!$H$27:$H$659,$D$605,'7.  Persistence Report'!$J$27:$J$659,"&lt;&gt;Adjustment")</f>
        <v>0</v>
      </c>
      <c r="Q706" s="255">
        <v>12</v>
      </c>
      <c r="R706" s="255">
        <f>SUMIFS('7.  Persistence Report'!S$27:S$659,'7.  Persistence Report'!$D$27:$D$659,$B706,'7.  Persistence Report'!$H$27:$H$659,$R$605,'7.  Persistence Report'!$J$27:$J$659,"&lt;&gt;Adjustment")</f>
        <v>0</v>
      </c>
      <c r="S706" s="255">
        <f>SUMIFS('7.  Persistence Report'!T$27:T$659,'7.  Persistence Report'!$D$27:$D$659,$B706,'7.  Persistence Report'!$H$27:$H$659,$R$605,'7.  Persistence Report'!$J$27:$J$659,"&lt;&gt;Adjustment")</f>
        <v>0</v>
      </c>
      <c r="T706" s="255">
        <f>SUMIFS('7.  Persistence Report'!U$27:U$659,'7.  Persistence Report'!$D$27:$D$659,$B706,'7.  Persistence Report'!$H$27:$H$659,$R$605,'7.  Persistence Report'!$J$27:$J$659,"&lt;&gt;Adjustment")</f>
        <v>0</v>
      </c>
      <c r="U706" s="255">
        <f>SUMIFS('7.  Persistence Report'!V$27:V$659,'7.  Persistence Report'!$D$27:$D$659,$B706,'7.  Persistence Report'!$H$27:$H$659,$R$605,'7.  Persistence Report'!$J$27:$J$659,"&lt;&gt;Adjustment")</f>
        <v>0</v>
      </c>
      <c r="V706" s="255">
        <f>SUMIFS('7.  Persistence Report'!W$27:W$659,'7.  Persistence Report'!$D$27:$D$659,$B706,'7.  Persistence Report'!$H$27:$H$659,$R$605,'7.  Persistence Report'!$J$27:$J$659,"&lt;&gt;Adjustment")</f>
        <v>0</v>
      </c>
      <c r="W706" s="255">
        <f>SUMIFS('7.  Persistence Report'!X$27:X$659,'7.  Persistence Report'!$D$27:$D$659,$B706,'7.  Persistence Report'!$H$27:$H$659,$R$605,'7.  Persistence Report'!$J$27:$J$659,"&lt;&gt;Adjustment")</f>
        <v>0</v>
      </c>
      <c r="X706" s="255">
        <f>SUMIFS('7.  Persistence Report'!Y$27:Y$659,'7.  Persistence Report'!$D$27:$D$659,$B706,'7.  Persistence Report'!$H$27:$H$659,$R$605,'7.  Persistence Report'!$J$27:$J$659,"&lt;&gt;Adjustment")</f>
        <v>0</v>
      </c>
      <c r="Y706" s="255">
        <f>SUMIFS('7.  Persistence Report'!Z$27:Z$659,'7.  Persistence Report'!$D$27:$D$659,$B706,'7.  Persistence Report'!$H$27:$H$659,$R$605,'7.  Persistence Report'!$J$27:$J$659,"&lt;&gt;Adjustment")</f>
        <v>0</v>
      </c>
      <c r="Z706" s="255">
        <f>SUMIFS('7.  Persistence Report'!AA$27:AA$659,'7.  Persistence Report'!$D$27:$D$659,$B706,'7.  Persistence Report'!$H$27:$H$659,$R$605,'7.  Persistence Report'!$J$27:$J$659,"&lt;&gt;Adjustment")</f>
        <v>0</v>
      </c>
      <c r="AA706" s="255">
        <f>SUMIFS('7.  Persistence Report'!AB$27:AB$659,'7.  Persistence Report'!$D$27:$D$659,$B706,'7.  Persistence Report'!$H$27:$H$659,$R$605,'7.  Persistence Report'!$J$27:$J$659,"&lt;&gt;Adjustment")</f>
        <v>0</v>
      </c>
      <c r="AB706" s="255">
        <f>SUMIFS('7.  Persistence Report'!AC$27:AC$659,'7.  Persistence Report'!$D$27:$D$659,$B706,'7.  Persistence Report'!$H$27:$H$659,$R$605,'7.  Persistence Report'!$J$27:$J$659,"&lt;&gt;Adjustment")</f>
        <v>0</v>
      </c>
      <c r="AC706" s="255">
        <f>SUMIFS('7.  Persistence Report'!AD$27:AD$659,'7.  Persistence Report'!$D$27:$D$659,$B706,'7.  Persistence Report'!$H$27:$H$659,$R$605,'7.  Persistence Report'!$J$27:$J$659,"&lt;&gt;Adjustment")</f>
        <v>0</v>
      </c>
      <c r="AD706" s="255">
        <f>SUMIFS('7.  Persistence Report'!AE$27:AE$659,'7.  Persistence Report'!$D$27:$D$659,$B706,'7.  Persistence Report'!$H$27:$H$659,$R$605,'7.  Persistence Report'!$J$27:$J$659,"&lt;&gt;Adjustment")</f>
        <v>0</v>
      </c>
      <c r="AE706" s="366">
        <f>IFERROR(VLOOKUP($B706,'3-a.  Rate Class Allocations'!$B:$AM,4,FALSE),0)</f>
        <v>0</v>
      </c>
      <c r="AF706" s="366">
        <f>IFERROR(VLOOKUP($B706,'3-a.  Rate Class Allocations'!$B:$AM,6,FALSE),0)</f>
        <v>0</v>
      </c>
      <c r="AG706" s="366">
        <f>IFERROR(VLOOKUP($B706,'3-a.  Rate Class Allocations'!$B:$AM,8,FALSE),0)</f>
        <v>0</v>
      </c>
      <c r="AH706" s="366">
        <f>IFERROR(VLOOKUP($B706,'3-a.  Rate Class Allocations'!$B:$AM,9,FALSE),0)</f>
        <v>0</v>
      </c>
      <c r="AI706" s="366">
        <f>IFERROR(VLOOKUP($B706,'3-a.  Rate Class Allocations'!$B:$AM,11,FALSE),0)</f>
        <v>1</v>
      </c>
      <c r="AJ706" s="366">
        <f>IFERROR(VLOOKUP($B706,'3-a.  Rate Class Allocations'!$B:$AM,13,FALSE),0)</f>
        <v>0</v>
      </c>
      <c r="AK706" s="361"/>
      <c r="AL706" s="366"/>
      <c r="AM706" s="366"/>
      <c r="AN706" s="366"/>
      <c r="AO706" s="366"/>
      <c r="AP706" s="366"/>
      <c r="AQ706" s="366"/>
      <c r="AR706" s="366"/>
      <c r="AS706" s="256">
        <f>SUM(AE706:AR706)</f>
        <v>1</v>
      </c>
    </row>
    <row r="707" spans="1:45" outlineLevel="1">
      <c r="A707" s="464"/>
      <c r="B707" s="254" t="s">
        <v>310</v>
      </c>
      <c r="C707" s="251" t="s">
        <v>163</v>
      </c>
      <c r="D707" s="255">
        <f>SUMIFS('7.  Persistence Report'!AX$27:AX$659,'7.  Persistence Report'!$D$27:$D$659,$B706,'7.  Persistence Report'!$H$27:$H$659,$D$605,'7.  Persistence Report'!$J$27:$J$659,"Adjustment")</f>
        <v>2323000</v>
      </c>
      <c r="E707" s="255">
        <f>SUMIFS('7.  Persistence Report'!AY$27:AY$659,'7.  Persistence Report'!$D$27:$D$659,$B706,'7.  Persistence Report'!$H$27:$H$659,$D$605,'7.  Persistence Report'!$J$27:$J$659,"Adjustment")</f>
        <v>2323000</v>
      </c>
      <c r="F707" s="255">
        <f>SUMIFS('7.  Persistence Report'!AZ$27:AZ$659,'7.  Persistence Report'!$D$27:$D$659,$B706,'7.  Persistence Report'!$H$27:$H$659,$D$605,'7.  Persistence Report'!$J$27:$J$659,"Adjustment")</f>
        <v>2323000</v>
      </c>
      <c r="G707" s="255">
        <f>SUMIFS('7.  Persistence Report'!BA$27:BA$659,'7.  Persistence Report'!$D$27:$D$659,$B706,'7.  Persistence Report'!$H$27:$H$659,$D$605,'7.  Persistence Report'!$J$27:$J$659,"Adjustment")</f>
        <v>2323000</v>
      </c>
      <c r="H707" s="255">
        <f>SUMIFS('7.  Persistence Report'!BB$27:BB$659,'7.  Persistence Report'!$D$27:$D$659,$B706,'7.  Persistence Report'!$H$27:$H$659,$D$605,'7.  Persistence Report'!$J$27:$J$659,"Adjustment")</f>
        <v>2323000</v>
      </c>
      <c r="I707" s="255">
        <f>SUMIFS('7.  Persistence Report'!BC$27:BC$659,'7.  Persistence Report'!$D$27:$D$659,$B706,'7.  Persistence Report'!$H$27:$H$659,$D$605,'7.  Persistence Report'!$J$27:$J$659,"Adjustment")</f>
        <v>2323000</v>
      </c>
      <c r="J707" s="255">
        <f>SUMIFS('7.  Persistence Report'!BD$27:BD$659,'7.  Persistence Report'!$D$27:$D$659,$B706,'7.  Persistence Report'!$H$27:$H$659,$D$605,'7.  Persistence Report'!$J$27:$J$659,"Adjustment")</f>
        <v>2323000</v>
      </c>
      <c r="K707" s="255">
        <f>SUMIFS('7.  Persistence Report'!BE$27:BE$659,'7.  Persistence Report'!$D$27:$D$659,$B706,'7.  Persistence Report'!$H$27:$H$659,$D$605,'7.  Persistence Report'!$J$27:$J$659,"Adjustment")</f>
        <v>2323000</v>
      </c>
      <c r="L707" s="255">
        <f>SUMIFS('7.  Persistence Report'!BF$27:BF$659,'7.  Persistence Report'!$D$27:$D$659,$B706,'7.  Persistence Report'!$H$27:$H$659,$D$605,'7.  Persistence Report'!$J$27:$J$659,"Adjustment")</f>
        <v>2323000</v>
      </c>
      <c r="M707" s="255">
        <f>SUMIFS('7.  Persistence Report'!BG$27:BG$659,'7.  Persistence Report'!$D$27:$D$659,$B706,'7.  Persistence Report'!$H$27:$H$659,$D$605,'7.  Persistence Report'!$J$27:$J$659,"Adjustment")</f>
        <v>2323000</v>
      </c>
      <c r="N707" s="255">
        <f>SUMIFS('7.  Persistence Report'!BH$27:BH$659,'7.  Persistence Report'!$D$27:$D$659,$B706,'7.  Persistence Report'!$H$27:$H$659,$D$605,'7.  Persistence Report'!$J$27:$J$659,"Adjustment")</f>
        <v>2323000</v>
      </c>
      <c r="O707" s="255">
        <f>SUMIFS('7.  Persistence Report'!BI$27:BI$659,'7.  Persistence Report'!$D$27:$D$659,$B706,'7.  Persistence Report'!$H$27:$H$659,$D$605,'7.  Persistence Report'!$J$27:$J$659,"Adjustment")</f>
        <v>2323000</v>
      </c>
      <c r="P707" s="255">
        <f>SUMIFS('7.  Persistence Report'!BJ$27:BJ$659,'7.  Persistence Report'!$D$27:$D$659,$B706,'7.  Persistence Report'!$H$27:$H$659,$D$605,'7.  Persistence Report'!$J$27:$J$659,"Adjustment")</f>
        <v>2323000</v>
      </c>
      <c r="Q707" s="255">
        <f>Q706</f>
        <v>12</v>
      </c>
      <c r="R707" s="255">
        <f>SUMIFS('7.  Persistence Report'!S$27:S$659,'7.  Persistence Report'!$D$27:$D$659,$B706,'7.  Persistence Report'!$H$27:$H$659,$R$605,'7.  Persistence Report'!$J$27:$J$659,"Adjustment")</f>
        <v>620</v>
      </c>
      <c r="S707" s="255">
        <f>SUMIFS('7.  Persistence Report'!T$27:T$659,'7.  Persistence Report'!$D$27:$D$659,$B706,'7.  Persistence Report'!$H$27:$H$659,$R$605,'7.  Persistence Report'!$J$27:$J$659,"Adjustment")</f>
        <v>620</v>
      </c>
      <c r="T707" s="255">
        <f>SUMIFS('7.  Persistence Report'!U$27:U$659,'7.  Persistence Report'!$D$27:$D$659,$B706,'7.  Persistence Report'!$H$27:$H$659,$R$605,'7.  Persistence Report'!$J$27:$J$659,"Adjustment")</f>
        <v>620</v>
      </c>
      <c r="U707" s="255">
        <f>SUMIFS('7.  Persistence Report'!V$27:V$659,'7.  Persistence Report'!$D$27:$D$659,$B706,'7.  Persistence Report'!$H$27:$H$659,$R$605,'7.  Persistence Report'!$J$27:$J$659,"Adjustment")</f>
        <v>620</v>
      </c>
      <c r="V707" s="255">
        <f>SUMIFS('7.  Persistence Report'!W$27:W$659,'7.  Persistence Report'!$D$27:$D$659,$B706,'7.  Persistence Report'!$H$27:$H$659,$R$605,'7.  Persistence Report'!$J$27:$J$659,"Adjustment")</f>
        <v>620</v>
      </c>
      <c r="W707" s="255">
        <f>SUMIFS('7.  Persistence Report'!X$27:X$659,'7.  Persistence Report'!$D$27:$D$659,$B706,'7.  Persistence Report'!$H$27:$H$659,$R$605,'7.  Persistence Report'!$J$27:$J$659,"Adjustment")</f>
        <v>620</v>
      </c>
      <c r="X707" s="255">
        <f>SUMIFS('7.  Persistence Report'!Y$27:Y$659,'7.  Persistence Report'!$D$27:$D$659,$B706,'7.  Persistence Report'!$H$27:$H$659,$R$605,'7.  Persistence Report'!$J$27:$J$659,"Adjustment")</f>
        <v>620</v>
      </c>
      <c r="Y707" s="255">
        <f>SUMIFS('7.  Persistence Report'!Z$27:Z$659,'7.  Persistence Report'!$D$27:$D$659,$B706,'7.  Persistence Report'!$H$27:$H$659,$R$605,'7.  Persistence Report'!$J$27:$J$659,"Adjustment")</f>
        <v>620</v>
      </c>
      <c r="Z707" s="255">
        <f>SUMIFS('7.  Persistence Report'!AA$27:AA$659,'7.  Persistence Report'!$D$27:$D$659,$B706,'7.  Persistence Report'!$H$27:$H$659,$R$605,'7.  Persistence Report'!$J$27:$J$659,"Adjustment")</f>
        <v>620</v>
      </c>
      <c r="AA707" s="255">
        <f>SUMIFS('7.  Persistence Report'!AB$27:AB$659,'7.  Persistence Report'!$D$27:$D$659,$B706,'7.  Persistence Report'!$H$27:$H$659,$R$605,'7.  Persistence Report'!$J$27:$J$659,"Adjustment")</f>
        <v>620</v>
      </c>
      <c r="AB707" s="255">
        <f>SUMIFS('7.  Persistence Report'!AC$27:AC$659,'7.  Persistence Report'!$D$27:$D$659,$B706,'7.  Persistence Report'!$H$27:$H$659,$R$605,'7.  Persistence Report'!$J$27:$J$659,"Adjustment")</f>
        <v>620</v>
      </c>
      <c r="AC707" s="255">
        <f>SUMIFS('7.  Persistence Report'!AD$27:AD$659,'7.  Persistence Report'!$D$27:$D$659,$B706,'7.  Persistence Report'!$H$27:$H$659,$R$605,'7.  Persistence Report'!$J$27:$J$659,"Adjustment")</f>
        <v>620</v>
      </c>
      <c r="AD707" s="255">
        <f>SUMIFS('7.  Persistence Report'!AE$27:AE$659,'7.  Persistence Report'!$D$27:$D$659,$B706,'7.  Persistence Report'!$H$27:$H$659,$R$605,'7.  Persistence Report'!$J$27:$J$659,"Adjustment")</f>
        <v>620</v>
      </c>
      <c r="AE707" s="362">
        <f>AE706</f>
        <v>0</v>
      </c>
      <c r="AF707" s="362">
        <f t="shared" ref="AF707" si="2056">AF706</f>
        <v>0</v>
      </c>
      <c r="AG707" s="362">
        <f t="shared" ref="AG707" si="2057">AG706</f>
        <v>0</v>
      </c>
      <c r="AH707" s="362">
        <f t="shared" ref="AH707" si="2058">AH706</f>
        <v>0</v>
      </c>
      <c r="AI707" s="362">
        <f t="shared" ref="AI707" si="2059">AI706</f>
        <v>1</v>
      </c>
      <c r="AJ707" s="362">
        <f t="shared" ref="AJ707" si="2060">AJ706</f>
        <v>0</v>
      </c>
      <c r="AK707" s="362">
        <f t="shared" ref="AK707" si="2061">AK706</f>
        <v>0</v>
      </c>
      <c r="AL707" s="362">
        <f t="shared" ref="AL707" si="2062">AL706</f>
        <v>0</v>
      </c>
      <c r="AM707" s="362">
        <f t="shared" ref="AM707" si="2063">AM706</f>
        <v>0</v>
      </c>
      <c r="AN707" s="362">
        <f t="shared" ref="AN707" si="2064">AN706</f>
        <v>0</v>
      </c>
      <c r="AO707" s="362">
        <f t="shared" ref="AO707" si="2065">AO706</f>
        <v>0</v>
      </c>
      <c r="AP707" s="362">
        <f t="shared" ref="AP707" si="2066">AP706</f>
        <v>0</v>
      </c>
      <c r="AQ707" s="362">
        <f t="shared" ref="AQ707" si="2067">AQ706</f>
        <v>0</v>
      </c>
      <c r="AR707" s="362">
        <f t="shared" ref="AR707" si="2068">AR706</f>
        <v>0</v>
      </c>
      <c r="AS707" s="266"/>
    </row>
    <row r="708" spans="1:45"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outlineLevel="1">
      <c r="A709" s="464">
        <v>32</v>
      </c>
      <c r="B709" s="379" t="s">
        <v>124</v>
      </c>
      <c r="C709" s="251" t="s">
        <v>25</v>
      </c>
      <c r="D709" s="255">
        <f>SUMIFS('7.  Persistence Report'!AX$27:AX$659,'7.  Persistence Report'!$D$27:$D$659,$B709,'7.  Persistence Report'!$H$27:$H$659,$D$605,'7.  Persistence Report'!$J$27:$J$659,"&lt;&gt;Adjustment")</f>
        <v>0</v>
      </c>
      <c r="E709" s="255">
        <f>SUMIFS('7.  Persistence Report'!AY$27:AY$659,'7.  Persistence Report'!$D$27:$D$659,$B709,'7.  Persistence Report'!$H$27:$H$659,$D$605,'7.  Persistence Report'!$J$27:$J$659,"&lt;&gt;Adjustment")</f>
        <v>0</v>
      </c>
      <c r="F709" s="255">
        <f>SUMIFS('7.  Persistence Report'!AZ$27:AZ$659,'7.  Persistence Report'!$D$27:$D$659,$B709,'7.  Persistence Report'!$H$27:$H$659,$D$605,'7.  Persistence Report'!$J$27:$J$659,"&lt;&gt;Adjustment")</f>
        <v>0</v>
      </c>
      <c r="G709" s="255">
        <f>SUMIFS('7.  Persistence Report'!BA$27:BA$659,'7.  Persistence Report'!$D$27:$D$659,$B709,'7.  Persistence Report'!$H$27:$H$659,$D$605,'7.  Persistence Report'!$J$27:$J$659,"&lt;&gt;Adjustment")</f>
        <v>0</v>
      </c>
      <c r="H709" s="255">
        <f>SUMIFS('7.  Persistence Report'!BB$27:BB$659,'7.  Persistence Report'!$D$27:$D$659,$B709,'7.  Persistence Report'!$H$27:$H$659,$D$605,'7.  Persistence Report'!$J$27:$J$659,"&lt;&gt;Adjustment")</f>
        <v>0</v>
      </c>
      <c r="I709" s="255">
        <f>SUMIFS('7.  Persistence Report'!BC$27:BC$659,'7.  Persistence Report'!$D$27:$D$659,$B709,'7.  Persistence Report'!$H$27:$H$659,$D$605,'7.  Persistence Report'!$J$27:$J$659,"&lt;&gt;Adjustment")</f>
        <v>0</v>
      </c>
      <c r="J709" s="255">
        <f>SUMIFS('7.  Persistence Report'!BD$27:BD$659,'7.  Persistence Report'!$D$27:$D$659,$B709,'7.  Persistence Report'!$H$27:$H$659,$D$605,'7.  Persistence Report'!$J$27:$J$659,"&lt;&gt;Adjustment")</f>
        <v>0</v>
      </c>
      <c r="K709" s="255">
        <f>SUMIFS('7.  Persistence Report'!BE$27:BE$659,'7.  Persistence Report'!$D$27:$D$659,$B709,'7.  Persistence Report'!$H$27:$H$659,$D$605,'7.  Persistence Report'!$J$27:$J$659,"&lt;&gt;Adjustment")</f>
        <v>0</v>
      </c>
      <c r="L709" s="255">
        <f>SUMIFS('7.  Persistence Report'!BF$27:BF$659,'7.  Persistence Report'!$D$27:$D$659,$B709,'7.  Persistence Report'!$H$27:$H$659,$D$605,'7.  Persistence Report'!$J$27:$J$659,"&lt;&gt;Adjustment")</f>
        <v>0</v>
      </c>
      <c r="M709" s="255">
        <f>SUMIFS('7.  Persistence Report'!BG$27:BG$659,'7.  Persistence Report'!$D$27:$D$659,$B709,'7.  Persistence Report'!$H$27:$H$659,$D$605,'7.  Persistence Report'!$J$27:$J$659,"&lt;&gt;Adjustment")</f>
        <v>0</v>
      </c>
      <c r="N709" s="255">
        <f>SUMIFS('7.  Persistence Report'!BH$27:BH$659,'7.  Persistence Report'!$D$27:$D$659,$B709,'7.  Persistence Report'!$H$27:$H$659,$D$605,'7.  Persistence Report'!$J$27:$J$659,"&lt;&gt;Adjustment")</f>
        <v>0</v>
      </c>
      <c r="O709" s="255">
        <f>SUMIFS('7.  Persistence Report'!BI$27:BI$659,'7.  Persistence Report'!$D$27:$D$659,$B709,'7.  Persistence Report'!$H$27:$H$659,$D$605,'7.  Persistence Report'!$J$27:$J$659,"&lt;&gt;Adjustment")</f>
        <v>0</v>
      </c>
      <c r="P709" s="255">
        <f>SUMIFS('7.  Persistence Report'!BJ$27:BJ$659,'7.  Persistence Report'!$D$27:$D$659,$B709,'7.  Persistence Report'!$H$27:$H$659,$D$605,'7.  Persistence Report'!$J$27:$J$659,"&lt;&gt;Adjustment")</f>
        <v>0</v>
      </c>
      <c r="Q709" s="255">
        <v>12</v>
      </c>
      <c r="R709" s="255">
        <f>SUMIFS('7.  Persistence Report'!S$27:S$659,'7.  Persistence Report'!$D$27:$D$659,$B709,'7.  Persistence Report'!$H$27:$H$659,$R$605,'7.  Persistence Report'!$J$27:$J$659,"&lt;&gt;Adjustment")</f>
        <v>0</v>
      </c>
      <c r="S709" s="255">
        <f>SUMIFS('7.  Persistence Report'!T$27:T$659,'7.  Persistence Report'!$D$27:$D$659,$B709,'7.  Persistence Report'!$H$27:$H$659,$R$605,'7.  Persistence Report'!$J$27:$J$659,"&lt;&gt;Adjustment")</f>
        <v>0</v>
      </c>
      <c r="T709" s="255">
        <f>SUMIFS('7.  Persistence Report'!U$27:U$659,'7.  Persistence Report'!$D$27:$D$659,$B709,'7.  Persistence Report'!$H$27:$H$659,$R$605,'7.  Persistence Report'!$J$27:$J$659,"&lt;&gt;Adjustment")</f>
        <v>0</v>
      </c>
      <c r="U709" s="255">
        <f>SUMIFS('7.  Persistence Report'!V$27:V$659,'7.  Persistence Report'!$D$27:$D$659,$B709,'7.  Persistence Report'!$H$27:$H$659,$R$605,'7.  Persistence Report'!$J$27:$J$659,"&lt;&gt;Adjustment")</f>
        <v>0</v>
      </c>
      <c r="V709" s="255">
        <f>SUMIFS('7.  Persistence Report'!W$27:W$659,'7.  Persistence Report'!$D$27:$D$659,$B709,'7.  Persistence Report'!$H$27:$H$659,$R$605,'7.  Persistence Report'!$J$27:$J$659,"&lt;&gt;Adjustment")</f>
        <v>0</v>
      </c>
      <c r="W709" s="255">
        <f>SUMIFS('7.  Persistence Report'!X$27:X$659,'7.  Persistence Report'!$D$27:$D$659,$B709,'7.  Persistence Report'!$H$27:$H$659,$R$605,'7.  Persistence Report'!$J$27:$J$659,"&lt;&gt;Adjustment")</f>
        <v>0</v>
      </c>
      <c r="X709" s="255">
        <f>SUMIFS('7.  Persistence Report'!Y$27:Y$659,'7.  Persistence Report'!$D$27:$D$659,$B709,'7.  Persistence Report'!$H$27:$H$659,$R$605,'7.  Persistence Report'!$J$27:$J$659,"&lt;&gt;Adjustment")</f>
        <v>0</v>
      </c>
      <c r="Y709" s="255">
        <f>SUMIFS('7.  Persistence Report'!Z$27:Z$659,'7.  Persistence Report'!$D$27:$D$659,$B709,'7.  Persistence Report'!$H$27:$H$659,$R$605,'7.  Persistence Report'!$J$27:$J$659,"&lt;&gt;Adjustment")</f>
        <v>0</v>
      </c>
      <c r="Z709" s="255">
        <f>SUMIFS('7.  Persistence Report'!AA$27:AA$659,'7.  Persistence Report'!$D$27:$D$659,$B709,'7.  Persistence Report'!$H$27:$H$659,$R$605,'7.  Persistence Report'!$J$27:$J$659,"&lt;&gt;Adjustment")</f>
        <v>0</v>
      </c>
      <c r="AA709" s="255">
        <f>SUMIFS('7.  Persistence Report'!AB$27:AB$659,'7.  Persistence Report'!$D$27:$D$659,$B709,'7.  Persistence Report'!$H$27:$H$659,$R$605,'7.  Persistence Report'!$J$27:$J$659,"&lt;&gt;Adjustment")</f>
        <v>0</v>
      </c>
      <c r="AB709" s="255">
        <f>SUMIFS('7.  Persistence Report'!AC$27:AC$659,'7.  Persistence Report'!$D$27:$D$659,$B709,'7.  Persistence Report'!$H$27:$H$659,$R$605,'7.  Persistence Report'!$J$27:$J$659,"&lt;&gt;Adjustment")</f>
        <v>0</v>
      </c>
      <c r="AC709" s="255">
        <f>SUMIFS('7.  Persistence Report'!AD$27:AD$659,'7.  Persistence Report'!$D$27:$D$659,$B709,'7.  Persistence Report'!$H$27:$H$659,$R$605,'7.  Persistence Report'!$J$27:$J$659,"&lt;&gt;Adjustment")</f>
        <v>0</v>
      </c>
      <c r="AD709" s="255">
        <f>SUMIFS('7.  Persistence Report'!AE$27:AE$659,'7.  Persistence Report'!$D$27:$D$659,$B709,'7.  Persistence Report'!$H$27:$H$659,$R$605,'7.  Persistence Report'!$J$27:$J$659,"&lt;&gt;Adjustment")</f>
        <v>0</v>
      </c>
      <c r="AE709" s="366">
        <f>IFERROR(VLOOKUP($B709,'3-a.  Rate Class Allocations'!$B:$AM,4,FALSE),0)</f>
        <v>0</v>
      </c>
      <c r="AF709" s="366">
        <f>IFERROR(VLOOKUP($B709,'3-a.  Rate Class Allocations'!$B:$AM,6,FALSE),0)</f>
        <v>0</v>
      </c>
      <c r="AG709" s="366">
        <f>IFERROR(VLOOKUP($B709,'3-a.  Rate Class Allocations'!$B:$AM,8,FALSE),0)</f>
        <v>1.0422056016421254E-2</v>
      </c>
      <c r="AH709" s="366">
        <f>IFERROR(VLOOKUP($B709,'3-a.  Rate Class Allocations'!$B:$AM,9,FALSE),0)</f>
        <v>0.22321279685040674</v>
      </c>
      <c r="AI709" s="366">
        <f>IFERROR(VLOOKUP($B709,'3-a.  Rate Class Allocations'!$B:$AM,11,FALSE),0)</f>
        <v>7.8800844338337353E-2</v>
      </c>
      <c r="AJ709" s="366">
        <f>IFERROR(VLOOKUP($B709,'3-a.  Rate Class Allocations'!$B:$AM,13,FALSE),0)</f>
        <v>0.67182651206110544</v>
      </c>
      <c r="AK709" s="361"/>
      <c r="AL709" s="366"/>
      <c r="AM709" s="366"/>
      <c r="AN709" s="366"/>
      <c r="AO709" s="366"/>
      <c r="AP709" s="366"/>
      <c r="AQ709" s="366"/>
      <c r="AR709" s="366"/>
      <c r="AS709" s="256">
        <f>SUM(AE709:AR709)</f>
        <v>0.98426220926627073</v>
      </c>
    </row>
    <row r="710" spans="1:45" outlineLevel="1">
      <c r="A710" s="464"/>
      <c r="B710" s="254" t="s">
        <v>310</v>
      </c>
      <c r="C710" s="251" t="s">
        <v>163</v>
      </c>
      <c r="D710" s="255">
        <f>SUMIFS('7.  Persistence Report'!AX$27:AX$659,'7.  Persistence Report'!$D$27:$D$659,$B709,'7.  Persistence Report'!$H$27:$H$659,$D$605,'7.  Persistence Report'!$J$27:$J$659,"Adjustment")</f>
        <v>0</v>
      </c>
      <c r="E710" s="255">
        <f>SUMIFS('7.  Persistence Report'!AY$27:AY$659,'7.  Persistence Report'!$D$27:$D$659,$B709,'7.  Persistence Report'!$H$27:$H$659,$D$605,'7.  Persistence Report'!$J$27:$J$659,"Adjustment")</f>
        <v>0</v>
      </c>
      <c r="F710" s="255">
        <f>SUMIFS('7.  Persistence Report'!AZ$27:AZ$659,'7.  Persistence Report'!$D$27:$D$659,$B709,'7.  Persistence Report'!$H$27:$H$659,$D$605,'7.  Persistence Report'!$J$27:$J$659,"Adjustment")</f>
        <v>0</v>
      </c>
      <c r="G710" s="255">
        <f>SUMIFS('7.  Persistence Report'!BA$27:BA$659,'7.  Persistence Report'!$D$27:$D$659,$B709,'7.  Persistence Report'!$H$27:$H$659,$D$605,'7.  Persistence Report'!$J$27:$J$659,"Adjustment")</f>
        <v>0</v>
      </c>
      <c r="H710" s="255">
        <f>SUMIFS('7.  Persistence Report'!BB$27:BB$659,'7.  Persistence Report'!$D$27:$D$659,$B709,'7.  Persistence Report'!$H$27:$H$659,$D$605,'7.  Persistence Report'!$J$27:$J$659,"Adjustment")</f>
        <v>0</v>
      </c>
      <c r="I710" s="255">
        <f>SUMIFS('7.  Persistence Report'!BC$27:BC$659,'7.  Persistence Report'!$D$27:$D$659,$B709,'7.  Persistence Report'!$H$27:$H$659,$D$605,'7.  Persistence Report'!$J$27:$J$659,"Adjustment")</f>
        <v>0</v>
      </c>
      <c r="J710" s="255">
        <f>SUMIFS('7.  Persistence Report'!BD$27:BD$659,'7.  Persistence Report'!$D$27:$D$659,$B709,'7.  Persistence Report'!$H$27:$H$659,$D$605,'7.  Persistence Report'!$J$27:$J$659,"Adjustment")</f>
        <v>0</v>
      </c>
      <c r="K710" s="255">
        <f>SUMIFS('7.  Persistence Report'!BE$27:BE$659,'7.  Persistence Report'!$D$27:$D$659,$B709,'7.  Persistence Report'!$H$27:$H$659,$D$605,'7.  Persistence Report'!$J$27:$J$659,"Adjustment")</f>
        <v>0</v>
      </c>
      <c r="L710" s="255">
        <f>SUMIFS('7.  Persistence Report'!BF$27:BF$659,'7.  Persistence Report'!$D$27:$D$659,$B709,'7.  Persistence Report'!$H$27:$H$659,$D$605,'7.  Persistence Report'!$J$27:$J$659,"Adjustment")</f>
        <v>0</v>
      </c>
      <c r="M710" s="255">
        <f>SUMIFS('7.  Persistence Report'!BG$27:BG$659,'7.  Persistence Report'!$D$27:$D$659,$B709,'7.  Persistence Report'!$H$27:$H$659,$D$605,'7.  Persistence Report'!$J$27:$J$659,"Adjustment")</f>
        <v>0</v>
      </c>
      <c r="N710" s="255">
        <f>SUMIFS('7.  Persistence Report'!BH$27:BH$659,'7.  Persistence Report'!$D$27:$D$659,$B709,'7.  Persistence Report'!$H$27:$H$659,$D$605,'7.  Persistence Report'!$J$27:$J$659,"Adjustment")</f>
        <v>0</v>
      </c>
      <c r="O710" s="255">
        <f>SUMIFS('7.  Persistence Report'!BI$27:BI$659,'7.  Persistence Report'!$D$27:$D$659,$B709,'7.  Persistence Report'!$H$27:$H$659,$D$605,'7.  Persistence Report'!$J$27:$J$659,"Adjustment")</f>
        <v>0</v>
      </c>
      <c r="P710" s="255">
        <f>SUMIFS('7.  Persistence Report'!BJ$27:BJ$659,'7.  Persistence Report'!$D$27:$D$659,$B709,'7.  Persistence Report'!$H$27:$H$659,$D$605,'7.  Persistence Report'!$J$27:$J$659,"Adjustment")</f>
        <v>0</v>
      </c>
      <c r="Q710" s="255">
        <f>Q709</f>
        <v>12</v>
      </c>
      <c r="R710" s="255">
        <f>SUMIFS('7.  Persistence Report'!S$27:S$659,'7.  Persistence Report'!$D$27:$D$659,$B709,'7.  Persistence Report'!$H$27:$H$659,$R$605,'7.  Persistence Report'!$J$27:$J$659,"Adjustment")</f>
        <v>0</v>
      </c>
      <c r="S710" s="255">
        <f>SUMIFS('7.  Persistence Report'!T$27:T$659,'7.  Persistence Report'!$D$27:$D$659,$B709,'7.  Persistence Report'!$H$27:$H$659,$R$605,'7.  Persistence Report'!$J$27:$J$659,"Adjustment")</f>
        <v>0</v>
      </c>
      <c r="T710" s="255">
        <f>SUMIFS('7.  Persistence Report'!U$27:U$659,'7.  Persistence Report'!$D$27:$D$659,$B709,'7.  Persistence Report'!$H$27:$H$659,$R$605,'7.  Persistence Report'!$J$27:$J$659,"Adjustment")</f>
        <v>0</v>
      </c>
      <c r="U710" s="255">
        <f>SUMIFS('7.  Persistence Report'!V$27:V$659,'7.  Persistence Report'!$D$27:$D$659,$B709,'7.  Persistence Report'!$H$27:$H$659,$R$605,'7.  Persistence Report'!$J$27:$J$659,"Adjustment")</f>
        <v>0</v>
      </c>
      <c r="V710" s="255">
        <f>SUMIFS('7.  Persistence Report'!W$27:W$659,'7.  Persistence Report'!$D$27:$D$659,$B709,'7.  Persistence Report'!$H$27:$H$659,$R$605,'7.  Persistence Report'!$J$27:$J$659,"Adjustment")</f>
        <v>0</v>
      </c>
      <c r="W710" s="255">
        <f>SUMIFS('7.  Persistence Report'!X$27:X$659,'7.  Persistence Report'!$D$27:$D$659,$B709,'7.  Persistence Report'!$H$27:$H$659,$R$605,'7.  Persistence Report'!$J$27:$J$659,"Adjustment")</f>
        <v>0</v>
      </c>
      <c r="X710" s="255">
        <f>SUMIFS('7.  Persistence Report'!Y$27:Y$659,'7.  Persistence Report'!$D$27:$D$659,$B709,'7.  Persistence Report'!$H$27:$H$659,$R$605,'7.  Persistence Report'!$J$27:$J$659,"Adjustment")</f>
        <v>0</v>
      </c>
      <c r="Y710" s="255">
        <f>SUMIFS('7.  Persistence Report'!Z$27:Z$659,'7.  Persistence Report'!$D$27:$D$659,$B709,'7.  Persistence Report'!$H$27:$H$659,$R$605,'7.  Persistence Report'!$J$27:$J$659,"Adjustment")</f>
        <v>0</v>
      </c>
      <c r="Z710" s="255">
        <f>SUMIFS('7.  Persistence Report'!AA$27:AA$659,'7.  Persistence Report'!$D$27:$D$659,$B709,'7.  Persistence Report'!$H$27:$H$659,$R$605,'7.  Persistence Report'!$J$27:$J$659,"Adjustment")</f>
        <v>0</v>
      </c>
      <c r="AA710" s="255">
        <f>SUMIFS('7.  Persistence Report'!AB$27:AB$659,'7.  Persistence Report'!$D$27:$D$659,$B709,'7.  Persistence Report'!$H$27:$H$659,$R$605,'7.  Persistence Report'!$J$27:$J$659,"Adjustment")</f>
        <v>0</v>
      </c>
      <c r="AB710" s="255">
        <f>SUMIFS('7.  Persistence Report'!AC$27:AC$659,'7.  Persistence Report'!$D$27:$D$659,$B709,'7.  Persistence Report'!$H$27:$H$659,$R$605,'7.  Persistence Report'!$J$27:$J$659,"Adjustment")</f>
        <v>0</v>
      </c>
      <c r="AC710" s="255">
        <f>SUMIFS('7.  Persistence Report'!AD$27:AD$659,'7.  Persistence Report'!$D$27:$D$659,$B709,'7.  Persistence Report'!$H$27:$H$659,$R$605,'7.  Persistence Report'!$J$27:$J$659,"Adjustment")</f>
        <v>0</v>
      </c>
      <c r="AD710" s="255">
        <f>SUMIFS('7.  Persistence Report'!AE$27:AE$659,'7.  Persistence Report'!$D$27:$D$659,$B709,'7.  Persistence Report'!$H$27:$H$659,$R$605,'7.  Persistence Report'!$J$27:$J$659,"Adjustment")</f>
        <v>0</v>
      </c>
      <c r="AE710" s="362">
        <f>AE709</f>
        <v>0</v>
      </c>
      <c r="AF710" s="362">
        <f t="shared" ref="AF710" si="2069">AF709</f>
        <v>0</v>
      </c>
      <c r="AG710" s="362">
        <f t="shared" ref="AG710" si="2070">AG709</f>
        <v>1.0422056016421254E-2</v>
      </c>
      <c r="AH710" s="362">
        <f t="shared" ref="AH710" si="2071">AH709</f>
        <v>0.22321279685040674</v>
      </c>
      <c r="AI710" s="362">
        <f t="shared" ref="AI710" si="2072">AI709</f>
        <v>7.8800844338337353E-2</v>
      </c>
      <c r="AJ710" s="362">
        <f t="shared" ref="AJ710" si="2073">AJ709</f>
        <v>0.67182651206110544</v>
      </c>
      <c r="AK710" s="362">
        <f t="shared" ref="AK710" si="2074">AK709</f>
        <v>0</v>
      </c>
      <c r="AL710" s="362">
        <f t="shared" ref="AL710" si="2075">AL709</f>
        <v>0</v>
      </c>
      <c r="AM710" s="362">
        <f t="shared" ref="AM710" si="2076">AM709</f>
        <v>0</v>
      </c>
      <c r="AN710" s="362">
        <f t="shared" ref="AN710" si="2077">AN709</f>
        <v>0</v>
      </c>
      <c r="AO710" s="362">
        <f t="shared" ref="AO710" si="2078">AO709</f>
        <v>0</v>
      </c>
      <c r="AP710" s="362">
        <f t="shared" ref="AP710" si="2079">AP709</f>
        <v>0</v>
      </c>
      <c r="AQ710" s="362">
        <f t="shared" ref="AQ710" si="2080">AQ709</f>
        <v>0</v>
      </c>
      <c r="AR710" s="362">
        <f t="shared" ref="AR710" si="2081">AR709</f>
        <v>0</v>
      </c>
      <c r="AS710" s="266"/>
    </row>
    <row r="711" spans="1:45"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5.75" outlineLevel="1">
      <c r="A712" s="464"/>
      <c r="B712" s="248" t="s">
        <v>499</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outlineLevel="1">
      <c r="A713" s="464">
        <v>33</v>
      </c>
      <c r="B713" s="379" t="s">
        <v>125</v>
      </c>
      <c r="C713" s="251" t="s">
        <v>25</v>
      </c>
      <c r="D713" s="255">
        <f>SUMIFS('7.  Persistence Report'!AX$27:AX$659,'7.  Persistence Report'!$D$27:$D$659,$B713,'7.  Persistence Report'!$H$27:$H$659,$D$605,'7.  Persistence Report'!$J$27:$J$659,"&lt;&gt;Adjustment")</f>
        <v>8674998.7595326044</v>
      </c>
      <c r="E713" s="255">
        <f>SUMIFS('7.  Persistence Report'!AY$27:AY$659,'7.  Persistence Report'!$D$27:$D$659,$B713,'7.  Persistence Report'!$H$27:$H$659,$D$605,'7.  Persistence Report'!$J$27:$J$659,"&lt;&gt;Adjustment")</f>
        <v>8674998.7595326044</v>
      </c>
      <c r="F713" s="255">
        <f>SUMIFS('7.  Persistence Report'!AZ$27:AZ$659,'7.  Persistence Report'!$D$27:$D$659,$B713,'7.  Persistence Report'!$H$27:$H$659,$D$605,'7.  Persistence Report'!$J$27:$J$659,"&lt;&gt;Adjustment")</f>
        <v>8674998.7595326044</v>
      </c>
      <c r="G713" s="255">
        <f>SUMIFS('7.  Persistence Report'!BA$27:BA$659,'7.  Persistence Report'!$D$27:$D$659,$B713,'7.  Persistence Report'!$H$27:$H$659,$D$605,'7.  Persistence Report'!$J$27:$J$659,"&lt;&gt;Adjustment")</f>
        <v>7731642.4725732245</v>
      </c>
      <c r="H713" s="255">
        <f>SUMIFS('7.  Persistence Report'!BB$27:BB$659,'7.  Persistence Report'!$D$27:$D$659,$B713,'7.  Persistence Report'!$H$27:$H$659,$D$605,'7.  Persistence Report'!$J$27:$J$659,"&lt;&gt;Adjustment")</f>
        <v>6915747.0282814912</v>
      </c>
      <c r="I713" s="255">
        <f>SUMIFS('7.  Persistence Report'!BC$27:BC$659,'7.  Persistence Report'!$D$27:$D$659,$B713,'7.  Persistence Report'!$H$27:$H$659,$D$605,'7.  Persistence Report'!$J$27:$J$659,"&lt;&gt;Adjustment")</f>
        <v>6775600.1667800648</v>
      </c>
      <c r="J713" s="255">
        <f>SUMIFS('7.  Persistence Report'!BD$27:BD$659,'7.  Persistence Report'!$D$27:$D$659,$B713,'7.  Persistence Report'!$H$27:$H$659,$D$605,'7.  Persistence Report'!$J$27:$J$659,"&lt;&gt;Adjustment")</f>
        <v>6775600.1667800648</v>
      </c>
      <c r="K713" s="255">
        <f>SUMIFS('7.  Persistence Report'!BE$27:BE$659,'7.  Persistence Report'!$D$27:$D$659,$B713,'7.  Persistence Report'!$H$27:$H$659,$D$605,'7.  Persistence Report'!$J$27:$J$659,"&lt;&gt;Adjustment")</f>
        <v>6775600.1667800648</v>
      </c>
      <c r="L713" s="255">
        <f>SUMIFS('7.  Persistence Report'!BF$27:BF$659,'7.  Persistence Report'!$D$27:$D$659,$B713,'7.  Persistence Report'!$H$27:$H$659,$D$605,'7.  Persistence Report'!$J$27:$J$659,"&lt;&gt;Adjustment")</f>
        <v>6775600.1667800648</v>
      </c>
      <c r="M713" s="255">
        <f>SUMIFS('7.  Persistence Report'!BG$27:BG$659,'7.  Persistence Report'!$D$27:$D$659,$B713,'7.  Persistence Report'!$H$27:$H$659,$D$605,'7.  Persistence Report'!$J$27:$J$659,"&lt;&gt;Adjustment")</f>
        <v>6775600.1667800648</v>
      </c>
      <c r="N713" s="255">
        <f>SUMIFS('7.  Persistence Report'!BH$27:BH$659,'7.  Persistence Report'!$D$27:$D$659,$B713,'7.  Persistence Report'!$H$27:$H$659,$D$605,'7.  Persistence Report'!$J$27:$J$659,"&lt;&gt;Adjustment")</f>
        <v>6775600.1667800648</v>
      </c>
      <c r="O713" s="255">
        <f>SUMIFS('7.  Persistence Report'!BI$27:BI$659,'7.  Persistence Report'!$D$27:$D$659,$B713,'7.  Persistence Report'!$H$27:$H$659,$D$605,'7.  Persistence Report'!$J$27:$J$659,"&lt;&gt;Adjustment")</f>
        <v>6775600.1667800648</v>
      </c>
      <c r="P713" s="255">
        <f>SUMIFS('7.  Persistence Report'!BJ$27:BJ$659,'7.  Persistence Report'!$D$27:$D$659,$B713,'7.  Persistence Report'!$H$27:$H$659,$D$605,'7.  Persistence Report'!$J$27:$J$659,"&lt;&gt;Adjustment")</f>
        <v>6775600.1667800648</v>
      </c>
      <c r="Q713" s="255">
        <v>12</v>
      </c>
      <c r="R713" s="255">
        <f>SUMIFS('7.  Persistence Report'!S$27:S$659,'7.  Persistence Report'!$D$27:$D$659,$B713,'7.  Persistence Report'!$H$27:$H$659,$R$605,'7.  Persistence Report'!$J$27:$J$659,"&lt;&gt;Adjustment")</f>
        <v>1352.7876807980131</v>
      </c>
      <c r="S713" s="255">
        <f>SUMIFS('7.  Persistence Report'!T$27:T$659,'7.  Persistence Report'!$D$27:$D$659,$B713,'7.  Persistence Report'!$H$27:$H$659,$R$605,'7.  Persistence Report'!$J$27:$J$659,"&lt;&gt;Adjustment")</f>
        <v>1352.7876807980131</v>
      </c>
      <c r="T713" s="255">
        <f>SUMIFS('7.  Persistence Report'!U$27:U$659,'7.  Persistence Report'!$D$27:$D$659,$B713,'7.  Persistence Report'!$H$27:$H$659,$R$605,'7.  Persistence Report'!$J$27:$J$659,"&lt;&gt;Adjustment")</f>
        <v>1352.7876807980131</v>
      </c>
      <c r="U713" s="255">
        <f>SUMIFS('7.  Persistence Report'!V$27:V$659,'7.  Persistence Report'!$D$27:$D$659,$B713,'7.  Persistence Report'!$H$27:$H$659,$R$605,'7.  Persistence Report'!$J$27:$J$659,"&lt;&gt;Adjustment")</f>
        <v>1160.3408977556178</v>
      </c>
      <c r="V713" s="255">
        <f>SUMIFS('7.  Persistence Report'!W$27:W$659,'7.  Persistence Report'!$D$27:$D$659,$B713,'7.  Persistence Report'!$H$27:$H$659,$R$605,'7.  Persistence Report'!$J$27:$J$659,"&lt;&gt;Adjustment")</f>
        <v>993.3650124688337</v>
      </c>
      <c r="W713" s="255">
        <f>SUMIFS('7.  Persistence Report'!X$27:X$659,'7.  Persistence Report'!$D$27:$D$659,$B713,'7.  Persistence Report'!$H$27:$H$659,$R$605,'7.  Persistence Report'!$J$27:$J$659,"&lt;&gt;Adjustment")</f>
        <v>993.3650124688337</v>
      </c>
      <c r="X713" s="255">
        <f>SUMIFS('7.  Persistence Report'!Y$27:Y$659,'7.  Persistence Report'!$D$27:$D$659,$B713,'7.  Persistence Report'!$H$27:$H$659,$R$605,'7.  Persistence Report'!$J$27:$J$659,"&lt;&gt;Adjustment")</f>
        <v>993.3650124688337</v>
      </c>
      <c r="Y713" s="255">
        <f>SUMIFS('7.  Persistence Report'!Z$27:Z$659,'7.  Persistence Report'!$D$27:$D$659,$B713,'7.  Persistence Report'!$H$27:$H$659,$R$605,'7.  Persistence Report'!$J$27:$J$659,"&lt;&gt;Adjustment")</f>
        <v>993.3650124688337</v>
      </c>
      <c r="Z713" s="255">
        <f>SUMIFS('7.  Persistence Report'!AA$27:AA$659,'7.  Persistence Report'!$D$27:$D$659,$B713,'7.  Persistence Report'!$H$27:$H$659,$R$605,'7.  Persistence Report'!$J$27:$J$659,"&lt;&gt;Adjustment")</f>
        <v>993.3650124688337</v>
      </c>
      <c r="AA713" s="255">
        <f>SUMIFS('7.  Persistence Report'!AB$27:AB$659,'7.  Persistence Report'!$D$27:$D$659,$B713,'7.  Persistence Report'!$H$27:$H$659,$R$605,'7.  Persistence Report'!$J$27:$J$659,"&lt;&gt;Adjustment")</f>
        <v>993.3650124688337</v>
      </c>
      <c r="AB713" s="255">
        <f>SUMIFS('7.  Persistence Report'!AC$27:AC$659,'7.  Persistence Report'!$D$27:$D$659,$B713,'7.  Persistence Report'!$H$27:$H$659,$R$605,'7.  Persistence Report'!$J$27:$J$659,"&lt;&gt;Adjustment")</f>
        <v>993.3650124688337</v>
      </c>
      <c r="AC713" s="255">
        <f>SUMIFS('7.  Persistence Report'!AD$27:AD$659,'7.  Persistence Report'!$D$27:$D$659,$B713,'7.  Persistence Report'!$H$27:$H$659,$R$605,'7.  Persistence Report'!$J$27:$J$659,"&lt;&gt;Adjustment")</f>
        <v>993.3650124688337</v>
      </c>
      <c r="AD713" s="255">
        <f>SUMIFS('7.  Persistence Report'!AE$27:AE$659,'7.  Persistence Report'!$D$27:$D$659,$B713,'7.  Persistence Report'!$H$27:$H$659,$R$605,'7.  Persistence Report'!$J$27:$J$659,"&lt;&gt;Adjustment")</f>
        <v>993.3650124688337</v>
      </c>
      <c r="AE713" s="366">
        <f>IFERROR(VLOOKUP($B713,'3-a.  Rate Class Allocations'!$B:$AM,4,FALSE),0)</f>
        <v>0</v>
      </c>
      <c r="AF713" s="366">
        <f>IFERROR(VLOOKUP($B713,'3-a.  Rate Class Allocations'!$B:$AM,6,FALSE),0)</f>
        <v>0</v>
      </c>
      <c r="AG713" s="366">
        <f>IFERROR(VLOOKUP($B713,'3-a.  Rate Class Allocations'!$B:$AM,8,FALSE),0)</f>
        <v>0.74449527352864864</v>
      </c>
      <c r="AH713" s="366">
        <f>IFERROR(VLOOKUP($B713,'3-a.  Rate Class Allocations'!$B:$AM,9,FALSE),0)</f>
        <v>0.1926022440201185</v>
      </c>
      <c r="AI713" s="366">
        <f>IFERROR(VLOOKUP($B713,'3-a.  Rate Class Allocations'!$B:$AM,11,FALSE),0)</f>
        <v>4.5551787705682828E-2</v>
      </c>
      <c r="AJ713" s="366">
        <f>IFERROR(VLOOKUP($B713,'3-a.  Rate Class Allocations'!$B:$AM,13,FALSE),0)</f>
        <v>1.6676528824051507E-2</v>
      </c>
      <c r="AK713" s="361"/>
      <c r="AL713" s="366"/>
      <c r="AM713" s="366"/>
      <c r="AN713" s="366"/>
      <c r="AO713" s="366"/>
      <c r="AP713" s="366"/>
      <c r="AQ713" s="366"/>
      <c r="AR713" s="366"/>
      <c r="AS713" s="256">
        <f>SUM(AE713:AR713)</f>
        <v>0.9993258340785014</v>
      </c>
    </row>
    <row r="714" spans="1:45" outlineLevel="1">
      <c r="A714" s="464"/>
      <c r="B714" s="254" t="s">
        <v>310</v>
      </c>
      <c r="C714" s="251" t="s">
        <v>163</v>
      </c>
      <c r="D714" s="255">
        <f>SUMIFS('7.  Persistence Report'!AX$27:AX$659,'7.  Persistence Report'!$D$27:$D$659,$B713,'7.  Persistence Report'!$H$27:$H$659,$D$605,'7.  Persistence Report'!$J$27:$J$659,"Adjustment")</f>
        <v>0</v>
      </c>
      <c r="E714" s="255">
        <f>SUMIFS('7.  Persistence Report'!AY$27:AY$659,'7.  Persistence Report'!$D$27:$D$659,$B713,'7.  Persistence Report'!$H$27:$H$659,$D$605,'7.  Persistence Report'!$J$27:$J$659,"Adjustment")</f>
        <v>0</v>
      </c>
      <c r="F714" s="255">
        <f>SUMIFS('7.  Persistence Report'!AZ$27:AZ$659,'7.  Persistence Report'!$D$27:$D$659,$B713,'7.  Persistence Report'!$H$27:$H$659,$D$605,'7.  Persistence Report'!$J$27:$J$659,"Adjustment")</f>
        <v>0</v>
      </c>
      <c r="G714" s="255">
        <f>SUMIFS('7.  Persistence Report'!BA$27:BA$659,'7.  Persistence Report'!$D$27:$D$659,$B713,'7.  Persistence Report'!$H$27:$H$659,$D$605,'7.  Persistence Report'!$J$27:$J$659,"Adjustment")</f>
        <v>0</v>
      </c>
      <c r="H714" s="255">
        <f>SUMIFS('7.  Persistence Report'!BB$27:BB$659,'7.  Persistence Report'!$D$27:$D$659,$B713,'7.  Persistence Report'!$H$27:$H$659,$D$605,'7.  Persistence Report'!$J$27:$J$659,"Adjustment")</f>
        <v>0</v>
      </c>
      <c r="I714" s="255">
        <f>SUMIFS('7.  Persistence Report'!BC$27:BC$659,'7.  Persistence Report'!$D$27:$D$659,$B713,'7.  Persistence Report'!$H$27:$H$659,$D$605,'7.  Persistence Report'!$J$27:$J$659,"Adjustment")</f>
        <v>0</v>
      </c>
      <c r="J714" s="255">
        <f>SUMIFS('7.  Persistence Report'!BD$27:BD$659,'7.  Persistence Report'!$D$27:$D$659,$B713,'7.  Persistence Report'!$H$27:$H$659,$D$605,'7.  Persistence Report'!$J$27:$J$659,"Adjustment")</f>
        <v>0</v>
      </c>
      <c r="K714" s="255">
        <f>SUMIFS('7.  Persistence Report'!BE$27:BE$659,'7.  Persistence Report'!$D$27:$D$659,$B713,'7.  Persistence Report'!$H$27:$H$659,$D$605,'7.  Persistence Report'!$J$27:$J$659,"Adjustment")</f>
        <v>0</v>
      </c>
      <c r="L714" s="255">
        <f>SUMIFS('7.  Persistence Report'!BF$27:BF$659,'7.  Persistence Report'!$D$27:$D$659,$B713,'7.  Persistence Report'!$H$27:$H$659,$D$605,'7.  Persistence Report'!$J$27:$J$659,"Adjustment")</f>
        <v>0</v>
      </c>
      <c r="M714" s="255">
        <f>SUMIFS('7.  Persistence Report'!BG$27:BG$659,'7.  Persistence Report'!$D$27:$D$659,$B713,'7.  Persistence Report'!$H$27:$H$659,$D$605,'7.  Persistence Report'!$J$27:$J$659,"Adjustment")</f>
        <v>0</v>
      </c>
      <c r="N714" s="255">
        <f>SUMIFS('7.  Persistence Report'!BH$27:BH$659,'7.  Persistence Report'!$D$27:$D$659,$B713,'7.  Persistence Report'!$H$27:$H$659,$D$605,'7.  Persistence Report'!$J$27:$J$659,"Adjustment")</f>
        <v>0</v>
      </c>
      <c r="O714" s="255">
        <f>SUMIFS('7.  Persistence Report'!BI$27:BI$659,'7.  Persistence Report'!$D$27:$D$659,$B713,'7.  Persistence Report'!$H$27:$H$659,$D$605,'7.  Persistence Report'!$J$27:$J$659,"Adjustment")</f>
        <v>0</v>
      </c>
      <c r="P714" s="255">
        <f>SUMIFS('7.  Persistence Report'!BJ$27:BJ$659,'7.  Persistence Report'!$D$27:$D$659,$B713,'7.  Persistence Report'!$H$27:$H$659,$D$605,'7.  Persistence Report'!$J$27:$J$659,"Adjustment")</f>
        <v>0</v>
      </c>
      <c r="Q714" s="255">
        <f>Q713</f>
        <v>12</v>
      </c>
      <c r="R714" s="255">
        <f>SUMIFS('7.  Persistence Report'!S$27:S$659,'7.  Persistence Report'!$D$27:$D$659,$B713,'7.  Persistence Report'!$H$27:$H$659,$R$605,'7.  Persistence Report'!$J$27:$J$659,"Adjustment")</f>
        <v>0</v>
      </c>
      <c r="S714" s="255">
        <f>SUMIFS('7.  Persistence Report'!T$27:T$659,'7.  Persistence Report'!$D$27:$D$659,$B713,'7.  Persistence Report'!$H$27:$H$659,$R$605,'7.  Persistence Report'!$J$27:$J$659,"Adjustment")</f>
        <v>0</v>
      </c>
      <c r="T714" s="255">
        <f>SUMIFS('7.  Persistence Report'!U$27:U$659,'7.  Persistence Report'!$D$27:$D$659,$B713,'7.  Persistence Report'!$H$27:$H$659,$R$605,'7.  Persistence Report'!$J$27:$J$659,"Adjustment")</f>
        <v>0</v>
      </c>
      <c r="U714" s="255">
        <f>SUMIFS('7.  Persistence Report'!V$27:V$659,'7.  Persistence Report'!$D$27:$D$659,$B713,'7.  Persistence Report'!$H$27:$H$659,$R$605,'7.  Persistence Report'!$J$27:$J$659,"Adjustment")</f>
        <v>0</v>
      </c>
      <c r="V714" s="255">
        <f>SUMIFS('7.  Persistence Report'!W$27:W$659,'7.  Persistence Report'!$D$27:$D$659,$B713,'7.  Persistence Report'!$H$27:$H$659,$R$605,'7.  Persistence Report'!$J$27:$J$659,"Adjustment")</f>
        <v>0</v>
      </c>
      <c r="W714" s="255">
        <f>SUMIFS('7.  Persistence Report'!X$27:X$659,'7.  Persistence Report'!$D$27:$D$659,$B713,'7.  Persistence Report'!$H$27:$H$659,$R$605,'7.  Persistence Report'!$J$27:$J$659,"Adjustment")</f>
        <v>0</v>
      </c>
      <c r="X714" s="255">
        <f>SUMIFS('7.  Persistence Report'!Y$27:Y$659,'7.  Persistence Report'!$D$27:$D$659,$B713,'7.  Persistence Report'!$H$27:$H$659,$R$605,'7.  Persistence Report'!$J$27:$J$659,"Adjustment")</f>
        <v>0</v>
      </c>
      <c r="Y714" s="255">
        <f>SUMIFS('7.  Persistence Report'!Z$27:Z$659,'7.  Persistence Report'!$D$27:$D$659,$B713,'7.  Persistence Report'!$H$27:$H$659,$R$605,'7.  Persistence Report'!$J$27:$J$659,"Adjustment")</f>
        <v>0</v>
      </c>
      <c r="Z714" s="255">
        <f>SUMIFS('7.  Persistence Report'!AA$27:AA$659,'7.  Persistence Report'!$D$27:$D$659,$B713,'7.  Persistence Report'!$H$27:$H$659,$R$605,'7.  Persistence Report'!$J$27:$J$659,"Adjustment")</f>
        <v>0</v>
      </c>
      <c r="AA714" s="255">
        <f>SUMIFS('7.  Persistence Report'!AB$27:AB$659,'7.  Persistence Report'!$D$27:$D$659,$B713,'7.  Persistence Report'!$H$27:$H$659,$R$605,'7.  Persistence Report'!$J$27:$J$659,"Adjustment")</f>
        <v>0</v>
      </c>
      <c r="AB714" s="255">
        <f>SUMIFS('7.  Persistence Report'!AC$27:AC$659,'7.  Persistence Report'!$D$27:$D$659,$B713,'7.  Persistence Report'!$H$27:$H$659,$R$605,'7.  Persistence Report'!$J$27:$J$659,"Adjustment")</f>
        <v>0</v>
      </c>
      <c r="AC714" s="255">
        <f>SUMIFS('7.  Persistence Report'!AD$27:AD$659,'7.  Persistence Report'!$D$27:$D$659,$B713,'7.  Persistence Report'!$H$27:$H$659,$R$605,'7.  Persistence Report'!$J$27:$J$659,"Adjustment")</f>
        <v>0</v>
      </c>
      <c r="AD714" s="255">
        <f>SUMIFS('7.  Persistence Report'!AE$27:AE$659,'7.  Persistence Report'!$D$27:$D$659,$B713,'7.  Persistence Report'!$H$27:$H$659,$R$605,'7.  Persistence Report'!$J$27:$J$659,"Adjustment")</f>
        <v>0</v>
      </c>
      <c r="AE714" s="362">
        <f>AE713</f>
        <v>0</v>
      </c>
      <c r="AF714" s="362">
        <f t="shared" ref="AF714" si="2082">AF713</f>
        <v>0</v>
      </c>
      <c r="AG714" s="362">
        <f t="shared" ref="AG714" si="2083">AG713</f>
        <v>0.74449527352864864</v>
      </c>
      <c r="AH714" s="362">
        <f t="shared" ref="AH714" si="2084">AH713</f>
        <v>0.1926022440201185</v>
      </c>
      <c r="AI714" s="362">
        <f t="shared" ref="AI714" si="2085">AI713</f>
        <v>4.5551787705682828E-2</v>
      </c>
      <c r="AJ714" s="362">
        <f t="shared" ref="AJ714" si="2086">AJ713</f>
        <v>1.6676528824051507E-2</v>
      </c>
      <c r="AK714" s="362">
        <f t="shared" ref="AK714" si="2087">AK713</f>
        <v>0</v>
      </c>
      <c r="AL714" s="362">
        <f t="shared" ref="AL714" si="2088">AL713</f>
        <v>0</v>
      </c>
      <c r="AM714" s="362">
        <f t="shared" ref="AM714" si="2089">AM713</f>
        <v>0</v>
      </c>
      <c r="AN714" s="362">
        <f t="shared" ref="AN714" si="2090">AN713</f>
        <v>0</v>
      </c>
      <c r="AO714" s="362">
        <f t="shared" ref="AO714" si="2091">AO713</f>
        <v>0</v>
      </c>
      <c r="AP714" s="362">
        <f t="shared" ref="AP714" si="2092">AP713</f>
        <v>0</v>
      </c>
      <c r="AQ714" s="362">
        <f t="shared" ref="AQ714" si="2093">AQ713</f>
        <v>0</v>
      </c>
      <c r="AR714" s="362">
        <f t="shared" ref="AR714" si="2094">AR713</f>
        <v>0</v>
      </c>
      <c r="AS714" s="266"/>
    </row>
    <row r="715" spans="1:45"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outlineLevel="1">
      <c r="A716" s="464">
        <v>34</v>
      </c>
      <c r="B716" s="819" t="s">
        <v>1043</v>
      </c>
      <c r="C716" s="251" t="s">
        <v>25</v>
      </c>
      <c r="D716" s="255">
        <f>SUMIFS('7.  Persistence Report'!AX$27:AX$659,'7.  Persistence Report'!$D$27:$D$659,$B716,'7.  Persistence Report'!$H$27:$H$659,$D$605,'7.  Persistence Report'!$J$27:$J$659,"&lt;&gt;Adjustment")</f>
        <v>6978078.067376215</v>
      </c>
      <c r="E716" s="255">
        <f>SUMIFS('7.  Persistence Report'!AY$27:AY$659,'7.  Persistence Report'!$D$27:$D$659,$B716,'7.  Persistence Report'!$H$27:$H$659,$D$605,'7.  Persistence Report'!$J$27:$J$659,"&lt;&gt;Adjustment")</f>
        <v>6978078.067376215</v>
      </c>
      <c r="F716" s="255">
        <f>SUMIFS('7.  Persistence Report'!AZ$27:AZ$659,'7.  Persistence Report'!$D$27:$D$659,$B716,'7.  Persistence Report'!$H$27:$H$659,$D$605,'7.  Persistence Report'!$J$27:$J$659,"&lt;&gt;Adjustment")</f>
        <v>6978078.067376215</v>
      </c>
      <c r="G716" s="255">
        <f>SUMIFS('7.  Persistence Report'!BA$27:BA$659,'7.  Persistence Report'!$D$27:$D$659,$B716,'7.  Persistence Report'!$H$27:$H$659,$D$605,'7.  Persistence Report'!$J$27:$J$659,"&lt;&gt;Adjustment")</f>
        <v>6978078.067376215</v>
      </c>
      <c r="H716" s="255">
        <f>SUMIFS('7.  Persistence Report'!BB$27:BB$659,'7.  Persistence Report'!$D$27:$D$659,$B716,'7.  Persistence Report'!$H$27:$H$659,$D$605,'7.  Persistence Report'!$J$27:$J$659,"&lt;&gt;Adjustment")</f>
        <v>6978078.067376215</v>
      </c>
      <c r="I716" s="255">
        <f>SUMIFS('7.  Persistence Report'!BC$27:BC$659,'7.  Persistence Report'!$D$27:$D$659,$B716,'7.  Persistence Report'!$H$27:$H$659,$D$605,'7.  Persistence Report'!$J$27:$J$659,"&lt;&gt;Adjustment")</f>
        <v>6978078.067376215</v>
      </c>
      <c r="J716" s="255">
        <f>SUMIFS('7.  Persistence Report'!BD$27:BD$659,'7.  Persistence Report'!$D$27:$D$659,$B716,'7.  Persistence Report'!$H$27:$H$659,$D$605,'7.  Persistence Report'!$J$27:$J$659,"&lt;&gt;Adjustment")</f>
        <v>6978078.067376215</v>
      </c>
      <c r="K716" s="255">
        <f>SUMIFS('7.  Persistence Report'!BE$27:BE$659,'7.  Persistence Report'!$D$27:$D$659,$B716,'7.  Persistence Report'!$H$27:$H$659,$D$605,'7.  Persistence Report'!$J$27:$J$659,"&lt;&gt;Adjustment")</f>
        <v>6978078.067376215</v>
      </c>
      <c r="L716" s="255">
        <f>SUMIFS('7.  Persistence Report'!BF$27:BF$659,'7.  Persistence Report'!$D$27:$D$659,$B716,'7.  Persistence Report'!$H$27:$H$659,$D$605,'7.  Persistence Report'!$J$27:$J$659,"&lt;&gt;Adjustment")</f>
        <v>6978078.067376215</v>
      </c>
      <c r="M716" s="255">
        <f>SUMIFS('7.  Persistence Report'!BG$27:BG$659,'7.  Persistence Report'!$D$27:$D$659,$B716,'7.  Persistence Report'!$H$27:$H$659,$D$605,'7.  Persistence Report'!$J$27:$J$659,"&lt;&gt;Adjustment")</f>
        <v>6978078.067376215</v>
      </c>
      <c r="N716" s="255">
        <f>SUMIFS('7.  Persistence Report'!BH$27:BH$659,'7.  Persistence Report'!$D$27:$D$659,$B716,'7.  Persistence Report'!$H$27:$H$659,$D$605,'7.  Persistence Report'!$J$27:$J$659,"&lt;&gt;Adjustment")</f>
        <v>6978078.067376215</v>
      </c>
      <c r="O716" s="255">
        <f>SUMIFS('7.  Persistence Report'!BI$27:BI$659,'7.  Persistence Report'!$D$27:$D$659,$B716,'7.  Persistence Report'!$H$27:$H$659,$D$605,'7.  Persistence Report'!$J$27:$J$659,"&lt;&gt;Adjustment")</f>
        <v>6978078.067376215</v>
      </c>
      <c r="P716" s="255">
        <f>SUMIFS('7.  Persistence Report'!BJ$27:BJ$659,'7.  Persistence Report'!$D$27:$D$659,$B716,'7.  Persistence Report'!$H$27:$H$659,$D$605,'7.  Persistence Report'!$J$27:$J$659,"&lt;&gt;Adjustment")</f>
        <v>6978078.067376215</v>
      </c>
      <c r="Q716" s="255">
        <v>12</v>
      </c>
      <c r="R716" s="255">
        <f>SUMIFS('7.  Persistence Report'!S$27:S$659,'7.  Persistence Report'!$D$27:$D$659,$B716,'7.  Persistence Report'!$H$27:$H$659,$R$605,'7.  Persistence Report'!$J$27:$J$659,"&lt;&gt;Adjustment")</f>
        <v>1355.4904342581467</v>
      </c>
      <c r="S716" s="255">
        <f>SUMIFS('7.  Persistence Report'!T$27:T$659,'7.  Persistence Report'!$D$27:$D$659,$B716,'7.  Persistence Report'!$H$27:$H$659,$R$605,'7.  Persistence Report'!$J$27:$J$659,"&lt;&gt;Adjustment")</f>
        <v>1355.4904342581467</v>
      </c>
      <c r="T716" s="255">
        <f>SUMIFS('7.  Persistence Report'!U$27:U$659,'7.  Persistence Report'!$D$27:$D$659,$B716,'7.  Persistence Report'!$H$27:$H$659,$R$605,'7.  Persistence Report'!$J$27:$J$659,"&lt;&gt;Adjustment")</f>
        <v>1355.4904342581467</v>
      </c>
      <c r="U716" s="255">
        <f>SUMIFS('7.  Persistence Report'!V$27:V$659,'7.  Persistence Report'!$D$27:$D$659,$B716,'7.  Persistence Report'!$H$27:$H$659,$R$605,'7.  Persistence Report'!$J$27:$J$659,"&lt;&gt;Adjustment")</f>
        <v>1355.4904342581467</v>
      </c>
      <c r="V716" s="255">
        <f>SUMIFS('7.  Persistence Report'!W$27:W$659,'7.  Persistence Report'!$D$27:$D$659,$B716,'7.  Persistence Report'!$H$27:$H$659,$R$605,'7.  Persistence Report'!$J$27:$J$659,"&lt;&gt;Adjustment")</f>
        <v>1355.4904342581467</v>
      </c>
      <c r="W716" s="255">
        <f>SUMIFS('7.  Persistence Report'!X$27:X$659,'7.  Persistence Report'!$D$27:$D$659,$B716,'7.  Persistence Report'!$H$27:$H$659,$R$605,'7.  Persistence Report'!$J$27:$J$659,"&lt;&gt;Adjustment")</f>
        <v>1355.4904342581467</v>
      </c>
      <c r="X716" s="255">
        <f>SUMIFS('7.  Persistence Report'!Y$27:Y$659,'7.  Persistence Report'!$D$27:$D$659,$B716,'7.  Persistence Report'!$H$27:$H$659,$R$605,'7.  Persistence Report'!$J$27:$J$659,"&lt;&gt;Adjustment")</f>
        <v>1355.4904342581467</v>
      </c>
      <c r="Y716" s="255">
        <f>SUMIFS('7.  Persistence Report'!Z$27:Z$659,'7.  Persistence Report'!$D$27:$D$659,$B716,'7.  Persistence Report'!$H$27:$H$659,$R$605,'7.  Persistence Report'!$J$27:$J$659,"&lt;&gt;Adjustment")</f>
        <v>1355.4904342581467</v>
      </c>
      <c r="Z716" s="255">
        <f>SUMIFS('7.  Persistence Report'!AA$27:AA$659,'7.  Persistence Report'!$D$27:$D$659,$B716,'7.  Persistence Report'!$H$27:$H$659,$R$605,'7.  Persistence Report'!$J$27:$J$659,"&lt;&gt;Adjustment")</f>
        <v>1355.4904342581467</v>
      </c>
      <c r="AA716" s="255">
        <f>SUMIFS('7.  Persistence Report'!AB$27:AB$659,'7.  Persistence Report'!$D$27:$D$659,$B716,'7.  Persistence Report'!$H$27:$H$659,$R$605,'7.  Persistence Report'!$J$27:$J$659,"&lt;&gt;Adjustment")</f>
        <v>1355.4904342581467</v>
      </c>
      <c r="AB716" s="255">
        <f>SUMIFS('7.  Persistence Report'!AC$27:AC$659,'7.  Persistence Report'!$D$27:$D$659,$B716,'7.  Persistence Report'!$H$27:$H$659,$R$605,'7.  Persistence Report'!$J$27:$J$659,"&lt;&gt;Adjustment")</f>
        <v>1355.4904342581467</v>
      </c>
      <c r="AC716" s="255">
        <f>SUMIFS('7.  Persistence Report'!AD$27:AD$659,'7.  Persistence Report'!$D$27:$D$659,$B716,'7.  Persistence Report'!$H$27:$H$659,$R$605,'7.  Persistence Report'!$J$27:$J$659,"&lt;&gt;Adjustment")</f>
        <v>1355.4904342581467</v>
      </c>
      <c r="AD716" s="255">
        <f>SUMIFS('7.  Persistence Report'!AE$27:AE$659,'7.  Persistence Report'!$D$27:$D$659,$B716,'7.  Persistence Report'!$H$27:$H$659,$R$605,'7.  Persistence Report'!$J$27:$J$659,"&lt;&gt;Adjustment")</f>
        <v>1355.4904342581467</v>
      </c>
      <c r="AE716" s="366">
        <f>IFERROR(VLOOKUP($B716,'3-a.  Rate Class Allocations'!$B:$AM,4,FALSE),0)</f>
        <v>0</v>
      </c>
      <c r="AF716" s="366">
        <f>IFERROR(VLOOKUP($B716,'3-a.  Rate Class Allocations'!$B:$AM,6,FALSE),0)</f>
        <v>0</v>
      </c>
      <c r="AG716" s="366">
        <f>IFERROR(VLOOKUP($B716,'3-a.  Rate Class Allocations'!$B:$AM,8,FALSE),0)</f>
        <v>3.2192180791624447E-2</v>
      </c>
      <c r="AH716" s="366">
        <f>IFERROR(VLOOKUP($B716,'3-a.  Rate Class Allocations'!$B:$AM,9,FALSE),0)</f>
        <v>0.77137870855148372</v>
      </c>
      <c r="AI716" s="366">
        <f>IFERROR(VLOOKUP($B716,'3-a.  Rate Class Allocations'!$B:$AM,11,FALSE),0)</f>
        <v>0.18008289703315888</v>
      </c>
      <c r="AJ716" s="366">
        <f>IFERROR(VLOOKUP($B716,'3-a.  Rate Class Allocations'!$B:$AM,13,FALSE),0)</f>
        <v>0</v>
      </c>
      <c r="AK716" s="361"/>
      <c r="AL716" s="366"/>
      <c r="AM716" s="366"/>
      <c r="AN716" s="366"/>
      <c r="AO716" s="366"/>
      <c r="AP716" s="366"/>
      <c r="AQ716" s="366"/>
      <c r="AR716" s="366"/>
      <c r="AS716" s="256">
        <f>SUM(AE716:AR716)</f>
        <v>0.9836537863762671</v>
      </c>
    </row>
    <row r="717" spans="1:45" outlineLevel="1">
      <c r="A717" s="464"/>
      <c r="B717" s="254" t="s">
        <v>310</v>
      </c>
      <c r="C717" s="251" t="s">
        <v>163</v>
      </c>
      <c r="D717" s="255">
        <f>SUMIFS('7.  Persistence Report'!AX$27:AX$659,'7.  Persistence Report'!$D$27:$D$659,$B716,'7.  Persistence Report'!$H$27:$H$659,$D$605,'7.  Persistence Report'!$J$27:$J$659,"Adjustment")</f>
        <v>0</v>
      </c>
      <c r="E717" s="255">
        <f>SUMIFS('7.  Persistence Report'!AY$27:AY$659,'7.  Persistence Report'!$D$27:$D$659,$B716,'7.  Persistence Report'!$H$27:$H$659,$D$605,'7.  Persistence Report'!$J$27:$J$659,"Adjustment")</f>
        <v>0</v>
      </c>
      <c r="F717" s="255">
        <f>SUMIFS('7.  Persistence Report'!AZ$27:AZ$659,'7.  Persistence Report'!$D$27:$D$659,$B716,'7.  Persistence Report'!$H$27:$H$659,$D$605,'7.  Persistence Report'!$J$27:$J$659,"Adjustment")</f>
        <v>0</v>
      </c>
      <c r="G717" s="255">
        <f>SUMIFS('7.  Persistence Report'!BA$27:BA$659,'7.  Persistence Report'!$D$27:$D$659,$B716,'7.  Persistence Report'!$H$27:$H$659,$D$605,'7.  Persistence Report'!$J$27:$J$659,"Adjustment")</f>
        <v>0</v>
      </c>
      <c r="H717" s="255">
        <f>SUMIFS('7.  Persistence Report'!BB$27:BB$659,'7.  Persistence Report'!$D$27:$D$659,$B716,'7.  Persistence Report'!$H$27:$H$659,$D$605,'7.  Persistence Report'!$J$27:$J$659,"Adjustment")</f>
        <v>0</v>
      </c>
      <c r="I717" s="255">
        <f>SUMIFS('7.  Persistence Report'!BC$27:BC$659,'7.  Persistence Report'!$D$27:$D$659,$B716,'7.  Persistence Report'!$H$27:$H$659,$D$605,'7.  Persistence Report'!$J$27:$J$659,"Adjustment")</f>
        <v>0</v>
      </c>
      <c r="J717" s="255">
        <f>SUMIFS('7.  Persistence Report'!BD$27:BD$659,'7.  Persistence Report'!$D$27:$D$659,$B716,'7.  Persistence Report'!$H$27:$H$659,$D$605,'7.  Persistence Report'!$J$27:$J$659,"Adjustment")</f>
        <v>0</v>
      </c>
      <c r="K717" s="255">
        <f>SUMIFS('7.  Persistence Report'!BE$27:BE$659,'7.  Persistence Report'!$D$27:$D$659,$B716,'7.  Persistence Report'!$H$27:$H$659,$D$605,'7.  Persistence Report'!$J$27:$J$659,"Adjustment")</f>
        <v>0</v>
      </c>
      <c r="L717" s="255">
        <f>SUMIFS('7.  Persistence Report'!BF$27:BF$659,'7.  Persistence Report'!$D$27:$D$659,$B716,'7.  Persistence Report'!$H$27:$H$659,$D$605,'7.  Persistence Report'!$J$27:$J$659,"Adjustment")</f>
        <v>0</v>
      </c>
      <c r="M717" s="255">
        <f>SUMIFS('7.  Persistence Report'!BG$27:BG$659,'7.  Persistence Report'!$D$27:$D$659,$B716,'7.  Persistence Report'!$H$27:$H$659,$D$605,'7.  Persistence Report'!$J$27:$J$659,"Adjustment")</f>
        <v>0</v>
      </c>
      <c r="N717" s="255">
        <f>SUMIFS('7.  Persistence Report'!BH$27:BH$659,'7.  Persistence Report'!$D$27:$D$659,$B716,'7.  Persistence Report'!$H$27:$H$659,$D$605,'7.  Persistence Report'!$J$27:$J$659,"Adjustment")</f>
        <v>0</v>
      </c>
      <c r="O717" s="255">
        <f>SUMIFS('7.  Persistence Report'!BI$27:BI$659,'7.  Persistence Report'!$D$27:$D$659,$B716,'7.  Persistence Report'!$H$27:$H$659,$D$605,'7.  Persistence Report'!$J$27:$J$659,"Adjustment")</f>
        <v>0</v>
      </c>
      <c r="P717" s="255">
        <f>SUMIFS('7.  Persistence Report'!BJ$27:BJ$659,'7.  Persistence Report'!$D$27:$D$659,$B716,'7.  Persistence Report'!$H$27:$H$659,$D$605,'7.  Persistence Report'!$J$27:$J$659,"Adjustment")</f>
        <v>0</v>
      </c>
      <c r="Q717" s="255">
        <f>Q716</f>
        <v>12</v>
      </c>
      <c r="R717" s="255">
        <f>SUMIFS('7.  Persistence Report'!S$27:S$659,'7.  Persistence Report'!$D$27:$D$659,$B716,'7.  Persistence Report'!$H$27:$H$659,$R$605,'7.  Persistence Report'!$J$27:$J$659,"Adjustment")</f>
        <v>0</v>
      </c>
      <c r="S717" s="255">
        <f>SUMIFS('7.  Persistence Report'!T$27:T$659,'7.  Persistence Report'!$D$27:$D$659,$B716,'7.  Persistence Report'!$H$27:$H$659,$R$605,'7.  Persistence Report'!$J$27:$J$659,"Adjustment")</f>
        <v>0</v>
      </c>
      <c r="T717" s="255">
        <f>SUMIFS('7.  Persistence Report'!U$27:U$659,'7.  Persistence Report'!$D$27:$D$659,$B716,'7.  Persistence Report'!$H$27:$H$659,$R$605,'7.  Persistence Report'!$J$27:$J$659,"Adjustment")</f>
        <v>0</v>
      </c>
      <c r="U717" s="255">
        <f>SUMIFS('7.  Persistence Report'!V$27:V$659,'7.  Persistence Report'!$D$27:$D$659,$B716,'7.  Persistence Report'!$H$27:$H$659,$R$605,'7.  Persistence Report'!$J$27:$J$659,"Adjustment")</f>
        <v>0</v>
      </c>
      <c r="V717" s="255">
        <f>SUMIFS('7.  Persistence Report'!W$27:W$659,'7.  Persistence Report'!$D$27:$D$659,$B716,'7.  Persistence Report'!$H$27:$H$659,$R$605,'7.  Persistence Report'!$J$27:$J$659,"Adjustment")</f>
        <v>0</v>
      </c>
      <c r="W717" s="255">
        <f>SUMIFS('7.  Persistence Report'!X$27:X$659,'7.  Persistence Report'!$D$27:$D$659,$B716,'7.  Persistence Report'!$H$27:$H$659,$R$605,'7.  Persistence Report'!$J$27:$J$659,"Adjustment")</f>
        <v>0</v>
      </c>
      <c r="X717" s="255">
        <f>SUMIFS('7.  Persistence Report'!Y$27:Y$659,'7.  Persistence Report'!$D$27:$D$659,$B716,'7.  Persistence Report'!$H$27:$H$659,$R$605,'7.  Persistence Report'!$J$27:$J$659,"Adjustment")</f>
        <v>0</v>
      </c>
      <c r="Y717" s="255">
        <f>SUMIFS('7.  Persistence Report'!Z$27:Z$659,'7.  Persistence Report'!$D$27:$D$659,$B716,'7.  Persistence Report'!$H$27:$H$659,$R$605,'7.  Persistence Report'!$J$27:$J$659,"Adjustment")</f>
        <v>0</v>
      </c>
      <c r="Z717" s="255">
        <f>SUMIFS('7.  Persistence Report'!AA$27:AA$659,'7.  Persistence Report'!$D$27:$D$659,$B716,'7.  Persistence Report'!$H$27:$H$659,$R$605,'7.  Persistence Report'!$J$27:$J$659,"Adjustment")</f>
        <v>0</v>
      </c>
      <c r="AA717" s="255">
        <f>SUMIFS('7.  Persistence Report'!AB$27:AB$659,'7.  Persistence Report'!$D$27:$D$659,$B716,'7.  Persistence Report'!$H$27:$H$659,$R$605,'7.  Persistence Report'!$J$27:$J$659,"Adjustment")</f>
        <v>0</v>
      </c>
      <c r="AB717" s="255">
        <f>SUMIFS('7.  Persistence Report'!AC$27:AC$659,'7.  Persistence Report'!$D$27:$D$659,$B716,'7.  Persistence Report'!$H$27:$H$659,$R$605,'7.  Persistence Report'!$J$27:$J$659,"Adjustment")</f>
        <v>0</v>
      </c>
      <c r="AC717" s="255">
        <f>SUMIFS('7.  Persistence Report'!AD$27:AD$659,'7.  Persistence Report'!$D$27:$D$659,$B716,'7.  Persistence Report'!$H$27:$H$659,$R$605,'7.  Persistence Report'!$J$27:$J$659,"Adjustment")</f>
        <v>0</v>
      </c>
      <c r="AD717" s="255">
        <f>SUMIFS('7.  Persistence Report'!AE$27:AE$659,'7.  Persistence Report'!$D$27:$D$659,$B716,'7.  Persistence Report'!$H$27:$H$659,$R$605,'7.  Persistence Report'!$J$27:$J$659,"Adjustment")</f>
        <v>0</v>
      </c>
      <c r="AE717" s="362">
        <f>AE716</f>
        <v>0</v>
      </c>
      <c r="AF717" s="362">
        <f t="shared" ref="AF717" si="2095">AF716</f>
        <v>0</v>
      </c>
      <c r="AG717" s="362">
        <f t="shared" ref="AG717" si="2096">AG716</f>
        <v>3.2192180791624447E-2</v>
      </c>
      <c r="AH717" s="362">
        <f t="shared" ref="AH717" si="2097">AH716</f>
        <v>0.77137870855148372</v>
      </c>
      <c r="AI717" s="362">
        <f t="shared" ref="AI717" si="2098">AI716</f>
        <v>0.18008289703315888</v>
      </c>
      <c r="AJ717" s="362">
        <f t="shared" ref="AJ717" si="2099">AJ716</f>
        <v>0</v>
      </c>
      <c r="AK717" s="362">
        <f t="shared" ref="AK717" si="2100">AK716</f>
        <v>0</v>
      </c>
      <c r="AL717" s="362">
        <f t="shared" ref="AL717" si="2101">AL716</f>
        <v>0</v>
      </c>
      <c r="AM717" s="362">
        <f t="shared" ref="AM717" si="2102">AM716</f>
        <v>0</v>
      </c>
      <c r="AN717" s="362">
        <f t="shared" ref="AN717" si="2103">AN716</f>
        <v>0</v>
      </c>
      <c r="AO717" s="362">
        <f t="shared" ref="AO717" si="2104">AO716</f>
        <v>0</v>
      </c>
      <c r="AP717" s="362">
        <f t="shared" ref="AP717" si="2105">AP716</f>
        <v>0</v>
      </c>
      <c r="AQ717" s="362">
        <f t="shared" ref="AQ717" si="2106">AQ716</f>
        <v>0</v>
      </c>
      <c r="AR717" s="362">
        <f t="shared" ref="AR717" si="2107">AR716</f>
        <v>0</v>
      </c>
      <c r="AS717" s="266"/>
    </row>
    <row r="718" spans="1:45"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outlineLevel="1">
      <c r="A719" s="464">
        <v>35</v>
      </c>
      <c r="B719" s="819" t="s">
        <v>1042</v>
      </c>
      <c r="C719" s="251" t="s">
        <v>25</v>
      </c>
      <c r="D719" s="255">
        <f>SUMIFS('7.  Persistence Report'!AX$27:AX$659,'7.  Persistence Report'!$D$27:$D$659,$B719,'7.  Persistence Report'!$H$27:$H$659,$D$605,'7.  Persistence Report'!$J$27:$J$659,"&lt;&gt;Adjustment")</f>
        <v>215780.66999999998</v>
      </c>
      <c r="E719" s="255">
        <f>SUMIFS('7.  Persistence Report'!AY$27:AY$659,'7.  Persistence Report'!$D$27:$D$659,$B719,'7.  Persistence Report'!$H$27:$H$659,$D$605,'7.  Persistence Report'!$J$27:$J$659,"&lt;&gt;Adjustment")</f>
        <v>215780.66999999998</v>
      </c>
      <c r="F719" s="255">
        <f>SUMIFS('7.  Persistence Report'!AZ$27:AZ$659,'7.  Persistence Report'!$D$27:$D$659,$B719,'7.  Persistence Report'!$H$27:$H$659,$D$605,'7.  Persistence Report'!$J$27:$J$659,"&lt;&gt;Adjustment")</f>
        <v>215780.66999999998</v>
      </c>
      <c r="G719" s="255">
        <f>SUMIFS('7.  Persistence Report'!BA$27:BA$659,'7.  Persistence Report'!$D$27:$D$659,$B719,'7.  Persistence Report'!$H$27:$H$659,$D$605,'7.  Persistence Report'!$J$27:$J$659,"&lt;&gt;Adjustment")</f>
        <v>215780.66999999998</v>
      </c>
      <c r="H719" s="255">
        <f>SUMIFS('7.  Persistence Report'!BB$27:BB$659,'7.  Persistence Report'!$D$27:$D$659,$B719,'7.  Persistence Report'!$H$27:$H$659,$D$605,'7.  Persistence Report'!$J$27:$J$659,"&lt;&gt;Adjustment")</f>
        <v>215780.66999999998</v>
      </c>
      <c r="I719" s="255">
        <f>SUMIFS('7.  Persistence Report'!BC$27:BC$659,'7.  Persistence Report'!$D$27:$D$659,$B719,'7.  Persistence Report'!$H$27:$H$659,$D$605,'7.  Persistence Report'!$J$27:$J$659,"&lt;&gt;Adjustment")</f>
        <v>215780.66999999998</v>
      </c>
      <c r="J719" s="255">
        <f>SUMIFS('7.  Persistence Report'!BD$27:BD$659,'7.  Persistence Report'!$D$27:$D$659,$B719,'7.  Persistence Report'!$H$27:$H$659,$D$605,'7.  Persistence Report'!$J$27:$J$659,"&lt;&gt;Adjustment")</f>
        <v>215780.66999999998</v>
      </c>
      <c r="K719" s="255">
        <f>SUMIFS('7.  Persistence Report'!BE$27:BE$659,'7.  Persistence Report'!$D$27:$D$659,$B719,'7.  Persistence Report'!$H$27:$H$659,$D$605,'7.  Persistence Report'!$J$27:$J$659,"&lt;&gt;Adjustment")</f>
        <v>215780.66999999998</v>
      </c>
      <c r="L719" s="255">
        <f>SUMIFS('7.  Persistence Report'!BF$27:BF$659,'7.  Persistence Report'!$D$27:$D$659,$B719,'7.  Persistence Report'!$H$27:$H$659,$D$605,'7.  Persistence Report'!$J$27:$J$659,"&lt;&gt;Adjustment")</f>
        <v>212350.12033440926</v>
      </c>
      <c r="M719" s="255">
        <f>SUMIFS('7.  Persistence Report'!BG$27:BG$659,'7.  Persistence Report'!$D$27:$D$659,$B719,'7.  Persistence Report'!$H$27:$H$659,$D$605,'7.  Persistence Report'!$J$27:$J$659,"&lt;&gt;Adjustment")</f>
        <v>178404.77866205914</v>
      </c>
      <c r="N719" s="255">
        <f>SUMIFS('7.  Persistence Report'!BH$27:BH$659,'7.  Persistence Report'!$D$27:$D$659,$B719,'7.  Persistence Report'!$H$27:$H$659,$D$605,'7.  Persistence Report'!$J$27:$J$659,"&lt;&gt;Adjustment")</f>
        <v>113388.63077386474</v>
      </c>
      <c r="O719" s="255">
        <f>SUMIFS('7.  Persistence Report'!BI$27:BI$659,'7.  Persistence Report'!$D$27:$D$659,$B719,'7.  Persistence Report'!$H$27:$H$659,$D$605,'7.  Persistence Report'!$J$27:$J$659,"&lt;&gt;Adjustment")</f>
        <v>75848.29301695191</v>
      </c>
      <c r="P719" s="255">
        <f>SUMIFS('7.  Persistence Report'!BJ$27:BJ$659,'7.  Persistence Report'!$D$27:$D$659,$B719,'7.  Persistence Report'!$H$27:$H$659,$D$605,'7.  Persistence Report'!$J$27:$J$659,"&lt;&gt;Adjustment")</f>
        <v>49766.623919071477</v>
      </c>
      <c r="Q719" s="255">
        <v>12</v>
      </c>
      <c r="R719" s="255">
        <f>SUMIFS('7.  Persistence Report'!S$27:S$659,'7.  Persistence Report'!$D$27:$D$659,$B719,'7.  Persistence Report'!$H$27:$H$659,$R$605,'7.  Persistence Report'!$J$27:$J$659,"&lt;&gt;Adjustment")</f>
        <v>0</v>
      </c>
      <c r="S719" s="255">
        <f>SUMIFS('7.  Persistence Report'!T$27:T$659,'7.  Persistence Report'!$D$27:$D$659,$B719,'7.  Persistence Report'!$H$27:$H$659,$R$605,'7.  Persistence Report'!$J$27:$J$659,"&lt;&gt;Adjustment")</f>
        <v>0</v>
      </c>
      <c r="T719" s="255">
        <f>SUMIFS('7.  Persistence Report'!U$27:U$659,'7.  Persistence Report'!$D$27:$D$659,$B719,'7.  Persistence Report'!$H$27:$H$659,$R$605,'7.  Persistence Report'!$J$27:$J$659,"&lt;&gt;Adjustment")</f>
        <v>0</v>
      </c>
      <c r="U719" s="255">
        <f>SUMIFS('7.  Persistence Report'!V$27:V$659,'7.  Persistence Report'!$D$27:$D$659,$B719,'7.  Persistence Report'!$H$27:$H$659,$R$605,'7.  Persistence Report'!$J$27:$J$659,"&lt;&gt;Adjustment")</f>
        <v>0</v>
      </c>
      <c r="V719" s="255">
        <f>SUMIFS('7.  Persistence Report'!W$27:W$659,'7.  Persistence Report'!$D$27:$D$659,$B719,'7.  Persistence Report'!$H$27:$H$659,$R$605,'7.  Persistence Report'!$J$27:$J$659,"&lt;&gt;Adjustment")</f>
        <v>0</v>
      </c>
      <c r="W719" s="255">
        <f>SUMIFS('7.  Persistence Report'!X$27:X$659,'7.  Persistence Report'!$D$27:$D$659,$B719,'7.  Persistence Report'!$H$27:$H$659,$R$605,'7.  Persistence Report'!$J$27:$J$659,"&lt;&gt;Adjustment")</f>
        <v>0</v>
      </c>
      <c r="X719" s="255">
        <f>SUMIFS('7.  Persistence Report'!Y$27:Y$659,'7.  Persistence Report'!$D$27:$D$659,$B719,'7.  Persistence Report'!$H$27:$H$659,$R$605,'7.  Persistence Report'!$J$27:$J$659,"&lt;&gt;Adjustment")</f>
        <v>0</v>
      </c>
      <c r="Y719" s="255">
        <f>SUMIFS('7.  Persistence Report'!Z$27:Z$659,'7.  Persistence Report'!$D$27:$D$659,$B719,'7.  Persistence Report'!$H$27:$H$659,$R$605,'7.  Persistence Report'!$J$27:$J$659,"&lt;&gt;Adjustment")</f>
        <v>0</v>
      </c>
      <c r="Z719" s="255">
        <f>SUMIFS('7.  Persistence Report'!AA$27:AA$659,'7.  Persistence Report'!$D$27:$D$659,$B719,'7.  Persistence Report'!$H$27:$H$659,$R$605,'7.  Persistence Report'!$J$27:$J$659,"&lt;&gt;Adjustment")</f>
        <v>0</v>
      </c>
      <c r="AA719" s="255">
        <f>SUMIFS('7.  Persistence Report'!AB$27:AB$659,'7.  Persistence Report'!$D$27:$D$659,$B719,'7.  Persistence Report'!$H$27:$H$659,$R$605,'7.  Persistence Report'!$J$27:$J$659,"&lt;&gt;Adjustment")</f>
        <v>0</v>
      </c>
      <c r="AB719" s="255">
        <f>SUMIFS('7.  Persistence Report'!AC$27:AC$659,'7.  Persistence Report'!$D$27:$D$659,$B719,'7.  Persistence Report'!$H$27:$H$659,$R$605,'7.  Persistence Report'!$J$27:$J$659,"&lt;&gt;Adjustment")</f>
        <v>0</v>
      </c>
      <c r="AC719" s="255">
        <f>SUMIFS('7.  Persistence Report'!AD$27:AD$659,'7.  Persistence Report'!$D$27:$D$659,$B719,'7.  Persistence Report'!$H$27:$H$659,$R$605,'7.  Persistence Report'!$J$27:$J$659,"&lt;&gt;Adjustment")</f>
        <v>0</v>
      </c>
      <c r="AD719" s="255">
        <f>SUMIFS('7.  Persistence Report'!AE$27:AE$659,'7.  Persistence Report'!$D$27:$D$659,$B719,'7.  Persistence Report'!$H$27:$H$659,$R$605,'7.  Persistence Report'!$J$27:$J$659,"&lt;&gt;Adjustment")</f>
        <v>0</v>
      </c>
      <c r="AE719" s="366">
        <f>IFERROR(VLOOKUP($B719,'3-a.  Rate Class Allocations'!$B:$AM,4,FALSE),0)</f>
        <v>0</v>
      </c>
      <c r="AF719" s="366">
        <f>IFERROR(VLOOKUP($B719,'3-a.  Rate Class Allocations'!$B:$AM,6,FALSE),0)</f>
        <v>0</v>
      </c>
      <c r="AG719" s="366">
        <f>IFERROR(VLOOKUP($B719,'3-a.  Rate Class Allocations'!$B:$AM,8,FALSE),0)</f>
        <v>0</v>
      </c>
      <c r="AH719" s="366">
        <f>IFERROR(VLOOKUP($B719,'3-a.  Rate Class Allocations'!$B:$AM,9,FALSE),0)</f>
        <v>0.11612088510294502</v>
      </c>
      <c r="AI719" s="366">
        <f>IFERROR(VLOOKUP($B719,'3-a.  Rate Class Allocations'!$B:$AM,11,FALSE),0)</f>
        <v>0.68129806427818973</v>
      </c>
      <c r="AJ719" s="366">
        <f>IFERROR(VLOOKUP($B719,'3-a.  Rate Class Allocations'!$B:$AM,13,FALSE),0)</f>
        <v>0.20258105061886528</v>
      </c>
      <c r="AK719" s="361"/>
      <c r="AL719" s="366"/>
      <c r="AM719" s="366"/>
      <c r="AN719" s="366"/>
      <c r="AO719" s="366"/>
      <c r="AP719" s="366"/>
      <c r="AQ719" s="366"/>
      <c r="AR719" s="366"/>
      <c r="AS719" s="256">
        <f>SUM(AE719:AR719)</f>
        <v>1</v>
      </c>
    </row>
    <row r="720" spans="1:45" outlineLevel="1">
      <c r="A720" s="464"/>
      <c r="B720" s="254" t="s">
        <v>310</v>
      </c>
      <c r="C720" s="251" t="s">
        <v>163</v>
      </c>
      <c r="D720" s="255">
        <f>SUMIFS('7.  Persistence Report'!AX$27:AX$659,'7.  Persistence Report'!$D$27:$D$659,$B719,'7.  Persistence Report'!$H$27:$H$659,$D$605,'7.  Persistence Report'!$J$27:$J$659,"Adjustment")</f>
        <v>0</v>
      </c>
      <c r="E720" s="255">
        <f>SUMIFS('7.  Persistence Report'!AY$27:AY$659,'7.  Persistence Report'!$D$27:$D$659,$B719,'7.  Persistence Report'!$H$27:$H$659,$D$605,'7.  Persistence Report'!$J$27:$J$659,"Adjustment")</f>
        <v>0</v>
      </c>
      <c r="F720" s="255">
        <f>SUMIFS('7.  Persistence Report'!AZ$27:AZ$659,'7.  Persistence Report'!$D$27:$D$659,$B719,'7.  Persistence Report'!$H$27:$H$659,$D$605,'7.  Persistence Report'!$J$27:$J$659,"Adjustment")</f>
        <v>0</v>
      </c>
      <c r="G720" s="255">
        <f>SUMIFS('7.  Persistence Report'!BA$27:BA$659,'7.  Persistence Report'!$D$27:$D$659,$B719,'7.  Persistence Report'!$H$27:$H$659,$D$605,'7.  Persistence Report'!$J$27:$J$659,"Adjustment")</f>
        <v>0</v>
      </c>
      <c r="H720" s="255">
        <f>SUMIFS('7.  Persistence Report'!BB$27:BB$659,'7.  Persistence Report'!$D$27:$D$659,$B719,'7.  Persistence Report'!$H$27:$H$659,$D$605,'7.  Persistence Report'!$J$27:$J$659,"Adjustment")</f>
        <v>0</v>
      </c>
      <c r="I720" s="255">
        <f>SUMIFS('7.  Persistence Report'!BC$27:BC$659,'7.  Persistence Report'!$D$27:$D$659,$B719,'7.  Persistence Report'!$H$27:$H$659,$D$605,'7.  Persistence Report'!$J$27:$J$659,"Adjustment")</f>
        <v>0</v>
      </c>
      <c r="J720" s="255">
        <f>SUMIFS('7.  Persistence Report'!BD$27:BD$659,'7.  Persistence Report'!$D$27:$D$659,$B719,'7.  Persistence Report'!$H$27:$H$659,$D$605,'7.  Persistence Report'!$J$27:$J$659,"Adjustment")</f>
        <v>0</v>
      </c>
      <c r="K720" s="255">
        <f>SUMIFS('7.  Persistence Report'!BE$27:BE$659,'7.  Persistence Report'!$D$27:$D$659,$B719,'7.  Persistence Report'!$H$27:$H$659,$D$605,'7.  Persistence Report'!$J$27:$J$659,"Adjustment")</f>
        <v>0</v>
      </c>
      <c r="L720" s="255">
        <f>SUMIFS('7.  Persistence Report'!BF$27:BF$659,'7.  Persistence Report'!$D$27:$D$659,$B719,'7.  Persistence Report'!$H$27:$H$659,$D$605,'7.  Persistence Report'!$J$27:$J$659,"Adjustment")</f>
        <v>0</v>
      </c>
      <c r="M720" s="255">
        <f>SUMIFS('7.  Persistence Report'!BG$27:BG$659,'7.  Persistence Report'!$D$27:$D$659,$B719,'7.  Persistence Report'!$H$27:$H$659,$D$605,'7.  Persistence Report'!$J$27:$J$659,"Adjustment")</f>
        <v>0</v>
      </c>
      <c r="N720" s="255">
        <f>SUMIFS('7.  Persistence Report'!BH$27:BH$659,'7.  Persistence Report'!$D$27:$D$659,$B719,'7.  Persistence Report'!$H$27:$H$659,$D$605,'7.  Persistence Report'!$J$27:$J$659,"Adjustment")</f>
        <v>0</v>
      </c>
      <c r="O720" s="255">
        <f>SUMIFS('7.  Persistence Report'!BI$27:BI$659,'7.  Persistence Report'!$D$27:$D$659,$B719,'7.  Persistence Report'!$H$27:$H$659,$D$605,'7.  Persistence Report'!$J$27:$J$659,"Adjustment")</f>
        <v>0</v>
      </c>
      <c r="P720" s="255">
        <f>SUMIFS('7.  Persistence Report'!BJ$27:BJ$659,'7.  Persistence Report'!$D$27:$D$659,$B719,'7.  Persistence Report'!$H$27:$H$659,$D$605,'7.  Persistence Report'!$J$27:$J$659,"Adjustment")</f>
        <v>0</v>
      </c>
      <c r="Q720" s="255">
        <f>Q719</f>
        <v>12</v>
      </c>
      <c r="R720" s="255">
        <f>SUMIFS('7.  Persistence Report'!S$27:S$659,'7.  Persistence Report'!$D$27:$D$659,$B719,'7.  Persistence Report'!$H$27:$H$659,$R$605,'7.  Persistence Report'!$J$27:$J$659,"Adjustment")</f>
        <v>0</v>
      </c>
      <c r="S720" s="255">
        <f>SUMIFS('7.  Persistence Report'!T$27:T$659,'7.  Persistence Report'!$D$27:$D$659,$B719,'7.  Persistence Report'!$H$27:$H$659,$R$605,'7.  Persistence Report'!$J$27:$J$659,"Adjustment")</f>
        <v>0</v>
      </c>
      <c r="T720" s="255">
        <f>SUMIFS('7.  Persistence Report'!U$27:U$659,'7.  Persistence Report'!$D$27:$D$659,$B719,'7.  Persistence Report'!$H$27:$H$659,$R$605,'7.  Persistence Report'!$J$27:$J$659,"Adjustment")</f>
        <v>0</v>
      </c>
      <c r="U720" s="255">
        <f>SUMIFS('7.  Persistence Report'!V$27:V$659,'7.  Persistence Report'!$D$27:$D$659,$B719,'7.  Persistence Report'!$H$27:$H$659,$R$605,'7.  Persistence Report'!$J$27:$J$659,"Adjustment")</f>
        <v>0</v>
      </c>
      <c r="V720" s="255">
        <f>SUMIFS('7.  Persistence Report'!W$27:W$659,'7.  Persistence Report'!$D$27:$D$659,$B719,'7.  Persistence Report'!$H$27:$H$659,$R$605,'7.  Persistence Report'!$J$27:$J$659,"Adjustment")</f>
        <v>0</v>
      </c>
      <c r="W720" s="255">
        <f>SUMIFS('7.  Persistence Report'!X$27:X$659,'7.  Persistence Report'!$D$27:$D$659,$B719,'7.  Persistence Report'!$H$27:$H$659,$R$605,'7.  Persistence Report'!$J$27:$J$659,"Adjustment")</f>
        <v>0</v>
      </c>
      <c r="X720" s="255">
        <f>SUMIFS('7.  Persistence Report'!Y$27:Y$659,'7.  Persistence Report'!$D$27:$D$659,$B719,'7.  Persistence Report'!$H$27:$H$659,$R$605,'7.  Persistence Report'!$J$27:$J$659,"Adjustment")</f>
        <v>0</v>
      </c>
      <c r="Y720" s="255">
        <f>SUMIFS('7.  Persistence Report'!Z$27:Z$659,'7.  Persistence Report'!$D$27:$D$659,$B719,'7.  Persistence Report'!$H$27:$H$659,$R$605,'7.  Persistence Report'!$J$27:$J$659,"Adjustment")</f>
        <v>0</v>
      </c>
      <c r="Z720" s="255">
        <f>SUMIFS('7.  Persistence Report'!AA$27:AA$659,'7.  Persistence Report'!$D$27:$D$659,$B719,'7.  Persistence Report'!$H$27:$H$659,$R$605,'7.  Persistence Report'!$J$27:$J$659,"Adjustment")</f>
        <v>0</v>
      </c>
      <c r="AA720" s="255">
        <f>SUMIFS('7.  Persistence Report'!AB$27:AB$659,'7.  Persistence Report'!$D$27:$D$659,$B719,'7.  Persistence Report'!$H$27:$H$659,$R$605,'7.  Persistence Report'!$J$27:$J$659,"Adjustment")</f>
        <v>0</v>
      </c>
      <c r="AB720" s="255">
        <f>SUMIFS('7.  Persistence Report'!AC$27:AC$659,'7.  Persistence Report'!$D$27:$D$659,$B719,'7.  Persistence Report'!$H$27:$H$659,$R$605,'7.  Persistence Report'!$J$27:$J$659,"Adjustment")</f>
        <v>0</v>
      </c>
      <c r="AC720" s="255">
        <f>SUMIFS('7.  Persistence Report'!AD$27:AD$659,'7.  Persistence Report'!$D$27:$D$659,$B719,'7.  Persistence Report'!$H$27:$H$659,$R$605,'7.  Persistence Report'!$J$27:$J$659,"Adjustment")</f>
        <v>0</v>
      </c>
      <c r="AD720" s="255">
        <f>SUMIFS('7.  Persistence Report'!AE$27:AE$659,'7.  Persistence Report'!$D$27:$D$659,$B719,'7.  Persistence Report'!$H$27:$H$659,$R$605,'7.  Persistence Report'!$J$27:$J$659,"Adjustment")</f>
        <v>0</v>
      </c>
      <c r="AE720" s="362">
        <f>AE719</f>
        <v>0</v>
      </c>
      <c r="AF720" s="362">
        <f t="shared" ref="AF720" si="2108">AF719</f>
        <v>0</v>
      </c>
      <c r="AG720" s="362">
        <f t="shared" ref="AG720" si="2109">AG719</f>
        <v>0</v>
      </c>
      <c r="AH720" s="362">
        <f t="shared" ref="AH720" si="2110">AH719</f>
        <v>0.11612088510294502</v>
      </c>
      <c r="AI720" s="362">
        <f t="shared" ref="AI720" si="2111">AI719</f>
        <v>0.68129806427818973</v>
      </c>
      <c r="AJ720" s="362">
        <f t="shared" ref="AJ720" si="2112">AJ719</f>
        <v>0.20258105061886528</v>
      </c>
      <c r="AK720" s="362">
        <f t="shared" ref="AK720" si="2113">AK719</f>
        <v>0</v>
      </c>
      <c r="AL720" s="362">
        <f t="shared" ref="AL720" si="2114">AL719</f>
        <v>0</v>
      </c>
      <c r="AM720" s="362">
        <f t="shared" ref="AM720" si="2115">AM719</f>
        <v>0</v>
      </c>
      <c r="AN720" s="362">
        <f t="shared" ref="AN720" si="2116">AN719</f>
        <v>0</v>
      </c>
      <c r="AO720" s="362">
        <f t="shared" ref="AO720" si="2117">AO719</f>
        <v>0</v>
      </c>
      <c r="AP720" s="362">
        <f t="shared" ref="AP720" si="2118">AP719</f>
        <v>0</v>
      </c>
      <c r="AQ720" s="362">
        <f t="shared" ref="AQ720" si="2119">AQ719</f>
        <v>0</v>
      </c>
      <c r="AR720" s="362">
        <f t="shared" ref="AR720" si="2120">AR719</f>
        <v>0</v>
      </c>
      <c r="AS720" s="266"/>
    </row>
    <row r="721" spans="1:45"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75" outlineLevel="1">
      <c r="A722" s="464"/>
      <c r="B722" s="248" t="s">
        <v>500</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outlineLevel="1">
      <c r="A723" s="464">
        <v>36</v>
      </c>
      <c r="B723" s="819" t="s">
        <v>1044</v>
      </c>
      <c r="C723" s="251" t="s">
        <v>25</v>
      </c>
      <c r="D723" s="255">
        <f>SUMIFS('7.  Persistence Report'!AX$27:AX$659,'7.  Persistence Report'!$D$27:$D$659,$B723,'7.  Persistence Report'!$H$27:$H$659,$D$605,'7.  Persistence Report'!$J$27:$J$659,"&lt;&gt;Adjustment")</f>
        <v>3743930.5360022341</v>
      </c>
      <c r="E723" s="255">
        <f>SUMIFS('7.  Persistence Report'!AY$27:AY$659,'7.  Persistence Report'!$D$27:$D$659,$B723,'7.  Persistence Report'!$H$27:$H$659,$D$605,'7.  Persistence Report'!$J$27:$J$659,"&lt;&gt;Adjustment")</f>
        <v>3743930.5360022341</v>
      </c>
      <c r="F723" s="255">
        <f>SUMIFS('7.  Persistence Report'!AZ$27:AZ$659,'7.  Persistence Report'!$D$27:$D$659,$B723,'7.  Persistence Report'!$H$27:$H$659,$D$605,'7.  Persistence Report'!$J$27:$J$659,"&lt;&gt;Adjustment")</f>
        <v>3743930.5360022341</v>
      </c>
      <c r="G723" s="255">
        <f>SUMIFS('7.  Persistence Report'!BA$27:BA$659,'7.  Persistence Report'!$D$27:$D$659,$B723,'7.  Persistence Report'!$H$27:$H$659,$D$605,'7.  Persistence Report'!$J$27:$J$659,"&lt;&gt;Adjustment")</f>
        <v>3743930.5360022341</v>
      </c>
      <c r="H723" s="255">
        <f>SUMIFS('7.  Persistence Report'!BB$27:BB$659,'7.  Persistence Report'!$D$27:$D$659,$B723,'7.  Persistence Report'!$H$27:$H$659,$D$605,'7.  Persistence Report'!$J$27:$J$659,"&lt;&gt;Adjustment")</f>
        <v>3743930.5360022341</v>
      </c>
      <c r="I723" s="255">
        <f>SUMIFS('7.  Persistence Report'!BC$27:BC$659,'7.  Persistence Report'!$D$27:$D$659,$B723,'7.  Persistence Report'!$H$27:$H$659,$D$605,'7.  Persistence Report'!$J$27:$J$659,"&lt;&gt;Adjustment")</f>
        <v>3743930.5360022341</v>
      </c>
      <c r="J723" s="255">
        <f>SUMIFS('7.  Persistence Report'!BD$27:BD$659,'7.  Persistence Report'!$D$27:$D$659,$B723,'7.  Persistence Report'!$H$27:$H$659,$D$605,'7.  Persistence Report'!$J$27:$J$659,"&lt;&gt;Adjustment")</f>
        <v>3743930.5360022341</v>
      </c>
      <c r="K723" s="255">
        <f>SUMIFS('7.  Persistence Report'!BE$27:BE$659,'7.  Persistence Report'!$D$27:$D$659,$B723,'7.  Persistence Report'!$H$27:$H$659,$D$605,'7.  Persistence Report'!$J$27:$J$659,"&lt;&gt;Adjustment")</f>
        <v>3743930.5360022341</v>
      </c>
      <c r="L723" s="255">
        <f>SUMIFS('7.  Persistence Report'!BF$27:BF$659,'7.  Persistence Report'!$D$27:$D$659,$B723,'7.  Persistence Report'!$H$27:$H$659,$D$605,'7.  Persistence Report'!$J$27:$J$659,"&lt;&gt;Adjustment")</f>
        <v>3743930.5360022341</v>
      </c>
      <c r="M723" s="255">
        <f>SUMIFS('7.  Persistence Report'!BG$27:BG$659,'7.  Persistence Report'!$D$27:$D$659,$B723,'7.  Persistence Report'!$H$27:$H$659,$D$605,'7.  Persistence Report'!$J$27:$J$659,"&lt;&gt;Adjustment")</f>
        <v>3743930.5360022341</v>
      </c>
      <c r="N723" s="255">
        <f>SUMIFS('7.  Persistence Report'!BH$27:BH$659,'7.  Persistence Report'!$D$27:$D$659,$B723,'7.  Persistence Report'!$H$27:$H$659,$D$605,'7.  Persistence Report'!$J$27:$J$659,"&lt;&gt;Adjustment")</f>
        <v>0</v>
      </c>
      <c r="O723" s="255">
        <f>SUMIFS('7.  Persistence Report'!BI$27:BI$659,'7.  Persistence Report'!$D$27:$D$659,$B723,'7.  Persistence Report'!$H$27:$H$659,$D$605,'7.  Persistence Report'!$J$27:$J$659,"&lt;&gt;Adjustment")</f>
        <v>0</v>
      </c>
      <c r="P723" s="255">
        <f>SUMIFS('7.  Persistence Report'!BJ$27:BJ$659,'7.  Persistence Report'!$D$27:$D$659,$B723,'7.  Persistence Report'!$H$27:$H$659,$D$605,'7.  Persistence Report'!$J$27:$J$659,"&lt;&gt;Adjustment")</f>
        <v>0</v>
      </c>
      <c r="Q723" s="255">
        <v>12</v>
      </c>
      <c r="R723" s="255">
        <f>SUMIFS('7.  Persistence Report'!S$27:S$659,'7.  Persistence Report'!$D$27:$D$659,$B723,'7.  Persistence Report'!$H$27:$H$659,$R$605,'7.  Persistence Report'!$J$27:$J$659,"&lt;&gt;Adjustment")</f>
        <v>863.37814526161765</v>
      </c>
      <c r="S723" s="255">
        <f>SUMIFS('7.  Persistence Report'!T$27:T$659,'7.  Persistence Report'!$D$27:$D$659,$B723,'7.  Persistence Report'!$H$27:$H$659,$R$605,'7.  Persistence Report'!$J$27:$J$659,"&lt;&gt;Adjustment")</f>
        <v>863.37814526161765</v>
      </c>
      <c r="T723" s="255">
        <f>SUMIFS('7.  Persistence Report'!U$27:U$659,'7.  Persistence Report'!$D$27:$D$659,$B723,'7.  Persistence Report'!$H$27:$H$659,$R$605,'7.  Persistence Report'!$J$27:$J$659,"&lt;&gt;Adjustment")</f>
        <v>863.37814526161765</v>
      </c>
      <c r="U723" s="255">
        <f>SUMIFS('7.  Persistence Report'!V$27:V$659,'7.  Persistence Report'!$D$27:$D$659,$B723,'7.  Persistence Report'!$H$27:$H$659,$R$605,'7.  Persistence Report'!$J$27:$J$659,"&lt;&gt;Adjustment")</f>
        <v>863.37814526161765</v>
      </c>
      <c r="V723" s="255">
        <f>SUMIFS('7.  Persistence Report'!W$27:W$659,'7.  Persistence Report'!$D$27:$D$659,$B723,'7.  Persistence Report'!$H$27:$H$659,$R$605,'7.  Persistence Report'!$J$27:$J$659,"&lt;&gt;Adjustment")</f>
        <v>863.37814526161765</v>
      </c>
      <c r="W723" s="255">
        <f>SUMIFS('7.  Persistence Report'!X$27:X$659,'7.  Persistence Report'!$D$27:$D$659,$B723,'7.  Persistence Report'!$H$27:$H$659,$R$605,'7.  Persistence Report'!$J$27:$J$659,"&lt;&gt;Adjustment")</f>
        <v>863.37814526161765</v>
      </c>
      <c r="X723" s="255">
        <f>SUMIFS('7.  Persistence Report'!Y$27:Y$659,'7.  Persistence Report'!$D$27:$D$659,$B723,'7.  Persistence Report'!$H$27:$H$659,$R$605,'7.  Persistence Report'!$J$27:$J$659,"&lt;&gt;Adjustment")</f>
        <v>863.37814526161765</v>
      </c>
      <c r="Y723" s="255">
        <f>SUMIFS('7.  Persistence Report'!Z$27:Z$659,'7.  Persistence Report'!$D$27:$D$659,$B723,'7.  Persistence Report'!$H$27:$H$659,$R$605,'7.  Persistence Report'!$J$27:$J$659,"&lt;&gt;Adjustment")</f>
        <v>863.37814526161765</v>
      </c>
      <c r="Z723" s="255">
        <f>SUMIFS('7.  Persistence Report'!AA$27:AA$659,'7.  Persistence Report'!$D$27:$D$659,$B723,'7.  Persistence Report'!$H$27:$H$659,$R$605,'7.  Persistence Report'!$J$27:$J$659,"&lt;&gt;Adjustment")</f>
        <v>863.37814526161765</v>
      </c>
      <c r="AA723" s="255">
        <f>SUMIFS('7.  Persistence Report'!AB$27:AB$659,'7.  Persistence Report'!$D$27:$D$659,$B723,'7.  Persistence Report'!$H$27:$H$659,$R$605,'7.  Persistence Report'!$J$27:$J$659,"&lt;&gt;Adjustment")</f>
        <v>863.37814526161765</v>
      </c>
      <c r="AB723" s="255">
        <f>SUMIFS('7.  Persistence Report'!AC$27:AC$659,'7.  Persistence Report'!$D$27:$D$659,$B723,'7.  Persistence Report'!$H$27:$H$659,$R$605,'7.  Persistence Report'!$J$27:$J$659,"&lt;&gt;Adjustment")</f>
        <v>0</v>
      </c>
      <c r="AC723" s="255">
        <f>SUMIFS('7.  Persistence Report'!AD$27:AD$659,'7.  Persistence Report'!$D$27:$D$659,$B723,'7.  Persistence Report'!$H$27:$H$659,$R$605,'7.  Persistence Report'!$J$27:$J$659,"&lt;&gt;Adjustment")</f>
        <v>0</v>
      </c>
      <c r="AD723" s="255">
        <f>SUMIFS('7.  Persistence Report'!AE$27:AE$659,'7.  Persistence Report'!$D$27:$D$659,$B723,'7.  Persistence Report'!$H$27:$H$659,$R$605,'7.  Persistence Report'!$J$27:$J$659,"&lt;&gt;Adjustment")</f>
        <v>0</v>
      </c>
      <c r="AE723" s="366">
        <f>IFERROR(VLOOKUP($B723,'3-a.  Rate Class Allocations'!$B:$AM,4,FALSE),0)</f>
        <v>0</v>
      </c>
      <c r="AF723" s="366">
        <f>IFERROR(VLOOKUP($B723,'3-a.  Rate Class Allocations'!$B:$AM,6,FALSE),0)</f>
        <v>0</v>
      </c>
      <c r="AG723" s="366">
        <f>IFERROR(VLOOKUP($B723,'3-a.  Rate Class Allocations'!$B:$AM,8,FALSE),0)</f>
        <v>0.61970316018197091</v>
      </c>
      <c r="AH723" s="366">
        <f>IFERROR(VLOOKUP($B723,'3-a.  Rate Class Allocations'!$B:$AM,9,FALSE),0)</f>
        <v>0.36151451986434596</v>
      </c>
      <c r="AI723" s="366">
        <f>IFERROR(VLOOKUP($B723,'3-a.  Rate Class Allocations'!$B:$AM,11,FALSE),0)</f>
        <v>1.6303533812680734E-2</v>
      </c>
      <c r="AJ723" s="366">
        <f>IFERROR(VLOOKUP($B723,'3-a.  Rate Class Allocations'!$B:$AM,13,FALSE),0)</f>
        <v>2.4787861410024326E-3</v>
      </c>
      <c r="AK723" s="361"/>
      <c r="AL723" s="366"/>
      <c r="AM723" s="366"/>
      <c r="AN723" s="366"/>
      <c r="AO723" s="366"/>
      <c r="AP723" s="366"/>
      <c r="AQ723" s="366"/>
      <c r="AR723" s="366"/>
      <c r="AS723" s="256">
        <f>SUM(AE723:AR723)</f>
        <v>0.99999999999999989</v>
      </c>
    </row>
    <row r="724" spans="1:45" outlineLevel="1">
      <c r="A724" s="464"/>
      <c r="B724" s="254" t="s">
        <v>310</v>
      </c>
      <c r="C724" s="251" t="s">
        <v>163</v>
      </c>
      <c r="D724" s="255">
        <f>SUMIFS('7.  Persistence Report'!AX$27:AX$659,'7.  Persistence Report'!$D$27:$D$659,$B723,'7.  Persistence Report'!$H$27:$H$659,$D$605,'7.  Persistence Report'!$J$27:$J$659,"Adjustment")</f>
        <v>0</v>
      </c>
      <c r="E724" s="255">
        <f>SUMIFS('7.  Persistence Report'!AY$27:AY$659,'7.  Persistence Report'!$D$27:$D$659,$B723,'7.  Persistence Report'!$H$27:$H$659,$D$605,'7.  Persistence Report'!$J$27:$J$659,"Adjustment")</f>
        <v>0</v>
      </c>
      <c r="F724" s="255">
        <f>SUMIFS('7.  Persistence Report'!AZ$27:AZ$659,'7.  Persistence Report'!$D$27:$D$659,$B723,'7.  Persistence Report'!$H$27:$H$659,$D$605,'7.  Persistence Report'!$J$27:$J$659,"Adjustment")</f>
        <v>0</v>
      </c>
      <c r="G724" s="255">
        <f>SUMIFS('7.  Persistence Report'!BA$27:BA$659,'7.  Persistence Report'!$D$27:$D$659,$B723,'7.  Persistence Report'!$H$27:$H$659,$D$605,'7.  Persistence Report'!$J$27:$J$659,"Adjustment")</f>
        <v>0</v>
      </c>
      <c r="H724" s="255">
        <f>SUMIFS('7.  Persistence Report'!BB$27:BB$659,'7.  Persistence Report'!$D$27:$D$659,$B723,'7.  Persistence Report'!$H$27:$H$659,$D$605,'7.  Persistence Report'!$J$27:$J$659,"Adjustment")</f>
        <v>0</v>
      </c>
      <c r="I724" s="255">
        <f>SUMIFS('7.  Persistence Report'!BC$27:BC$659,'7.  Persistence Report'!$D$27:$D$659,$B723,'7.  Persistence Report'!$H$27:$H$659,$D$605,'7.  Persistence Report'!$J$27:$J$659,"Adjustment")</f>
        <v>0</v>
      </c>
      <c r="J724" s="255">
        <f>SUMIFS('7.  Persistence Report'!BD$27:BD$659,'7.  Persistence Report'!$D$27:$D$659,$B723,'7.  Persistence Report'!$H$27:$H$659,$D$605,'7.  Persistence Report'!$J$27:$J$659,"Adjustment")</f>
        <v>0</v>
      </c>
      <c r="K724" s="255">
        <f>SUMIFS('7.  Persistence Report'!BE$27:BE$659,'7.  Persistence Report'!$D$27:$D$659,$B723,'7.  Persistence Report'!$H$27:$H$659,$D$605,'7.  Persistence Report'!$J$27:$J$659,"Adjustment")</f>
        <v>0</v>
      </c>
      <c r="L724" s="255">
        <f>SUMIFS('7.  Persistence Report'!BF$27:BF$659,'7.  Persistence Report'!$D$27:$D$659,$B723,'7.  Persistence Report'!$H$27:$H$659,$D$605,'7.  Persistence Report'!$J$27:$J$659,"Adjustment")</f>
        <v>0</v>
      </c>
      <c r="M724" s="255">
        <f>SUMIFS('7.  Persistence Report'!BG$27:BG$659,'7.  Persistence Report'!$D$27:$D$659,$B723,'7.  Persistence Report'!$H$27:$H$659,$D$605,'7.  Persistence Report'!$J$27:$J$659,"Adjustment")</f>
        <v>0</v>
      </c>
      <c r="N724" s="255">
        <f>SUMIFS('7.  Persistence Report'!BH$27:BH$659,'7.  Persistence Report'!$D$27:$D$659,$B723,'7.  Persistence Report'!$H$27:$H$659,$D$605,'7.  Persistence Report'!$J$27:$J$659,"Adjustment")</f>
        <v>0</v>
      </c>
      <c r="O724" s="255">
        <f>SUMIFS('7.  Persistence Report'!BI$27:BI$659,'7.  Persistence Report'!$D$27:$D$659,$B723,'7.  Persistence Report'!$H$27:$H$659,$D$605,'7.  Persistence Report'!$J$27:$J$659,"Adjustment")</f>
        <v>0</v>
      </c>
      <c r="P724" s="255">
        <f>SUMIFS('7.  Persistence Report'!BJ$27:BJ$659,'7.  Persistence Report'!$D$27:$D$659,$B723,'7.  Persistence Report'!$H$27:$H$659,$D$605,'7.  Persistence Report'!$J$27:$J$659,"Adjustment")</f>
        <v>0</v>
      </c>
      <c r="Q724" s="255">
        <f>Q723</f>
        <v>12</v>
      </c>
      <c r="R724" s="255">
        <f>SUMIFS('7.  Persistence Report'!S$27:S$659,'7.  Persistence Report'!$D$27:$D$659,$B723,'7.  Persistence Report'!$H$27:$H$659,$R$605,'7.  Persistence Report'!$J$27:$J$659,"Adjustment")</f>
        <v>0</v>
      </c>
      <c r="S724" s="255">
        <f>SUMIFS('7.  Persistence Report'!T$27:T$659,'7.  Persistence Report'!$D$27:$D$659,$B723,'7.  Persistence Report'!$H$27:$H$659,$R$605,'7.  Persistence Report'!$J$27:$J$659,"Adjustment")</f>
        <v>0</v>
      </c>
      <c r="T724" s="255">
        <f>SUMIFS('7.  Persistence Report'!U$27:U$659,'7.  Persistence Report'!$D$27:$D$659,$B723,'7.  Persistence Report'!$H$27:$H$659,$R$605,'7.  Persistence Report'!$J$27:$J$659,"Adjustment")</f>
        <v>0</v>
      </c>
      <c r="U724" s="255">
        <f>SUMIFS('7.  Persistence Report'!V$27:V$659,'7.  Persistence Report'!$D$27:$D$659,$B723,'7.  Persistence Report'!$H$27:$H$659,$R$605,'7.  Persistence Report'!$J$27:$J$659,"Adjustment")</f>
        <v>0</v>
      </c>
      <c r="V724" s="255">
        <f>SUMIFS('7.  Persistence Report'!W$27:W$659,'7.  Persistence Report'!$D$27:$D$659,$B723,'7.  Persistence Report'!$H$27:$H$659,$R$605,'7.  Persistence Report'!$J$27:$J$659,"Adjustment")</f>
        <v>0</v>
      </c>
      <c r="W724" s="255">
        <f>SUMIFS('7.  Persistence Report'!X$27:X$659,'7.  Persistence Report'!$D$27:$D$659,$B723,'7.  Persistence Report'!$H$27:$H$659,$R$605,'7.  Persistence Report'!$J$27:$J$659,"Adjustment")</f>
        <v>0</v>
      </c>
      <c r="X724" s="255">
        <f>SUMIFS('7.  Persistence Report'!Y$27:Y$659,'7.  Persistence Report'!$D$27:$D$659,$B723,'7.  Persistence Report'!$H$27:$H$659,$R$605,'7.  Persistence Report'!$J$27:$J$659,"Adjustment")</f>
        <v>0</v>
      </c>
      <c r="Y724" s="255">
        <f>SUMIFS('7.  Persistence Report'!Z$27:Z$659,'7.  Persistence Report'!$D$27:$D$659,$B723,'7.  Persistence Report'!$H$27:$H$659,$R$605,'7.  Persistence Report'!$J$27:$J$659,"Adjustment")</f>
        <v>0</v>
      </c>
      <c r="Z724" s="255">
        <f>SUMIFS('7.  Persistence Report'!AA$27:AA$659,'7.  Persistence Report'!$D$27:$D$659,$B723,'7.  Persistence Report'!$H$27:$H$659,$R$605,'7.  Persistence Report'!$J$27:$J$659,"Adjustment")</f>
        <v>0</v>
      </c>
      <c r="AA724" s="255">
        <f>SUMIFS('7.  Persistence Report'!AB$27:AB$659,'7.  Persistence Report'!$D$27:$D$659,$B723,'7.  Persistence Report'!$H$27:$H$659,$R$605,'7.  Persistence Report'!$J$27:$J$659,"Adjustment")</f>
        <v>0</v>
      </c>
      <c r="AB724" s="255">
        <f>SUMIFS('7.  Persistence Report'!AC$27:AC$659,'7.  Persistence Report'!$D$27:$D$659,$B723,'7.  Persistence Report'!$H$27:$H$659,$R$605,'7.  Persistence Report'!$J$27:$J$659,"Adjustment")</f>
        <v>0</v>
      </c>
      <c r="AC724" s="255">
        <f>SUMIFS('7.  Persistence Report'!AD$27:AD$659,'7.  Persistence Report'!$D$27:$D$659,$B723,'7.  Persistence Report'!$H$27:$H$659,$R$605,'7.  Persistence Report'!$J$27:$J$659,"Adjustment")</f>
        <v>0</v>
      </c>
      <c r="AD724" s="255">
        <f>SUMIFS('7.  Persistence Report'!AE$27:AE$659,'7.  Persistence Report'!$D$27:$D$659,$B723,'7.  Persistence Report'!$H$27:$H$659,$R$605,'7.  Persistence Report'!$J$27:$J$659,"Adjustment")</f>
        <v>0</v>
      </c>
      <c r="AE724" s="362">
        <f>AE723</f>
        <v>0</v>
      </c>
      <c r="AF724" s="362">
        <f t="shared" ref="AF724" si="2121">AF723</f>
        <v>0</v>
      </c>
      <c r="AG724" s="362">
        <f t="shared" ref="AG724" si="2122">AG723</f>
        <v>0.61970316018197091</v>
      </c>
      <c r="AH724" s="362">
        <f t="shared" ref="AH724" si="2123">AH723</f>
        <v>0.36151451986434596</v>
      </c>
      <c r="AI724" s="362">
        <f t="shared" ref="AI724" si="2124">AI723</f>
        <v>1.6303533812680734E-2</v>
      </c>
      <c r="AJ724" s="362">
        <f t="shared" ref="AJ724" si="2125">AJ723</f>
        <v>2.4787861410024326E-3</v>
      </c>
      <c r="AK724" s="362">
        <f t="shared" ref="AK724" si="2126">AK723</f>
        <v>0</v>
      </c>
      <c r="AL724" s="362">
        <f t="shared" ref="AL724" si="2127">AL723</f>
        <v>0</v>
      </c>
      <c r="AM724" s="362">
        <f t="shared" ref="AM724" si="2128">AM723</f>
        <v>0</v>
      </c>
      <c r="AN724" s="362">
        <f t="shared" ref="AN724" si="2129">AN723</f>
        <v>0</v>
      </c>
      <c r="AO724" s="362">
        <f t="shared" ref="AO724" si="2130">AO723</f>
        <v>0</v>
      </c>
      <c r="AP724" s="362">
        <f t="shared" ref="AP724" si="2131">AP723</f>
        <v>0</v>
      </c>
      <c r="AQ724" s="362">
        <f t="shared" ref="AQ724" si="2132">AQ723</f>
        <v>0</v>
      </c>
      <c r="AR724" s="362">
        <f t="shared" ref="AR724" si="2133">AR723</f>
        <v>0</v>
      </c>
      <c r="AS724" s="266"/>
    </row>
    <row r="725" spans="1:45"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outlineLevel="1">
      <c r="A726" s="464">
        <v>37</v>
      </c>
      <c r="B726" s="819" t="s">
        <v>1047</v>
      </c>
      <c r="C726" s="251" t="s">
        <v>25</v>
      </c>
      <c r="D726" s="255">
        <f>SUMIFS('7.  Persistence Report'!AX$27:AX$659,'7.  Persistence Report'!$D$27:$D$659,$B726,'7.  Persistence Report'!$H$27:$H$659,$D$605,'7.  Persistence Report'!$J$27:$J$659,"&lt;&gt;Adjustment")</f>
        <v>734139.65299449081</v>
      </c>
      <c r="E726" s="255">
        <f>SUMIFS('7.  Persistence Report'!AY$27:AY$659,'7.  Persistence Report'!$D$27:$D$659,$B726,'7.  Persistence Report'!$H$27:$H$659,$D$605,'7.  Persistence Report'!$J$27:$J$659,"&lt;&gt;Adjustment")</f>
        <v>734139.65299449081</v>
      </c>
      <c r="F726" s="255">
        <f>SUMIFS('7.  Persistence Report'!AZ$27:AZ$659,'7.  Persistence Report'!$D$27:$D$659,$B726,'7.  Persistence Report'!$H$27:$H$659,$D$605,'7.  Persistence Report'!$J$27:$J$659,"&lt;&gt;Adjustment")</f>
        <v>734139.65299449081</v>
      </c>
      <c r="G726" s="255">
        <f>SUMIFS('7.  Persistence Report'!BA$27:BA$659,'7.  Persistence Report'!$D$27:$D$659,$B726,'7.  Persistence Report'!$H$27:$H$659,$D$605,'7.  Persistence Report'!$J$27:$J$659,"&lt;&gt;Adjustment")</f>
        <v>734139.65299449081</v>
      </c>
      <c r="H726" s="255">
        <f>SUMIFS('7.  Persistence Report'!BB$27:BB$659,'7.  Persistence Report'!$D$27:$D$659,$B726,'7.  Persistence Report'!$H$27:$H$659,$D$605,'7.  Persistence Report'!$J$27:$J$659,"&lt;&gt;Adjustment")</f>
        <v>734139.65299449081</v>
      </c>
      <c r="I726" s="255">
        <f>SUMIFS('7.  Persistence Report'!BC$27:BC$659,'7.  Persistence Report'!$D$27:$D$659,$B726,'7.  Persistence Report'!$H$27:$H$659,$D$605,'7.  Persistence Report'!$J$27:$J$659,"&lt;&gt;Adjustment")</f>
        <v>734139.65299449081</v>
      </c>
      <c r="J726" s="255">
        <f>SUMIFS('7.  Persistence Report'!BD$27:BD$659,'7.  Persistence Report'!$D$27:$D$659,$B726,'7.  Persistence Report'!$H$27:$H$659,$D$605,'7.  Persistence Report'!$J$27:$J$659,"&lt;&gt;Adjustment")</f>
        <v>734139.65299449081</v>
      </c>
      <c r="K726" s="255">
        <f>SUMIFS('7.  Persistence Report'!BE$27:BE$659,'7.  Persistence Report'!$D$27:$D$659,$B726,'7.  Persistence Report'!$H$27:$H$659,$D$605,'7.  Persistence Report'!$J$27:$J$659,"&lt;&gt;Adjustment")</f>
        <v>734139.65299449081</v>
      </c>
      <c r="L726" s="255">
        <f>SUMIFS('7.  Persistence Report'!BF$27:BF$659,'7.  Persistence Report'!$D$27:$D$659,$B726,'7.  Persistence Report'!$H$27:$H$659,$D$605,'7.  Persistence Report'!$J$27:$J$659,"&lt;&gt;Adjustment")</f>
        <v>734139.65299449081</v>
      </c>
      <c r="M726" s="255">
        <f>SUMIFS('7.  Persistence Report'!BG$27:BG$659,'7.  Persistence Report'!$D$27:$D$659,$B726,'7.  Persistence Report'!$H$27:$H$659,$D$605,'7.  Persistence Report'!$J$27:$J$659,"&lt;&gt;Adjustment")</f>
        <v>734139.65299449081</v>
      </c>
      <c r="N726" s="255">
        <f>SUMIFS('7.  Persistence Report'!BH$27:BH$659,'7.  Persistence Report'!$D$27:$D$659,$B726,'7.  Persistence Report'!$H$27:$H$659,$D$605,'7.  Persistence Report'!$J$27:$J$659,"&lt;&gt;Adjustment")</f>
        <v>0</v>
      </c>
      <c r="O726" s="255">
        <f>SUMIFS('7.  Persistence Report'!BI$27:BI$659,'7.  Persistence Report'!$D$27:$D$659,$B726,'7.  Persistence Report'!$H$27:$H$659,$D$605,'7.  Persistence Report'!$J$27:$J$659,"&lt;&gt;Adjustment")</f>
        <v>0</v>
      </c>
      <c r="P726" s="255">
        <f>SUMIFS('7.  Persistence Report'!BJ$27:BJ$659,'7.  Persistence Report'!$D$27:$D$659,$B726,'7.  Persistence Report'!$H$27:$H$659,$D$605,'7.  Persistence Report'!$J$27:$J$659,"&lt;&gt;Adjustment")</f>
        <v>0</v>
      </c>
      <c r="Q726" s="251"/>
      <c r="R726" s="255">
        <f>SUMIFS('7.  Persistence Report'!S$27:S$659,'7.  Persistence Report'!$D$27:$D$659,$B726,'7.  Persistence Report'!$H$27:$H$659,$R$605,'7.  Persistence Report'!$J$27:$J$659,"&lt;&gt;Adjustment")</f>
        <v>239.32765241535003</v>
      </c>
      <c r="S726" s="255">
        <f>SUMIFS('7.  Persistence Report'!T$27:T$659,'7.  Persistence Report'!$D$27:$D$659,$B726,'7.  Persistence Report'!$H$27:$H$659,$R$605,'7.  Persistence Report'!$J$27:$J$659,"&lt;&gt;Adjustment")</f>
        <v>239.32765241535003</v>
      </c>
      <c r="T726" s="255">
        <f>SUMIFS('7.  Persistence Report'!U$27:U$659,'7.  Persistence Report'!$D$27:$D$659,$B726,'7.  Persistence Report'!$H$27:$H$659,$R$605,'7.  Persistence Report'!$J$27:$J$659,"&lt;&gt;Adjustment")</f>
        <v>239.32765241535003</v>
      </c>
      <c r="U726" s="255">
        <f>SUMIFS('7.  Persistence Report'!V$27:V$659,'7.  Persistence Report'!$D$27:$D$659,$B726,'7.  Persistence Report'!$H$27:$H$659,$R$605,'7.  Persistence Report'!$J$27:$J$659,"&lt;&gt;Adjustment")</f>
        <v>239.32765241535003</v>
      </c>
      <c r="V726" s="255">
        <f>SUMIFS('7.  Persistence Report'!W$27:W$659,'7.  Persistence Report'!$D$27:$D$659,$B726,'7.  Persistence Report'!$H$27:$H$659,$R$605,'7.  Persistence Report'!$J$27:$J$659,"&lt;&gt;Adjustment")</f>
        <v>239.32765241535003</v>
      </c>
      <c r="W726" s="255">
        <f>SUMIFS('7.  Persistence Report'!X$27:X$659,'7.  Persistence Report'!$D$27:$D$659,$B726,'7.  Persistence Report'!$H$27:$H$659,$R$605,'7.  Persistence Report'!$J$27:$J$659,"&lt;&gt;Adjustment")</f>
        <v>239.32765241535003</v>
      </c>
      <c r="X726" s="255">
        <f>SUMIFS('7.  Persistence Report'!Y$27:Y$659,'7.  Persistence Report'!$D$27:$D$659,$B726,'7.  Persistence Report'!$H$27:$H$659,$R$605,'7.  Persistence Report'!$J$27:$J$659,"&lt;&gt;Adjustment")</f>
        <v>239.32765241535003</v>
      </c>
      <c r="Y726" s="255">
        <f>SUMIFS('7.  Persistence Report'!Z$27:Z$659,'7.  Persistence Report'!$D$27:$D$659,$B726,'7.  Persistence Report'!$H$27:$H$659,$R$605,'7.  Persistence Report'!$J$27:$J$659,"&lt;&gt;Adjustment")</f>
        <v>239.32765241535003</v>
      </c>
      <c r="Z726" s="255">
        <f>SUMIFS('7.  Persistence Report'!AA$27:AA$659,'7.  Persistence Report'!$D$27:$D$659,$B726,'7.  Persistence Report'!$H$27:$H$659,$R$605,'7.  Persistence Report'!$J$27:$J$659,"&lt;&gt;Adjustment")</f>
        <v>239.32765241535003</v>
      </c>
      <c r="AA726" s="255">
        <f>SUMIFS('7.  Persistence Report'!AB$27:AB$659,'7.  Persistence Report'!$D$27:$D$659,$B726,'7.  Persistence Report'!$H$27:$H$659,$R$605,'7.  Persistence Report'!$J$27:$J$659,"&lt;&gt;Adjustment")</f>
        <v>239.32765241535003</v>
      </c>
      <c r="AB726" s="255">
        <f>SUMIFS('7.  Persistence Report'!AC$27:AC$659,'7.  Persistence Report'!$D$27:$D$659,$B726,'7.  Persistence Report'!$H$27:$H$659,$R$605,'7.  Persistence Report'!$J$27:$J$659,"&lt;&gt;Adjustment")</f>
        <v>0</v>
      </c>
      <c r="AC726" s="255">
        <f>SUMIFS('7.  Persistence Report'!AD$27:AD$659,'7.  Persistence Report'!$D$27:$D$659,$B726,'7.  Persistence Report'!$H$27:$H$659,$R$605,'7.  Persistence Report'!$J$27:$J$659,"&lt;&gt;Adjustment")</f>
        <v>0</v>
      </c>
      <c r="AD726" s="255">
        <f>SUMIFS('7.  Persistence Report'!AE$27:AE$659,'7.  Persistence Report'!$D$27:$D$659,$B726,'7.  Persistence Report'!$H$27:$H$659,$R$605,'7.  Persistence Report'!$J$27:$J$659,"&lt;&gt;Adjustment")</f>
        <v>0</v>
      </c>
      <c r="AE726" s="366">
        <f>IFERROR(VLOOKUP($B726,'3-a.  Rate Class Allocations'!$B:$AM,4,FALSE),0)</f>
        <v>1</v>
      </c>
      <c r="AF726" s="366">
        <f>IFERROR(VLOOKUP($B726,'3-a.  Rate Class Allocations'!$B:$AM,6,FALSE),0)</f>
        <v>0</v>
      </c>
      <c r="AG726" s="366">
        <f>IFERROR(VLOOKUP($B726,'3-a.  Rate Class Allocations'!$B:$AM,8,FALSE),0)</f>
        <v>0</v>
      </c>
      <c r="AH726" s="366">
        <f>IFERROR(VLOOKUP($B726,'3-a.  Rate Class Allocations'!$B:$AM,9,FALSE),0)</f>
        <v>0</v>
      </c>
      <c r="AI726" s="366">
        <f>IFERROR(VLOOKUP($B726,'3-a.  Rate Class Allocations'!$B:$AM,11,FALSE),0)</f>
        <v>0</v>
      </c>
      <c r="AJ726" s="366">
        <f>IFERROR(VLOOKUP($B726,'3-a.  Rate Class Allocations'!$B:$AM,13,FALSE),0)</f>
        <v>0</v>
      </c>
      <c r="AK726" s="361"/>
      <c r="AL726" s="366"/>
      <c r="AM726" s="366"/>
      <c r="AN726" s="366"/>
      <c r="AO726" s="366"/>
      <c r="AP726" s="366"/>
      <c r="AQ726" s="366"/>
      <c r="AR726" s="366"/>
      <c r="AS726" s="256">
        <f>SUM(AE726:AR726)</f>
        <v>1</v>
      </c>
    </row>
    <row r="727" spans="1:45" outlineLevel="1">
      <c r="A727" s="464"/>
      <c r="B727" s="254" t="s">
        <v>310</v>
      </c>
      <c r="C727" s="251" t="s">
        <v>163</v>
      </c>
      <c r="D727" s="255">
        <f>SUMIFS('7.  Persistence Report'!AX$27:AX$659,'7.  Persistence Report'!$D$27:$D$659,$B726,'7.  Persistence Report'!$H$27:$H$659,$D$605,'7.  Persistence Report'!$J$27:$J$659,"Adjustment")</f>
        <v>0</v>
      </c>
      <c r="E727" s="255">
        <f>SUMIFS('7.  Persistence Report'!AY$27:AY$659,'7.  Persistence Report'!$D$27:$D$659,$B726,'7.  Persistence Report'!$H$27:$H$659,$D$605,'7.  Persistence Report'!$J$27:$J$659,"Adjustment")</f>
        <v>0</v>
      </c>
      <c r="F727" s="255">
        <f>SUMIFS('7.  Persistence Report'!AZ$27:AZ$659,'7.  Persistence Report'!$D$27:$D$659,$B726,'7.  Persistence Report'!$H$27:$H$659,$D$605,'7.  Persistence Report'!$J$27:$J$659,"Adjustment")</f>
        <v>0</v>
      </c>
      <c r="G727" s="255">
        <f>SUMIFS('7.  Persistence Report'!BA$27:BA$659,'7.  Persistence Report'!$D$27:$D$659,$B726,'7.  Persistence Report'!$H$27:$H$659,$D$605,'7.  Persistence Report'!$J$27:$J$659,"Adjustment")</f>
        <v>0</v>
      </c>
      <c r="H727" s="255">
        <f>SUMIFS('7.  Persistence Report'!BB$27:BB$659,'7.  Persistence Report'!$D$27:$D$659,$B726,'7.  Persistence Report'!$H$27:$H$659,$D$605,'7.  Persistence Report'!$J$27:$J$659,"Adjustment")</f>
        <v>0</v>
      </c>
      <c r="I727" s="255">
        <f>SUMIFS('7.  Persistence Report'!BC$27:BC$659,'7.  Persistence Report'!$D$27:$D$659,$B726,'7.  Persistence Report'!$H$27:$H$659,$D$605,'7.  Persistence Report'!$J$27:$J$659,"Adjustment")</f>
        <v>0</v>
      </c>
      <c r="J727" s="255">
        <f>SUMIFS('7.  Persistence Report'!BD$27:BD$659,'7.  Persistence Report'!$D$27:$D$659,$B726,'7.  Persistence Report'!$H$27:$H$659,$D$605,'7.  Persistence Report'!$J$27:$J$659,"Adjustment")</f>
        <v>0</v>
      </c>
      <c r="K727" s="255">
        <f>SUMIFS('7.  Persistence Report'!BE$27:BE$659,'7.  Persistence Report'!$D$27:$D$659,$B726,'7.  Persistence Report'!$H$27:$H$659,$D$605,'7.  Persistence Report'!$J$27:$J$659,"Adjustment")</f>
        <v>0</v>
      </c>
      <c r="L727" s="255">
        <f>SUMIFS('7.  Persistence Report'!BF$27:BF$659,'7.  Persistence Report'!$D$27:$D$659,$B726,'7.  Persistence Report'!$H$27:$H$659,$D$605,'7.  Persistence Report'!$J$27:$J$659,"Adjustment")</f>
        <v>0</v>
      </c>
      <c r="M727" s="255">
        <f>SUMIFS('7.  Persistence Report'!BG$27:BG$659,'7.  Persistence Report'!$D$27:$D$659,$B726,'7.  Persistence Report'!$H$27:$H$659,$D$605,'7.  Persistence Report'!$J$27:$J$659,"Adjustment")</f>
        <v>0</v>
      </c>
      <c r="N727" s="255">
        <f>SUMIFS('7.  Persistence Report'!BH$27:BH$659,'7.  Persistence Report'!$D$27:$D$659,$B726,'7.  Persistence Report'!$H$27:$H$659,$D$605,'7.  Persistence Report'!$J$27:$J$659,"Adjustment")</f>
        <v>0</v>
      </c>
      <c r="O727" s="255">
        <f>SUMIFS('7.  Persistence Report'!BI$27:BI$659,'7.  Persistence Report'!$D$27:$D$659,$B726,'7.  Persistence Report'!$H$27:$H$659,$D$605,'7.  Persistence Report'!$J$27:$J$659,"Adjustment")</f>
        <v>0</v>
      </c>
      <c r="P727" s="255">
        <f>SUMIFS('7.  Persistence Report'!BJ$27:BJ$659,'7.  Persistence Report'!$D$27:$D$659,$B726,'7.  Persistence Report'!$H$27:$H$659,$D$605,'7.  Persistence Report'!$J$27:$J$659,"Adjustment")</f>
        <v>0</v>
      </c>
      <c r="Q727" s="251"/>
      <c r="R727" s="255">
        <f>SUMIFS('7.  Persistence Report'!S$27:S$659,'7.  Persistence Report'!$D$27:$D$659,$B726,'7.  Persistence Report'!$H$27:$H$659,$R$605,'7.  Persistence Report'!$J$27:$J$659,"Adjustment")</f>
        <v>0</v>
      </c>
      <c r="S727" s="255">
        <f>SUMIFS('7.  Persistence Report'!T$27:T$659,'7.  Persistence Report'!$D$27:$D$659,$B726,'7.  Persistence Report'!$H$27:$H$659,$R$605,'7.  Persistence Report'!$J$27:$J$659,"Adjustment")</f>
        <v>0</v>
      </c>
      <c r="T727" s="255">
        <f>SUMIFS('7.  Persistence Report'!U$27:U$659,'7.  Persistence Report'!$D$27:$D$659,$B726,'7.  Persistence Report'!$H$27:$H$659,$R$605,'7.  Persistence Report'!$J$27:$J$659,"Adjustment")</f>
        <v>0</v>
      </c>
      <c r="U727" s="255">
        <f>SUMIFS('7.  Persistence Report'!V$27:V$659,'7.  Persistence Report'!$D$27:$D$659,$B726,'7.  Persistence Report'!$H$27:$H$659,$R$605,'7.  Persistence Report'!$J$27:$J$659,"Adjustment")</f>
        <v>0</v>
      </c>
      <c r="V727" s="255">
        <f>SUMIFS('7.  Persistence Report'!W$27:W$659,'7.  Persistence Report'!$D$27:$D$659,$B726,'7.  Persistence Report'!$H$27:$H$659,$R$605,'7.  Persistence Report'!$J$27:$J$659,"Adjustment")</f>
        <v>0</v>
      </c>
      <c r="W727" s="255">
        <f>SUMIFS('7.  Persistence Report'!X$27:X$659,'7.  Persistence Report'!$D$27:$D$659,$B726,'7.  Persistence Report'!$H$27:$H$659,$R$605,'7.  Persistence Report'!$J$27:$J$659,"Adjustment")</f>
        <v>0</v>
      </c>
      <c r="X727" s="255">
        <f>SUMIFS('7.  Persistence Report'!Y$27:Y$659,'7.  Persistence Report'!$D$27:$D$659,$B726,'7.  Persistence Report'!$H$27:$H$659,$R$605,'7.  Persistence Report'!$J$27:$J$659,"Adjustment")</f>
        <v>0</v>
      </c>
      <c r="Y727" s="255">
        <f>SUMIFS('7.  Persistence Report'!Z$27:Z$659,'7.  Persistence Report'!$D$27:$D$659,$B726,'7.  Persistence Report'!$H$27:$H$659,$R$605,'7.  Persistence Report'!$J$27:$J$659,"Adjustment")</f>
        <v>0</v>
      </c>
      <c r="Z727" s="255">
        <f>SUMIFS('7.  Persistence Report'!AA$27:AA$659,'7.  Persistence Report'!$D$27:$D$659,$B726,'7.  Persistence Report'!$H$27:$H$659,$R$605,'7.  Persistence Report'!$J$27:$J$659,"Adjustment")</f>
        <v>0</v>
      </c>
      <c r="AA727" s="255">
        <f>SUMIFS('7.  Persistence Report'!AB$27:AB$659,'7.  Persistence Report'!$D$27:$D$659,$B726,'7.  Persistence Report'!$H$27:$H$659,$R$605,'7.  Persistence Report'!$J$27:$J$659,"Adjustment")</f>
        <v>0</v>
      </c>
      <c r="AB727" s="255">
        <f>SUMIFS('7.  Persistence Report'!AC$27:AC$659,'7.  Persistence Report'!$D$27:$D$659,$B726,'7.  Persistence Report'!$H$27:$H$659,$R$605,'7.  Persistence Report'!$J$27:$J$659,"Adjustment")</f>
        <v>0</v>
      </c>
      <c r="AC727" s="255">
        <f>SUMIFS('7.  Persistence Report'!AD$27:AD$659,'7.  Persistence Report'!$D$27:$D$659,$B726,'7.  Persistence Report'!$H$27:$H$659,$R$605,'7.  Persistence Report'!$J$27:$J$659,"Adjustment")</f>
        <v>0</v>
      </c>
      <c r="AD727" s="255">
        <f>SUMIFS('7.  Persistence Report'!AE$27:AE$659,'7.  Persistence Report'!$D$27:$D$659,$B726,'7.  Persistence Report'!$H$27:$H$659,$R$605,'7.  Persistence Report'!$J$27:$J$659,"Adjustment")</f>
        <v>0</v>
      </c>
      <c r="AE727" s="362">
        <f>AE726</f>
        <v>1</v>
      </c>
      <c r="AF727" s="362">
        <f t="shared" ref="AF727" si="2134">AF726</f>
        <v>0</v>
      </c>
      <c r="AG727" s="362">
        <f t="shared" ref="AG727" si="2135">AG726</f>
        <v>0</v>
      </c>
      <c r="AH727" s="362">
        <f t="shared" ref="AH727" si="2136">AH726</f>
        <v>0</v>
      </c>
      <c r="AI727" s="362">
        <f t="shared" ref="AI727" si="2137">AI726</f>
        <v>0</v>
      </c>
      <c r="AJ727" s="362">
        <f t="shared" ref="AJ727" si="2138">AJ726</f>
        <v>0</v>
      </c>
      <c r="AK727" s="362">
        <f t="shared" ref="AK727" si="2139">AK726</f>
        <v>0</v>
      </c>
      <c r="AL727" s="362">
        <f t="shared" ref="AL727" si="2140">AL726</f>
        <v>0</v>
      </c>
      <c r="AM727" s="362">
        <f t="shared" ref="AM727" si="2141">AM726</f>
        <v>0</v>
      </c>
      <c r="AN727" s="362">
        <f t="shared" ref="AN727" si="2142">AN726</f>
        <v>0</v>
      </c>
      <c r="AO727" s="362">
        <f t="shared" ref="AO727" si="2143">AO726</f>
        <v>0</v>
      </c>
      <c r="AP727" s="362">
        <f t="shared" ref="AP727" si="2144">AP726</f>
        <v>0</v>
      </c>
      <c r="AQ727" s="362">
        <f t="shared" ref="AQ727" si="2145">AQ726</f>
        <v>0</v>
      </c>
      <c r="AR727" s="362">
        <f t="shared" ref="AR727" si="2146">AR726</f>
        <v>0</v>
      </c>
      <c r="AS727" s="266"/>
    </row>
    <row r="728" spans="1:45"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outlineLevel="1">
      <c r="A729" s="464">
        <v>38</v>
      </c>
      <c r="B729" s="819" t="s">
        <v>1046</v>
      </c>
      <c r="C729" s="251" t="s">
        <v>25</v>
      </c>
      <c r="D729" s="255">
        <f>SUMIFS('7.  Persistence Report'!AX$27:AX$659,'7.  Persistence Report'!$D$27:$D$659,$B729,'7.  Persistence Report'!$H$27:$H$659,$D$605,'7.  Persistence Report'!$J$27:$J$659,"&lt;&gt;Adjustment")</f>
        <v>1994755.4390573783</v>
      </c>
      <c r="E729" s="255">
        <f>SUMIFS('7.  Persistence Report'!AY$27:AY$659,'7.  Persistence Report'!$D$27:$D$659,$B729,'7.  Persistence Report'!$H$27:$H$659,$D$605,'7.  Persistence Report'!$J$27:$J$659,"&lt;&gt;Adjustment")</f>
        <v>1994755.4390573783</v>
      </c>
      <c r="F729" s="255">
        <f>SUMIFS('7.  Persistence Report'!AZ$27:AZ$659,'7.  Persistence Report'!$D$27:$D$659,$B729,'7.  Persistence Report'!$H$27:$H$659,$D$605,'7.  Persistence Report'!$J$27:$J$659,"&lt;&gt;Adjustment")</f>
        <v>1994755.4390573783</v>
      </c>
      <c r="G729" s="255">
        <f>SUMIFS('7.  Persistence Report'!BA$27:BA$659,'7.  Persistence Report'!$D$27:$D$659,$B729,'7.  Persistence Report'!$H$27:$H$659,$D$605,'7.  Persistence Report'!$J$27:$J$659,"&lt;&gt;Adjustment")</f>
        <v>1994755.4390573783</v>
      </c>
      <c r="H729" s="255">
        <f>SUMIFS('7.  Persistence Report'!BB$27:BB$659,'7.  Persistence Report'!$D$27:$D$659,$B729,'7.  Persistence Report'!$H$27:$H$659,$D$605,'7.  Persistence Report'!$J$27:$J$659,"&lt;&gt;Adjustment")</f>
        <v>1994755.4390573783</v>
      </c>
      <c r="I729" s="255">
        <f>SUMIFS('7.  Persistence Report'!BC$27:BC$659,'7.  Persistence Report'!$D$27:$D$659,$B729,'7.  Persistence Report'!$H$27:$H$659,$D$605,'7.  Persistence Report'!$J$27:$J$659,"&lt;&gt;Adjustment")</f>
        <v>1994755.4390573783</v>
      </c>
      <c r="J729" s="255">
        <f>SUMIFS('7.  Persistence Report'!BD$27:BD$659,'7.  Persistence Report'!$D$27:$D$659,$B729,'7.  Persistence Report'!$H$27:$H$659,$D$605,'7.  Persistence Report'!$J$27:$J$659,"&lt;&gt;Adjustment")</f>
        <v>1994755.4390573783</v>
      </c>
      <c r="K729" s="255">
        <f>SUMIFS('7.  Persistence Report'!BE$27:BE$659,'7.  Persistence Report'!$D$27:$D$659,$B729,'7.  Persistence Report'!$H$27:$H$659,$D$605,'7.  Persistence Report'!$J$27:$J$659,"&lt;&gt;Adjustment")</f>
        <v>1994755.4390573783</v>
      </c>
      <c r="L729" s="255">
        <f>SUMIFS('7.  Persistence Report'!BF$27:BF$659,'7.  Persistence Report'!$D$27:$D$659,$B729,'7.  Persistence Report'!$H$27:$H$659,$D$605,'7.  Persistence Report'!$J$27:$J$659,"&lt;&gt;Adjustment")</f>
        <v>1994755.4390573783</v>
      </c>
      <c r="M729" s="255">
        <f>SUMIFS('7.  Persistence Report'!BG$27:BG$659,'7.  Persistence Report'!$D$27:$D$659,$B729,'7.  Persistence Report'!$H$27:$H$659,$D$605,'7.  Persistence Report'!$J$27:$J$659,"&lt;&gt;Adjustment")</f>
        <v>1994755.4390573783</v>
      </c>
      <c r="N729" s="255">
        <f>SUMIFS('7.  Persistence Report'!BH$27:BH$659,'7.  Persistence Report'!$D$27:$D$659,$B729,'7.  Persistence Report'!$H$27:$H$659,$D$605,'7.  Persistence Report'!$J$27:$J$659,"&lt;&gt;Adjustment")</f>
        <v>1994755.4390573783</v>
      </c>
      <c r="O729" s="255">
        <f>SUMIFS('7.  Persistence Report'!BI$27:BI$659,'7.  Persistence Report'!$D$27:$D$659,$B729,'7.  Persistence Report'!$H$27:$H$659,$D$605,'7.  Persistence Report'!$J$27:$J$659,"&lt;&gt;Adjustment")</f>
        <v>1994755.4390573783</v>
      </c>
      <c r="P729" s="255">
        <f>SUMIFS('7.  Persistence Report'!BJ$27:BJ$659,'7.  Persistence Report'!$D$27:$D$659,$B729,'7.  Persistence Report'!$H$27:$H$659,$D$605,'7.  Persistence Report'!$J$27:$J$659,"&lt;&gt;Adjustment")</f>
        <v>1994755.4390573783</v>
      </c>
      <c r="Q729" s="251"/>
      <c r="R729" s="255">
        <f>SUMIFS('7.  Persistence Report'!S$27:S$659,'7.  Persistence Report'!$D$27:$D$659,$B729,'7.  Persistence Report'!$H$27:$H$659,$R$605,'7.  Persistence Report'!$J$27:$J$659,"&lt;&gt;Adjustment")</f>
        <v>0</v>
      </c>
      <c r="S729" s="255">
        <f>SUMIFS('7.  Persistence Report'!T$27:T$659,'7.  Persistence Report'!$D$27:$D$659,$B729,'7.  Persistence Report'!$H$27:$H$659,$R$605,'7.  Persistence Report'!$J$27:$J$659,"&lt;&gt;Adjustment")</f>
        <v>0</v>
      </c>
      <c r="T729" s="255">
        <f>SUMIFS('7.  Persistence Report'!U$27:U$659,'7.  Persistence Report'!$D$27:$D$659,$B729,'7.  Persistence Report'!$H$27:$H$659,$R$605,'7.  Persistence Report'!$J$27:$J$659,"&lt;&gt;Adjustment")</f>
        <v>0</v>
      </c>
      <c r="U729" s="255">
        <f>SUMIFS('7.  Persistence Report'!V$27:V$659,'7.  Persistence Report'!$D$27:$D$659,$B729,'7.  Persistence Report'!$H$27:$H$659,$R$605,'7.  Persistence Report'!$J$27:$J$659,"&lt;&gt;Adjustment")</f>
        <v>0</v>
      </c>
      <c r="V729" s="255">
        <f>SUMIFS('7.  Persistence Report'!W$27:W$659,'7.  Persistence Report'!$D$27:$D$659,$B729,'7.  Persistence Report'!$H$27:$H$659,$R$605,'7.  Persistence Report'!$J$27:$J$659,"&lt;&gt;Adjustment")</f>
        <v>0</v>
      </c>
      <c r="W729" s="255">
        <f>SUMIFS('7.  Persistence Report'!X$27:X$659,'7.  Persistence Report'!$D$27:$D$659,$B729,'7.  Persistence Report'!$H$27:$H$659,$R$605,'7.  Persistence Report'!$J$27:$J$659,"&lt;&gt;Adjustment")</f>
        <v>0</v>
      </c>
      <c r="X729" s="255">
        <f>SUMIFS('7.  Persistence Report'!Y$27:Y$659,'7.  Persistence Report'!$D$27:$D$659,$B729,'7.  Persistence Report'!$H$27:$H$659,$R$605,'7.  Persistence Report'!$J$27:$J$659,"&lt;&gt;Adjustment")</f>
        <v>0</v>
      </c>
      <c r="Y729" s="255">
        <f>SUMIFS('7.  Persistence Report'!Z$27:Z$659,'7.  Persistence Report'!$D$27:$D$659,$B729,'7.  Persistence Report'!$H$27:$H$659,$R$605,'7.  Persistence Report'!$J$27:$J$659,"&lt;&gt;Adjustment")</f>
        <v>0</v>
      </c>
      <c r="Z729" s="255">
        <f>SUMIFS('7.  Persistence Report'!AA$27:AA$659,'7.  Persistence Report'!$D$27:$D$659,$B729,'7.  Persistence Report'!$H$27:$H$659,$R$605,'7.  Persistence Report'!$J$27:$J$659,"&lt;&gt;Adjustment")</f>
        <v>0</v>
      </c>
      <c r="AA729" s="255">
        <f>SUMIFS('7.  Persistence Report'!AB$27:AB$659,'7.  Persistence Report'!$D$27:$D$659,$B729,'7.  Persistence Report'!$H$27:$H$659,$R$605,'7.  Persistence Report'!$J$27:$J$659,"&lt;&gt;Adjustment")</f>
        <v>0</v>
      </c>
      <c r="AB729" s="255">
        <f>SUMIFS('7.  Persistence Report'!AC$27:AC$659,'7.  Persistence Report'!$D$27:$D$659,$B729,'7.  Persistence Report'!$H$27:$H$659,$R$605,'7.  Persistence Report'!$J$27:$J$659,"&lt;&gt;Adjustment")</f>
        <v>0</v>
      </c>
      <c r="AC729" s="255">
        <f>SUMIFS('7.  Persistence Report'!AD$27:AD$659,'7.  Persistence Report'!$D$27:$D$659,$B729,'7.  Persistence Report'!$H$27:$H$659,$R$605,'7.  Persistence Report'!$J$27:$J$659,"&lt;&gt;Adjustment")</f>
        <v>0</v>
      </c>
      <c r="AD729" s="255">
        <f>SUMIFS('7.  Persistence Report'!AE$27:AE$659,'7.  Persistence Report'!$D$27:$D$659,$B729,'7.  Persistence Report'!$H$27:$H$659,$R$605,'7.  Persistence Report'!$J$27:$J$659,"&lt;&gt;Adjustment")</f>
        <v>0</v>
      </c>
      <c r="AE729" s="366">
        <f>IFERROR(VLOOKUP($B729,'3-a.  Rate Class Allocations'!$B:$AM,4,FALSE),0)</f>
        <v>1</v>
      </c>
      <c r="AF729" s="366">
        <f>IFERROR(VLOOKUP($B729,'3-a.  Rate Class Allocations'!$B:$AM,6,FALSE),0)</f>
        <v>0</v>
      </c>
      <c r="AG729" s="366">
        <f>IFERROR(VLOOKUP($B729,'3-a.  Rate Class Allocations'!$B:$AM,8,FALSE),0)</f>
        <v>0</v>
      </c>
      <c r="AH729" s="366">
        <f>IFERROR(VLOOKUP($B729,'3-a.  Rate Class Allocations'!$B:$AM,9,FALSE),0)</f>
        <v>0</v>
      </c>
      <c r="AI729" s="366">
        <f>IFERROR(VLOOKUP($B729,'3-a.  Rate Class Allocations'!$B:$AM,11,FALSE),0)</f>
        <v>0</v>
      </c>
      <c r="AJ729" s="366">
        <f>IFERROR(VLOOKUP($B729,'3-a.  Rate Class Allocations'!$B:$AM,13,FALSE),0)</f>
        <v>0</v>
      </c>
      <c r="AK729" s="361"/>
      <c r="AL729" s="366"/>
      <c r="AM729" s="366"/>
      <c r="AN729" s="366"/>
      <c r="AO729" s="366"/>
      <c r="AP729" s="366"/>
      <c r="AQ729" s="366"/>
      <c r="AR729" s="366"/>
      <c r="AS729" s="256">
        <f>SUM(AE729:AR729)</f>
        <v>1</v>
      </c>
    </row>
    <row r="730" spans="1:45" outlineLevel="1">
      <c r="A730" s="464"/>
      <c r="B730" s="254" t="s">
        <v>310</v>
      </c>
      <c r="C730" s="251" t="s">
        <v>163</v>
      </c>
      <c r="D730" s="255">
        <f>SUMIFS('7.  Persistence Report'!AX$27:AX$659,'7.  Persistence Report'!$D$27:$D$659,$B729,'7.  Persistence Report'!$H$27:$H$659,$D$605,'7.  Persistence Report'!$J$27:$J$659,"Adjustment")</f>
        <v>0</v>
      </c>
      <c r="E730" s="255">
        <f>SUMIFS('7.  Persistence Report'!AY$27:AY$659,'7.  Persistence Report'!$D$27:$D$659,$B729,'7.  Persistence Report'!$H$27:$H$659,$D$605,'7.  Persistence Report'!$J$27:$J$659,"Adjustment")</f>
        <v>0</v>
      </c>
      <c r="F730" s="255">
        <f>SUMIFS('7.  Persistence Report'!AZ$27:AZ$659,'7.  Persistence Report'!$D$27:$D$659,$B729,'7.  Persistence Report'!$H$27:$H$659,$D$605,'7.  Persistence Report'!$J$27:$J$659,"Adjustment")</f>
        <v>0</v>
      </c>
      <c r="G730" s="255">
        <f>SUMIFS('7.  Persistence Report'!BA$27:BA$659,'7.  Persistence Report'!$D$27:$D$659,$B729,'7.  Persistence Report'!$H$27:$H$659,$D$605,'7.  Persistence Report'!$J$27:$J$659,"Adjustment")</f>
        <v>0</v>
      </c>
      <c r="H730" s="255">
        <f>SUMIFS('7.  Persistence Report'!BB$27:BB$659,'7.  Persistence Report'!$D$27:$D$659,$B729,'7.  Persistence Report'!$H$27:$H$659,$D$605,'7.  Persistence Report'!$J$27:$J$659,"Adjustment")</f>
        <v>0</v>
      </c>
      <c r="I730" s="255">
        <f>SUMIFS('7.  Persistence Report'!BC$27:BC$659,'7.  Persistence Report'!$D$27:$D$659,$B729,'7.  Persistence Report'!$H$27:$H$659,$D$605,'7.  Persistence Report'!$J$27:$J$659,"Adjustment")</f>
        <v>0</v>
      </c>
      <c r="J730" s="255">
        <f>SUMIFS('7.  Persistence Report'!BD$27:BD$659,'7.  Persistence Report'!$D$27:$D$659,$B729,'7.  Persistence Report'!$H$27:$H$659,$D$605,'7.  Persistence Report'!$J$27:$J$659,"Adjustment")</f>
        <v>0</v>
      </c>
      <c r="K730" s="255">
        <f>SUMIFS('7.  Persistence Report'!BE$27:BE$659,'7.  Persistence Report'!$D$27:$D$659,$B729,'7.  Persistence Report'!$H$27:$H$659,$D$605,'7.  Persistence Report'!$J$27:$J$659,"Adjustment")</f>
        <v>0</v>
      </c>
      <c r="L730" s="255">
        <f>SUMIFS('7.  Persistence Report'!BF$27:BF$659,'7.  Persistence Report'!$D$27:$D$659,$B729,'7.  Persistence Report'!$H$27:$H$659,$D$605,'7.  Persistence Report'!$J$27:$J$659,"Adjustment")</f>
        <v>0</v>
      </c>
      <c r="M730" s="255">
        <f>SUMIFS('7.  Persistence Report'!BG$27:BG$659,'7.  Persistence Report'!$D$27:$D$659,$B729,'7.  Persistence Report'!$H$27:$H$659,$D$605,'7.  Persistence Report'!$J$27:$J$659,"Adjustment")</f>
        <v>0</v>
      </c>
      <c r="N730" s="255">
        <f>SUMIFS('7.  Persistence Report'!BH$27:BH$659,'7.  Persistence Report'!$D$27:$D$659,$B729,'7.  Persistence Report'!$H$27:$H$659,$D$605,'7.  Persistence Report'!$J$27:$J$659,"Adjustment")</f>
        <v>0</v>
      </c>
      <c r="O730" s="255">
        <f>SUMIFS('7.  Persistence Report'!BI$27:BI$659,'7.  Persistence Report'!$D$27:$D$659,$B729,'7.  Persistence Report'!$H$27:$H$659,$D$605,'7.  Persistence Report'!$J$27:$J$659,"Adjustment")</f>
        <v>0</v>
      </c>
      <c r="P730" s="255">
        <f>SUMIFS('7.  Persistence Report'!BJ$27:BJ$659,'7.  Persistence Report'!$D$27:$D$659,$B729,'7.  Persistence Report'!$H$27:$H$659,$D$605,'7.  Persistence Report'!$J$27:$J$659,"Adjustment")</f>
        <v>0</v>
      </c>
      <c r="Q730" s="251"/>
      <c r="R730" s="255">
        <f>SUMIFS('7.  Persistence Report'!S$27:S$659,'7.  Persistence Report'!$D$27:$D$659,$B729,'7.  Persistence Report'!$H$27:$H$659,$R$605,'7.  Persistence Report'!$J$27:$J$659,"Adjustment")</f>
        <v>0</v>
      </c>
      <c r="S730" s="255">
        <f>SUMIFS('7.  Persistence Report'!T$27:T$659,'7.  Persistence Report'!$D$27:$D$659,$B729,'7.  Persistence Report'!$H$27:$H$659,$R$605,'7.  Persistence Report'!$J$27:$J$659,"Adjustment")</f>
        <v>0</v>
      </c>
      <c r="T730" s="255">
        <f>SUMIFS('7.  Persistence Report'!U$27:U$659,'7.  Persistence Report'!$D$27:$D$659,$B729,'7.  Persistence Report'!$H$27:$H$659,$R$605,'7.  Persistence Report'!$J$27:$J$659,"Adjustment")</f>
        <v>0</v>
      </c>
      <c r="U730" s="255">
        <f>SUMIFS('7.  Persistence Report'!V$27:V$659,'7.  Persistence Report'!$D$27:$D$659,$B729,'7.  Persistence Report'!$H$27:$H$659,$R$605,'7.  Persistence Report'!$J$27:$J$659,"Adjustment")</f>
        <v>0</v>
      </c>
      <c r="V730" s="255">
        <f>SUMIFS('7.  Persistence Report'!W$27:W$659,'7.  Persistence Report'!$D$27:$D$659,$B729,'7.  Persistence Report'!$H$27:$H$659,$R$605,'7.  Persistence Report'!$J$27:$J$659,"Adjustment")</f>
        <v>0</v>
      </c>
      <c r="W730" s="255">
        <f>SUMIFS('7.  Persistence Report'!X$27:X$659,'7.  Persistence Report'!$D$27:$D$659,$B729,'7.  Persistence Report'!$H$27:$H$659,$R$605,'7.  Persistence Report'!$J$27:$J$659,"Adjustment")</f>
        <v>0</v>
      </c>
      <c r="X730" s="255">
        <f>SUMIFS('7.  Persistence Report'!Y$27:Y$659,'7.  Persistence Report'!$D$27:$D$659,$B729,'7.  Persistence Report'!$H$27:$H$659,$R$605,'7.  Persistence Report'!$J$27:$J$659,"Adjustment")</f>
        <v>0</v>
      </c>
      <c r="Y730" s="255">
        <f>SUMIFS('7.  Persistence Report'!Z$27:Z$659,'7.  Persistence Report'!$D$27:$D$659,$B729,'7.  Persistence Report'!$H$27:$H$659,$R$605,'7.  Persistence Report'!$J$27:$J$659,"Adjustment")</f>
        <v>0</v>
      </c>
      <c r="Z730" s="255">
        <f>SUMIFS('7.  Persistence Report'!AA$27:AA$659,'7.  Persistence Report'!$D$27:$D$659,$B729,'7.  Persistence Report'!$H$27:$H$659,$R$605,'7.  Persistence Report'!$J$27:$J$659,"Adjustment")</f>
        <v>0</v>
      </c>
      <c r="AA730" s="255">
        <f>SUMIFS('7.  Persistence Report'!AB$27:AB$659,'7.  Persistence Report'!$D$27:$D$659,$B729,'7.  Persistence Report'!$H$27:$H$659,$R$605,'7.  Persistence Report'!$J$27:$J$659,"Adjustment")</f>
        <v>0</v>
      </c>
      <c r="AB730" s="255">
        <f>SUMIFS('7.  Persistence Report'!AC$27:AC$659,'7.  Persistence Report'!$D$27:$D$659,$B729,'7.  Persistence Report'!$H$27:$H$659,$R$605,'7.  Persistence Report'!$J$27:$J$659,"Adjustment")</f>
        <v>0</v>
      </c>
      <c r="AC730" s="255">
        <f>SUMIFS('7.  Persistence Report'!AD$27:AD$659,'7.  Persistence Report'!$D$27:$D$659,$B729,'7.  Persistence Report'!$H$27:$H$659,$R$605,'7.  Persistence Report'!$J$27:$J$659,"Adjustment")</f>
        <v>0</v>
      </c>
      <c r="AD730" s="255">
        <f>SUMIFS('7.  Persistence Report'!AE$27:AE$659,'7.  Persistence Report'!$D$27:$D$659,$B729,'7.  Persistence Report'!$H$27:$H$659,$R$605,'7.  Persistence Report'!$J$27:$J$659,"Adjustment")</f>
        <v>0</v>
      </c>
      <c r="AE730" s="362">
        <f>AE729</f>
        <v>1</v>
      </c>
      <c r="AF730" s="362">
        <f t="shared" ref="AF730" si="2147">AF729</f>
        <v>0</v>
      </c>
      <c r="AG730" s="362">
        <f t="shared" ref="AG730" si="2148">AG729</f>
        <v>0</v>
      </c>
      <c r="AH730" s="362">
        <f t="shared" ref="AH730" si="2149">AH729</f>
        <v>0</v>
      </c>
      <c r="AI730" s="362">
        <f t="shared" ref="AI730" si="2150">AI729</f>
        <v>0</v>
      </c>
      <c r="AJ730" s="362">
        <f t="shared" ref="AJ730" si="2151">AJ729</f>
        <v>0</v>
      </c>
      <c r="AK730" s="362">
        <f t="shared" ref="AK730" si="2152">AK729</f>
        <v>0</v>
      </c>
      <c r="AL730" s="362">
        <f t="shared" ref="AL730" si="2153">AL729</f>
        <v>0</v>
      </c>
      <c r="AM730" s="362">
        <f t="shared" ref="AM730" si="2154">AM729</f>
        <v>0</v>
      </c>
      <c r="AN730" s="362">
        <f t="shared" ref="AN730" si="2155">AN729</f>
        <v>0</v>
      </c>
      <c r="AO730" s="362">
        <f t="shared" ref="AO730" si="2156">AO729</f>
        <v>0</v>
      </c>
      <c r="AP730" s="362">
        <f t="shared" ref="AP730" si="2157">AP729</f>
        <v>0</v>
      </c>
      <c r="AQ730" s="362">
        <f t="shared" ref="AQ730" si="2158">AQ729</f>
        <v>0</v>
      </c>
      <c r="AR730" s="362">
        <f t="shared" ref="AR730" si="2159">AR729</f>
        <v>0</v>
      </c>
      <c r="AS730" s="266"/>
    </row>
    <row r="731" spans="1:45"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30" hidden="1"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idden="1" outlineLevel="1">
      <c r="A733" s="464"/>
      <c r="B733" s="254" t="s">
        <v>310</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2160">AF732</f>
        <v>0</v>
      </c>
      <c r="AG733" s="362">
        <f t="shared" ref="AG733" si="2161">AG732</f>
        <v>0</v>
      </c>
      <c r="AH733" s="362">
        <f t="shared" ref="AH733" si="2162">AH732</f>
        <v>0</v>
      </c>
      <c r="AI733" s="362">
        <f t="shared" ref="AI733" si="2163">AI732</f>
        <v>0</v>
      </c>
      <c r="AJ733" s="362">
        <f t="shared" ref="AJ733" si="2164">AJ732</f>
        <v>0</v>
      </c>
      <c r="AK733" s="362">
        <f t="shared" ref="AK733" si="2165">AK732</f>
        <v>0</v>
      </c>
      <c r="AL733" s="362">
        <f t="shared" ref="AL733" si="2166">AL732</f>
        <v>0</v>
      </c>
      <c r="AM733" s="362">
        <f t="shared" ref="AM733" si="2167">AM732</f>
        <v>0</v>
      </c>
      <c r="AN733" s="362">
        <f t="shared" ref="AN733" si="2168">AN732</f>
        <v>0</v>
      </c>
      <c r="AO733" s="362">
        <f t="shared" ref="AO733" si="2169">AO732</f>
        <v>0</v>
      </c>
      <c r="AP733" s="362">
        <f t="shared" ref="AP733" si="2170">AP732</f>
        <v>0</v>
      </c>
      <c r="AQ733" s="362">
        <f t="shared" ref="AQ733" si="2171">AQ732</f>
        <v>0</v>
      </c>
      <c r="AR733" s="362">
        <f t="shared" ref="AR733" si="2172">AR732</f>
        <v>0</v>
      </c>
      <c r="AS733" s="266"/>
    </row>
    <row r="734" spans="1:45" hidden="1"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30" hidden="1"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idden="1" outlineLevel="1">
      <c r="A736" s="464"/>
      <c r="B736" s="254" t="s">
        <v>310</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2173">AF735</f>
        <v>0</v>
      </c>
      <c r="AG736" s="362">
        <f t="shared" ref="AG736" si="2174">AG735</f>
        <v>0</v>
      </c>
      <c r="AH736" s="362">
        <f t="shared" ref="AH736" si="2175">AH735</f>
        <v>0</v>
      </c>
      <c r="AI736" s="362">
        <f t="shared" ref="AI736" si="2176">AI735</f>
        <v>0</v>
      </c>
      <c r="AJ736" s="362">
        <f t="shared" ref="AJ736" si="2177">AJ735</f>
        <v>0</v>
      </c>
      <c r="AK736" s="362">
        <f t="shared" ref="AK736" si="2178">AK735</f>
        <v>0</v>
      </c>
      <c r="AL736" s="362">
        <f t="shared" ref="AL736" si="2179">AL735</f>
        <v>0</v>
      </c>
      <c r="AM736" s="362">
        <f t="shared" ref="AM736" si="2180">AM735</f>
        <v>0</v>
      </c>
      <c r="AN736" s="362">
        <f t="shared" ref="AN736" si="2181">AN735</f>
        <v>0</v>
      </c>
      <c r="AO736" s="362">
        <f t="shared" ref="AO736" si="2182">AO735</f>
        <v>0</v>
      </c>
      <c r="AP736" s="362">
        <f t="shared" ref="AP736" si="2183">AP735</f>
        <v>0</v>
      </c>
      <c r="AQ736" s="362">
        <f t="shared" ref="AQ736" si="2184">AQ735</f>
        <v>0</v>
      </c>
      <c r="AR736" s="362">
        <f t="shared" ref="AR736" si="2185">AR735</f>
        <v>0</v>
      </c>
      <c r="AS736" s="266"/>
    </row>
    <row r="737" spans="1:45" hidden="1"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0" hidden="1"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idden="1" outlineLevel="1">
      <c r="A739" s="464"/>
      <c r="B739" s="254" t="s">
        <v>310</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2186">AF738</f>
        <v>0</v>
      </c>
      <c r="AG739" s="362">
        <f t="shared" ref="AG739" si="2187">AG738</f>
        <v>0</v>
      </c>
      <c r="AH739" s="362">
        <f t="shared" ref="AH739" si="2188">AH738</f>
        <v>0</v>
      </c>
      <c r="AI739" s="362">
        <f t="shared" ref="AI739" si="2189">AI738</f>
        <v>0</v>
      </c>
      <c r="AJ739" s="362">
        <f t="shared" ref="AJ739" si="2190">AJ738</f>
        <v>0</v>
      </c>
      <c r="AK739" s="362">
        <f t="shared" ref="AK739" si="2191">AK738</f>
        <v>0</v>
      </c>
      <c r="AL739" s="362">
        <f t="shared" ref="AL739" si="2192">AL738</f>
        <v>0</v>
      </c>
      <c r="AM739" s="362">
        <f t="shared" ref="AM739" si="2193">AM738</f>
        <v>0</v>
      </c>
      <c r="AN739" s="362">
        <f t="shared" ref="AN739" si="2194">AN738</f>
        <v>0</v>
      </c>
      <c r="AO739" s="362">
        <f t="shared" ref="AO739" si="2195">AO738</f>
        <v>0</v>
      </c>
      <c r="AP739" s="362">
        <f t="shared" ref="AP739" si="2196">AP738</f>
        <v>0</v>
      </c>
      <c r="AQ739" s="362">
        <f t="shared" ref="AQ739" si="2197">AQ738</f>
        <v>0</v>
      </c>
      <c r="AR739" s="362">
        <f t="shared" ref="AR739" si="2198">AR738</f>
        <v>0</v>
      </c>
      <c r="AS739" s="266"/>
    </row>
    <row r="740" spans="1:45" hidden="1"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0" hidden="1"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idden="1" outlineLevel="1">
      <c r="A742" s="464"/>
      <c r="B742" s="254" t="s">
        <v>310</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f>AE741</f>
        <v>0</v>
      </c>
      <c r="AF742" s="362">
        <f t="shared" ref="AF742" si="2199">AF741</f>
        <v>0</v>
      </c>
      <c r="AG742" s="362">
        <f t="shared" ref="AG742" si="2200">AG741</f>
        <v>0</v>
      </c>
      <c r="AH742" s="362">
        <f t="shared" ref="AH742" si="2201">AH741</f>
        <v>0</v>
      </c>
      <c r="AI742" s="362">
        <f t="shared" ref="AI742" si="2202">AI741</f>
        <v>0</v>
      </c>
      <c r="AJ742" s="362">
        <f t="shared" ref="AJ742" si="2203">AJ741</f>
        <v>0</v>
      </c>
      <c r="AK742" s="362">
        <f t="shared" ref="AK742" si="2204">AK741</f>
        <v>0</v>
      </c>
      <c r="AL742" s="362">
        <f t="shared" ref="AL742" si="2205">AL741</f>
        <v>0</v>
      </c>
      <c r="AM742" s="362">
        <f t="shared" ref="AM742" si="2206">AM741</f>
        <v>0</v>
      </c>
      <c r="AN742" s="362">
        <f t="shared" ref="AN742" si="2207">AN741</f>
        <v>0</v>
      </c>
      <c r="AO742" s="362">
        <f t="shared" ref="AO742" si="2208">AO741</f>
        <v>0</v>
      </c>
      <c r="AP742" s="362">
        <f t="shared" ref="AP742" si="2209">AP741</f>
        <v>0</v>
      </c>
      <c r="AQ742" s="362">
        <f t="shared" ref="AQ742" si="2210">AQ741</f>
        <v>0</v>
      </c>
      <c r="AR742" s="362">
        <f t="shared" ref="AR742" si="2211">AR741</f>
        <v>0</v>
      </c>
      <c r="AS742" s="266"/>
    </row>
    <row r="743" spans="1:45" hidden="1"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idden="1"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idden="1" outlineLevel="1">
      <c r="A745" s="464"/>
      <c r="B745" s="254" t="s">
        <v>310</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2212">AF744</f>
        <v>0</v>
      </c>
      <c r="AG745" s="362">
        <f t="shared" ref="AG745" si="2213">AG744</f>
        <v>0</v>
      </c>
      <c r="AH745" s="362">
        <f t="shared" ref="AH745" si="2214">AH744</f>
        <v>0</v>
      </c>
      <c r="AI745" s="362">
        <f t="shared" ref="AI745" si="2215">AI744</f>
        <v>0</v>
      </c>
      <c r="AJ745" s="362">
        <f t="shared" ref="AJ745" si="2216">AJ744</f>
        <v>0</v>
      </c>
      <c r="AK745" s="362">
        <f t="shared" ref="AK745" si="2217">AK744</f>
        <v>0</v>
      </c>
      <c r="AL745" s="362">
        <f t="shared" ref="AL745" si="2218">AL744</f>
        <v>0</v>
      </c>
      <c r="AM745" s="362">
        <f t="shared" ref="AM745" si="2219">AM744</f>
        <v>0</v>
      </c>
      <c r="AN745" s="362">
        <f t="shared" ref="AN745" si="2220">AN744</f>
        <v>0</v>
      </c>
      <c r="AO745" s="362">
        <f t="shared" ref="AO745" si="2221">AO744</f>
        <v>0</v>
      </c>
      <c r="AP745" s="362">
        <f t="shared" ref="AP745" si="2222">AP744</f>
        <v>0</v>
      </c>
      <c r="AQ745" s="362">
        <f t="shared" ref="AQ745" si="2223">AQ744</f>
        <v>0</v>
      </c>
      <c r="AR745" s="362">
        <f t="shared" ref="AR745" si="2224">AR744</f>
        <v>0</v>
      </c>
      <c r="AS745" s="266"/>
    </row>
    <row r="746" spans="1:45" hidden="1"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0" hidden="1"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idden="1" outlineLevel="1">
      <c r="A748" s="464"/>
      <c r="B748" s="254" t="s">
        <v>310</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2225">AF747</f>
        <v>0</v>
      </c>
      <c r="AG748" s="362">
        <f t="shared" ref="AG748" si="2226">AG747</f>
        <v>0</v>
      </c>
      <c r="AH748" s="362">
        <f t="shared" ref="AH748" si="2227">AH747</f>
        <v>0</v>
      </c>
      <c r="AI748" s="362">
        <f t="shared" ref="AI748" si="2228">AI747</f>
        <v>0</v>
      </c>
      <c r="AJ748" s="362">
        <f t="shared" ref="AJ748" si="2229">AJ747</f>
        <v>0</v>
      </c>
      <c r="AK748" s="362">
        <f t="shared" ref="AK748" si="2230">AK747</f>
        <v>0</v>
      </c>
      <c r="AL748" s="362">
        <f t="shared" ref="AL748" si="2231">AL747</f>
        <v>0</v>
      </c>
      <c r="AM748" s="362">
        <f t="shared" ref="AM748" si="2232">AM747</f>
        <v>0</v>
      </c>
      <c r="AN748" s="362">
        <f t="shared" ref="AN748" si="2233">AN747</f>
        <v>0</v>
      </c>
      <c r="AO748" s="362">
        <f t="shared" ref="AO748" si="2234">AO747</f>
        <v>0</v>
      </c>
      <c r="AP748" s="362">
        <f t="shared" ref="AP748" si="2235">AP747</f>
        <v>0</v>
      </c>
      <c r="AQ748" s="362">
        <f t="shared" ref="AQ748" si="2236">AQ747</f>
        <v>0</v>
      </c>
      <c r="AR748" s="362">
        <f t="shared" ref="AR748" si="2237">AR747</f>
        <v>0</v>
      </c>
      <c r="AS748" s="266"/>
    </row>
    <row r="749" spans="1:45" hidden="1"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0" hidden="1"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idden="1" outlineLevel="1">
      <c r="A751" s="464"/>
      <c r="B751" s="254" t="s">
        <v>310</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f>AE750</f>
        <v>0</v>
      </c>
      <c r="AF751" s="362">
        <f t="shared" ref="AF751" si="2238">AF750</f>
        <v>0</v>
      </c>
      <c r="AG751" s="362">
        <f t="shared" ref="AG751" si="2239">AG750</f>
        <v>0</v>
      </c>
      <c r="AH751" s="362">
        <f t="shared" ref="AH751" si="2240">AH750</f>
        <v>0</v>
      </c>
      <c r="AI751" s="362">
        <f t="shared" ref="AI751" si="2241">AI750</f>
        <v>0</v>
      </c>
      <c r="AJ751" s="362">
        <f t="shared" ref="AJ751" si="2242">AJ750</f>
        <v>0</v>
      </c>
      <c r="AK751" s="362">
        <f t="shared" ref="AK751" si="2243">AK750</f>
        <v>0</v>
      </c>
      <c r="AL751" s="362">
        <f t="shared" ref="AL751" si="2244">AL750</f>
        <v>0</v>
      </c>
      <c r="AM751" s="362">
        <f t="shared" ref="AM751" si="2245">AM750</f>
        <v>0</v>
      </c>
      <c r="AN751" s="362">
        <f t="shared" ref="AN751" si="2246">AN750</f>
        <v>0</v>
      </c>
      <c r="AO751" s="362">
        <f t="shared" ref="AO751" si="2247">AO750</f>
        <v>0</v>
      </c>
      <c r="AP751" s="362">
        <f t="shared" ref="AP751" si="2248">AP750</f>
        <v>0</v>
      </c>
      <c r="AQ751" s="362">
        <f t="shared" ref="AQ751" si="2249">AQ750</f>
        <v>0</v>
      </c>
      <c r="AR751" s="362">
        <f t="shared" ref="AR751" si="2250">AR750</f>
        <v>0</v>
      </c>
      <c r="AS751" s="266"/>
    </row>
    <row r="752" spans="1:45" hidden="1"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0" hidden="1"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hidden="1" outlineLevel="1">
      <c r="A754" s="464"/>
      <c r="B754" s="254" t="s">
        <v>310</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2251">AF753</f>
        <v>0</v>
      </c>
      <c r="AG754" s="362">
        <f t="shared" ref="AG754" si="2252">AG753</f>
        <v>0</v>
      </c>
      <c r="AH754" s="362">
        <f t="shared" ref="AH754" si="2253">AH753</f>
        <v>0</v>
      </c>
      <c r="AI754" s="362">
        <f t="shared" ref="AI754" si="2254">AI753</f>
        <v>0</v>
      </c>
      <c r="AJ754" s="362">
        <f t="shared" ref="AJ754" si="2255">AJ753</f>
        <v>0</v>
      </c>
      <c r="AK754" s="362">
        <f t="shared" ref="AK754" si="2256">AK753</f>
        <v>0</v>
      </c>
      <c r="AL754" s="362">
        <f t="shared" ref="AL754" si="2257">AL753</f>
        <v>0</v>
      </c>
      <c r="AM754" s="362">
        <f t="shared" ref="AM754" si="2258">AM753</f>
        <v>0</v>
      </c>
      <c r="AN754" s="362">
        <f t="shared" ref="AN754" si="2259">AN753</f>
        <v>0</v>
      </c>
      <c r="AO754" s="362">
        <f t="shared" ref="AO754" si="2260">AO753</f>
        <v>0</v>
      </c>
      <c r="AP754" s="362">
        <f t="shared" ref="AP754" si="2261">AP753</f>
        <v>0</v>
      </c>
      <c r="AQ754" s="362">
        <f t="shared" ref="AQ754" si="2262">AQ753</f>
        <v>0</v>
      </c>
      <c r="AR754" s="362">
        <f t="shared" ref="AR754" si="2263">AR753</f>
        <v>0</v>
      </c>
      <c r="AS754" s="266"/>
    </row>
    <row r="755" spans="1:46" hidden="1"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0" hidden="1"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hidden="1" outlineLevel="1">
      <c r="A757" s="464"/>
      <c r="B757" s="254" t="s">
        <v>310</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2264">AF756</f>
        <v>0</v>
      </c>
      <c r="AG757" s="362">
        <f t="shared" ref="AG757" si="2265">AG756</f>
        <v>0</v>
      </c>
      <c r="AH757" s="362">
        <f t="shared" ref="AH757" si="2266">AH756</f>
        <v>0</v>
      </c>
      <c r="AI757" s="362">
        <f t="shared" ref="AI757" si="2267">AI756</f>
        <v>0</v>
      </c>
      <c r="AJ757" s="362">
        <f t="shared" ref="AJ757" si="2268">AJ756</f>
        <v>0</v>
      </c>
      <c r="AK757" s="362">
        <f t="shared" ref="AK757" si="2269">AK756</f>
        <v>0</v>
      </c>
      <c r="AL757" s="362">
        <f t="shared" ref="AL757" si="2270">AL756</f>
        <v>0</v>
      </c>
      <c r="AM757" s="362">
        <f t="shared" ref="AM757" si="2271">AM756</f>
        <v>0</v>
      </c>
      <c r="AN757" s="362">
        <f t="shared" ref="AN757" si="2272">AN756</f>
        <v>0</v>
      </c>
      <c r="AO757" s="362">
        <f t="shared" ref="AO757" si="2273">AO756</f>
        <v>0</v>
      </c>
      <c r="AP757" s="362">
        <f t="shared" ref="AP757" si="2274">AP756</f>
        <v>0</v>
      </c>
      <c r="AQ757" s="362">
        <f t="shared" ref="AQ757" si="2275">AQ756</f>
        <v>0</v>
      </c>
      <c r="AR757" s="362">
        <f t="shared" ref="AR757" si="2276">AR756</f>
        <v>0</v>
      </c>
      <c r="AS757" s="266"/>
    </row>
    <row r="758" spans="1:46" hidden="1"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0" hidden="1"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hidden="1" outlineLevel="1">
      <c r="A760" s="464"/>
      <c r="B760" s="254" t="s">
        <v>310</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2277">AF759</f>
        <v>0</v>
      </c>
      <c r="AG760" s="362">
        <f t="shared" ref="AG760" si="2278">AG759</f>
        <v>0</v>
      </c>
      <c r="AH760" s="362">
        <f t="shared" ref="AH760" si="2279">AH759</f>
        <v>0</v>
      </c>
      <c r="AI760" s="362">
        <f t="shared" ref="AI760" si="2280">AI759</f>
        <v>0</v>
      </c>
      <c r="AJ760" s="362">
        <f t="shared" ref="AJ760" si="2281">AJ759</f>
        <v>0</v>
      </c>
      <c r="AK760" s="362">
        <f t="shared" ref="AK760" si="2282">AK759</f>
        <v>0</v>
      </c>
      <c r="AL760" s="362">
        <f t="shared" ref="AL760" si="2283">AL759</f>
        <v>0</v>
      </c>
      <c r="AM760" s="362">
        <f t="shared" ref="AM760" si="2284">AM759</f>
        <v>0</v>
      </c>
      <c r="AN760" s="362">
        <f t="shared" ref="AN760" si="2285">AN759</f>
        <v>0</v>
      </c>
      <c r="AO760" s="362">
        <f t="shared" ref="AO760" si="2286">AO759</f>
        <v>0</v>
      </c>
      <c r="AP760" s="362">
        <f t="shared" ref="AP760" si="2287">AP759</f>
        <v>0</v>
      </c>
      <c r="AQ760" s="362">
        <f t="shared" ref="AQ760" si="2288">AQ759</f>
        <v>0</v>
      </c>
      <c r="AR760" s="362">
        <f t="shared" ref="AR760" si="2289">AR759</f>
        <v>0</v>
      </c>
      <c r="AS760" s="266"/>
    </row>
    <row r="761" spans="1:46" hidden="1"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0" hidden="1"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hidden="1" outlineLevel="1">
      <c r="A763" s="464"/>
      <c r="B763" s="254" t="s">
        <v>310</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2290">AF762</f>
        <v>0</v>
      </c>
      <c r="AG763" s="362">
        <f t="shared" ref="AG763" si="2291">AG762</f>
        <v>0</v>
      </c>
      <c r="AH763" s="362">
        <f t="shared" ref="AH763" si="2292">AH762</f>
        <v>0</v>
      </c>
      <c r="AI763" s="362">
        <f t="shared" ref="AI763" si="2293">AI762</f>
        <v>0</v>
      </c>
      <c r="AJ763" s="362">
        <f t="shared" ref="AJ763" si="2294">AJ762</f>
        <v>0</v>
      </c>
      <c r="AK763" s="362">
        <f t="shared" ref="AK763" si="2295">AK762</f>
        <v>0</v>
      </c>
      <c r="AL763" s="362">
        <f t="shared" ref="AL763" si="2296">AL762</f>
        <v>0</v>
      </c>
      <c r="AM763" s="362">
        <f t="shared" ref="AM763" si="2297">AM762</f>
        <v>0</v>
      </c>
      <c r="AN763" s="362">
        <f t="shared" ref="AN763" si="2298">AN762</f>
        <v>0</v>
      </c>
      <c r="AO763" s="362">
        <f t="shared" ref="AO763" si="2299">AO762</f>
        <v>0</v>
      </c>
      <c r="AP763" s="362">
        <f t="shared" ref="AP763" si="2300">AP762</f>
        <v>0</v>
      </c>
      <c r="AQ763" s="362">
        <f t="shared" ref="AQ763" si="2301">AQ762</f>
        <v>0</v>
      </c>
      <c r="AR763" s="362">
        <f t="shared" ref="AR763" si="2302">AR762</f>
        <v>0</v>
      </c>
      <c r="AS763" s="266"/>
    </row>
    <row r="764" spans="1:46"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5.75">
      <c r="B765" s="286" t="s">
        <v>311</v>
      </c>
      <c r="C765" s="288"/>
      <c r="D765" s="288">
        <f>SUM(D608:D763)</f>
        <v>291485775.03830934</v>
      </c>
      <c r="E765" s="288"/>
      <c r="F765" s="288"/>
      <c r="G765" s="288"/>
      <c r="H765" s="288"/>
      <c r="I765" s="288"/>
      <c r="J765" s="288"/>
      <c r="K765" s="288"/>
      <c r="L765" s="288"/>
      <c r="M765" s="288"/>
      <c r="N765" s="288"/>
      <c r="O765" s="288"/>
      <c r="P765" s="288"/>
      <c r="Q765" s="288"/>
      <c r="R765" s="288">
        <f>SUM(R608:R763)</f>
        <v>36709.479547631294</v>
      </c>
      <c r="S765" s="288"/>
      <c r="T765" s="288"/>
      <c r="U765" s="288"/>
      <c r="V765" s="288"/>
      <c r="W765" s="288"/>
      <c r="X765" s="288"/>
      <c r="Y765" s="288"/>
      <c r="Z765" s="288"/>
      <c r="AA765" s="288"/>
      <c r="AB765" s="288"/>
      <c r="AC765" s="288"/>
      <c r="AD765" s="288"/>
      <c r="AE765" s="288">
        <f>IF(AE606="kWh",SUMPRODUCT(D608:D763,AE608:AE763))</f>
        <v>35729603.791058689</v>
      </c>
      <c r="AF765" s="288">
        <f>IF(AF606="kWh",SUMPRODUCT(D608:D763,AF608:AF763))</f>
        <v>1477552.2158870471</v>
      </c>
      <c r="AG765" s="288">
        <f>IF(AG606="kw",SUMPRODUCT(Q608:Q763,R608:R763,AG608:AG763),SUMPRODUCT(D608:D763,AG608:AG763))</f>
        <v>31547271.390285909</v>
      </c>
      <c r="AH765" s="288">
        <f>IF(AH606="kw",SUMPRODUCT(Q608:Q763,R608:R763,AH608:AH763),SUMPRODUCT(D608:D763,AH608:AH763))</f>
        <v>234126.19979927523</v>
      </c>
      <c r="AI765" s="288">
        <f>IF(AI606="kw",SUMPRODUCT(Q608:Q763,R608:R763,AI608:AI763),SUMPRODUCT(D608:D763,AI608:AI763))</f>
        <v>78828.535966562777</v>
      </c>
      <c r="AJ765" s="288">
        <f>IF(AJ606="kw",SUMPRODUCT(Q608:Q763,R608:R763,AJ608:AJ763),SUMPRODUCT(D608:D763,AJ608:AJ763))</f>
        <v>47701.410191294839</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5.75">
      <c r="B766" s="343" t="s">
        <v>312</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0</v>
      </c>
      <c r="AF766" s="344">
        <f>HLOOKUP(AF605,'2. LRAMVA Threshold'!$B$42:$Q$53,10,FALSE)</f>
        <v>0</v>
      </c>
      <c r="AG766" s="344">
        <f>HLOOKUP(AG415,'2. LRAMVA Threshold'!$B$42:$Q$53,10,FALSE)</f>
        <v>0</v>
      </c>
      <c r="AH766" s="344">
        <f>HLOOKUP(AH415,'2. LRAMVA Threshold'!$B$42:$Q$53,10,FALSE)</f>
        <v>0</v>
      </c>
      <c r="AI766" s="344">
        <f>HLOOKUP(AI415,'2. LRAMVA Threshold'!$B$42:$Q$53,10,FALSE)</f>
        <v>0</v>
      </c>
      <c r="AJ766" s="344">
        <f>HLOOKUP(AJ415,'2. LRAMVA Threshold'!$B$42:$Q$53,10,FALSE)</f>
        <v>0</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c r="B767" s="346"/>
      <c r="C767" s="383"/>
      <c r="D767" s="384"/>
      <c r="E767" s="384"/>
      <c r="F767" s="384"/>
      <c r="G767" s="384"/>
      <c r="H767" s="384"/>
      <c r="I767" s="384"/>
      <c r="J767" s="384"/>
      <c r="K767" s="384"/>
      <c r="L767" s="384"/>
      <c r="M767" s="384"/>
      <c r="N767" s="348"/>
      <c r="O767" s="348"/>
      <c r="P767" s="348"/>
      <c r="Q767" s="384"/>
      <c r="R767" s="384"/>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c r="B768" s="283" t="s">
        <v>313</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29">
        <f>HLOOKUP(AE$35,'3.  Distribution Rates'!$C$172:$P$185,10,FALSE)</f>
        <v>0</v>
      </c>
      <c r="AF768" s="729">
        <f>HLOOKUP(AF$35,'3.  Distribution Rates'!$C$172:$P$185,10,FALSE)</f>
        <v>0</v>
      </c>
      <c r="AG768" s="299">
        <f>HLOOKUP(AG$35,'3.  Distribution Rates'!$C$172:$P$185,10,FALSE)</f>
        <v>0</v>
      </c>
      <c r="AH768" s="299">
        <f>HLOOKUP(AH$35,'3.  Distribution Rates'!$C$172:$P$185,10,FALSE)</f>
        <v>0</v>
      </c>
      <c r="AI768" s="299">
        <f>HLOOKUP(AI$35,'3.  Distribution Rates'!$C$172:$P$185,10,FALSE)</f>
        <v>0</v>
      </c>
      <c r="AJ768" s="299">
        <f>HLOOKUP(AJ$35,'3.  Distribution Rates'!$C$172:$P$185,10,FALSE)</f>
        <v>0</v>
      </c>
      <c r="AK768" s="299">
        <f>HLOOKUP(AK$35,'3.  Distribution Rates'!$C$172:$P$185,10,FALSE)</f>
        <v>0</v>
      </c>
      <c r="AL768" s="299">
        <f>HLOOKUP(AL$35,'3.  Distribution Rates'!$C$172:$P$185,10,FALSE)</f>
        <v>0</v>
      </c>
      <c r="AM768" s="299">
        <f>HLOOKUP(AM$35,'3.  Distribution Rates'!$C$172:$P$185,10,FALSE)</f>
        <v>0</v>
      </c>
      <c r="AN768" s="299">
        <f>HLOOKUP(AN$35,'3.  Distribution Rates'!$C$172:$P$185,10,FALSE)</f>
        <v>0</v>
      </c>
      <c r="AO768" s="299">
        <f>HLOOKUP(AO$35,'3.  Distribution Rates'!$C$172:$P$185,10,FALSE)</f>
        <v>0</v>
      </c>
      <c r="AP768" s="299">
        <f>HLOOKUP(AP$35,'3.  Distribution Rates'!$C$172:$P$185,10,FALSE)</f>
        <v>0</v>
      </c>
      <c r="AQ768" s="299">
        <f>HLOOKUP(AQ$35,'3.  Distribution Rates'!$C$172:$P$185,10,FALSE)</f>
        <v>0</v>
      </c>
      <c r="AR768" s="299">
        <f>HLOOKUP(AR$35,'3.  Distribution Rates'!$C$172:$P$185,10,FALSE)</f>
        <v>0</v>
      </c>
      <c r="AS768" s="304"/>
      <c r="AT768" s="394"/>
    </row>
    <row r="769" spans="2:46">
      <c r="B769" s="283" t="s">
        <v>314</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0</v>
      </c>
      <c r="AF769" s="331">
        <f>'4.  2011-2014 LRAM'!AN141*AF768</f>
        <v>0</v>
      </c>
      <c r="AG769" s="331">
        <f>'4.  2011-2014 LRAM'!AO141*AG768</f>
        <v>0</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2303">SUM(AE769:AR769)</f>
        <v>0</v>
      </c>
      <c r="AT769" s="394"/>
    </row>
    <row r="770" spans="2:46">
      <c r="B770" s="283" t="s">
        <v>315</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0</v>
      </c>
      <c r="AF770" s="331">
        <f>'4.  2011-2014 LRAM'!AN280*AF768</f>
        <v>0</v>
      </c>
      <c r="AG770" s="331">
        <f>'4.  2011-2014 LRAM'!AO280*AG768</f>
        <v>0</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2303"/>
        <v>0</v>
      </c>
      <c r="AT770" s="394"/>
    </row>
    <row r="771" spans="2:46">
      <c r="B771" s="283" t="s">
        <v>316</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0</v>
      </c>
      <c r="AF771" s="331">
        <f>'4.  2011-2014 LRAM'!AN416*AF768</f>
        <v>0</v>
      </c>
      <c r="AG771" s="331">
        <f>'4.  2011-2014 LRAM'!AO416*AG768</f>
        <v>0</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2303"/>
        <v>0</v>
      </c>
      <c r="AT771" s="394"/>
    </row>
    <row r="772" spans="2:46">
      <c r="B772" s="283" t="s">
        <v>317</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0</v>
      </c>
      <c r="AF772" s="331">
        <f>'4.  2011-2014 LRAM'!AN553*AF768</f>
        <v>0</v>
      </c>
      <c r="AG772" s="331">
        <f>'4.  2011-2014 LRAM'!AO553*AG768</f>
        <v>0</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2303"/>
        <v>0</v>
      </c>
      <c r="AT772" s="394"/>
    </row>
    <row r="773" spans="2:46">
      <c r="B773" s="283" t="s">
        <v>318</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0</v>
      </c>
      <c r="AF773" s="331">
        <f t="shared" ref="AF773:AR773" si="2304">AF210*AF768</f>
        <v>0</v>
      </c>
      <c r="AG773" s="331">
        <f t="shared" si="2304"/>
        <v>0</v>
      </c>
      <c r="AH773" s="331">
        <f t="shared" si="2304"/>
        <v>0</v>
      </c>
      <c r="AI773" s="331">
        <f t="shared" si="2304"/>
        <v>0</v>
      </c>
      <c r="AJ773" s="331">
        <f t="shared" si="2304"/>
        <v>0</v>
      </c>
      <c r="AK773" s="331">
        <f t="shared" si="2304"/>
        <v>0</v>
      </c>
      <c r="AL773" s="331">
        <f t="shared" si="2304"/>
        <v>0</v>
      </c>
      <c r="AM773" s="331">
        <f t="shared" si="2304"/>
        <v>0</v>
      </c>
      <c r="AN773" s="331">
        <f t="shared" si="2304"/>
        <v>0</v>
      </c>
      <c r="AO773" s="331">
        <f t="shared" si="2304"/>
        <v>0</v>
      </c>
      <c r="AP773" s="331">
        <f t="shared" si="2304"/>
        <v>0</v>
      </c>
      <c r="AQ773" s="331">
        <f t="shared" si="2304"/>
        <v>0</v>
      </c>
      <c r="AR773" s="331">
        <f t="shared" si="2304"/>
        <v>0</v>
      </c>
      <c r="AS773" s="543">
        <f t="shared" si="2303"/>
        <v>0</v>
      </c>
      <c r="AT773" s="394"/>
    </row>
    <row r="774" spans="2:46">
      <c r="B774" s="283" t="s">
        <v>319</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0</v>
      </c>
      <c r="AF774" s="331">
        <f t="shared" ref="AF774:AR774" si="2305">AF400*AF768</f>
        <v>0</v>
      </c>
      <c r="AG774" s="331">
        <f t="shared" si="2305"/>
        <v>0</v>
      </c>
      <c r="AH774" s="331">
        <f t="shared" si="2305"/>
        <v>0</v>
      </c>
      <c r="AI774" s="331">
        <f t="shared" si="2305"/>
        <v>0</v>
      </c>
      <c r="AJ774" s="331">
        <f t="shared" si="2305"/>
        <v>0</v>
      </c>
      <c r="AK774" s="331">
        <f t="shared" si="2305"/>
        <v>0</v>
      </c>
      <c r="AL774" s="331">
        <f t="shared" si="2305"/>
        <v>0</v>
      </c>
      <c r="AM774" s="331">
        <f t="shared" si="2305"/>
        <v>0</v>
      </c>
      <c r="AN774" s="331">
        <f t="shared" si="2305"/>
        <v>0</v>
      </c>
      <c r="AO774" s="331">
        <f t="shared" si="2305"/>
        <v>0</v>
      </c>
      <c r="AP774" s="331">
        <f t="shared" si="2305"/>
        <v>0</v>
      </c>
      <c r="AQ774" s="331">
        <f t="shared" si="2305"/>
        <v>0</v>
      </c>
      <c r="AR774" s="331">
        <f t="shared" si="2305"/>
        <v>0</v>
      </c>
      <c r="AS774" s="543">
        <f t="shared" si="2303"/>
        <v>0</v>
      </c>
      <c r="AT774" s="394"/>
    </row>
    <row r="775" spans="2:46">
      <c r="B775" s="283" t="s">
        <v>320</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0</v>
      </c>
      <c r="AF775" s="331">
        <f t="shared" ref="AF775:AR775" si="2306">AF590*AF768</f>
        <v>0</v>
      </c>
      <c r="AG775" s="331">
        <f t="shared" si="2306"/>
        <v>0</v>
      </c>
      <c r="AH775" s="331">
        <f t="shared" si="2306"/>
        <v>0</v>
      </c>
      <c r="AI775" s="331">
        <f t="shared" si="2306"/>
        <v>0</v>
      </c>
      <c r="AJ775" s="331">
        <f t="shared" si="2306"/>
        <v>0</v>
      </c>
      <c r="AK775" s="331">
        <f t="shared" si="2306"/>
        <v>0</v>
      </c>
      <c r="AL775" s="331">
        <f t="shared" si="2306"/>
        <v>0</v>
      </c>
      <c r="AM775" s="331">
        <f t="shared" si="2306"/>
        <v>0</v>
      </c>
      <c r="AN775" s="331">
        <f t="shared" si="2306"/>
        <v>0</v>
      </c>
      <c r="AO775" s="331">
        <f t="shared" si="2306"/>
        <v>0</v>
      </c>
      <c r="AP775" s="331">
        <f t="shared" si="2306"/>
        <v>0</v>
      </c>
      <c r="AQ775" s="331">
        <f t="shared" si="2306"/>
        <v>0</v>
      </c>
      <c r="AR775" s="331">
        <f t="shared" si="2306"/>
        <v>0</v>
      </c>
      <c r="AS775" s="543">
        <f t="shared" si="2303"/>
        <v>0</v>
      </c>
      <c r="AT775" s="394"/>
    </row>
    <row r="776" spans="2:46">
      <c r="B776" s="283" t="s">
        <v>321</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0</v>
      </c>
      <c r="AF776" s="331">
        <f t="shared" ref="AF776:AR776" si="2307">AF765*AF768</f>
        <v>0</v>
      </c>
      <c r="AG776" s="331">
        <f t="shared" si="2307"/>
        <v>0</v>
      </c>
      <c r="AH776" s="331">
        <f t="shared" si="2307"/>
        <v>0</v>
      </c>
      <c r="AI776" s="331">
        <f t="shared" si="2307"/>
        <v>0</v>
      </c>
      <c r="AJ776" s="331">
        <f t="shared" si="2307"/>
        <v>0</v>
      </c>
      <c r="AK776" s="331">
        <f t="shared" si="2307"/>
        <v>0</v>
      </c>
      <c r="AL776" s="331">
        <f t="shared" si="2307"/>
        <v>0</v>
      </c>
      <c r="AM776" s="331">
        <f t="shared" si="2307"/>
        <v>0</v>
      </c>
      <c r="AN776" s="331">
        <f t="shared" si="2307"/>
        <v>0</v>
      </c>
      <c r="AO776" s="331">
        <f t="shared" si="2307"/>
        <v>0</v>
      </c>
      <c r="AP776" s="331">
        <f t="shared" si="2307"/>
        <v>0</v>
      </c>
      <c r="AQ776" s="331">
        <f t="shared" si="2307"/>
        <v>0</v>
      </c>
      <c r="AR776" s="331">
        <f t="shared" si="2307"/>
        <v>0</v>
      </c>
      <c r="AS776" s="543">
        <f>SUM(AE776:AR776)</f>
        <v>0</v>
      </c>
      <c r="AT776" s="394"/>
    </row>
    <row r="777" spans="2:46" ht="15.75">
      <c r="B777" s="305" t="s">
        <v>322</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SUM(AE769:AE776)</f>
        <v>0</v>
      </c>
      <c r="AF777" s="302">
        <f>SUM(AF769:AF776)</f>
        <v>0</v>
      </c>
      <c r="AG777" s="302">
        <f t="shared" ref="AG777:AK777" si="2308">SUM(AG769:AG776)</f>
        <v>0</v>
      </c>
      <c r="AH777" s="302">
        <f t="shared" si="2308"/>
        <v>0</v>
      </c>
      <c r="AI777" s="302">
        <f t="shared" si="2308"/>
        <v>0</v>
      </c>
      <c r="AJ777" s="302">
        <f t="shared" si="2308"/>
        <v>0</v>
      </c>
      <c r="AK777" s="302">
        <f t="shared" si="2308"/>
        <v>0</v>
      </c>
      <c r="AL777" s="302">
        <f t="shared" ref="AL777:AR777" si="2309">SUM(AL769:AL776)</f>
        <v>0</v>
      </c>
      <c r="AM777" s="302">
        <f t="shared" si="2309"/>
        <v>0</v>
      </c>
      <c r="AN777" s="302">
        <f t="shared" si="2309"/>
        <v>0</v>
      </c>
      <c r="AO777" s="302">
        <f t="shared" si="2309"/>
        <v>0</v>
      </c>
      <c r="AP777" s="302">
        <f t="shared" si="2309"/>
        <v>0</v>
      </c>
      <c r="AQ777" s="302">
        <f t="shared" si="2309"/>
        <v>0</v>
      </c>
      <c r="AR777" s="302">
        <f t="shared" si="2309"/>
        <v>0</v>
      </c>
      <c r="AS777" s="359">
        <f>SUM(AS769:AS776)</f>
        <v>0</v>
      </c>
      <c r="AT777" s="394"/>
    </row>
    <row r="778" spans="2:46" ht="15.75">
      <c r="B778" s="305" t="s">
        <v>323</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0</v>
      </c>
      <c r="AF778" s="303">
        <f t="shared" ref="AF778:AK778" si="2310">AF766*AF768</f>
        <v>0</v>
      </c>
      <c r="AG778" s="303">
        <f t="shared" si="2310"/>
        <v>0</v>
      </c>
      <c r="AH778" s="303">
        <f t="shared" si="2310"/>
        <v>0</v>
      </c>
      <c r="AI778" s="303">
        <f t="shared" si="2310"/>
        <v>0</v>
      </c>
      <c r="AJ778" s="303">
        <f t="shared" si="2310"/>
        <v>0</v>
      </c>
      <c r="AK778" s="303">
        <f t="shared" si="2310"/>
        <v>0</v>
      </c>
      <c r="AL778" s="303">
        <f t="shared" ref="AL778:AR778" si="2311">AL766*AL768</f>
        <v>0</v>
      </c>
      <c r="AM778" s="303">
        <f t="shared" si="2311"/>
        <v>0</v>
      </c>
      <c r="AN778" s="303">
        <f t="shared" si="2311"/>
        <v>0</v>
      </c>
      <c r="AO778" s="303">
        <f t="shared" si="2311"/>
        <v>0</v>
      </c>
      <c r="AP778" s="303">
        <f t="shared" si="2311"/>
        <v>0</v>
      </c>
      <c r="AQ778" s="303">
        <f t="shared" si="2311"/>
        <v>0</v>
      </c>
      <c r="AR778" s="303">
        <f t="shared" si="2311"/>
        <v>0</v>
      </c>
      <c r="AS778" s="359">
        <f>SUM(AE778:AR778)</f>
        <v>0</v>
      </c>
      <c r="AT778" s="394"/>
    </row>
    <row r="779" spans="2:46" ht="15.75">
      <c r="B779" s="305" t="s">
        <v>324</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0</v>
      </c>
      <c r="AT779" s="394"/>
    </row>
    <row r="780" spans="2:46">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c r="B781" s="390" t="s">
        <v>325</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27986610.940874316</v>
      </c>
      <c r="AF781" s="251">
        <f>SUMPRODUCT($E$608:$E$763,AF608:AF763)</f>
        <v>1070026.2764036593</v>
      </c>
      <c r="AG781" s="251">
        <f>IF(AG606="kw",SUMPRODUCT($Q$608:$Q$763,$S$608:$S$763,AG608:AG763),SUMPRODUCT($E$608:$E$763,AG608:AG763))</f>
        <v>31603521.264627099</v>
      </c>
      <c r="AH781" s="251">
        <f t="shared" ref="AH781:AR781" si="2312">IF(AH606="kw",SUMPRODUCT($Q$608:$Q$763,$S$608:$S$763,AH608:AH763),SUMPRODUCT($E$608:$E$763,AH608:AH763))</f>
        <v>235154.33741305806</v>
      </c>
      <c r="AI781" s="251">
        <f t="shared" si="2312"/>
        <v>79133.066066099156</v>
      </c>
      <c r="AJ781" s="251">
        <f t="shared" si="2312"/>
        <v>47897.66604614738</v>
      </c>
      <c r="AK781" s="251">
        <f t="shared" si="2312"/>
        <v>0</v>
      </c>
      <c r="AL781" s="251">
        <f t="shared" si="2312"/>
        <v>0</v>
      </c>
      <c r="AM781" s="251">
        <f t="shared" si="2312"/>
        <v>0</v>
      </c>
      <c r="AN781" s="251">
        <f t="shared" si="2312"/>
        <v>0</v>
      </c>
      <c r="AO781" s="251">
        <f t="shared" si="2312"/>
        <v>0</v>
      </c>
      <c r="AP781" s="251">
        <f t="shared" si="2312"/>
        <v>0</v>
      </c>
      <c r="AQ781" s="251">
        <f t="shared" si="2312"/>
        <v>0</v>
      </c>
      <c r="AR781" s="251">
        <f t="shared" si="2312"/>
        <v>0</v>
      </c>
      <c r="AS781" s="295"/>
    </row>
    <row r="782" spans="2:46">
      <c r="B782" s="390" t="s">
        <v>326</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27986610.940874316</v>
      </c>
      <c r="AF782" s="251">
        <f>SUMPRODUCT($F$608:$F$763,AF608:AF763)</f>
        <v>1070026.2764036593</v>
      </c>
      <c r="AG782" s="251">
        <f>IF(AG606="kw",SUMPRODUCT($Q$608:$Q$763,$T$608:$T$763,AG608:AG763),SUMPRODUCT($F$608:$F$763,AG608:AG763))</f>
        <v>31360565.890920371</v>
      </c>
      <c r="AH782" s="251">
        <f t="shared" ref="AH782:AR782" si="2313">IF(AH606="kw",SUMPRODUCT($Q$608:$Q$763,$T$608:$T$763,AH608:AH763),SUMPRODUCT($F$608:$F$763,AH608:AH763))</f>
        <v>235124.71229358134</v>
      </c>
      <c r="AI782" s="251">
        <f t="shared" si="2313"/>
        <v>79131.350537705745</v>
      </c>
      <c r="AJ782" s="251">
        <f t="shared" si="2313"/>
        <v>47895.697840061555</v>
      </c>
      <c r="AK782" s="251">
        <f t="shared" si="2313"/>
        <v>0</v>
      </c>
      <c r="AL782" s="251">
        <f t="shared" si="2313"/>
        <v>0</v>
      </c>
      <c r="AM782" s="251">
        <f t="shared" si="2313"/>
        <v>0</v>
      </c>
      <c r="AN782" s="251">
        <f t="shared" si="2313"/>
        <v>0</v>
      </c>
      <c r="AO782" s="251">
        <f t="shared" si="2313"/>
        <v>0</v>
      </c>
      <c r="AP782" s="251">
        <f t="shared" si="2313"/>
        <v>0</v>
      </c>
      <c r="AQ782" s="251">
        <f t="shared" si="2313"/>
        <v>0</v>
      </c>
      <c r="AR782" s="251">
        <f t="shared" si="2313"/>
        <v>0</v>
      </c>
      <c r="AS782" s="295"/>
    </row>
    <row r="783" spans="2:46">
      <c r="B783" s="390" t="s">
        <v>848</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27986610.940874316</v>
      </c>
      <c r="AF783" s="251">
        <f>SUMPRODUCT($G$608:$G$763,AF608:AF763)</f>
        <v>1070026.2764036593</v>
      </c>
      <c r="AG783" s="251">
        <f>IF(AG606="kw",SUMPRODUCT($Q$608:$Q$763,$U$608:$U$763,AG608:AG763),SUMPRODUCT($G$608:$G$763,AG608:AG763))</f>
        <v>30601920.561741911</v>
      </c>
      <c r="AH783" s="251">
        <f t="shared" ref="AH783:AR783" si="2314">IF(AH606="kw",SUMPRODUCT($Q$608:$Q$763,$U$608:$U$763,AH608:AH763),SUMPRODUCT($G$608:$G$763,AH608:AH763))</f>
        <v>234672.12802228751</v>
      </c>
      <c r="AI783" s="251">
        <f t="shared" si="2314"/>
        <v>79025.703542795891</v>
      </c>
      <c r="AJ783" s="251">
        <f t="shared" si="2314"/>
        <v>47856.667759197575</v>
      </c>
      <c r="AK783" s="251">
        <f t="shared" si="2314"/>
        <v>0</v>
      </c>
      <c r="AL783" s="251">
        <f t="shared" si="2314"/>
        <v>0</v>
      </c>
      <c r="AM783" s="251">
        <f t="shared" si="2314"/>
        <v>0</v>
      </c>
      <c r="AN783" s="251">
        <f t="shared" si="2314"/>
        <v>0</v>
      </c>
      <c r="AO783" s="251">
        <f t="shared" si="2314"/>
        <v>0</v>
      </c>
      <c r="AP783" s="251">
        <f t="shared" si="2314"/>
        <v>0</v>
      </c>
      <c r="AQ783" s="251">
        <f t="shared" si="2314"/>
        <v>0</v>
      </c>
      <c r="AR783" s="251">
        <f t="shared" si="2314"/>
        <v>0</v>
      </c>
      <c r="AS783" s="295"/>
    </row>
    <row r="784" spans="2:46">
      <c r="B784" s="390" t="s">
        <v>868</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27986610.940874316</v>
      </c>
      <c r="AF784" s="251">
        <f>SUMPRODUCT($H$608:$H$763,AF608:AF763)</f>
        <v>1070026.2764036593</v>
      </c>
      <c r="AG784" s="251">
        <f>IF(AG606="kw",SUMPRODUCT($Q$608:$Q$763,$V$608:$V$763,AG608:AG763),SUMPRODUCT($H$608:$H$763,AG608:AG763))</f>
        <v>29297053.64950633</v>
      </c>
      <c r="AH784" s="251">
        <f t="shared" ref="AH784:AR784" si="2315">IF(AH606="kw",SUMPRODUCT($Q$608:$Q$763,$V$608:$V$763,AH608:AH763),SUMPRODUCT($H$608:$H$763,AH608:AH763))</f>
        <v>234156.79386423685</v>
      </c>
      <c r="AI784" s="251">
        <f t="shared" si="2315"/>
        <v>78926.936791503074</v>
      </c>
      <c r="AJ784" s="251">
        <f t="shared" si="2315"/>
        <v>47814.654868329482</v>
      </c>
      <c r="AK784" s="251">
        <f t="shared" si="2315"/>
        <v>0</v>
      </c>
      <c r="AL784" s="251">
        <f t="shared" si="2315"/>
        <v>0</v>
      </c>
      <c r="AM784" s="251">
        <f t="shared" si="2315"/>
        <v>0</v>
      </c>
      <c r="AN784" s="251">
        <f t="shared" si="2315"/>
        <v>0</v>
      </c>
      <c r="AO784" s="251">
        <f t="shared" si="2315"/>
        <v>0</v>
      </c>
      <c r="AP784" s="251">
        <f t="shared" si="2315"/>
        <v>0</v>
      </c>
      <c r="AQ784" s="251">
        <f t="shared" si="2315"/>
        <v>0</v>
      </c>
      <c r="AR784" s="251">
        <f t="shared" si="2315"/>
        <v>0</v>
      </c>
      <c r="AS784" s="295"/>
    </row>
    <row r="785" spans="1:45">
      <c r="B785" s="390" t="s">
        <v>869</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27986610.940874316</v>
      </c>
      <c r="AF785" s="251">
        <f>SUMPRODUCT($I$608:$I$763,AF608:AF763)</f>
        <v>1070026.2764036593</v>
      </c>
      <c r="AG785" s="251">
        <f>IF(AG606="kw",SUMPRODUCT($Q$608:$Q$763,$W$608:$W$763,AG608:AG763),SUMPRODUCT($I$608:$I$763,AG608:AG763))</f>
        <v>27276125.605714686</v>
      </c>
      <c r="AH785" s="251">
        <f t="shared" ref="AH785:AR785" si="2316">IF(AH606="kw",SUMPRODUCT($Q$608:$Q$763,$W$608:$W$763,AH608:AH763),SUMPRODUCT($I$608:$I$763,AH608:AH763))</f>
        <v>221838.68758991014</v>
      </c>
      <c r="AI785" s="251">
        <f t="shared" si="2316"/>
        <v>75286.869829037852</v>
      </c>
      <c r="AJ785" s="251">
        <f t="shared" si="2316"/>
        <v>45493.524463889589</v>
      </c>
      <c r="AK785" s="251">
        <f t="shared" si="2316"/>
        <v>0</v>
      </c>
      <c r="AL785" s="251">
        <f t="shared" si="2316"/>
        <v>0</v>
      </c>
      <c r="AM785" s="251">
        <f t="shared" si="2316"/>
        <v>0</v>
      </c>
      <c r="AN785" s="251">
        <f t="shared" si="2316"/>
        <v>0</v>
      </c>
      <c r="AO785" s="251">
        <f t="shared" si="2316"/>
        <v>0</v>
      </c>
      <c r="AP785" s="251">
        <f t="shared" si="2316"/>
        <v>0</v>
      </c>
      <c r="AQ785" s="251">
        <f t="shared" si="2316"/>
        <v>0</v>
      </c>
      <c r="AR785" s="251">
        <f t="shared" si="2316"/>
        <v>0</v>
      </c>
      <c r="AS785" s="295"/>
    </row>
    <row r="786" spans="1:45">
      <c r="B786" s="390" t="s">
        <v>870</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27986610.940874316</v>
      </c>
      <c r="AF786" s="251">
        <f>SUMPRODUCT($J$608:$J$763,AF608:AF763)</f>
        <v>1070026.2764036593</v>
      </c>
      <c r="AG786" s="251">
        <f>IF(AG606="kw",SUMPRODUCT($Q$608:$Q$763,$X$608:$X$763,AG608:AG763),SUMPRODUCT($J$608:$J$763,AG608:AG763))</f>
        <v>26523148.404230431</v>
      </c>
      <c r="AH786" s="251">
        <f t="shared" ref="AH786:AR786" si="2317">IF(AH606="kw",SUMPRODUCT($Q$608:$Q$763,$X$608:$X$763,AH608:AH763),SUMPRODUCT($J$608:$J$763,AH608:AH763))</f>
        <v>221643.78548808958</v>
      </c>
      <c r="AI786" s="251">
        <f t="shared" si="2317"/>
        <v>75275.583458028545</v>
      </c>
      <c r="AJ786" s="251">
        <f t="shared" si="2317"/>
        <v>45480.575739640772</v>
      </c>
      <c r="AK786" s="251">
        <f t="shared" si="2317"/>
        <v>0</v>
      </c>
      <c r="AL786" s="251">
        <f t="shared" si="2317"/>
        <v>0</v>
      </c>
      <c r="AM786" s="251">
        <f t="shared" si="2317"/>
        <v>0</v>
      </c>
      <c r="AN786" s="251">
        <f t="shared" si="2317"/>
        <v>0</v>
      </c>
      <c r="AO786" s="251">
        <f t="shared" si="2317"/>
        <v>0</v>
      </c>
      <c r="AP786" s="251">
        <f t="shared" si="2317"/>
        <v>0</v>
      </c>
      <c r="AQ786" s="251">
        <f t="shared" si="2317"/>
        <v>0</v>
      </c>
      <c r="AR786" s="251">
        <f t="shared" si="2317"/>
        <v>0</v>
      </c>
      <c r="AS786" s="295"/>
    </row>
    <row r="787" spans="1:45">
      <c r="B787" s="390" t="s">
        <v>871</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27986217.598719224</v>
      </c>
      <c r="AF787" s="251">
        <f>SUMPRODUCT($K$608:$K$763,AF608:AF763)</f>
        <v>1070005.5741849698</v>
      </c>
      <c r="AG787" s="251">
        <f>IF(AG606="kw",SUMPRODUCT($Q$608:$Q$763,$Y$608:$Y$763,AG608:AG763),SUMPRODUCT($K$608:$K$763,AG608:AG763))</f>
        <v>25366567.062934041</v>
      </c>
      <c r="AH787" s="251">
        <f t="shared" ref="AH787:AR787" si="2318">IF(AH606="kw",SUMPRODUCT($Q$608:$Q$763,$Y$608:$Y$763,AH608:AH763),SUMPRODUCT($K$608:$K$763,AH608:AH763))</f>
        <v>221302.31700569994</v>
      </c>
      <c r="AI787" s="251">
        <f t="shared" si="2318"/>
        <v>75255.809736020208</v>
      </c>
      <c r="AJ787" s="251">
        <f t="shared" si="2318"/>
        <v>45457.889574756853</v>
      </c>
      <c r="AK787" s="251">
        <f t="shared" si="2318"/>
        <v>0</v>
      </c>
      <c r="AL787" s="251">
        <f t="shared" si="2318"/>
        <v>0</v>
      </c>
      <c r="AM787" s="251">
        <f t="shared" si="2318"/>
        <v>0</v>
      </c>
      <c r="AN787" s="251">
        <f t="shared" si="2318"/>
        <v>0</v>
      </c>
      <c r="AO787" s="251">
        <f t="shared" si="2318"/>
        <v>0</v>
      </c>
      <c r="AP787" s="251">
        <f t="shared" si="2318"/>
        <v>0</v>
      </c>
      <c r="AQ787" s="251">
        <f t="shared" si="2318"/>
        <v>0</v>
      </c>
      <c r="AR787" s="251">
        <f t="shared" si="2318"/>
        <v>0</v>
      </c>
      <c r="AS787" s="295"/>
    </row>
    <row r="788" spans="1:45">
      <c r="B788" s="390" t="s">
        <v>872</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27986217.598719224</v>
      </c>
      <c r="AF788" s="251">
        <f>SUMPRODUCT($L$608:$L$763,AF608:AF763)</f>
        <v>1070005.5741849698</v>
      </c>
      <c r="AG788" s="251">
        <f>IF(AG606="kw",SUMPRODUCT($Q$608:$Q$763,$Z$608:$Z$763,AG608:AG763),SUMPRODUCT($L$608:$L$763,AG608:AG763))</f>
        <v>24670205.179905638</v>
      </c>
      <c r="AH788" s="251">
        <f t="shared" ref="AH788:AR788" si="2319">IF(AH606="kw",SUMPRODUCT($Q$608:$Q$763,$Z$608:$Z$763,AH608:AH763),SUMPRODUCT($L$608:$L$763,AH608:AH763))</f>
        <v>220991.78266625505</v>
      </c>
      <c r="AI788" s="251">
        <f t="shared" si="2319"/>
        <v>75212.874373651954</v>
      </c>
      <c r="AJ788" s="251">
        <f t="shared" si="2319"/>
        <v>45424.226699696599</v>
      </c>
      <c r="AK788" s="251">
        <f t="shared" si="2319"/>
        <v>0</v>
      </c>
      <c r="AL788" s="251">
        <f t="shared" si="2319"/>
        <v>0</v>
      </c>
      <c r="AM788" s="251">
        <f t="shared" si="2319"/>
        <v>0</v>
      </c>
      <c r="AN788" s="251">
        <f t="shared" si="2319"/>
        <v>0</v>
      </c>
      <c r="AO788" s="251">
        <f t="shared" si="2319"/>
        <v>0</v>
      </c>
      <c r="AP788" s="251">
        <f t="shared" si="2319"/>
        <v>0</v>
      </c>
      <c r="AQ788" s="251">
        <f t="shared" si="2319"/>
        <v>0</v>
      </c>
      <c r="AR788" s="251">
        <f t="shared" si="2319"/>
        <v>0</v>
      </c>
      <c r="AS788" s="295"/>
    </row>
    <row r="789" spans="1:45">
      <c r="B789" s="391" t="s">
        <v>873</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27985850.705446806</v>
      </c>
      <c r="AF789" s="285">
        <f>SUMPRODUCT($M$608:$M$763,AF608:AF763)</f>
        <v>1070005.5741849698</v>
      </c>
      <c r="AG789" s="285">
        <f>IF(AG606="kw",SUMPRODUCT($Q$608:$Q$763,$AA$608:$AA$763,AG608:AG763),SUMPRODUCT($M$608:$M$763,AG608:AG763))</f>
        <v>24073866.178471588</v>
      </c>
      <c r="AH789" s="285">
        <f t="shared" ref="AH789:AR789" si="2320">IF(AH606="kw",SUMPRODUCT($Q$608:$Q$763,$AA$608:$AA$763,AH608:AH763),SUMPRODUCT($M$608:$M$763,AH608:AH763))</f>
        <v>220771.28876803376</v>
      </c>
      <c r="AI789" s="285">
        <f t="shared" si="2320"/>
        <v>75200.323929089573</v>
      </c>
      <c r="AJ789" s="285">
        <f t="shared" si="2320"/>
        <v>45409.827718331922</v>
      </c>
      <c r="AK789" s="285">
        <f t="shared" si="2320"/>
        <v>0</v>
      </c>
      <c r="AL789" s="285">
        <f t="shared" si="2320"/>
        <v>0</v>
      </c>
      <c r="AM789" s="285">
        <f t="shared" si="2320"/>
        <v>0</v>
      </c>
      <c r="AN789" s="285">
        <f t="shared" si="2320"/>
        <v>0</v>
      </c>
      <c r="AO789" s="285">
        <f t="shared" si="2320"/>
        <v>0</v>
      </c>
      <c r="AP789" s="285">
        <f t="shared" si="2320"/>
        <v>0</v>
      </c>
      <c r="AQ789" s="285">
        <f t="shared" si="2320"/>
        <v>0</v>
      </c>
      <c r="AR789" s="285">
        <f t="shared" si="2320"/>
        <v>0</v>
      </c>
      <c r="AS789" s="339"/>
    </row>
    <row r="790" spans="1:45" ht="20.25" customHeight="1">
      <c r="B790" s="322" t="s">
        <v>589</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5.75">
      <c r="B793" s="241" t="s">
        <v>327</v>
      </c>
      <c r="C793" s="242"/>
      <c r="D793" s="511" t="s">
        <v>526</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913" t="s">
        <v>211</v>
      </c>
      <c r="C794" s="915" t="s">
        <v>33</v>
      </c>
      <c r="D794" s="244" t="s">
        <v>422</v>
      </c>
      <c r="E794" s="924" t="s">
        <v>209</v>
      </c>
      <c r="F794" s="925"/>
      <c r="G794" s="925"/>
      <c r="H794" s="925"/>
      <c r="I794" s="925"/>
      <c r="J794" s="925"/>
      <c r="K794" s="925"/>
      <c r="L794" s="925"/>
      <c r="M794" s="925"/>
      <c r="N794" s="925"/>
      <c r="O794" s="925"/>
      <c r="P794" s="926"/>
      <c r="Q794" s="922" t="s">
        <v>213</v>
      </c>
      <c r="R794" s="244" t="s">
        <v>423</v>
      </c>
      <c r="S794" s="919" t="s">
        <v>212</v>
      </c>
      <c r="T794" s="920"/>
      <c r="U794" s="920"/>
      <c r="V794" s="920"/>
      <c r="W794" s="920"/>
      <c r="X794" s="920"/>
      <c r="Y794" s="920"/>
      <c r="Z794" s="920"/>
      <c r="AA794" s="920"/>
      <c r="AB794" s="920"/>
      <c r="AC794" s="920"/>
      <c r="AD794" s="927"/>
      <c r="AE794" s="919" t="s">
        <v>243</v>
      </c>
      <c r="AF794" s="920"/>
      <c r="AG794" s="920"/>
      <c r="AH794" s="920"/>
      <c r="AI794" s="920"/>
      <c r="AJ794" s="920"/>
      <c r="AK794" s="920"/>
      <c r="AL794" s="920"/>
      <c r="AM794" s="920"/>
      <c r="AN794" s="920"/>
      <c r="AO794" s="920"/>
      <c r="AP794" s="920"/>
      <c r="AQ794" s="920"/>
      <c r="AR794" s="920"/>
      <c r="AS794" s="921"/>
    </row>
    <row r="795" spans="1:45" ht="65.25" customHeight="1">
      <c r="B795" s="914"/>
      <c r="C795" s="916"/>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923"/>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Competitive Sector Multi-Unit Residential Service</v>
      </c>
      <c r="AG795" s="245" t="str">
        <f>'1.  LRAMVA Summary'!$F$53</f>
        <v>GS &lt;50kW</v>
      </c>
      <c r="AH795" s="245" t="str">
        <f>'1.  LRAMVA Summary'!$G$53</f>
        <v>GS 50-999kW</v>
      </c>
      <c r="AI795" s="245" t="str">
        <f>'1.  LRAMVA Summary'!$H$53</f>
        <v>GS 1000-4999kW</v>
      </c>
      <c r="AJ795" s="245" t="str">
        <f>'1.  LRAMVA Summary'!$I$53</f>
        <v>Large Use</v>
      </c>
      <c r="AK795" s="245" t="str">
        <f>'1.  LRAMVA Summary'!$J$53</f>
        <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t="str">
        <f>'1.  LRAMVA Summary'!$F$54</f>
        <v>kWh</v>
      </c>
      <c r="AH796" s="251" t="str">
        <f>'1.  LRAMVA Summary'!$G$54</f>
        <v>kW</v>
      </c>
      <c r="AI796" s="251" t="str">
        <f>'1.  LRAMVA Summary'!$H$54</f>
        <v>kW</v>
      </c>
      <c r="AJ796" s="251" t="str">
        <f>'1.  LRAMVA Summary'!$I$54</f>
        <v>kW</v>
      </c>
      <c r="AK796" s="251">
        <f>'1.  LRAMVA Summary'!$J$54</f>
        <v>0</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5.75" hidden="1" outlineLevel="1">
      <c r="A797" s="464"/>
      <c r="B797" s="443" t="s">
        <v>495</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80"/>
      <c r="AF797" s="680"/>
      <c r="AG797" s="680"/>
      <c r="AH797" s="680"/>
      <c r="AI797" s="680"/>
      <c r="AJ797" s="680"/>
      <c r="AK797" s="680"/>
      <c r="AL797" s="680"/>
      <c r="AM797" s="680"/>
      <c r="AN797" s="680"/>
      <c r="AO797" s="680"/>
      <c r="AP797" s="680"/>
      <c r="AQ797" s="680"/>
      <c r="AR797" s="680"/>
      <c r="AS797" s="681"/>
    </row>
    <row r="798" spans="1:45" hidden="1"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hidden="1" outlineLevel="1">
      <c r="A799" s="464"/>
      <c r="B799" s="254" t="s">
        <v>342</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AE798</f>
        <v>0</v>
      </c>
      <c r="AF799" s="362">
        <f t="shared" ref="AF799" si="2321">AF798</f>
        <v>0</v>
      </c>
      <c r="AG799" s="362">
        <f t="shared" ref="AG799" si="2322">AG798</f>
        <v>0</v>
      </c>
      <c r="AH799" s="362">
        <f t="shared" ref="AH799" si="2323">AH798</f>
        <v>0</v>
      </c>
      <c r="AI799" s="362">
        <f t="shared" ref="AI799" si="2324">AI798</f>
        <v>0</v>
      </c>
      <c r="AJ799" s="362">
        <f t="shared" ref="AJ799" si="2325">AJ798</f>
        <v>0</v>
      </c>
      <c r="AK799" s="362">
        <f t="shared" ref="AK799" si="2326">AK798</f>
        <v>0</v>
      </c>
      <c r="AL799" s="362">
        <f t="shared" ref="AL799" si="2327">AL798</f>
        <v>0</v>
      </c>
      <c r="AM799" s="362">
        <f t="shared" ref="AM799" si="2328">AM798</f>
        <v>0</v>
      </c>
      <c r="AN799" s="362">
        <f t="shared" ref="AN799" si="2329">AN798</f>
        <v>0</v>
      </c>
      <c r="AO799" s="362">
        <f t="shared" ref="AO799" si="2330">AO798</f>
        <v>0</v>
      </c>
      <c r="AP799" s="362">
        <f t="shared" ref="AP799" si="2331">AP798</f>
        <v>0</v>
      </c>
      <c r="AQ799" s="362">
        <f t="shared" ref="AQ799" si="2332">AQ798</f>
        <v>0</v>
      </c>
      <c r="AR799" s="362">
        <f t="shared" ref="AR799" si="2333">AR798</f>
        <v>0</v>
      </c>
      <c r="AS799" s="257"/>
    </row>
    <row r="800" spans="1:45" ht="15.75" hidden="1" outlineLevel="1">
      <c r="A800" s="464"/>
      <c r="B800" s="258"/>
      <c r="C800" s="259"/>
      <c r="D800" s="259"/>
      <c r="E800" s="259"/>
      <c r="F800" s="259"/>
      <c r="G800" s="259"/>
      <c r="H800" s="259"/>
      <c r="I800" s="259"/>
      <c r="J800" s="659"/>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hidden="1"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hidden="1" outlineLevel="1">
      <c r="A802" s="464"/>
      <c r="B802" s="254" t="s">
        <v>342</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AE801</f>
        <v>0</v>
      </c>
      <c r="AF802" s="362">
        <f t="shared" ref="AF802" si="2334">AF801</f>
        <v>0</v>
      </c>
      <c r="AG802" s="362">
        <f t="shared" ref="AG802" si="2335">AG801</f>
        <v>0</v>
      </c>
      <c r="AH802" s="362">
        <f t="shared" ref="AH802" si="2336">AH801</f>
        <v>0</v>
      </c>
      <c r="AI802" s="362">
        <f t="shared" ref="AI802" si="2337">AI801</f>
        <v>0</v>
      </c>
      <c r="AJ802" s="362">
        <f t="shared" ref="AJ802" si="2338">AJ801</f>
        <v>0</v>
      </c>
      <c r="AK802" s="362">
        <f t="shared" ref="AK802" si="2339">AK801</f>
        <v>0</v>
      </c>
      <c r="AL802" s="362">
        <f t="shared" ref="AL802" si="2340">AL801</f>
        <v>0</v>
      </c>
      <c r="AM802" s="362">
        <f t="shared" ref="AM802" si="2341">AM801</f>
        <v>0</v>
      </c>
      <c r="AN802" s="362">
        <f t="shared" ref="AN802" si="2342">AN801</f>
        <v>0</v>
      </c>
      <c r="AO802" s="362">
        <f t="shared" ref="AO802" si="2343">AO801</f>
        <v>0</v>
      </c>
      <c r="AP802" s="362">
        <f t="shared" ref="AP802" si="2344">AP801</f>
        <v>0</v>
      </c>
      <c r="AQ802" s="362">
        <f t="shared" ref="AQ802" si="2345">AQ801</f>
        <v>0</v>
      </c>
      <c r="AR802" s="362">
        <f t="shared" ref="AR802" si="2346">AR801</f>
        <v>0</v>
      </c>
      <c r="AS802" s="257"/>
    </row>
    <row r="803" spans="1:45" ht="15.75" hidden="1"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hidden="1"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hidden="1" outlineLevel="1">
      <c r="A805" s="464"/>
      <c r="B805" s="254" t="s">
        <v>342</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AE804</f>
        <v>0</v>
      </c>
      <c r="AF805" s="362">
        <f t="shared" ref="AF805" si="2347">AF804</f>
        <v>0</v>
      </c>
      <c r="AG805" s="362">
        <f t="shared" ref="AG805" si="2348">AG804</f>
        <v>0</v>
      </c>
      <c r="AH805" s="362">
        <f t="shared" ref="AH805" si="2349">AH804</f>
        <v>0</v>
      </c>
      <c r="AI805" s="362">
        <f t="shared" ref="AI805" si="2350">AI804</f>
        <v>0</v>
      </c>
      <c r="AJ805" s="362">
        <f t="shared" ref="AJ805" si="2351">AJ804</f>
        <v>0</v>
      </c>
      <c r="AK805" s="362">
        <f t="shared" ref="AK805" si="2352">AK804</f>
        <v>0</v>
      </c>
      <c r="AL805" s="362">
        <f t="shared" ref="AL805" si="2353">AL804</f>
        <v>0</v>
      </c>
      <c r="AM805" s="362">
        <f t="shared" ref="AM805" si="2354">AM804</f>
        <v>0</v>
      </c>
      <c r="AN805" s="362">
        <f t="shared" ref="AN805" si="2355">AN804</f>
        <v>0</v>
      </c>
      <c r="AO805" s="362">
        <f t="shared" ref="AO805" si="2356">AO804</f>
        <v>0</v>
      </c>
      <c r="AP805" s="362">
        <f t="shared" ref="AP805" si="2357">AP804</f>
        <v>0</v>
      </c>
      <c r="AQ805" s="362">
        <f t="shared" ref="AQ805" si="2358">AQ804</f>
        <v>0</v>
      </c>
      <c r="AR805" s="362">
        <f t="shared" ref="AR805" si="2359">AR804</f>
        <v>0</v>
      </c>
      <c r="AS805" s="257"/>
    </row>
    <row r="806" spans="1:45" hidden="1"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hidden="1" outlineLevel="1">
      <c r="A807" s="464">
        <v>4</v>
      </c>
      <c r="B807" s="273" t="s">
        <v>664</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hidden="1" outlineLevel="1">
      <c r="A808" s="464"/>
      <c r="B808" s="254" t="s">
        <v>342</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2360">AF807</f>
        <v>0</v>
      </c>
      <c r="AG808" s="362">
        <f t="shared" ref="AG808" si="2361">AG807</f>
        <v>0</v>
      </c>
      <c r="AH808" s="362">
        <f t="shared" ref="AH808" si="2362">AH807</f>
        <v>0</v>
      </c>
      <c r="AI808" s="362">
        <f t="shared" ref="AI808" si="2363">AI807</f>
        <v>0</v>
      </c>
      <c r="AJ808" s="362">
        <f t="shared" ref="AJ808" si="2364">AJ807</f>
        <v>0</v>
      </c>
      <c r="AK808" s="362">
        <f t="shared" ref="AK808" si="2365">AK807</f>
        <v>0</v>
      </c>
      <c r="AL808" s="362">
        <f t="shared" ref="AL808" si="2366">AL807</f>
        <v>0</v>
      </c>
      <c r="AM808" s="362">
        <f t="shared" ref="AM808" si="2367">AM807</f>
        <v>0</v>
      </c>
      <c r="AN808" s="362">
        <f t="shared" ref="AN808" si="2368">AN807</f>
        <v>0</v>
      </c>
      <c r="AO808" s="362">
        <f t="shared" ref="AO808" si="2369">AO807</f>
        <v>0</v>
      </c>
      <c r="AP808" s="362">
        <f t="shared" ref="AP808" si="2370">AP807</f>
        <v>0</v>
      </c>
      <c r="AQ808" s="362">
        <f t="shared" ref="AQ808" si="2371">AQ807</f>
        <v>0</v>
      </c>
      <c r="AR808" s="362">
        <f t="shared" ref="AR808" si="2372">AR807</f>
        <v>0</v>
      </c>
      <c r="AS808" s="257"/>
    </row>
    <row r="809" spans="1:45" hidden="1"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hidden="1"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hidden="1" customHeight="1" outlineLevel="1">
      <c r="A811" s="464"/>
      <c r="B811" s="254" t="s">
        <v>342</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2373">AF810</f>
        <v>0</v>
      </c>
      <c r="AG811" s="362">
        <f t="shared" ref="AG811" si="2374">AG810</f>
        <v>0</v>
      </c>
      <c r="AH811" s="362">
        <f t="shared" ref="AH811" si="2375">AH810</f>
        <v>0</v>
      </c>
      <c r="AI811" s="362">
        <f t="shared" ref="AI811" si="2376">AI810</f>
        <v>0</v>
      </c>
      <c r="AJ811" s="362">
        <f t="shared" ref="AJ811" si="2377">AJ810</f>
        <v>0</v>
      </c>
      <c r="AK811" s="362">
        <f t="shared" ref="AK811" si="2378">AK810</f>
        <v>0</v>
      </c>
      <c r="AL811" s="362">
        <f t="shared" ref="AL811" si="2379">AL810</f>
        <v>0</v>
      </c>
      <c r="AM811" s="362">
        <f t="shared" ref="AM811" si="2380">AM810</f>
        <v>0</v>
      </c>
      <c r="AN811" s="362">
        <f t="shared" ref="AN811" si="2381">AN810</f>
        <v>0</v>
      </c>
      <c r="AO811" s="362">
        <f t="shared" ref="AO811" si="2382">AO810</f>
        <v>0</v>
      </c>
      <c r="AP811" s="362">
        <f t="shared" ref="AP811" si="2383">AP810</f>
        <v>0</v>
      </c>
      <c r="AQ811" s="362">
        <f t="shared" ref="AQ811" si="2384">AQ810</f>
        <v>0</v>
      </c>
      <c r="AR811" s="362">
        <f t="shared" ref="AR811" si="2385">AR810</f>
        <v>0</v>
      </c>
      <c r="AS811" s="257"/>
    </row>
    <row r="812" spans="1:45" hidden="1"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5.75" hidden="1" outlineLevel="1">
      <c r="A813" s="464"/>
      <c r="B813" s="278" t="s">
        <v>496</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hidden="1"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hidden="1" outlineLevel="1">
      <c r="A815" s="464"/>
      <c r="B815" s="254" t="s">
        <v>342</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AE814</f>
        <v>0</v>
      </c>
      <c r="AF815" s="362">
        <f t="shared" ref="AF815" si="2386">AF814</f>
        <v>0</v>
      </c>
      <c r="AG815" s="362">
        <f t="shared" ref="AG815" si="2387">AG814</f>
        <v>0</v>
      </c>
      <c r="AH815" s="362">
        <f t="shared" ref="AH815" si="2388">AH814</f>
        <v>0</v>
      </c>
      <c r="AI815" s="362">
        <f t="shared" ref="AI815" si="2389">AI814</f>
        <v>0</v>
      </c>
      <c r="AJ815" s="362">
        <f t="shared" ref="AJ815" si="2390">AJ814</f>
        <v>0</v>
      </c>
      <c r="AK815" s="362">
        <f t="shared" ref="AK815" si="2391">AK814</f>
        <v>0</v>
      </c>
      <c r="AL815" s="362">
        <f t="shared" ref="AL815" si="2392">AL814</f>
        <v>0</v>
      </c>
      <c r="AM815" s="362">
        <f t="shared" ref="AM815" si="2393">AM814</f>
        <v>0</v>
      </c>
      <c r="AN815" s="362">
        <f t="shared" ref="AN815" si="2394">AN814</f>
        <v>0</v>
      </c>
      <c r="AO815" s="362">
        <f t="shared" ref="AO815" si="2395">AO814</f>
        <v>0</v>
      </c>
      <c r="AP815" s="362">
        <f t="shared" ref="AP815" si="2396">AP814</f>
        <v>0</v>
      </c>
      <c r="AQ815" s="362">
        <f t="shared" ref="AQ815" si="2397">AQ814</f>
        <v>0</v>
      </c>
      <c r="AR815" s="362">
        <f t="shared" ref="AR815" si="2398">AR814</f>
        <v>0</v>
      </c>
      <c r="AS815" s="270"/>
    </row>
    <row r="816" spans="1:45" hidden="1"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30" hidden="1"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hidden="1" outlineLevel="1">
      <c r="A818" s="464"/>
      <c r="B818" s="254" t="s">
        <v>342</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AE817</f>
        <v>0</v>
      </c>
      <c r="AF818" s="362">
        <f t="shared" ref="AF818" si="2399">AF817</f>
        <v>0</v>
      </c>
      <c r="AG818" s="362">
        <f t="shared" ref="AG818" si="2400">AG817</f>
        <v>0</v>
      </c>
      <c r="AH818" s="362">
        <f t="shared" ref="AH818" si="2401">AH817</f>
        <v>0</v>
      </c>
      <c r="AI818" s="362">
        <f t="shared" ref="AI818" si="2402">AI817</f>
        <v>0</v>
      </c>
      <c r="AJ818" s="362">
        <f t="shared" ref="AJ818" si="2403">AJ817</f>
        <v>0</v>
      </c>
      <c r="AK818" s="362">
        <f t="shared" ref="AK818" si="2404">AK817</f>
        <v>0</v>
      </c>
      <c r="AL818" s="362">
        <f t="shared" ref="AL818" si="2405">AL817</f>
        <v>0</v>
      </c>
      <c r="AM818" s="362">
        <f t="shared" ref="AM818" si="2406">AM817</f>
        <v>0</v>
      </c>
      <c r="AN818" s="362">
        <f t="shared" ref="AN818" si="2407">AN817</f>
        <v>0</v>
      </c>
      <c r="AO818" s="362">
        <f t="shared" ref="AO818" si="2408">AO817</f>
        <v>0</v>
      </c>
      <c r="AP818" s="362">
        <f t="shared" ref="AP818" si="2409">AP817</f>
        <v>0</v>
      </c>
      <c r="AQ818" s="362">
        <f t="shared" ref="AQ818" si="2410">AQ817</f>
        <v>0</v>
      </c>
      <c r="AR818" s="362">
        <f t="shared" ref="AR818" si="2411">AR817</f>
        <v>0</v>
      </c>
      <c r="AS818" s="270"/>
    </row>
    <row r="819" spans="1:45" hidden="1"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hidden="1"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hidden="1" outlineLevel="1">
      <c r="A821" s="464"/>
      <c r="B821" s="254" t="s">
        <v>342</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AE820</f>
        <v>0</v>
      </c>
      <c r="AF821" s="362">
        <f t="shared" ref="AF821" si="2412">AF820</f>
        <v>0</v>
      </c>
      <c r="AG821" s="362">
        <f t="shared" ref="AG821" si="2413">AG820</f>
        <v>0</v>
      </c>
      <c r="AH821" s="362">
        <f t="shared" ref="AH821" si="2414">AH820</f>
        <v>0</v>
      </c>
      <c r="AI821" s="362">
        <f t="shared" ref="AI821" si="2415">AI820</f>
        <v>0</v>
      </c>
      <c r="AJ821" s="362">
        <f t="shared" ref="AJ821" si="2416">AJ820</f>
        <v>0</v>
      </c>
      <c r="AK821" s="362">
        <f t="shared" ref="AK821" si="2417">AK820</f>
        <v>0</v>
      </c>
      <c r="AL821" s="362">
        <f t="shared" ref="AL821" si="2418">AL820</f>
        <v>0</v>
      </c>
      <c r="AM821" s="362">
        <f t="shared" ref="AM821" si="2419">AM820</f>
        <v>0</v>
      </c>
      <c r="AN821" s="362">
        <f t="shared" ref="AN821" si="2420">AN820</f>
        <v>0</v>
      </c>
      <c r="AO821" s="362">
        <f t="shared" ref="AO821" si="2421">AO820</f>
        <v>0</v>
      </c>
      <c r="AP821" s="362">
        <f t="shared" ref="AP821" si="2422">AP820</f>
        <v>0</v>
      </c>
      <c r="AQ821" s="362">
        <f t="shared" ref="AQ821" si="2423">AQ820</f>
        <v>0</v>
      </c>
      <c r="AR821" s="362">
        <f t="shared" ref="AR821" si="2424">AR820</f>
        <v>0</v>
      </c>
      <c r="AS821" s="270"/>
    </row>
    <row r="822" spans="1:45" hidden="1"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hidden="1"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hidden="1" outlineLevel="1">
      <c r="A824" s="464"/>
      <c r="B824" s="254" t="s">
        <v>342</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425">AF823</f>
        <v>0</v>
      </c>
      <c r="AG824" s="362">
        <f t="shared" ref="AG824" si="2426">AG823</f>
        <v>0</v>
      </c>
      <c r="AH824" s="362">
        <f t="shared" ref="AH824" si="2427">AH823</f>
        <v>0</v>
      </c>
      <c r="AI824" s="362">
        <f t="shared" ref="AI824" si="2428">AI823</f>
        <v>0</v>
      </c>
      <c r="AJ824" s="362">
        <f t="shared" ref="AJ824" si="2429">AJ823</f>
        <v>0</v>
      </c>
      <c r="AK824" s="362">
        <f t="shared" ref="AK824" si="2430">AK823</f>
        <v>0</v>
      </c>
      <c r="AL824" s="362">
        <f t="shared" ref="AL824" si="2431">AL823</f>
        <v>0</v>
      </c>
      <c r="AM824" s="362">
        <f t="shared" ref="AM824" si="2432">AM823</f>
        <v>0</v>
      </c>
      <c r="AN824" s="362">
        <f t="shared" ref="AN824" si="2433">AN823</f>
        <v>0</v>
      </c>
      <c r="AO824" s="362">
        <f t="shared" ref="AO824" si="2434">AO823</f>
        <v>0</v>
      </c>
      <c r="AP824" s="362">
        <f t="shared" ref="AP824" si="2435">AP823</f>
        <v>0</v>
      </c>
      <c r="AQ824" s="362">
        <f t="shared" ref="AQ824" si="2436">AQ823</f>
        <v>0</v>
      </c>
      <c r="AR824" s="362">
        <f t="shared" ref="AR824" si="2437">AR823</f>
        <v>0</v>
      </c>
      <c r="AS824" s="270"/>
    </row>
    <row r="825" spans="1:45" hidden="1"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hidden="1"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hidden="1" outlineLevel="1">
      <c r="A827" s="464"/>
      <c r="B827" s="254" t="s">
        <v>342</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AE826</f>
        <v>0</v>
      </c>
      <c r="AF827" s="362">
        <f t="shared" ref="AF827" si="2438">AF826</f>
        <v>0</v>
      </c>
      <c r="AG827" s="362">
        <f t="shared" ref="AG827" si="2439">AG826</f>
        <v>0</v>
      </c>
      <c r="AH827" s="362">
        <f t="shared" ref="AH827" si="2440">AH826</f>
        <v>0</v>
      </c>
      <c r="AI827" s="362">
        <f t="shared" ref="AI827" si="2441">AI826</f>
        <v>0</v>
      </c>
      <c r="AJ827" s="362">
        <f t="shared" ref="AJ827" si="2442">AJ826</f>
        <v>0</v>
      </c>
      <c r="AK827" s="362">
        <f t="shared" ref="AK827" si="2443">AK826</f>
        <v>0</v>
      </c>
      <c r="AL827" s="362">
        <f t="shared" ref="AL827" si="2444">AL826</f>
        <v>0</v>
      </c>
      <c r="AM827" s="362">
        <f t="shared" ref="AM827" si="2445">AM826</f>
        <v>0</v>
      </c>
      <c r="AN827" s="362">
        <f t="shared" ref="AN827" si="2446">AN826</f>
        <v>0</v>
      </c>
      <c r="AO827" s="362">
        <f t="shared" ref="AO827" si="2447">AO826</f>
        <v>0</v>
      </c>
      <c r="AP827" s="362">
        <f t="shared" ref="AP827" si="2448">AP826</f>
        <v>0</v>
      </c>
      <c r="AQ827" s="362">
        <f t="shared" ref="AQ827" si="2449">AQ826</f>
        <v>0</v>
      </c>
      <c r="AR827" s="362">
        <f t="shared" ref="AR827" si="2450">AR826</f>
        <v>0</v>
      </c>
      <c r="AS827" s="270"/>
    </row>
    <row r="828" spans="1:45" hidden="1"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5.75" hidden="1"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0" hidden="1"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hidden="1" outlineLevel="1">
      <c r="A831" s="464"/>
      <c r="B831" s="254" t="s">
        <v>342</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AE830</f>
        <v>0</v>
      </c>
      <c r="AF831" s="362">
        <f t="shared" ref="AF831" si="2451">AF830</f>
        <v>0</v>
      </c>
      <c r="AG831" s="362">
        <f t="shared" ref="AG831" si="2452">AG830</f>
        <v>0</v>
      </c>
      <c r="AH831" s="362">
        <f t="shared" ref="AH831" si="2453">AH830</f>
        <v>0</v>
      </c>
      <c r="AI831" s="362">
        <f t="shared" ref="AI831" si="2454">AI830</f>
        <v>0</v>
      </c>
      <c r="AJ831" s="362">
        <f t="shared" ref="AJ831" si="2455">AJ830</f>
        <v>0</v>
      </c>
      <c r="AK831" s="362">
        <f t="shared" ref="AK831" si="2456">AK830</f>
        <v>0</v>
      </c>
      <c r="AL831" s="362">
        <f t="shared" ref="AL831" si="2457">AL830</f>
        <v>0</v>
      </c>
      <c r="AM831" s="362">
        <f t="shared" ref="AM831" si="2458">AM830</f>
        <v>0</v>
      </c>
      <c r="AN831" s="362">
        <f t="shared" ref="AN831" si="2459">AN830</f>
        <v>0</v>
      </c>
      <c r="AO831" s="362">
        <f t="shared" ref="AO831" si="2460">AO830</f>
        <v>0</v>
      </c>
      <c r="AP831" s="362">
        <f t="shared" ref="AP831" si="2461">AP830</f>
        <v>0</v>
      </c>
      <c r="AQ831" s="362">
        <f t="shared" ref="AQ831" si="2462">AQ830</f>
        <v>0</v>
      </c>
      <c r="AR831" s="362">
        <f t="shared" ref="AR831" si="2463">AR830</f>
        <v>0</v>
      </c>
      <c r="AS831" s="257"/>
    </row>
    <row r="832" spans="1:45" hidden="1"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0" hidden="1"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hidden="1" outlineLevel="1">
      <c r="A834" s="464"/>
      <c r="B834" s="254" t="s">
        <v>342</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AE833</f>
        <v>0</v>
      </c>
      <c r="AF834" s="362">
        <f t="shared" ref="AF834" si="2464">AF833</f>
        <v>0</v>
      </c>
      <c r="AG834" s="362">
        <f t="shared" ref="AG834" si="2465">AG833</f>
        <v>0</v>
      </c>
      <c r="AH834" s="362">
        <f t="shared" ref="AH834" si="2466">AH833</f>
        <v>0</v>
      </c>
      <c r="AI834" s="362">
        <f t="shared" ref="AI834" si="2467">AI833</f>
        <v>0</v>
      </c>
      <c r="AJ834" s="362">
        <f t="shared" ref="AJ834" si="2468">AJ833</f>
        <v>0</v>
      </c>
      <c r="AK834" s="362">
        <f t="shared" ref="AK834" si="2469">AK833</f>
        <v>0</v>
      </c>
      <c r="AL834" s="362">
        <f t="shared" ref="AL834" si="2470">AL833</f>
        <v>0</v>
      </c>
      <c r="AM834" s="362">
        <f t="shared" ref="AM834" si="2471">AM833</f>
        <v>0</v>
      </c>
      <c r="AN834" s="362">
        <f t="shared" ref="AN834" si="2472">AN833</f>
        <v>0</v>
      </c>
      <c r="AO834" s="362">
        <f t="shared" ref="AO834" si="2473">AO833</f>
        <v>0</v>
      </c>
      <c r="AP834" s="362">
        <f t="shared" ref="AP834" si="2474">AP833</f>
        <v>0</v>
      </c>
      <c r="AQ834" s="362">
        <f t="shared" ref="AQ834" si="2475">AQ833</f>
        <v>0</v>
      </c>
      <c r="AR834" s="362">
        <f t="shared" ref="AR834" si="2476">AR833</f>
        <v>0</v>
      </c>
      <c r="AS834" s="257"/>
    </row>
    <row r="835" spans="1:45" hidden="1"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0" hidden="1"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hidden="1" outlineLevel="1">
      <c r="A837" s="464"/>
      <c r="B837" s="254" t="s">
        <v>342</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AE836</f>
        <v>0</v>
      </c>
      <c r="AF837" s="362">
        <f t="shared" ref="AF837" si="2477">AF836</f>
        <v>0</v>
      </c>
      <c r="AG837" s="362">
        <f t="shared" ref="AG837" si="2478">AG836</f>
        <v>0</v>
      </c>
      <c r="AH837" s="362">
        <f t="shared" ref="AH837" si="2479">AH836</f>
        <v>0</v>
      </c>
      <c r="AI837" s="362">
        <f t="shared" ref="AI837" si="2480">AI836</f>
        <v>0</v>
      </c>
      <c r="AJ837" s="362">
        <f t="shared" ref="AJ837" si="2481">AJ836</f>
        <v>0</v>
      </c>
      <c r="AK837" s="362">
        <f t="shared" ref="AK837" si="2482">AK836</f>
        <v>0</v>
      </c>
      <c r="AL837" s="362">
        <f t="shared" ref="AL837" si="2483">AL836</f>
        <v>0</v>
      </c>
      <c r="AM837" s="362">
        <f t="shared" ref="AM837" si="2484">AM836</f>
        <v>0</v>
      </c>
      <c r="AN837" s="362">
        <f t="shared" ref="AN837" si="2485">AN836</f>
        <v>0</v>
      </c>
      <c r="AO837" s="362">
        <f t="shared" ref="AO837" si="2486">AO836</f>
        <v>0</v>
      </c>
      <c r="AP837" s="362">
        <f t="shared" ref="AP837" si="2487">AP836</f>
        <v>0</v>
      </c>
      <c r="AQ837" s="362">
        <f t="shared" ref="AQ837" si="2488">AQ836</f>
        <v>0</v>
      </c>
      <c r="AR837" s="362">
        <f t="shared" ref="AR837" si="2489">AR836</f>
        <v>0</v>
      </c>
      <c r="AS837" s="266"/>
    </row>
    <row r="838" spans="1:45" hidden="1"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5.75" hidden="1"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hidden="1"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hidden="1" outlineLevel="1">
      <c r="A841" s="464"/>
      <c r="B841" s="254" t="s">
        <v>342</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490">AF840</f>
        <v>0</v>
      </c>
      <c r="AG841" s="362">
        <f t="shared" ref="AG841" si="2491">AG840</f>
        <v>0</v>
      </c>
      <c r="AH841" s="362">
        <f t="shared" ref="AH841" si="2492">AH840</f>
        <v>0</v>
      </c>
      <c r="AI841" s="362">
        <f t="shared" ref="AI841" si="2493">AI840</f>
        <v>0</v>
      </c>
      <c r="AJ841" s="362">
        <f t="shared" ref="AJ841" si="2494">AJ840</f>
        <v>0</v>
      </c>
      <c r="AK841" s="362">
        <f t="shared" ref="AK841" si="2495">AK840</f>
        <v>0</v>
      </c>
      <c r="AL841" s="362">
        <f t="shared" ref="AL841" si="2496">AL840</f>
        <v>0</v>
      </c>
      <c r="AM841" s="362">
        <f t="shared" ref="AM841" si="2497">AM840</f>
        <v>0</v>
      </c>
      <c r="AN841" s="362">
        <f t="shared" ref="AN841" si="2498">AN840</f>
        <v>0</v>
      </c>
      <c r="AO841" s="362">
        <f t="shared" ref="AO841" si="2499">AO840</f>
        <v>0</v>
      </c>
      <c r="AP841" s="362">
        <f t="shared" ref="AP841" si="2500">AP840</f>
        <v>0</v>
      </c>
      <c r="AQ841" s="362">
        <f t="shared" ref="AQ841" si="2501">AQ840</f>
        <v>0</v>
      </c>
      <c r="AR841" s="362">
        <f t="shared" ref="AR841" si="2502">AR840</f>
        <v>0</v>
      </c>
      <c r="AS841" s="257"/>
    </row>
    <row r="842" spans="1:45" hidden="1"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5.75" hidden="1" outlineLevel="1">
      <c r="A843" s="464"/>
      <c r="B843" s="248" t="s">
        <v>488</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hidden="1" outlineLevel="1">
      <c r="A844" s="464">
        <v>15</v>
      </c>
      <c r="B844" s="254" t="s">
        <v>493</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idden="1" outlineLevel="1">
      <c r="A845" s="464"/>
      <c r="B845" s="254" t="s">
        <v>342</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2503">AF844</f>
        <v>0</v>
      </c>
      <c r="AG845" s="362">
        <f t="shared" si="2503"/>
        <v>0</v>
      </c>
      <c r="AH845" s="362">
        <f t="shared" si="2503"/>
        <v>0</v>
      </c>
      <c r="AI845" s="362">
        <f t="shared" si="2503"/>
        <v>0</v>
      </c>
      <c r="AJ845" s="362">
        <f t="shared" si="2503"/>
        <v>0</v>
      </c>
      <c r="AK845" s="362">
        <f t="shared" si="2503"/>
        <v>0</v>
      </c>
      <c r="AL845" s="362">
        <f t="shared" si="2503"/>
        <v>0</v>
      </c>
      <c r="AM845" s="362">
        <f t="shared" si="2503"/>
        <v>0</v>
      </c>
      <c r="AN845" s="362">
        <f t="shared" si="2503"/>
        <v>0</v>
      </c>
      <c r="AO845" s="362">
        <f t="shared" si="2503"/>
        <v>0</v>
      </c>
      <c r="AP845" s="362">
        <f t="shared" si="2503"/>
        <v>0</v>
      </c>
      <c r="AQ845" s="362">
        <f t="shared" si="2503"/>
        <v>0</v>
      </c>
      <c r="AR845" s="362">
        <f t="shared" si="2503"/>
        <v>0</v>
      </c>
      <c r="AS845" s="257"/>
    </row>
    <row r="846" spans="1:45" hidden="1"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idden="1" outlineLevel="1">
      <c r="A847" s="464">
        <v>16</v>
      </c>
      <c r="B847" s="283" t="s">
        <v>489</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hidden="1" outlineLevel="1">
      <c r="A848" s="464"/>
      <c r="B848" s="254" t="s">
        <v>342</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2504">AF847</f>
        <v>0</v>
      </c>
      <c r="AG848" s="362">
        <f t="shared" si="2504"/>
        <v>0</v>
      </c>
      <c r="AH848" s="362">
        <f t="shared" si="2504"/>
        <v>0</v>
      </c>
      <c r="AI848" s="362">
        <f t="shared" si="2504"/>
        <v>0</v>
      </c>
      <c r="AJ848" s="362">
        <f t="shared" si="2504"/>
        <v>0</v>
      </c>
      <c r="AK848" s="362">
        <f t="shared" si="2504"/>
        <v>0</v>
      </c>
      <c r="AL848" s="362">
        <f t="shared" si="2504"/>
        <v>0</v>
      </c>
      <c r="AM848" s="362">
        <f t="shared" si="2504"/>
        <v>0</v>
      </c>
      <c r="AN848" s="362">
        <f t="shared" si="2504"/>
        <v>0</v>
      </c>
      <c r="AO848" s="362">
        <f t="shared" si="2504"/>
        <v>0</v>
      </c>
      <c r="AP848" s="362">
        <f t="shared" si="2504"/>
        <v>0</v>
      </c>
      <c r="AQ848" s="362">
        <f t="shared" si="2504"/>
        <v>0</v>
      </c>
      <c r="AR848" s="362">
        <f t="shared" si="2504"/>
        <v>0</v>
      </c>
      <c r="AS848" s="257"/>
    </row>
    <row r="849" spans="1:45" s="243" customFormat="1" hidden="1"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5.75" hidden="1" outlineLevel="1">
      <c r="A850" s="464"/>
      <c r="B850" s="455" t="s">
        <v>494</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hidden="1"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hidden="1" outlineLevel="1">
      <c r="A852" s="464"/>
      <c r="B852" s="254" t="s">
        <v>342</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2505">AF851</f>
        <v>0</v>
      </c>
      <c r="AG852" s="362">
        <f t="shared" si="2505"/>
        <v>0</v>
      </c>
      <c r="AH852" s="362">
        <f t="shared" si="2505"/>
        <v>0</v>
      </c>
      <c r="AI852" s="362">
        <f t="shared" si="2505"/>
        <v>0</v>
      </c>
      <c r="AJ852" s="362">
        <f t="shared" si="2505"/>
        <v>0</v>
      </c>
      <c r="AK852" s="362">
        <f t="shared" si="2505"/>
        <v>0</v>
      </c>
      <c r="AL852" s="362">
        <f t="shared" si="2505"/>
        <v>0</v>
      </c>
      <c r="AM852" s="362">
        <f t="shared" si="2505"/>
        <v>0</v>
      </c>
      <c r="AN852" s="362">
        <f t="shared" si="2505"/>
        <v>0</v>
      </c>
      <c r="AO852" s="362">
        <f t="shared" si="2505"/>
        <v>0</v>
      </c>
      <c r="AP852" s="362">
        <f t="shared" si="2505"/>
        <v>0</v>
      </c>
      <c r="AQ852" s="362">
        <f t="shared" si="2505"/>
        <v>0</v>
      </c>
      <c r="AR852" s="362">
        <f t="shared" si="2505"/>
        <v>0</v>
      </c>
      <c r="AS852" s="266"/>
    </row>
    <row r="853" spans="1:45" hidden="1"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hidden="1"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hidden="1" outlineLevel="1">
      <c r="A855" s="464"/>
      <c r="B855" s="254" t="s">
        <v>342</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2506">AF854</f>
        <v>0</v>
      </c>
      <c r="AG855" s="362">
        <f t="shared" si="2506"/>
        <v>0</v>
      </c>
      <c r="AH855" s="362">
        <f t="shared" si="2506"/>
        <v>0</v>
      </c>
      <c r="AI855" s="362">
        <f t="shared" si="2506"/>
        <v>0</v>
      </c>
      <c r="AJ855" s="362">
        <f t="shared" si="2506"/>
        <v>0</v>
      </c>
      <c r="AK855" s="362">
        <f t="shared" si="2506"/>
        <v>0</v>
      </c>
      <c r="AL855" s="362">
        <f t="shared" si="2506"/>
        <v>0</v>
      </c>
      <c r="AM855" s="362">
        <f t="shared" si="2506"/>
        <v>0</v>
      </c>
      <c r="AN855" s="362">
        <f t="shared" si="2506"/>
        <v>0</v>
      </c>
      <c r="AO855" s="362">
        <f t="shared" si="2506"/>
        <v>0</v>
      </c>
      <c r="AP855" s="362">
        <f t="shared" si="2506"/>
        <v>0</v>
      </c>
      <c r="AQ855" s="362">
        <f t="shared" si="2506"/>
        <v>0</v>
      </c>
      <c r="AR855" s="362">
        <f t="shared" si="2506"/>
        <v>0</v>
      </c>
      <c r="AS855" s="266"/>
    </row>
    <row r="856" spans="1:45" hidden="1"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hidden="1"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hidden="1" outlineLevel="1">
      <c r="A858" s="464"/>
      <c r="B858" s="254" t="s">
        <v>342</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2507">AF857</f>
        <v>0</v>
      </c>
      <c r="AG858" s="362">
        <f t="shared" si="2507"/>
        <v>0</v>
      </c>
      <c r="AH858" s="362">
        <f t="shared" si="2507"/>
        <v>0</v>
      </c>
      <c r="AI858" s="362">
        <f t="shared" si="2507"/>
        <v>0</v>
      </c>
      <c r="AJ858" s="362">
        <f t="shared" si="2507"/>
        <v>0</v>
      </c>
      <c r="AK858" s="362">
        <f t="shared" si="2507"/>
        <v>0</v>
      </c>
      <c r="AL858" s="362">
        <f t="shared" si="2507"/>
        <v>0</v>
      </c>
      <c r="AM858" s="362">
        <f t="shared" si="2507"/>
        <v>0</v>
      </c>
      <c r="AN858" s="362">
        <f t="shared" si="2507"/>
        <v>0</v>
      </c>
      <c r="AO858" s="362">
        <f t="shared" si="2507"/>
        <v>0</v>
      </c>
      <c r="AP858" s="362">
        <f t="shared" si="2507"/>
        <v>0</v>
      </c>
      <c r="AQ858" s="362">
        <f t="shared" si="2507"/>
        <v>0</v>
      </c>
      <c r="AR858" s="362">
        <f t="shared" si="2507"/>
        <v>0</v>
      </c>
      <c r="AS858" s="257"/>
    </row>
    <row r="859" spans="1:45" hidden="1"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hidden="1"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hidden="1" outlineLevel="1">
      <c r="A861" s="464"/>
      <c r="B861" s="254" t="s">
        <v>342</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508">AF860</f>
        <v>0</v>
      </c>
      <c r="AG861" s="362">
        <f t="shared" si="2508"/>
        <v>0</v>
      </c>
      <c r="AH861" s="362">
        <f t="shared" si="2508"/>
        <v>0</v>
      </c>
      <c r="AI861" s="362">
        <f t="shared" si="2508"/>
        <v>0</v>
      </c>
      <c r="AJ861" s="362">
        <f t="shared" si="2508"/>
        <v>0</v>
      </c>
      <c r="AK861" s="362">
        <f t="shared" si="2508"/>
        <v>0</v>
      </c>
      <c r="AL861" s="362">
        <f t="shared" si="2508"/>
        <v>0</v>
      </c>
      <c r="AM861" s="362">
        <f t="shared" si="2508"/>
        <v>0</v>
      </c>
      <c r="AN861" s="362">
        <f t="shared" si="2508"/>
        <v>0</v>
      </c>
      <c r="AO861" s="362">
        <f t="shared" si="2508"/>
        <v>0</v>
      </c>
      <c r="AP861" s="362">
        <f t="shared" si="2508"/>
        <v>0</v>
      </c>
      <c r="AQ861" s="362">
        <f t="shared" si="2508"/>
        <v>0</v>
      </c>
      <c r="AR861" s="362">
        <f t="shared" si="2508"/>
        <v>0</v>
      </c>
      <c r="AS861" s="266"/>
    </row>
    <row r="862" spans="1:45" ht="15.75" hidden="1"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5.75" outlineLevel="1">
      <c r="A863" s="464"/>
      <c r="B863" s="454" t="s">
        <v>501</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5.75" outlineLevel="1">
      <c r="A864" s="464"/>
      <c r="B864" s="443" t="s">
        <v>497</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outlineLevel="1">
      <c r="A865" s="464">
        <v>21</v>
      </c>
      <c r="B865" s="379" t="s">
        <v>113</v>
      </c>
      <c r="C865" s="251" t="s">
        <v>25</v>
      </c>
      <c r="D865" s="255">
        <f>SUMIFS('7.  Persistence Report'!AY$27:AY$603,'7.  Persistence Report'!$D$27:$D$603,$B865,'7.  Persistence Report'!$H$27:$H$603,$D$795,'7.  Persistence Report'!$J$27:$J$603,"&lt;&gt;Adjustment")</f>
        <v>0</v>
      </c>
      <c r="E865" s="255">
        <f>SUMIFS('7.  Persistence Report'!AZ$27:AZ$603,'7.  Persistence Report'!$D$27:$D$603,$B865,'7.  Persistence Report'!$H$27:$H$603,$D$795,'7.  Persistence Report'!$J$27:$J$603,"&lt;&gt;Adjustment")</f>
        <v>0</v>
      </c>
      <c r="F865" s="255">
        <f>SUMIFS('7.  Persistence Report'!BA$27:BA$603,'7.  Persistence Report'!$D$27:$D$603,$B865,'7.  Persistence Report'!$H$27:$H$603,$D$795,'7.  Persistence Report'!$J$27:$J$603,"&lt;&gt;Adjustment")</f>
        <v>0</v>
      </c>
      <c r="G865" s="255">
        <f>SUMIFS('7.  Persistence Report'!BB$27:BB$603,'7.  Persistence Report'!$D$27:$D$603,$B865,'7.  Persistence Report'!$H$27:$H$603,$D$795,'7.  Persistence Report'!$J$27:$J$603,"&lt;&gt;Adjustment")</f>
        <v>0</v>
      </c>
      <c r="H865" s="255">
        <f>SUMIFS('7.  Persistence Report'!BC$27:BC$603,'7.  Persistence Report'!$D$27:$D$603,$B865,'7.  Persistence Report'!$H$27:$H$603,$D$795,'7.  Persistence Report'!$J$27:$J$603,"&lt;&gt;Adjustment")</f>
        <v>0</v>
      </c>
      <c r="I865" s="255">
        <f>SUMIFS('7.  Persistence Report'!BD$27:BD$603,'7.  Persistence Report'!$D$27:$D$603,$B865,'7.  Persistence Report'!$H$27:$H$603,$D$795,'7.  Persistence Report'!$J$27:$J$603,"&lt;&gt;Adjustment")</f>
        <v>0</v>
      </c>
      <c r="J865" s="255">
        <f>SUMIFS('7.  Persistence Report'!BE$27:BE$603,'7.  Persistence Report'!$D$27:$D$603,$B865,'7.  Persistence Report'!$H$27:$H$603,$D$795,'7.  Persistence Report'!$J$27:$J$603,"&lt;&gt;Adjustment")</f>
        <v>0</v>
      </c>
      <c r="K865" s="255">
        <f>SUMIFS('7.  Persistence Report'!BF$27:BF$603,'7.  Persistence Report'!$D$27:$D$603,$B865,'7.  Persistence Report'!$H$27:$H$603,$D$795,'7.  Persistence Report'!$J$27:$J$603,"&lt;&gt;Adjustment")</f>
        <v>0</v>
      </c>
      <c r="L865" s="255">
        <f>SUMIFS('7.  Persistence Report'!BG$27:BG$603,'7.  Persistence Report'!$D$27:$D$603,$B865,'7.  Persistence Report'!$H$27:$H$603,$D$795,'7.  Persistence Report'!$J$27:$J$603,"&lt;&gt;Adjustment")</f>
        <v>0</v>
      </c>
      <c r="M865" s="255">
        <f>SUMIFS('7.  Persistence Report'!BH$27:BH$603,'7.  Persistence Report'!$D$27:$D$603,$B865,'7.  Persistence Report'!$H$27:$H$603,$D$795,'7.  Persistence Report'!$J$27:$J$603,"&lt;&gt;Adjustment")</f>
        <v>0</v>
      </c>
      <c r="N865" s="255">
        <f>SUMIFS('7.  Persistence Report'!BI$27:BI$603,'7.  Persistence Report'!$D$27:$D$603,$B865,'7.  Persistence Report'!$H$27:$H$603,$D$795,'7.  Persistence Report'!$J$27:$J$603,"&lt;&gt;Adjustment")</f>
        <v>0</v>
      </c>
      <c r="O865" s="255">
        <f>SUMIFS('7.  Persistence Report'!BJ$27:BJ$603,'7.  Persistence Report'!$D$27:$D$603,$B865,'7.  Persistence Report'!$H$27:$H$603,$D$795,'7.  Persistence Report'!$J$27:$J$603,"&lt;&gt;Adjustment")</f>
        <v>0</v>
      </c>
      <c r="P865" s="255">
        <f>SUMIFS('7.  Persistence Report'!BK$27:BK$603,'7.  Persistence Report'!$D$27:$D$603,$B865,'7.  Persistence Report'!$H$27:$H$603,$D$795,'7.  Persistence Report'!$J$27:$J$603,"&lt;&gt;Adjustment")</f>
        <v>0</v>
      </c>
      <c r="Q865" s="251"/>
      <c r="R865" s="255">
        <f>SUMIFS('7.  Persistence Report'!T$27:T$603,'7.  Persistence Report'!$D$27:$D$603,$B865,'7.  Persistence Report'!$H$27:$H$603,$R$795,'7.  Persistence Report'!$J$27:$J$603,"&lt;&gt;Adjustment")</f>
        <v>0</v>
      </c>
      <c r="S865" s="255">
        <f>SUMIFS('7.  Persistence Report'!U$27:U$603,'7.  Persistence Report'!$D$27:$D$603,$B865,'7.  Persistence Report'!$H$27:$H$603,$R$795,'7.  Persistence Report'!$J$27:$J$603,"&lt;&gt;Adjustment")</f>
        <v>0</v>
      </c>
      <c r="T865" s="255">
        <f>SUMIFS('7.  Persistence Report'!V$27:V$603,'7.  Persistence Report'!$D$27:$D$603,$B865,'7.  Persistence Report'!$H$27:$H$603,$R$795,'7.  Persistence Report'!$J$27:$J$603,"&lt;&gt;Adjustment")</f>
        <v>0</v>
      </c>
      <c r="U865" s="255">
        <f>SUMIFS('7.  Persistence Report'!W$27:W$603,'7.  Persistence Report'!$D$27:$D$603,$B865,'7.  Persistence Report'!$H$27:$H$603,$R$795,'7.  Persistence Report'!$J$27:$J$603,"&lt;&gt;Adjustment")</f>
        <v>0</v>
      </c>
      <c r="V865" s="255">
        <f>SUMIFS('7.  Persistence Report'!X$27:X$603,'7.  Persistence Report'!$D$27:$D$603,$B865,'7.  Persistence Report'!$H$27:$H$603,$R$795,'7.  Persistence Report'!$J$27:$J$603,"&lt;&gt;Adjustment")</f>
        <v>0</v>
      </c>
      <c r="W865" s="255">
        <f>SUMIFS('7.  Persistence Report'!Y$27:Y$603,'7.  Persistence Report'!$D$27:$D$603,$B865,'7.  Persistence Report'!$H$27:$H$603,$R$795,'7.  Persistence Report'!$J$27:$J$603,"&lt;&gt;Adjustment")</f>
        <v>0</v>
      </c>
      <c r="X865" s="255">
        <f>SUMIFS('7.  Persistence Report'!Z$27:Z$603,'7.  Persistence Report'!$D$27:$D$603,$B865,'7.  Persistence Report'!$H$27:$H$603,$R$795,'7.  Persistence Report'!$J$27:$J$603,"&lt;&gt;Adjustment")</f>
        <v>0</v>
      </c>
      <c r="Y865" s="255">
        <f>SUMIFS('7.  Persistence Report'!AA$27:AA$603,'7.  Persistence Report'!$D$27:$D$603,$B865,'7.  Persistence Report'!$H$27:$H$603,$R$795,'7.  Persistence Report'!$J$27:$J$603,"&lt;&gt;Adjustment")</f>
        <v>0</v>
      </c>
      <c r="Z865" s="255">
        <f>SUMIFS('7.  Persistence Report'!AB$27:AB$603,'7.  Persistence Report'!$D$27:$D$603,$B865,'7.  Persistence Report'!$H$27:$H$603,$R$795,'7.  Persistence Report'!$J$27:$J$603,"&lt;&gt;Adjustment")</f>
        <v>0</v>
      </c>
      <c r="AA865" s="255">
        <f>SUMIFS('7.  Persistence Report'!AC$27:AC$603,'7.  Persistence Report'!$D$27:$D$603,$B865,'7.  Persistence Report'!$H$27:$H$603,$R$795,'7.  Persistence Report'!$J$27:$J$603,"&lt;&gt;Adjustment")</f>
        <v>0</v>
      </c>
      <c r="AB865" s="255">
        <f>SUMIFS('7.  Persistence Report'!AD$27:AD$603,'7.  Persistence Report'!$D$27:$D$603,$B865,'7.  Persistence Report'!$H$27:$H$603,$R$795,'7.  Persistence Report'!$J$27:$J$603,"&lt;&gt;Adjustment")</f>
        <v>0</v>
      </c>
      <c r="AC865" s="255">
        <f>SUMIFS('7.  Persistence Report'!AE$27:AE$603,'7.  Persistence Report'!$D$27:$D$603,$B865,'7.  Persistence Report'!$H$27:$H$603,$R$795,'7.  Persistence Report'!$J$27:$J$603,"&lt;&gt;Adjustment")</f>
        <v>0</v>
      </c>
      <c r="AD865" s="255">
        <f>SUMIFS('7.  Persistence Report'!AF$27:AF$603,'7.  Persistence Report'!$D$27:$D$603,$B865,'7.  Persistence Report'!$H$27:$H$603,$R$795,'7.  Persistence Report'!$J$27:$J$603,"&lt;&gt;Adjustment")</f>
        <v>0</v>
      </c>
      <c r="AE865" s="361">
        <f>IFERROR(VLOOKUP($B865,'3-a.  Rate Class Allocations'!$B:$AM,16,FALSE),0)</f>
        <v>0</v>
      </c>
      <c r="AF865" s="361">
        <f>IFERROR(VLOOKUP($B865,'3-a.  Rate Class Allocations'!$B:$AM,18,FALSE),0)</f>
        <v>0</v>
      </c>
      <c r="AG865" s="361">
        <f>IFERROR(VLOOKUP($B865,'3-a.  Rate Class Allocations'!$B:$AM,20,FALSE),0)</f>
        <v>0</v>
      </c>
      <c r="AH865" s="361">
        <f>IFERROR(VLOOKUP($B865,'3-a.  Rate Class Allocations'!$B:$AM,21,FALSE),0)</f>
        <v>0</v>
      </c>
      <c r="AI865" s="361">
        <f>IFERROR(VLOOKUP($B865,'3-a.  Rate Class Allocations'!$B:$AM,23,FALSE),0)</f>
        <v>0</v>
      </c>
      <c r="AJ865" s="361">
        <f>IFERROR(VLOOKUP($B865,'3-a.  Rate Class Allocations'!$B:$AM,25,FALSE),0)</f>
        <v>0</v>
      </c>
      <c r="AK865" s="366"/>
      <c r="AL865" s="361"/>
      <c r="AM865" s="361"/>
      <c r="AN865" s="361"/>
      <c r="AO865" s="361"/>
      <c r="AP865" s="361"/>
      <c r="AQ865" s="361"/>
      <c r="AR865" s="361"/>
      <c r="AS865" s="256">
        <f>SUM(AE865:AR865)</f>
        <v>0</v>
      </c>
    </row>
    <row r="866" spans="1:45" outlineLevel="1">
      <c r="A866" s="464"/>
      <c r="B866" s="254" t="s">
        <v>342</v>
      </c>
      <c r="C866" s="251" t="s">
        <v>163</v>
      </c>
      <c r="D866" s="255">
        <f>SUMIFS('7.  Persistence Report'!AY$27:AY$603,'7.  Persistence Report'!$D$27:$D$603,$B865,'7.  Persistence Report'!$H$27:$H$603,$D$795,'7.  Persistence Report'!$J$27:$J$603,"Adjustment")</f>
        <v>0</v>
      </c>
      <c r="E866" s="255">
        <f>SUMIFS('7.  Persistence Report'!AZ$27:AZ$603,'7.  Persistence Report'!$D$27:$D$603,$B865,'7.  Persistence Report'!$H$27:$H$603,$D$795,'7.  Persistence Report'!$J$27:$J$603,"Adjustment")</f>
        <v>0</v>
      </c>
      <c r="F866" s="255">
        <f>SUMIFS('7.  Persistence Report'!BA$27:BA$603,'7.  Persistence Report'!$D$27:$D$603,$B865,'7.  Persistence Report'!$H$27:$H$603,$D$795,'7.  Persistence Report'!$J$27:$J$603,"Adjustment")</f>
        <v>0</v>
      </c>
      <c r="G866" s="255">
        <f>SUMIFS('7.  Persistence Report'!BB$27:BB$603,'7.  Persistence Report'!$D$27:$D$603,$B865,'7.  Persistence Report'!$H$27:$H$603,$D$795,'7.  Persistence Report'!$J$27:$J$603,"Adjustment")</f>
        <v>0</v>
      </c>
      <c r="H866" s="255">
        <f>SUMIFS('7.  Persistence Report'!BC$27:BC$603,'7.  Persistence Report'!$D$27:$D$603,$B865,'7.  Persistence Report'!$H$27:$H$603,$D$795,'7.  Persistence Report'!$J$27:$J$603,"Adjustment")</f>
        <v>0</v>
      </c>
      <c r="I866" s="255">
        <f>SUMIFS('7.  Persistence Report'!BD$27:BD$603,'7.  Persistence Report'!$D$27:$D$603,$B865,'7.  Persistence Report'!$H$27:$H$603,$D$795,'7.  Persistence Report'!$J$27:$J$603,"Adjustment")</f>
        <v>0</v>
      </c>
      <c r="J866" s="255">
        <f>SUMIFS('7.  Persistence Report'!BE$27:BE$603,'7.  Persistence Report'!$D$27:$D$603,$B865,'7.  Persistence Report'!$H$27:$H$603,$D$795,'7.  Persistence Report'!$J$27:$J$603,"Adjustment")</f>
        <v>0</v>
      </c>
      <c r="K866" s="255">
        <f>SUMIFS('7.  Persistence Report'!BF$27:BF$603,'7.  Persistence Report'!$D$27:$D$603,$B865,'7.  Persistence Report'!$H$27:$H$603,$D$795,'7.  Persistence Report'!$J$27:$J$603,"Adjustment")</f>
        <v>0</v>
      </c>
      <c r="L866" s="255">
        <f>SUMIFS('7.  Persistence Report'!BG$27:BG$603,'7.  Persistence Report'!$D$27:$D$603,$B865,'7.  Persistence Report'!$H$27:$H$603,$D$795,'7.  Persistence Report'!$J$27:$J$603,"Adjustment")</f>
        <v>0</v>
      </c>
      <c r="M866" s="255">
        <f>SUMIFS('7.  Persistence Report'!BH$27:BH$603,'7.  Persistence Report'!$D$27:$D$603,$B865,'7.  Persistence Report'!$H$27:$H$603,$D$795,'7.  Persistence Report'!$J$27:$J$603,"Adjustment")</f>
        <v>0</v>
      </c>
      <c r="N866" s="255">
        <f>SUMIFS('7.  Persistence Report'!BI$27:BI$603,'7.  Persistence Report'!$D$27:$D$603,$B865,'7.  Persistence Report'!$H$27:$H$603,$D$795,'7.  Persistence Report'!$J$27:$J$603,"Adjustment")</f>
        <v>0</v>
      </c>
      <c r="O866" s="255">
        <f>SUMIFS('7.  Persistence Report'!BJ$27:BJ$603,'7.  Persistence Report'!$D$27:$D$603,$B865,'7.  Persistence Report'!$H$27:$H$603,$D$795,'7.  Persistence Report'!$J$27:$J$603,"Adjustment")</f>
        <v>0</v>
      </c>
      <c r="P866" s="255">
        <f>SUMIFS('7.  Persistence Report'!BK$27:BK$603,'7.  Persistence Report'!$D$27:$D$603,$B865,'7.  Persistence Report'!$H$27:$H$603,$D$795,'7.  Persistence Report'!$J$27:$J$603,"Adjustment")</f>
        <v>0</v>
      </c>
      <c r="Q866" s="251"/>
      <c r="R866" s="255">
        <f>SUMIFS('7.  Persistence Report'!T$27:T$603,'7.  Persistence Report'!$D$27:$D$603,$B865,'7.  Persistence Report'!$H$27:$H$603,$R$795,'7.  Persistence Report'!$J$27:$J$603,"Adjustment")</f>
        <v>0</v>
      </c>
      <c r="S866" s="255">
        <f>SUMIFS('7.  Persistence Report'!U$27:U$603,'7.  Persistence Report'!$D$27:$D$603,$B865,'7.  Persistence Report'!$H$27:$H$603,$R$795,'7.  Persistence Report'!$J$27:$J$603,"Adjustment")</f>
        <v>0</v>
      </c>
      <c r="T866" s="255">
        <f>SUMIFS('7.  Persistence Report'!V$27:V$603,'7.  Persistence Report'!$D$27:$D$603,$B865,'7.  Persistence Report'!$H$27:$H$603,$R$795,'7.  Persistence Report'!$J$27:$J$603,"Adjustment")</f>
        <v>0</v>
      </c>
      <c r="U866" s="255">
        <f>SUMIFS('7.  Persistence Report'!W$27:W$603,'7.  Persistence Report'!$D$27:$D$603,$B865,'7.  Persistence Report'!$H$27:$H$603,$R$795,'7.  Persistence Report'!$J$27:$J$603,"Adjustment")</f>
        <v>0</v>
      </c>
      <c r="V866" s="255">
        <f>SUMIFS('7.  Persistence Report'!X$27:X$603,'7.  Persistence Report'!$D$27:$D$603,$B865,'7.  Persistence Report'!$H$27:$H$603,$R$795,'7.  Persistence Report'!$J$27:$J$603,"Adjustment")</f>
        <v>0</v>
      </c>
      <c r="W866" s="255">
        <f>SUMIFS('7.  Persistence Report'!Y$27:Y$603,'7.  Persistence Report'!$D$27:$D$603,$B865,'7.  Persistence Report'!$H$27:$H$603,$R$795,'7.  Persistence Report'!$J$27:$J$603,"Adjustment")</f>
        <v>0</v>
      </c>
      <c r="X866" s="255">
        <f>SUMIFS('7.  Persistence Report'!Z$27:Z$603,'7.  Persistence Report'!$D$27:$D$603,$B865,'7.  Persistence Report'!$H$27:$H$603,$R$795,'7.  Persistence Report'!$J$27:$J$603,"Adjustment")</f>
        <v>0</v>
      </c>
      <c r="Y866" s="255">
        <f>SUMIFS('7.  Persistence Report'!AA$27:AA$603,'7.  Persistence Report'!$D$27:$D$603,$B865,'7.  Persistence Report'!$H$27:$H$603,$R$795,'7.  Persistence Report'!$J$27:$J$603,"Adjustment")</f>
        <v>0</v>
      </c>
      <c r="Z866" s="255">
        <f>SUMIFS('7.  Persistence Report'!AB$27:AB$603,'7.  Persistence Report'!$D$27:$D$603,$B865,'7.  Persistence Report'!$H$27:$H$603,$R$795,'7.  Persistence Report'!$J$27:$J$603,"Adjustment")</f>
        <v>0</v>
      </c>
      <c r="AA866" s="255">
        <f>SUMIFS('7.  Persistence Report'!AC$27:AC$603,'7.  Persistence Report'!$D$27:$D$603,$B865,'7.  Persistence Report'!$H$27:$H$603,$R$795,'7.  Persistence Report'!$J$27:$J$603,"Adjustment")</f>
        <v>0</v>
      </c>
      <c r="AB866" s="255">
        <f>SUMIFS('7.  Persistence Report'!AD$27:AD$603,'7.  Persistence Report'!$D$27:$D$603,$B865,'7.  Persistence Report'!$H$27:$H$603,$R$795,'7.  Persistence Report'!$J$27:$J$603,"Adjustment")</f>
        <v>0</v>
      </c>
      <c r="AC866" s="255">
        <f>SUMIFS('7.  Persistence Report'!AE$27:AE$603,'7.  Persistence Report'!$D$27:$D$603,$B865,'7.  Persistence Report'!$H$27:$H$603,$R$795,'7.  Persistence Report'!$J$27:$J$603,"Adjustment")</f>
        <v>0</v>
      </c>
      <c r="AD866" s="255">
        <f>SUMIFS('7.  Persistence Report'!AF$27:AF$603,'7.  Persistence Report'!$D$27:$D$603,$B865,'7.  Persistence Report'!$H$27:$H$603,$R$795,'7.  Persistence Report'!$J$27:$J$603,"Adjustment")</f>
        <v>0</v>
      </c>
      <c r="AE866" s="362">
        <f>AE865</f>
        <v>0</v>
      </c>
      <c r="AF866" s="362">
        <f t="shared" ref="AF866" si="2509">AF865</f>
        <v>0</v>
      </c>
      <c r="AG866" s="362">
        <f t="shared" ref="AG866" si="2510">AG865</f>
        <v>0</v>
      </c>
      <c r="AH866" s="362">
        <f t="shared" ref="AH866" si="2511">AH865</f>
        <v>0</v>
      </c>
      <c r="AI866" s="362">
        <f t="shared" ref="AI866" si="2512">AI865</f>
        <v>0</v>
      </c>
      <c r="AJ866" s="362">
        <f t="shared" ref="AJ866" si="2513">AJ865</f>
        <v>0</v>
      </c>
      <c r="AK866" s="362">
        <f t="shared" ref="AK866" si="2514">AK865</f>
        <v>0</v>
      </c>
      <c r="AL866" s="362">
        <f t="shared" ref="AL866" si="2515">AL865</f>
        <v>0</v>
      </c>
      <c r="AM866" s="362">
        <f t="shared" ref="AM866" si="2516">AM865</f>
        <v>0</v>
      </c>
      <c r="AN866" s="362">
        <f t="shared" ref="AN866" si="2517">AN865</f>
        <v>0</v>
      </c>
      <c r="AO866" s="362">
        <f t="shared" ref="AO866" si="2518">AO865</f>
        <v>0</v>
      </c>
      <c r="AP866" s="362">
        <f t="shared" ref="AP866" si="2519">AP865</f>
        <v>0</v>
      </c>
      <c r="AQ866" s="362">
        <f t="shared" ref="AQ866" si="2520">AQ865</f>
        <v>0</v>
      </c>
      <c r="AR866" s="362">
        <f t="shared" ref="AR866" si="2521">AR865</f>
        <v>0</v>
      </c>
      <c r="AS866" s="266"/>
    </row>
    <row r="867" spans="1:45"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outlineLevel="1">
      <c r="A868" s="464">
        <v>22</v>
      </c>
      <c r="B868" s="379" t="s">
        <v>1039</v>
      </c>
      <c r="C868" s="251" t="s">
        <v>25</v>
      </c>
      <c r="D868" s="255">
        <f>SUMIFS('7.  Persistence Report'!AY$27:AY$603,'7.  Persistence Report'!$D$27:$D$603,$B868,'7.  Persistence Report'!$H$27:$H$603,$D$795,'7.  Persistence Report'!$J$27:$J$603,"&lt;&gt;Adjustment")</f>
        <v>78239.651400000002</v>
      </c>
      <c r="E868" s="255">
        <f>SUMIFS('7.  Persistence Report'!AZ$27:AZ$603,'7.  Persistence Report'!$D$27:$D$603,$B868,'7.  Persistence Report'!$H$27:$H$603,$D$795,'7.  Persistence Report'!$J$27:$J$603,"&lt;&gt;Adjustment")</f>
        <v>78239.651400000002</v>
      </c>
      <c r="F868" s="255">
        <f>SUMIFS('7.  Persistence Report'!BA$27:BA$603,'7.  Persistence Report'!$D$27:$D$603,$B868,'7.  Persistence Report'!$H$27:$H$603,$D$795,'7.  Persistence Report'!$J$27:$J$603,"&lt;&gt;Adjustment")</f>
        <v>78239.651400000002</v>
      </c>
      <c r="G868" s="255">
        <f>SUMIFS('7.  Persistence Report'!BB$27:BB$603,'7.  Persistence Report'!$D$27:$D$603,$B868,'7.  Persistence Report'!$H$27:$H$603,$D$795,'7.  Persistence Report'!$J$27:$J$603,"&lt;&gt;Adjustment")</f>
        <v>78239.651400000002</v>
      </c>
      <c r="H868" s="255">
        <f>SUMIFS('7.  Persistence Report'!BC$27:BC$603,'7.  Persistence Report'!$D$27:$D$603,$B868,'7.  Persistence Report'!$H$27:$H$603,$D$795,'7.  Persistence Report'!$J$27:$J$603,"&lt;&gt;Adjustment")</f>
        <v>78239.651400000002</v>
      </c>
      <c r="I868" s="255">
        <f>SUMIFS('7.  Persistence Report'!BD$27:BD$603,'7.  Persistence Report'!$D$27:$D$603,$B868,'7.  Persistence Report'!$H$27:$H$603,$D$795,'7.  Persistence Report'!$J$27:$J$603,"&lt;&gt;Adjustment")</f>
        <v>78239.651400000002</v>
      </c>
      <c r="J868" s="255">
        <f>SUMIFS('7.  Persistence Report'!BE$27:BE$603,'7.  Persistence Report'!$D$27:$D$603,$B868,'7.  Persistence Report'!$H$27:$H$603,$D$795,'7.  Persistence Report'!$J$27:$J$603,"&lt;&gt;Adjustment")</f>
        <v>78239.651400000002</v>
      </c>
      <c r="K868" s="255">
        <f>SUMIFS('7.  Persistence Report'!BF$27:BF$603,'7.  Persistence Report'!$D$27:$D$603,$B868,'7.  Persistence Report'!$H$27:$H$603,$D$795,'7.  Persistence Report'!$J$27:$J$603,"&lt;&gt;Adjustment")</f>
        <v>78239.651400000002</v>
      </c>
      <c r="L868" s="255">
        <f>SUMIFS('7.  Persistence Report'!BG$27:BG$603,'7.  Persistence Report'!$D$27:$D$603,$B868,'7.  Persistence Report'!$H$27:$H$603,$D$795,'7.  Persistence Report'!$J$27:$J$603,"&lt;&gt;Adjustment")</f>
        <v>78239.651400000002</v>
      </c>
      <c r="M868" s="255">
        <f>SUMIFS('7.  Persistence Report'!BH$27:BH$603,'7.  Persistence Report'!$D$27:$D$603,$B868,'7.  Persistence Report'!$H$27:$H$603,$D$795,'7.  Persistence Report'!$J$27:$J$603,"&lt;&gt;Adjustment")</f>
        <v>78239.651400000002</v>
      </c>
      <c r="N868" s="255">
        <f>SUMIFS('7.  Persistence Report'!BI$27:BI$603,'7.  Persistence Report'!$D$27:$D$603,$B868,'7.  Persistence Report'!$H$27:$H$603,$D$795,'7.  Persistence Report'!$J$27:$J$603,"&lt;&gt;Adjustment")</f>
        <v>78239.651400000002</v>
      </c>
      <c r="O868" s="255">
        <f>SUMIFS('7.  Persistence Report'!BJ$27:BJ$603,'7.  Persistence Report'!$D$27:$D$603,$B868,'7.  Persistence Report'!$H$27:$H$603,$D$795,'7.  Persistence Report'!$J$27:$J$603,"&lt;&gt;Adjustment")</f>
        <v>78239.651400000002</v>
      </c>
      <c r="P868" s="255">
        <f>SUMIFS('7.  Persistence Report'!BK$27:BK$603,'7.  Persistence Report'!$D$27:$D$603,$B868,'7.  Persistence Report'!$H$27:$H$603,$D$795,'7.  Persistence Report'!$J$27:$J$603,"&lt;&gt;Adjustment")</f>
        <v>78239.651400000002</v>
      </c>
      <c r="Q868" s="251"/>
      <c r="R868" s="255">
        <f>SUMIFS('7.  Persistence Report'!T$27:T$603,'7.  Persistence Report'!$D$27:$D$603,$B868,'7.  Persistence Report'!$H$27:$H$603,$R$795,'7.  Persistence Report'!$J$27:$J$603,"&lt;&gt;Adjustment")</f>
        <v>0</v>
      </c>
      <c r="S868" s="255">
        <f>SUMIFS('7.  Persistence Report'!U$27:U$603,'7.  Persistence Report'!$D$27:$D$603,$B868,'7.  Persistence Report'!$H$27:$H$603,$R$795,'7.  Persistence Report'!$J$27:$J$603,"&lt;&gt;Adjustment")</f>
        <v>0</v>
      </c>
      <c r="T868" s="255">
        <f>SUMIFS('7.  Persistence Report'!V$27:V$603,'7.  Persistence Report'!$D$27:$D$603,$B868,'7.  Persistence Report'!$H$27:$H$603,$R$795,'7.  Persistence Report'!$J$27:$J$603,"&lt;&gt;Adjustment")</f>
        <v>0</v>
      </c>
      <c r="U868" s="255">
        <f>SUMIFS('7.  Persistence Report'!W$27:W$603,'7.  Persistence Report'!$D$27:$D$603,$B868,'7.  Persistence Report'!$H$27:$H$603,$R$795,'7.  Persistence Report'!$J$27:$J$603,"&lt;&gt;Adjustment")</f>
        <v>0</v>
      </c>
      <c r="V868" s="255">
        <f>SUMIFS('7.  Persistence Report'!X$27:X$603,'7.  Persistence Report'!$D$27:$D$603,$B868,'7.  Persistence Report'!$H$27:$H$603,$R$795,'7.  Persistence Report'!$J$27:$J$603,"&lt;&gt;Adjustment")</f>
        <v>0</v>
      </c>
      <c r="W868" s="255">
        <f>SUMIFS('7.  Persistence Report'!Y$27:Y$603,'7.  Persistence Report'!$D$27:$D$603,$B868,'7.  Persistence Report'!$H$27:$H$603,$R$795,'7.  Persistence Report'!$J$27:$J$603,"&lt;&gt;Adjustment")</f>
        <v>0</v>
      </c>
      <c r="X868" s="255">
        <f>SUMIFS('7.  Persistence Report'!Z$27:Z$603,'7.  Persistence Report'!$D$27:$D$603,$B868,'7.  Persistence Report'!$H$27:$H$603,$R$795,'7.  Persistence Report'!$J$27:$J$603,"&lt;&gt;Adjustment")</f>
        <v>0</v>
      </c>
      <c r="Y868" s="255">
        <f>SUMIFS('7.  Persistence Report'!AA$27:AA$603,'7.  Persistence Report'!$D$27:$D$603,$B868,'7.  Persistence Report'!$H$27:$H$603,$R$795,'7.  Persistence Report'!$J$27:$J$603,"&lt;&gt;Adjustment")</f>
        <v>0</v>
      </c>
      <c r="Z868" s="255">
        <f>SUMIFS('7.  Persistence Report'!AB$27:AB$603,'7.  Persistence Report'!$D$27:$D$603,$B868,'7.  Persistence Report'!$H$27:$H$603,$R$795,'7.  Persistence Report'!$J$27:$J$603,"&lt;&gt;Adjustment")</f>
        <v>0</v>
      </c>
      <c r="AA868" s="255">
        <f>SUMIFS('7.  Persistence Report'!AC$27:AC$603,'7.  Persistence Report'!$D$27:$D$603,$B868,'7.  Persistence Report'!$H$27:$H$603,$R$795,'7.  Persistence Report'!$J$27:$J$603,"&lt;&gt;Adjustment")</f>
        <v>0</v>
      </c>
      <c r="AB868" s="255">
        <f>SUMIFS('7.  Persistence Report'!AD$27:AD$603,'7.  Persistence Report'!$D$27:$D$603,$B868,'7.  Persistence Report'!$H$27:$H$603,$R$795,'7.  Persistence Report'!$J$27:$J$603,"&lt;&gt;Adjustment")</f>
        <v>0</v>
      </c>
      <c r="AC868" s="255">
        <f>SUMIFS('7.  Persistence Report'!AE$27:AE$603,'7.  Persistence Report'!$D$27:$D$603,$B868,'7.  Persistence Report'!$H$27:$H$603,$R$795,'7.  Persistence Report'!$J$27:$J$603,"&lt;&gt;Adjustment")</f>
        <v>0</v>
      </c>
      <c r="AD868" s="255">
        <f>SUMIFS('7.  Persistence Report'!AF$27:AF$603,'7.  Persistence Report'!$D$27:$D$603,$B868,'7.  Persistence Report'!$H$27:$H$603,$R$795,'7.  Persistence Report'!$J$27:$J$603,"&lt;&gt;Adjustment")</f>
        <v>0</v>
      </c>
      <c r="AE868" s="361">
        <f>IFERROR(VLOOKUP($B868,'3-a.  Rate Class Allocations'!$B:$AM,16,FALSE),0)</f>
        <v>1</v>
      </c>
      <c r="AF868" s="361">
        <f>IFERROR(VLOOKUP($B868,'3-a.  Rate Class Allocations'!$B:$AM,18,FALSE),0)</f>
        <v>0</v>
      </c>
      <c r="AG868" s="361">
        <f>IFERROR(VLOOKUP($B868,'3-a.  Rate Class Allocations'!$B:$AM,20,FALSE),0)</f>
        <v>0</v>
      </c>
      <c r="AH868" s="361">
        <f>IFERROR(VLOOKUP($B868,'3-a.  Rate Class Allocations'!$B:$AM,21,FALSE),0)</f>
        <v>0</v>
      </c>
      <c r="AI868" s="361">
        <f>IFERROR(VLOOKUP($B868,'3-a.  Rate Class Allocations'!$B:$AM,23,FALSE),0)</f>
        <v>0</v>
      </c>
      <c r="AJ868" s="361">
        <f>IFERROR(VLOOKUP($B868,'3-a.  Rate Class Allocations'!$B:$AM,25,FALSE),0)</f>
        <v>0</v>
      </c>
      <c r="AK868" s="366"/>
      <c r="AL868" s="361"/>
      <c r="AM868" s="361"/>
      <c r="AN868" s="361"/>
      <c r="AO868" s="361"/>
      <c r="AP868" s="361"/>
      <c r="AQ868" s="361"/>
      <c r="AR868" s="361"/>
      <c r="AS868" s="256">
        <f>SUM(AE868:AR868)</f>
        <v>1</v>
      </c>
    </row>
    <row r="869" spans="1:45" outlineLevel="1">
      <c r="A869" s="464"/>
      <c r="B869" s="254" t="s">
        <v>342</v>
      </c>
      <c r="C869" s="251" t="s">
        <v>163</v>
      </c>
      <c r="D869" s="255">
        <f>SUMIFS('7.  Persistence Report'!AY$27:AY$603,'7.  Persistence Report'!$D$27:$D$603,$B868,'7.  Persistence Report'!$H$27:$H$603,$D$795,'7.  Persistence Report'!$J$27:$J$603,"Adjustment")</f>
        <v>0</v>
      </c>
      <c r="E869" s="255">
        <f>SUMIFS('7.  Persistence Report'!AZ$27:AZ$603,'7.  Persistence Report'!$D$27:$D$603,$B868,'7.  Persistence Report'!$H$27:$H$603,$D$795,'7.  Persistence Report'!$J$27:$J$603,"Adjustment")</f>
        <v>0</v>
      </c>
      <c r="F869" s="255">
        <f>SUMIFS('7.  Persistence Report'!BA$27:BA$603,'7.  Persistence Report'!$D$27:$D$603,$B868,'7.  Persistence Report'!$H$27:$H$603,$D$795,'7.  Persistence Report'!$J$27:$J$603,"Adjustment")</f>
        <v>0</v>
      </c>
      <c r="G869" s="255">
        <f>SUMIFS('7.  Persistence Report'!BB$27:BB$603,'7.  Persistence Report'!$D$27:$D$603,$B868,'7.  Persistence Report'!$H$27:$H$603,$D$795,'7.  Persistence Report'!$J$27:$J$603,"Adjustment")</f>
        <v>0</v>
      </c>
      <c r="H869" s="255">
        <f>SUMIFS('7.  Persistence Report'!BC$27:BC$603,'7.  Persistence Report'!$D$27:$D$603,$B868,'7.  Persistence Report'!$H$27:$H$603,$D$795,'7.  Persistence Report'!$J$27:$J$603,"Adjustment")</f>
        <v>0</v>
      </c>
      <c r="I869" s="255">
        <f>SUMIFS('7.  Persistence Report'!BD$27:BD$603,'7.  Persistence Report'!$D$27:$D$603,$B868,'7.  Persistence Report'!$H$27:$H$603,$D$795,'7.  Persistence Report'!$J$27:$J$603,"Adjustment")</f>
        <v>0</v>
      </c>
      <c r="J869" s="255">
        <f>SUMIFS('7.  Persistence Report'!BE$27:BE$603,'7.  Persistence Report'!$D$27:$D$603,$B868,'7.  Persistence Report'!$H$27:$H$603,$D$795,'7.  Persistence Report'!$J$27:$J$603,"Adjustment")</f>
        <v>0</v>
      </c>
      <c r="K869" s="255">
        <f>SUMIFS('7.  Persistence Report'!BF$27:BF$603,'7.  Persistence Report'!$D$27:$D$603,$B868,'7.  Persistence Report'!$H$27:$H$603,$D$795,'7.  Persistence Report'!$J$27:$J$603,"Adjustment")</f>
        <v>0</v>
      </c>
      <c r="L869" s="255">
        <f>SUMIFS('7.  Persistence Report'!BG$27:BG$603,'7.  Persistence Report'!$D$27:$D$603,$B868,'7.  Persistence Report'!$H$27:$H$603,$D$795,'7.  Persistence Report'!$J$27:$J$603,"Adjustment")</f>
        <v>0</v>
      </c>
      <c r="M869" s="255">
        <f>SUMIFS('7.  Persistence Report'!BH$27:BH$603,'7.  Persistence Report'!$D$27:$D$603,$B868,'7.  Persistence Report'!$H$27:$H$603,$D$795,'7.  Persistence Report'!$J$27:$J$603,"Adjustment")</f>
        <v>0</v>
      </c>
      <c r="N869" s="255">
        <f>SUMIFS('7.  Persistence Report'!BI$27:BI$603,'7.  Persistence Report'!$D$27:$D$603,$B868,'7.  Persistence Report'!$H$27:$H$603,$D$795,'7.  Persistence Report'!$J$27:$J$603,"Adjustment")</f>
        <v>0</v>
      </c>
      <c r="O869" s="255">
        <f>SUMIFS('7.  Persistence Report'!BJ$27:BJ$603,'7.  Persistence Report'!$D$27:$D$603,$B868,'7.  Persistence Report'!$H$27:$H$603,$D$795,'7.  Persistence Report'!$J$27:$J$603,"Adjustment")</f>
        <v>0</v>
      </c>
      <c r="P869" s="255">
        <f>SUMIFS('7.  Persistence Report'!BK$27:BK$603,'7.  Persistence Report'!$D$27:$D$603,$B868,'7.  Persistence Report'!$H$27:$H$603,$D$795,'7.  Persistence Report'!$J$27:$J$603,"Adjustment")</f>
        <v>0</v>
      </c>
      <c r="Q869" s="251"/>
      <c r="R869" s="255">
        <f>SUMIFS('7.  Persistence Report'!T$27:T$603,'7.  Persistence Report'!$D$27:$D$603,$B868,'7.  Persistence Report'!$H$27:$H$603,$R$795,'7.  Persistence Report'!$J$27:$J$603,"Adjustment")</f>
        <v>0</v>
      </c>
      <c r="S869" s="255">
        <f>SUMIFS('7.  Persistence Report'!U$27:U$603,'7.  Persistence Report'!$D$27:$D$603,$B868,'7.  Persistence Report'!$H$27:$H$603,$R$795,'7.  Persistence Report'!$J$27:$J$603,"Adjustment")</f>
        <v>0</v>
      </c>
      <c r="T869" s="255">
        <f>SUMIFS('7.  Persistence Report'!V$27:V$603,'7.  Persistence Report'!$D$27:$D$603,$B868,'7.  Persistence Report'!$H$27:$H$603,$R$795,'7.  Persistence Report'!$J$27:$J$603,"Adjustment")</f>
        <v>0</v>
      </c>
      <c r="U869" s="255">
        <f>SUMIFS('7.  Persistence Report'!W$27:W$603,'7.  Persistence Report'!$D$27:$D$603,$B868,'7.  Persistence Report'!$H$27:$H$603,$R$795,'7.  Persistence Report'!$J$27:$J$603,"Adjustment")</f>
        <v>0</v>
      </c>
      <c r="V869" s="255">
        <f>SUMIFS('7.  Persistence Report'!X$27:X$603,'7.  Persistence Report'!$D$27:$D$603,$B868,'7.  Persistence Report'!$H$27:$H$603,$R$795,'7.  Persistence Report'!$J$27:$J$603,"Adjustment")</f>
        <v>0</v>
      </c>
      <c r="W869" s="255">
        <f>SUMIFS('7.  Persistence Report'!Y$27:Y$603,'7.  Persistence Report'!$D$27:$D$603,$B868,'7.  Persistence Report'!$H$27:$H$603,$R$795,'7.  Persistence Report'!$J$27:$J$603,"Adjustment")</f>
        <v>0</v>
      </c>
      <c r="X869" s="255">
        <f>SUMIFS('7.  Persistence Report'!Z$27:Z$603,'7.  Persistence Report'!$D$27:$D$603,$B868,'7.  Persistence Report'!$H$27:$H$603,$R$795,'7.  Persistence Report'!$J$27:$J$603,"Adjustment")</f>
        <v>0</v>
      </c>
      <c r="Y869" s="255">
        <f>SUMIFS('7.  Persistence Report'!AA$27:AA$603,'7.  Persistence Report'!$D$27:$D$603,$B868,'7.  Persistence Report'!$H$27:$H$603,$R$795,'7.  Persistence Report'!$J$27:$J$603,"Adjustment")</f>
        <v>0</v>
      </c>
      <c r="Z869" s="255">
        <f>SUMIFS('7.  Persistence Report'!AB$27:AB$603,'7.  Persistence Report'!$D$27:$D$603,$B868,'7.  Persistence Report'!$H$27:$H$603,$R$795,'7.  Persistence Report'!$J$27:$J$603,"Adjustment")</f>
        <v>0</v>
      </c>
      <c r="AA869" s="255">
        <f>SUMIFS('7.  Persistence Report'!AC$27:AC$603,'7.  Persistence Report'!$D$27:$D$603,$B868,'7.  Persistence Report'!$H$27:$H$603,$R$795,'7.  Persistence Report'!$J$27:$J$603,"Adjustment")</f>
        <v>0</v>
      </c>
      <c r="AB869" s="255">
        <f>SUMIFS('7.  Persistence Report'!AD$27:AD$603,'7.  Persistence Report'!$D$27:$D$603,$B868,'7.  Persistence Report'!$H$27:$H$603,$R$795,'7.  Persistence Report'!$J$27:$J$603,"Adjustment")</f>
        <v>0</v>
      </c>
      <c r="AC869" s="255">
        <f>SUMIFS('7.  Persistence Report'!AE$27:AE$603,'7.  Persistence Report'!$D$27:$D$603,$B868,'7.  Persistence Report'!$H$27:$H$603,$R$795,'7.  Persistence Report'!$J$27:$J$603,"Adjustment")</f>
        <v>0</v>
      </c>
      <c r="AD869" s="255">
        <f>SUMIFS('7.  Persistence Report'!AF$27:AF$603,'7.  Persistence Report'!$D$27:$D$603,$B868,'7.  Persistence Report'!$H$27:$H$603,$R$795,'7.  Persistence Report'!$J$27:$J$603,"Adjustment")</f>
        <v>0</v>
      </c>
      <c r="AE869" s="362">
        <f>AE868</f>
        <v>1</v>
      </c>
      <c r="AF869" s="362">
        <f t="shared" ref="AF869" si="2522">AF868</f>
        <v>0</v>
      </c>
      <c r="AG869" s="362">
        <f t="shared" ref="AG869" si="2523">AG868</f>
        <v>0</v>
      </c>
      <c r="AH869" s="362">
        <f t="shared" ref="AH869" si="2524">AH868</f>
        <v>0</v>
      </c>
      <c r="AI869" s="362">
        <f t="shared" ref="AI869" si="2525">AI868</f>
        <v>0</v>
      </c>
      <c r="AJ869" s="362">
        <f t="shared" ref="AJ869" si="2526">AJ868</f>
        <v>0</v>
      </c>
      <c r="AK869" s="362">
        <f t="shared" ref="AK869" si="2527">AK868</f>
        <v>0</v>
      </c>
      <c r="AL869" s="362">
        <f t="shared" ref="AL869" si="2528">AL868</f>
        <v>0</v>
      </c>
      <c r="AM869" s="362">
        <f t="shared" ref="AM869" si="2529">AM868</f>
        <v>0</v>
      </c>
      <c r="AN869" s="362">
        <f t="shared" ref="AN869" si="2530">AN868</f>
        <v>0</v>
      </c>
      <c r="AO869" s="362">
        <f t="shared" ref="AO869" si="2531">AO868</f>
        <v>0</v>
      </c>
      <c r="AP869" s="362">
        <f t="shared" ref="AP869" si="2532">AP868</f>
        <v>0</v>
      </c>
      <c r="AQ869" s="362">
        <f t="shared" ref="AQ869" si="2533">AQ868</f>
        <v>0</v>
      </c>
      <c r="AR869" s="362">
        <f t="shared" ref="AR869" si="2534">AR868</f>
        <v>0</v>
      </c>
      <c r="AS869" s="266"/>
    </row>
    <row r="870" spans="1:45"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outlineLevel="1">
      <c r="A871" s="464">
        <v>23</v>
      </c>
      <c r="B871" s="379" t="s">
        <v>115</v>
      </c>
      <c r="C871" s="251" t="s">
        <v>25</v>
      </c>
      <c r="D871" s="255">
        <f>SUMIFS('7.  Persistence Report'!AY$27:AY$603,'7.  Persistence Report'!$D$27:$D$603,$B871,'7.  Persistence Report'!$H$27:$H$603,$D$795,'7.  Persistence Report'!$J$27:$J$603,"&lt;&gt;Adjustment")</f>
        <v>774999.22595249605</v>
      </c>
      <c r="E871" s="255">
        <f>SUMIFS('7.  Persistence Report'!AZ$27:AZ$603,'7.  Persistence Report'!$D$27:$D$603,$B871,'7.  Persistence Report'!$H$27:$H$603,$D$795,'7.  Persistence Report'!$J$27:$J$603,"&lt;&gt;Adjustment")</f>
        <v>774999.22595249605</v>
      </c>
      <c r="F871" s="255">
        <f>SUMIFS('7.  Persistence Report'!BA$27:BA$603,'7.  Persistence Report'!$D$27:$D$603,$B871,'7.  Persistence Report'!$H$27:$H$603,$D$795,'7.  Persistence Report'!$J$27:$J$603,"&lt;&gt;Adjustment")</f>
        <v>774999.22595249605</v>
      </c>
      <c r="G871" s="255">
        <f>SUMIFS('7.  Persistence Report'!BB$27:BB$603,'7.  Persistence Report'!$D$27:$D$603,$B871,'7.  Persistence Report'!$H$27:$H$603,$D$795,'7.  Persistence Report'!$J$27:$J$603,"&lt;&gt;Adjustment")</f>
        <v>774999.22595249605</v>
      </c>
      <c r="H871" s="255">
        <f>SUMIFS('7.  Persistence Report'!BC$27:BC$603,'7.  Persistence Report'!$D$27:$D$603,$B871,'7.  Persistence Report'!$H$27:$H$603,$D$795,'7.  Persistence Report'!$J$27:$J$603,"&lt;&gt;Adjustment")</f>
        <v>774999.22595249605</v>
      </c>
      <c r="I871" s="255">
        <f>SUMIFS('7.  Persistence Report'!BD$27:BD$603,'7.  Persistence Report'!$D$27:$D$603,$B871,'7.  Persistence Report'!$H$27:$H$603,$D$795,'7.  Persistence Report'!$J$27:$J$603,"&lt;&gt;Adjustment")</f>
        <v>774999.22595249605</v>
      </c>
      <c r="J871" s="255">
        <f>SUMIFS('7.  Persistence Report'!BE$27:BE$603,'7.  Persistence Report'!$D$27:$D$603,$B871,'7.  Persistence Report'!$H$27:$H$603,$D$795,'7.  Persistence Report'!$J$27:$J$603,"&lt;&gt;Adjustment")</f>
        <v>774999.22595249605</v>
      </c>
      <c r="K871" s="255">
        <f>SUMIFS('7.  Persistence Report'!BF$27:BF$603,'7.  Persistence Report'!$D$27:$D$603,$B871,'7.  Persistence Report'!$H$27:$H$603,$D$795,'7.  Persistence Report'!$J$27:$J$603,"&lt;&gt;Adjustment")</f>
        <v>774999.22595249605</v>
      </c>
      <c r="L871" s="255">
        <f>SUMIFS('7.  Persistence Report'!BG$27:BG$603,'7.  Persistence Report'!$D$27:$D$603,$B871,'7.  Persistence Report'!$H$27:$H$603,$D$795,'7.  Persistence Report'!$J$27:$J$603,"&lt;&gt;Adjustment")</f>
        <v>774999.22595249605</v>
      </c>
      <c r="M871" s="255">
        <f>SUMIFS('7.  Persistence Report'!BH$27:BH$603,'7.  Persistence Report'!$D$27:$D$603,$B871,'7.  Persistence Report'!$H$27:$H$603,$D$795,'7.  Persistence Report'!$J$27:$J$603,"&lt;&gt;Adjustment")</f>
        <v>774999.22595249605</v>
      </c>
      <c r="N871" s="255">
        <f>SUMIFS('7.  Persistence Report'!BI$27:BI$603,'7.  Persistence Report'!$D$27:$D$603,$B871,'7.  Persistence Report'!$H$27:$H$603,$D$795,'7.  Persistence Report'!$J$27:$J$603,"&lt;&gt;Adjustment")</f>
        <v>754371.9947402589</v>
      </c>
      <c r="O871" s="255">
        <f>SUMIFS('7.  Persistence Report'!BJ$27:BJ$603,'7.  Persistence Report'!$D$27:$D$603,$B871,'7.  Persistence Report'!$H$27:$H$603,$D$795,'7.  Persistence Report'!$J$27:$J$603,"&lt;&gt;Adjustment")</f>
        <v>754371.9947402589</v>
      </c>
      <c r="P871" s="255">
        <f>SUMIFS('7.  Persistence Report'!BK$27:BK$603,'7.  Persistence Report'!$D$27:$D$603,$B871,'7.  Persistence Report'!$H$27:$H$603,$D$795,'7.  Persistence Report'!$J$27:$J$603,"&lt;&gt;Adjustment")</f>
        <v>754371.9947402589</v>
      </c>
      <c r="Q871" s="251"/>
      <c r="R871" s="255">
        <f>SUMIFS('7.  Persistence Report'!T$27:T$603,'7.  Persistence Report'!$D$27:$D$603,$B871,'7.  Persistence Report'!$H$27:$H$603,$R$795,'7.  Persistence Report'!$J$27:$J$603,"&lt;&gt;Adjustment")</f>
        <v>27.499175257731967</v>
      </c>
      <c r="S871" s="255">
        <f>SUMIFS('7.  Persistence Report'!U$27:U$603,'7.  Persistence Report'!$D$27:$D$603,$B871,'7.  Persistence Report'!$H$27:$H$603,$R$795,'7.  Persistence Report'!$J$27:$J$603,"&lt;&gt;Adjustment")</f>
        <v>27.499175257731967</v>
      </c>
      <c r="T871" s="255">
        <f>SUMIFS('7.  Persistence Report'!V$27:V$603,'7.  Persistence Report'!$D$27:$D$603,$B871,'7.  Persistence Report'!$H$27:$H$603,$R$795,'7.  Persistence Report'!$J$27:$J$603,"&lt;&gt;Adjustment")</f>
        <v>27.499175257731967</v>
      </c>
      <c r="U871" s="255">
        <f>SUMIFS('7.  Persistence Report'!W$27:W$603,'7.  Persistence Report'!$D$27:$D$603,$B871,'7.  Persistence Report'!$H$27:$H$603,$R$795,'7.  Persistence Report'!$J$27:$J$603,"&lt;&gt;Adjustment")</f>
        <v>27.499175257731967</v>
      </c>
      <c r="V871" s="255">
        <f>SUMIFS('7.  Persistence Report'!X$27:X$603,'7.  Persistence Report'!$D$27:$D$603,$B871,'7.  Persistence Report'!$H$27:$H$603,$R$795,'7.  Persistence Report'!$J$27:$J$603,"&lt;&gt;Adjustment")</f>
        <v>27.499175257731967</v>
      </c>
      <c r="W871" s="255">
        <f>SUMIFS('7.  Persistence Report'!Y$27:Y$603,'7.  Persistence Report'!$D$27:$D$603,$B871,'7.  Persistence Report'!$H$27:$H$603,$R$795,'7.  Persistence Report'!$J$27:$J$603,"&lt;&gt;Adjustment")</f>
        <v>27.499175257731967</v>
      </c>
      <c r="X871" s="255">
        <f>SUMIFS('7.  Persistence Report'!Z$27:Z$603,'7.  Persistence Report'!$D$27:$D$603,$B871,'7.  Persistence Report'!$H$27:$H$603,$R$795,'7.  Persistence Report'!$J$27:$J$603,"&lt;&gt;Adjustment")</f>
        <v>27.499175257731967</v>
      </c>
      <c r="Y871" s="255">
        <f>SUMIFS('7.  Persistence Report'!AA$27:AA$603,'7.  Persistence Report'!$D$27:$D$603,$B871,'7.  Persistence Report'!$H$27:$H$603,$R$795,'7.  Persistence Report'!$J$27:$J$603,"&lt;&gt;Adjustment")</f>
        <v>27.499175257731967</v>
      </c>
      <c r="Z871" s="255">
        <f>SUMIFS('7.  Persistence Report'!AB$27:AB$603,'7.  Persistence Report'!$D$27:$D$603,$B871,'7.  Persistence Report'!$H$27:$H$603,$R$795,'7.  Persistence Report'!$J$27:$J$603,"&lt;&gt;Adjustment")</f>
        <v>27.499175257731967</v>
      </c>
      <c r="AA871" s="255">
        <f>SUMIFS('7.  Persistence Report'!AC$27:AC$603,'7.  Persistence Report'!$D$27:$D$603,$B871,'7.  Persistence Report'!$H$27:$H$603,$R$795,'7.  Persistence Report'!$J$27:$J$603,"&lt;&gt;Adjustment")</f>
        <v>27.499175257731967</v>
      </c>
      <c r="AB871" s="255">
        <f>SUMIFS('7.  Persistence Report'!AD$27:AD$603,'7.  Persistence Report'!$D$27:$D$603,$B871,'7.  Persistence Report'!$H$27:$H$603,$R$795,'7.  Persistence Report'!$J$27:$J$603,"&lt;&gt;Adjustment")</f>
        <v>27.499175257731967</v>
      </c>
      <c r="AC871" s="255">
        <f>SUMIFS('7.  Persistence Report'!AE$27:AE$603,'7.  Persistence Report'!$D$27:$D$603,$B871,'7.  Persistence Report'!$H$27:$H$603,$R$795,'7.  Persistence Report'!$J$27:$J$603,"&lt;&gt;Adjustment")</f>
        <v>27.499175257731967</v>
      </c>
      <c r="AD871" s="255">
        <f>SUMIFS('7.  Persistence Report'!AF$27:AF$603,'7.  Persistence Report'!$D$27:$D$603,$B871,'7.  Persistence Report'!$H$27:$H$603,$R$795,'7.  Persistence Report'!$J$27:$J$603,"&lt;&gt;Adjustment")</f>
        <v>27.499175257731967</v>
      </c>
      <c r="AE871" s="361">
        <f>IFERROR(VLOOKUP($B871,'3-a.  Rate Class Allocations'!$B:$AM,16,FALSE),0)</f>
        <v>1</v>
      </c>
      <c r="AF871" s="361">
        <f>IFERROR(VLOOKUP($B871,'3-a.  Rate Class Allocations'!$B:$AM,18,FALSE),0)</f>
        <v>0</v>
      </c>
      <c r="AG871" s="361">
        <f>IFERROR(VLOOKUP($B871,'3-a.  Rate Class Allocations'!$B:$AM,20,FALSE),0)</f>
        <v>0</v>
      </c>
      <c r="AH871" s="361">
        <f>IFERROR(VLOOKUP($B871,'3-a.  Rate Class Allocations'!$B:$AM,21,FALSE),0)</f>
        <v>0</v>
      </c>
      <c r="AI871" s="361">
        <f>IFERROR(VLOOKUP($B871,'3-a.  Rate Class Allocations'!$B:$AM,23,FALSE),0)</f>
        <v>0</v>
      </c>
      <c r="AJ871" s="361">
        <f>IFERROR(VLOOKUP($B871,'3-a.  Rate Class Allocations'!$B:$AM,25,FALSE),0)</f>
        <v>0</v>
      </c>
      <c r="AK871" s="366"/>
      <c r="AL871" s="361"/>
      <c r="AM871" s="361"/>
      <c r="AN871" s="361"/>
      <c r="AO871" s="361"/>
      <c r="AP871" s="361"/>
      <c r="AQ871" s="361"/>
      <c r="AR871" s="361"/>
      <c r="AS871" s="256">
        <f>SUM(AE871:AR871)</f>
        <v>1</v>
      </c>
    </row>
    <row r="872" spans="1:45" outlineLevel="1">
      <c r="A872" s="464"/>
      <c r="B872" s="254" t="s">
        <v>342</v>
      </c>
      <c r="C872" s="251" t="s">
        <v>163</v>
      </c>
      <c r="D872" s="255">
        <f>SUMIFS('7.  Persistence Report'!AY$27:AY$603,'7.  Persistence Report'!$D$27:$D$603,$B871,'7.  Persistence Report'!$H$27:$H$603,$D$795,'7.  Persistence Report'!$J$27:$J$603,"Adjustment")</f>
        <v>406570.72792822792</v>
      </c>
      <c r="E872" s="255">
        <f>SUMIFS('7.  Persistence Report'!AZ$27:AZ$603,'7.  Persistence Report'!$D$27:$D$603,$B871,'7.  Persistence Report'!$H$27:$H$603,$D$795,'7.  Persistence Report'!$J$27:$J$603,"Adjustment")</f>
        <v>406570.72792822792</v>
      </c>
      <c r="F872" s="255">
        <f>SUMIFS('7.  Persistence Report'!BA$27:BA$603,'7.  Persistence Report'!$D$27:$D$603,$B871,'7.  Persistence Report'!$H$27:$H$603,$D$795,'7.  Persistence Report'!$J$27:$J$603,"Adjustment")</f>
        <v>406570.72792822792</v>
      </c>
      <c r="G872" s="255">
        <f>SUMIFS('7.  Persistence Report'!BB$27:BB$603,'7.  Persistence Report'!$D$27:$D$603,$B871,'7.  Persistence Report'!$H$27:$H$603,$D$795,'7.  Persistence Report'!$J$27:$J$603,"Adjustment")</f>
        <v>406570.72792822792</v>
      </c>
      <c r="H872" s="255">
        <f>SUMIFS('7.  Persistence Report'!BC$27:BC$603,'7.  Persistence Report'!$D$27:$D$603,$B871,'7.  Persistence Report'!$H$27:$H$603,$D$795,'7.  Persistence Report'!$J$27:$J$603,"Adjustment")</f>
        <v>406570.72792822792</v>
      </c>
      <c r="I872" s="255">
        <f>SUMIFS('7.  Persistence Report'!BD$27:BD$603,'7.  Persistence Report'!$D$27:$D$603,$B871,'7.  Persistence Report'!$H$27:$H$603,$D$795,'7.  Persistence Report'!$J$27:$J$603,"Adjustment")</f>
        <v>406570.72792822792</v>
      </c>
      <c r="J872" s="255">
        <f>SUMIFS('7.  Persistence Report'!BE$27:BE$603,'7.  Persistence Report'!$D$27:$D$603,$B871,'7.  Persistence Report'!$H$27:$H$603,$D$795,'7.  Persistence Report'!$J$27:$J$603,"Adjustment")</f>
        <v>406570.72792822792</v>
      </c>
      <c r="K872" s="255">
        <f>SUMIFS('7.  Persistence Report'!BF$27:BF$603,'7.  Persistence Report'!$D$27:$D$603,$B871,'7.  Persistence Report'!$H$27:$H$603,$D$795,'7.  Persistence Report'!$J$27:$J$603,"Adjustment")</f>
        <v>406570.72792822792</v>
      </c>
      <c r="L872" s="255">
        <f>SUMIFS('7.  Persistence Report'!BG$27:BG$603,'7.  Persistence Report'!$D$27:$D$603,$B871,'7.  Persistence Report'!$H$27:$H$603,$D$795,'7.  Persistence Report'!$J$27:$J$603,"Adjustment")</f>
        <v>406570.72792822792</v>
      </c>
      <c r="M872" s="255">
        <f>SUMIFS('7.  Persistence Report'!BH$27:BH$603,'7.  Persistence Report'!$D$27:$D$603,$B871,'7.  Persistence Report'!$H$27:$H$603,$D$795,'7.  Persistence Report'!$J$27:$J$603,"Adjustment")</f>
        <v>406570.72792822792</v>
      </c>
      <c r="N872" s="255">
        <f>SUMIFS('7.  Persistence Report'!BI$27:BI$603,'7.  Persistence Report'!$D$27:$D$603,$B871,'7.  Persistence Report'!$H$27:$H$603,$D$795,'7.  Persistence Report'!$J$27:$J$603,"Adjustment")</f>
        <v>395749.51917308883</v>
      </c>
      <c r="O872" s="255">
        <f>SUMIFS('7.  Persistence Report'!BJ$27:BJ$603,'7.  Persistence Report'!$D$27:$D$603,$B871,'7.  Persistence Report'!$H$27:$H$603,$D$795,'7.  Persistence Report'!$J$27:$J$603,"Adjustment")</f>
        <v>395749.51917308883</v>
      </c>
      <c r="P872" s="255">
        <f>SUMIFS('7.  Persistence Report'!BK$27:BK$603,'7.  Persistence Report'!$D$27:$D$603,$B871,'7.  Persistence Report'!$H$27:$H$603,$D$795,'7.  Persistence Report'!$J$27:$J$603,"Adjustment")</f>
        <v>395749.51917308883</v>
      </c>
      <c r="Q872" s="251"/>
      <c r="R872" s="255">
        <f>SUMIFS('7.  Persistence Report'!T$27:T$603,'7.  Persistence Report'!$D$27:$D$603,$B871,'7.  Persistence Report'!$H$27:$H$603,$R$795,'7.  Persistence Report'!$J$27:$J$603,"Adjustment")</f>
        <v>15.531690721649488</v>
      </c>
      <c r="S872" s="255">
        <f>SUMIFS('7.  Persistence Report'!U$27:U$603,'7.  Persistence Report'!$D$27:$D$603,$B871,'7.  Persistence Report'!$H$27:$H$603,$R$795,'7.  Persistence Report'!$J$27:$J$603,"Adjustment")</f>
        <v>15.531690721649488</v>
      </c>
      <c r="T872" s="255">
        <f>SUMIFS('7.  Persistence Report'!V$27:V$603,'7.  Persistence Report'!$D$27:$D$603,$B871,'7.  Persistence Report'!$H$27:$H$603,$R$795,'7.  Persistence Report'!$J$27:$J$603,"Adjustment")</f>
        <v>15.531690721649488</v>
      </c>
      <c r="U872" s="255">
        <f>SUMIFS('7.  Persistence Report'!W$27:W$603,'7.  Persistence Report'!$D$27:$D$603,$B871,'7.  Persistence Report'!$H$27:$H$603,$R$795,'7.  Persistence Report'!$J$27:$J$603,"Adjustment")</f>
        <v>15.531690721649488</v>
      </c>
      <c r="V872" s="255">
        <f>SUMIFS('7.  Persistence Report'!X$27:X$603,'7.  Persistence Report'!$D$27:$D$603,$B871,'7.  Persistence Report'!$H$27:$H$603,$R$795,'7.  Persistence Report'!$J$27:$J$603,"Adjustment")</f>
        <v>15.531690721649488</v>
      </c>
      <c r="W872" s="255">
        <f>SUMIFS('7.  Persistence Report'!Y$27:Y$603,'7.  Persistence Report'!$D$27:$D$603,$B871,'7.  Persistence Report'!$H$27:$H$603,$R$795,'7.  Persistence Report'!$J$27:$J$603,"Adjustment")</f>
        <v>15.531690721649488</v>
      </c>
      <c r="X872" s="255">
        <f>SUMIFS('7.  Persistence Report'!Z$27:Z$603,'7.  Persistence Report'!$D$27:$D$603,$B871,'7.  Persistence Report'!$H$27:$H$603,$R$795,'7.  Persistence Report'!$J$27:$J$603,"Adjustment")</f>
        <v>15.531690721649488</v>
      </c>
      <c r="Y872" s="255">
        <f>SUMIFS('7.  Persistence Report'!AA$27:AA$603,'7.  Persistence Report'!$D$27:$D$603,$B871,'7.  Persistence Report'!$H$27:$H$603,$R$795,'7.  Persistence Report'!$J$27:$J$603,"Adjustment")</f>
        <v>15.531690721649488</v>
      </c>
      <c r="Z872" s="255">
        <f>SUMIFS('7.  Persistence Report'!AB$27:AB$603,'7.  Persistence Report'!$D$27:$D$603,$B871,'7.  Persistence Report'!$H$27:$H$603,$R$795,'7.  Persistence Report'!$J$27:$J$603,"Adjustment")</f>
        <v>15.531690721649488</v>
      </c>
      <c r="AA872" s="255">
        <f>SUMIFS('7.  Persistence Report'!AC$27:AC$603,'7.  Persistence Report'!$D$27:$D$603,$B871,'7.  Persistence Report'!$H$27:$H$603,$R$795,'7.  Persistence Report'!$J$27:$J$603,"Adjustment")</f>
        <v>15.531690721649488</v>
      </c>
      <c r="AB872" s="255">
        <f>SUMIFS('7.  Persistence Report'!AD$27:AD$603,'7.  Persistence Report'!$D$27:$D$603,$B871,'7.  Persistence Report'!$H$27:$H$603,$R$795,'7.  Persistence Report'!$J$27:$J$603,"Adjustment")</f>
        <v>15.531690721649488</v>
      </c>
      <c r="AC872" s="255">
        <f>SUMIFS('7.  Persistence Report'!AE$27:AE$603,'7.  Persistence Report'!$D$27:$D$603,$B871,'7.  Persistence Report'!$H$27:$H$603,$R$795,'7.  Persistence Report'!$J$27:$J$603,"Adjustment")</f>
        <v>15.531690721649488</v>
      </c>
      <c r="AD872" s="255">
        <f>SUMIFS('7.  Persistence Report'!AF$27:AF$603,'7.  Persistence Report'!$D$27:$D$603,$B871,'7.  Persistence Report'!$H$27:$H$603,$R$795,'7.  Persistence Report'!$J$27:$J$603,"Adjustment")</f>
        <v>15.531690721649488</v>
      </c>
      <c r="AE872" s="362">
        <f>AE871</f>
        <v>1</v>
      </c>
      <c r="AF872" s="362">
        <f t="shared" ref="AF872" si="2535">AF871</f>
        <v>0</v>
      </c>
      <c r="AG872" s="362">
        <f t="shared" ref="AG872" si="2536">AG871</f>
        <v>0</v>
      </c>
      <c r="AH872" s="362">
        <f t="shared" ref="AH872" si="2537">AH871</f>
        <v>0</v>
      </c>
      <c r="AI872" s="362">
        <f t="shared" ref="AI872" si="2538">AI871</f>
        <v>0</v>
      </c>
      <c r="AJ872" s="362">
        <f t="shared" ref="AJ872" si="2539">AJ871</f>
        <v>0</v>
      </c>
      <c r="AK872" s="362">
        <f t="shared" ref="AK872" si="2540">AK871</f>
        <v>0</v>
      </c>
      <c r="AL872" s="362">
        <f t="shared" ref="AL872" si="2541">AL871</f>
        <v>0</v>
      </c>
      <c r="AM872" s="362">
        <f t="shared" ref="AM872" si="2542">AM871</f>
        <v>0</v>
      </c>
      <c r="AN872" s="362">
        <f t="shared" ref="AN872" si="2543">AN871</f>
        <v>0</v>
      </c>
      <c r="AO872" s="362">
        <f t="shared" ref="AO872" si="2544">AO871</f>
        <v>0</v>
      </c>
      <c r="AP872" s="362">
        <f t="shared" ref="AP872" si="2545">AP871</f>
        <v>0</v>
      </c>
      <c r="AQ872" s="362">
        <f t="shared" ref="AQ872" si="2546">AQ871</f>
        <v>0</v>
      </c>
      <c r="AR872" s="362">
        <f t="shared" ref="AR872" si="2547">AR871</f>
        <v>0</v>
      </c>
      <c r="AS872" s="266"/>
    </row>
    <row r="873" spans="1:45"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outlineLevel="1">
      <c r="A874" s="464">
        <v>24</v>
      </c>
      <c r="B874" s="379" t="s">
        <v>116</v>
      </c>
      <c r="C874" s="251" t="s">
        <v>25</v>
      </c>
      <c r="D874" s="255">
        <f>SUMIFS('7.  Persistence Report'!AY$27:AY$603,'7.  Persistence Report'!$D$27:$D$603,$B874,'7.  Persistence Report'!$H$27:$H$603,$D$795,'7.  Persistence Report'!$J$27:$J$603,"&lt;&gt;Adjustment")</f>
        <v>0</v>
      </c>
      <c r="E874" s="255">
        <f>SUMIFS('7.  Persistence Report'!AZ$27:AZ$603,'7.  Persistence Report'!$D$27:$D$603,$B874,'7.  Persistence Report'!$H$27:$H$603,$D$795,'7.  Persistence Report'!$J$27:$J$603,"&lt;&gt;Adjustment")</f>
        <v>0</v>
      </c>
      <c r="F874" s="255">
        <f>SUMIFS('7.  Persistence Report'!BA$27:BA$603,'7.  Persistence Report'!$D$27:$D$603,$B874,'7.  Persistence Report'!$H$27:$H$603,$D$795,'7.  Persistence Report'!$J$27:$J$603,"&lt;&gt;Adjustment")</f>
        <v>0</v>
      </c>
      <c r="G874" s="255">
        <f>SUMIFS('7.  Persistence Report'!BB$27:BB$603,'7.  Persistence Report'!$D$27:$D$603,$B874,'7.  Persistence Report'!$H$27:$H$603,$D$795,'7.  Persistence Report'!$J$27:$J$603,"&lt;&gt;Adjustment")</f>
        <v>0</v>
      </c>
      <c r="H874" s="255">
        <f>SUMIFS('7.  Persistence Report'!BC$27:BC$603,'7.  Persistence Report'!$D$27:$D$603,$B874,'7.  Persistence Report'!$H$27:$H$603,$D$795,'7.  Persistence Report'!$J$27:$J$603,"&lt;&gt;Adjustment")</f>
        <v>0</v>
      </c>
      <c r="I874" s="255">
        <f>SUMIFS('7.  Persistence Report'!BD$27:BD$603,'7.  Persistence Report'!$D$27:$D$603,$B874,'7.  Persistence Report'!$H$27:$H$603,$D$795,'7.  Persistence Report'!$J$27:$J$603,"&lt;&gt;Adjustment")</f>
        <v>0</v>
      </c>
      <c r="J874" s="255">
        <f>SUMIFS('7.  Persistence Report'!BE$27:BE$603,'7.  Persistence Report'!$D$27:$D$603,$B874,'7.  Persistence Report'!$H$27:$H$603,$D$795,'7.  Persistence Report'!$J$27:$J$603,"&lt;&gt;Adjustment")</f>
        <v>0</v>
      </c>
      <c r="K874" s="255">
        <f>SUMIFS('7.  Persistence Report'!BF$27:BF$603,'7.  Persistence Report'!$D$27:$D$603,$B874,'7.  Persistence Report'!$H$27:$H$603,$D$795,'7.  Persistence Report'!$J$27:$J$603,"&lt;&gt;Adjustment")</f>
        <v>0</v>
      </c>
      <c r="L874" s="255">
        <f>SUMIFS('7.  Persistence Report'!BG$27:BG$603,'7.  Persistence Report'!$D$27:$D$603,$B874,'7.  Persistence Report'!$H$27:$H$603,$D$795,'7.  Persistence Report'!$J$27:$J$603,"&lt;&gt;Adjustment")</f>
        <v>0</v>
      </c>
      <c r="M874" s="255">
        <f>SUMIFS('7.  Persistence Report'!BH$27:BH$603,'7.  Persistence Report'!$D$27:$D$603,$B874,'7.  Persistence Report'!$H$27:$H$603,$D$795,'7.  Persistence Report'!$J$27:$J$603,"&lt;&gt;Adjustment")</f>
        <v>0</v>
      </c>
      <c r="N874" s="255">
        <f>SUMIFS('7.  Persistence Report'!BI$27:BI$603,'7.  Persistence Report'!$D$27:$D$603,$B874,'7.  Persistence Report'!$H$27:$H$603,$D$795,'7.  Persistence Report'!$J$27:$J$603,"&lt;&gt;Adjustment")</f>
        <v>0</v>
      </c>
      <c r="O874" s="255">
        <f>SUMIFS('7.  Persistence Report'!BJ$27:BJ$603,'7.  Persistence Report'!$D$27:$D$603,$B874,'7.  Persistence Report'!$H$27:$H$603,$D$795,'7.  Persistence Report'!$J$27:$J$603,"&lt;&gt;Adjustment")</f>
        <v>0</v>
      </c>
      <c r="P874" s="255">
        <f>SUMIFS('7.  Persistence Report'!BK$27:BK$603,'7.  Persistence Report'!$D$27:$D$603,$B874,'7.  Persistence Report'!$H$27:$H$603,$D$795,'7.  Persistence Report'!$J$27:$J$603,"&lt;&gt;Adjustment")</f>
        <v>0</v>
      </c>
      <c r="Q874" s="255">
        <v>12</v>
      </c>
      <c r="R874" s="255">
        <f>SUMIFS('7.  Persistence Report'!T$27:T$603,'7.  Persistence Report'!$D$27:$D$603,$B874,'7.  Persistence Report'!$H$27:$H$603,$R$795,'7.  Persistence Report'!$J$27:$J$603,"&lt;&gt;Adjustment")</f>
        <v>0</v>
      </c>
      <c r="S874" s="255">
        <f>SUMIFS('7.  Persistence Report'!U$27:U$603,'7.  Persistence Report'!$D$27:$D$603,$B874,'7.  Persistence Report'!$H$27:$H$603,$R$795,'7.  Persistence Report'!$J$27:$J$603,"&lt;&gt;Adjustment")</f>
        <v>0</v>
      </c>
      <c r="T874" s="255">
        <f>SUMIFS('7.  Persistence Report'!V$27:V$603,'7.  Persistence Report'!$D$27:$D$603,$B874,'7.  Persistence Report'!$H$27:$H$603,$R$795,'7.  Persistence Report'!$J$27:$J$603,"&lt;&gt;Adjustment")</f>
        <v>0</v>
      </c>
      <c r="U874" s="255">
        <f>SUMIFS('7.  Persistence Report'!W$27:W$603,'7.  Persistence Report'!$D$27:$D$603,$B874,'7.  Persistence Report'!$H$27:$H$603,$R$795,'7.  Persistence Report'!$J$27:$J$603,"&lt;&gt;Adjustment")</f>
        <v>0</v>
      </c>
      <c r="V874" s="255">
        <f>SUMIFS('7.  Persistence Report'!X$27:X$603,'7.  Persistence Report'!$D$27:$D$603,$B874,'7.  Persistence Report'!$H$27:$H$603,$R$795,'7.  Persistence Report'!$J$27:$J$603,"&lt;&gt;Adjustment")</f>
        <v>0</v>
      </c>
      <c r="W874" s="255">
        <f>SUMIFS('7.  Persistence Report'!Y$27:Y$603,'7.  Persistence Report'!$D$27:$D$603,$B874,'7.  Persistence Report'!$H$27:$H$603,$R$795,'7.  Persistence Report'!$J$27:$J$603,"&lt;&gt;Adjustment")</f>
        <v>0</v>
      </c>
      <c r="X874" s="255">
        <f>SUMIFS('7.  Persistence Report'!Z$27:Z$603,'7.  Persistence Report'!$D$27:$D$603,$B874,'7.  Persistence Report'!$H$27:$H$603,$R$795,'7.  Persistence Report'!$J$27:$J$603,"&lt;&gt;Adjustment")</f>
        <v>0</v>
      </c>
      <c r="Y874" s="255">
        <f>SUMIFS('7.  Persistence Report'!AA$27:AA$603,'7.  Persistence Report'!$D$27:$D$603,$B874,'7.  Persistence Report'!$H$27:$H$603,$R$795,'7.  Persistence Report'!$J$27:$J$603,"&lt;&gt;Adjustment")</f>
        <v>0</v>
      </c>
      <c r="Z874" s="255">
        <f>SUMIFS('7.  Persistence Report'!AB$27:AB$603,'7.  Persistence Report'!$D$27:$D$603,$B874,'7.  Persistence Report'!$H$27:$H$603,$R$795,'7.  Persistence Report'!$J$27:$J$603,"&lt;&gt;Adjustment")</f>
        <v>0</v>
      </c>
      <c r="AA874" s="255">
        <f>SUMIFS('7.  Persistence Report'!AC$27:AC$603,'7.  Persistence Report'!$D$27:$D$603,$B874,'7.  Persistence Report'!$H$27:$H$603,$R$795,'7.  Persistence Report'!$J$27:$J$603,"&lt;&gt;Adjustment")</f>
        <v>0</v>
      </c>
      <c r="AB874" s="255">
        <f>SUMIFS('7.  Persistence Report'!AD$27:AD$603,'7.  Persistence Report'!$D$27:$D$603,$B874,'7.  Persistence Report'!$H$27:$H$603,$R$795,'7.  Persistence Report'!$J$27:$J$603,"&lt;&gt;Adjustment")</f>
        <v>0</v>
      </c>
      <c r="AC874" s="255">
        <f>SUMIFS('7.  Persistence Report'!AE$27:AE$603,'7.  Persistence Report'!$D$27:$D$603,$B874,'7.  Persistence Report'!$H$27:$H$603,$R$795,'7.  Persistence Report'!$J$27:$J$603,"&lt;&gt;Adjustment")</f>
        <v>0</v>
      </c>
      <c r="AD874" s="255">
        <f>SUMIFS('7.  Persistence Report'!AF$27:AF$603,'7.  Persistence Report'!$D$27:$D$603,$B874,'7.  Persistence Report'!$H$27:$H$603,$R$795,'7.  Persistence Report'!$J$27:$J$603,"&lt;&gt;Adjustment")</f>
        <v>0</v>
      </c>
      <c r="AE874" s="361">
        <f>IFERROR(VLOOKUP($B874,'3-a.  Rate Class Allocations'!$B:$AM,16,FALSE),0)</f>
        <v>0.69666666666666666</v>
      </c>
      <c r="AF874" s="361">
        <f>IFERROR(VLOOKUP($B874,'3-a.  Rate Class Allocations'!$B:$AM,18,FALSE),0)</f>
        <v>0</v>
      </c>
      <c r="AG874" s="361">
        <f>IFERROR(VLOOKUP($B874,'3-a.  Rate Class Allocations'!$B:$AM,20,FALSE),0)</f>
        <v>0.19666666666666666</v>
      </c>
      <c r="AH874" s="361">
        <f>IFERROR(VLOOKUP($B874,'3-a.  Rate Class Allocations'!$B:$AM,21,FALSE),0)</f>
        <v>0.10666666666666667</v>
      </c>
      <c r="AI874" s="361">
        <f>IFERROR(VLOOKUP($B874,'3-a.  Rate Class Allocations'!$B:$AM,23,FALSE),0)</f>
        <v>0</v>
      </c>
      <c r="AJ874" s="361">
        <f>IFERROR(VLOOKUP($B874,'3-a.  Rate Class Allocations'!$B:$AM,25,FALSE),0)</f>
        <v>0</v>
      </c>
      <c r="AK874" s="366"/>
      <c r="AL874" s="361"/>
      <c r="AM874" s="361"/>
      <c r="AN874" s="361"/>
      <c r="AO874" s="361"/>
      <c r="AP874" s="361"/>
      <c r="AQ874" s="361"/>
      <c r="AR874" s="361"/>
      <c r="AS874" s="256">
        <f>SUM(AE874:AR874)</f>
        <v>1</v>
      </c>
    </row>
    <row r="875" spans="1:45" outlineLevel="1">
      <c r="A875" s="464"/>
      <c r="B875" s="254" t="s">
        <v>342</v>
      </c>
      <c r="C875" s="251" t="s">
        <v>163</v>
      </c>
      <c r="D875" s="255">
        <f>SUMIFS('7.  Persistence Report'!AY$27:AY$603,'7.  Persistence Report'!$D$27:$D$603,$B874,'7.  Persistence Report'!$H$27:$H$603,$D$795,'7.  Persistence Report'!$J$27:$J$603,"Adjustment")</f>
        <v>0</v>
      </c>
      <c r="E875" s="255">
        <f>SUMIFS('7.  Persistence Report'!AZ$27:AZ$603,'7.  Persistence Report'!$D$27:$D$603,$B874,'7.  Persistence Report'!$H$27:$H$603,$D$795,'7.  Persistence Report'!$J$27:$J$603,"Adjustment")</f>
        <v>0</v>
      </c>
      <c r="F875" s="255">
        <f>SUMIFS('7.  Persistence Report'!BA$27:BA$603,'7.  Persistence Report'!$D$27:$D$603,$B874,'7.  Persistence Report'!$H$27:$H$603,$D$795,'7.  Persistence Report'!$J$27:$J$603,"Adjustment")</f>
        <v>0</v>
      </c>
      <c r="G875" s="255">
        <f>SUMIFS('7.  Persistence Report'!BB$27:BB$603,'7.  Persistence Report'!$D$27:$D$603,$B874,'7.  Persistence Report'!$H$27:$H$603,$D$795,'7.  Persistence Report'!$J$27:$J$603,"Adjustment")</f>
        <v>0</v>
      </c>
      <c r="H875" s="255">
        <f>SUMIFS('7.  Persistence Report'!BC$27:BC$603,'7.  Persistence Report'!$D$27:$D$603,$B874,'7.  Persistence Report'!$H$27:$H$603,$D$795,'7.  Persistence Report'!$J$27:$J$603,"Adjustment")</f>
        <v>0</v>
      </c>
      <c r="I875" s="255">
        <f>SUMIFS('7.  Persistence Report'!BD$27:BD$603,'7.  Persistence Report'!$D$27:$D$603,$B874,'7.  Persistence Report'!$H$27:$H$603,$D$795,'7.  Persistence Report'!$J$27:$J$603,"Adjustment")</f>
        <v>0</v>
      </c>
      <c r="J875" s="255">
        <f>SUMIFS('7.  Persistence Report'!BE$27:BE$603,'7.  Persistence Report'!$D$27:$D$603,$B874,'7.  Persistence Report'!$H$27:$H$603,$D$795,'7.  Persistence Report'!$J$27:$J$603,"Adjustment")</f>
        <v>0</v>
      </c>
      <c r="K875" s="255">
        <f>SUMIFS('7.  Persistence Report'!BF$27:BF$603,'7.  Persistence Report'!$D$27:$D$603,$B874,'7.  Persistence Report'!$H$27:$H$603,$D$795,'7.  Persistence Report'!$J$27:$J$603,"Adjustment")</f>
        <v>0</v>
      </c>
      <c r="L875" s="255">
        <f>SUMIFS('7.  Persistence Report'!BG$27:BG$603,'7.  Persistence Report'!$D$27:$D$603,$B874,'7.  Persistence Report'!$H$27:$H$603,$D$795,'7.  Persistence Report'!$J$27:$J$603,"Adjustment")</f>
        <v>0</v>
      </c>
      <c r="M875" s="255">
        <f>SUMIFS('7.  Persistence Report'!BH$27:BH$603,'7.  Persistence Report'!$D$27:$D$603,$B874,'7.  Persistence Report'!$H$27:$H$603,$D$795,'7.  Persistence Report'!$J$27:$J$603,"Adjustment")</f>
        <v>0</v>
      </c>
      <c r="N875" s="255">
        <f>SUMIFS('7.  Persistence Report'!BI$27:BI$603,'7.  Persistence Report'!$D$27:$D$603,$B874,'7.  Persistence Report'!$H$27:$H$603,$D$795,'7.  Persistence Report'!$J$27:$J$603,"Adjustment")</f>
        <v>0</v>
      </c>
      <c r="O875" s="255">
        <f>SUMIFS('7.  Persistence Report'!BJ$27:BJ$603,'7.  Persistence Report'!$D$27:$D$603,$B874,'7.  Persistence Report'!$H$27:$H$603,$D$795,'7.  Persistence Report'!$J$27:$J$603,"Adjustment")</f>
        <v>0</v>
      </c>
      <c r="P875" s="255">
        <f>SUMIFS('7.  Persistence Report'!BK$27:BK$603,'7.  Persistence Report'!$D$27:$D$603,$B874,'7.  Persistence Report'!$H$27:$H$603,$D$795,'7.  Persistence Report'!$J$27:$J$603,"Adjustment")</f>
        <v>0</v>
      </c>
      <c r="Q875" s="255">
        <f>Q874</f>
        <v>12</v>
      </c>
      <c r="R875" s="255">
        <f>SUMIFS('7.  Persistence Report'!T$27:T$603,'7.  Persistence Report'!$D$27:$D$603,$B874,'7.  Persistence Report'!$H$27:$H$603,$R$795,'7.  Persistence Report'!$J$27:$J$603,"Adjustment")</f>
        <v>0</v>
      </c>
      <c r="S875" s="255">
        <f>SUMIFS('7.  Persistence Report'!U$27:U$603,'7.  Persistence Report'!$D$27:$D$603,$B874,'7.  Persistence Report'!$H$27:$H$603,$R$795,'7.  Persistence Report'!$J$27:$J$603,"Adjustment")</f>
        <v>0</v>
      </c>
      <c r="T875" s="255">
        <f>SUMIFS('7.  Persistence Report'!V$27:V$603,'7.  Persistence Report'!$D$27:$D$603,$B874,'7.  Persistence Report'!$H$27:$H$603,$R$795,'7.  Persistence Report'!$J$27:$J$603,"Adjustment")</f>
        <v>0</v>
      </c>
      <c r="U875" s="255">
        <f>SUMIFS('7.  Persistence Report'!W$27:W$603,'7.  Persistence Report'!$D$27:$D$603,$B874,'7.  Persistence Report'!$H$27:$H$603,$R$795,'7.  Persistence Report'!$J$27:$J$603,"Adjustment")</f>
        <v>0</v>
      </c>
      <c r="V875" s="255">
        <f>SUMIFS('7.  Persistence Report'!X$27:X$603,'7.  Persistence Report'!$D$27:$D$603,$B874,'7.  Persistence Report'!$H$27:$H$603,$R$795,'7.  Persistence Report'!$J$27:$J$603,"Adjustment")</f>
        <v>0</v>
      </c>
      <c r="W875" s="255">
        <f>SUMIFS('7.  Persistence Report'!Y$27:Y$603,'7.  Persistence Report'!$D$27:$D$603,$B874,'7.  Persistence Report'!$H$27:$H$603,$R$795,'7.  Persistence Report'!$J$27:$J$603,"Adjustment")</f>
        <v>0</v>
      </c>
      <c r="X875" s="255">
        <f>SUMIFS('7.  Persistence Report'!Z$27:Z$603,'7.  Persistence Report'!$D$27:$D$603,$B874,'7.  Persistence Report'!$H$27:$H$603,$R$795,'7.  Persistence Report'!$J$27:$J$603,"Adjustment")</f>
        <v>0</v>
      </c>
      <c r="Y875" s="255">
        <f>SUMIFS('7.  Persistence Report'!AA$27:AA$603,'7.  Persistence Report'!$D$27:$D$603,$B874,'7.  Persistence Report'!$H$27:$H$603,$R$795,'7.  Persistence Report'!$J$27:$J$603,"Adjustment")</f>
        <v>0</v>
      </c>
      <c r="Z875" s="255">
        <f>SUMIFS('7.  Persistence Report'!AB$27:AB$603,'7.  Persistence Report'!$D$27:$D$603,$B874,'7.  Persistence Report'!$H$27:$H$603,$R$795,'7.  Persistence Report'!$J$27:$J$603,"Adjustment")</f>
        <v>0</v>
      </c>
      <c r="AA875" s="255">
        <f>SUMIFS('7.  Persistence Report'!AC$27:AC$603,'7.  Persistence Report'!$D$27:$D$603,$B874,'7.  Persistence Report'!$H$27:$H$603,$R$795,'7.  Persistence Report'!$J$27:$J$603,"Adjustment")</f>
        <v>0</v>
      </c>
      <c r="AB875" s="255">
        <f>SUMIFS('7.  Persistence Report'!AD$27:AD$603,'7.  Persistence Report'!$D$27:$D$603,$B874,'7.  Persistence Report'!$H$27:$H$603,$R$795,'7.  Persistence Report'!$J$27:$J$603,"Adjustment")</f>
        <v>0</v>
      </c>
      <c r="AC875" s="255">
        <f>SUMIFS('7.  Persistence Report'!AE$27:AE$603,'7.  Persistence Report'!$D$27:$D$603,$B874,'7.  Persistence Report'!$H$27:$H$603,$R$795,'7.  Persistence Report'!$J$27:$J$603,"Adjustment")</f>
        <v>0</v>
      </c>
      <c r="AD875" s="255">
        <f>SUMIFS('7.  Persistence Report'!AF$27:AF$603,'7.  Persistence Report'!$D$27:$D$603,$B874,'7.  Persistence Report'!$H$27:$H$603,$R$795,'7.  Persistence Report'!$J$27:$J$603,"Adjustment")</f>
        <v>0</v>
      </c>
      <c r="AE875" s="362">
        <f>AE874</f>
        <v>0.69666666666666666</v>
      </c>
      <c r="AF875" s="362">
        <f t="shared" ref="AF875" si="2548">AF874</f>
        <v>0</v>
      </c>
      <c r="AG875" s="362">
        <f t="shared" ref="AG875" si="2549">AG874</f>
        <v>0.19666666666666666</v>
      </c>
      <c r="AH875" s="362">
        <f t="shared" ref="AH875" si="2550">AH874</f>
        <v>0.10666666666666667</v>
      </c>
      <c r="AI875" s="362">
        <f t="shared" ref="AI875" si="2551">AI874</f>
        <v>0</v>
      </c>
      <c r="AJ875" s="362">
        <f t="shared" ref="AJ875" si="2552">AJ874</f>
        <v>0</v>
      </c>
      <c r="AK875" s="362">
        <f t="shared" ref="AK875" si="2553">AK874</f>
        <v>0</v>
      </c>
      <c r="AL875" s="362">
        <f t="shared" ref="AL875" si="2554">AL874</f>
        <v>0</v>
      </c>
      <c r="AM875" s="362">
        <f t="shared" ref="AM875" si="2555">AM874</f>
        <v>0</v>
      </c>
      <c r="AN875" s="362">
        <f t="shared" ref="AN875" si="2556">AN874</f>
        <v>0</v>
      </c>
      <c r="AO875" s="362">
        <f t="shared" ref="AO875" si="2557">AO874</f>
        <v>0</v>
      </c>
      <c r="AP875" s="362">
        <f t="shared" ref="AP875" si="2558">AP874</f>
        <v>0</v>
      </c>
      <c r="AQ875" s="362">
        <f t="shared" ref="AQ875" si="2559">AQ874</f>
        <v>0</v>
      </c>
      <c r="AR875" s="362">
        <f t="shared" ref="AR875" si="2560">AR874</f>
        <v>0</v>
      </c>
      <c r="AS875" s="266"/>
    </row>
    <row r="876" spans="1:45"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5.75" outlineLevel="1">
      <c r="A877" s="464"/>
      <c r="B877" s="248" t="s">
        <v>498</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outlineLevel="1">
      <c r="A878" s="464">
        <v>25</v>
      </c>
      <c r="B878" s="379" t="s">
        <v>117</v>
      </c>
      <c r="C878" s="251" t="s">
        <v>25</v>
      </c>
      <c r="D878" s="255">
        <f>SUMIFS('7.  Persistence Report'!AY$27:AY$603,'7.  Persistence Report'!$D$27:$D$603,$B878,'7.  Persistence Report'!$H$27:$H$603,$D$795,'7.  Persistence Report'!$J$27:$J$603,"&lt;&gt;Adjustment")</f>
        <v>0</v>
      </c>
      <c r="E878" s="255">
        <f>SUMIFS('7.  Persistence Report'!AZ$27:AZ$603,'7.  Persistence Report'!$D$27:$D$603,$B878,'7.  Persistence Report'!$H$27:$H$603,$D$795,'7.  Persistence Report'!$J$27:$J$603,"&lt;&gt;Adjustment")</f>
        <v>0</v>
      </c>
      <c r="F878" s="255">
        <f>SUMIFS('7.  Persistence Report'!BA$27:BA$603,'7.  Persistence Report'!$D$27:$D$603,$B878,'7.  Persistence Report'!$H$27:$H$603,$D$795,'7.  Persistence Report'!$J$27:$J$603,"&lt;&gt;Adjustment")</f>
        <v>0</v>
      </c>
      <c r="G878" s="255">
        <f>SUMIFS('7.  Persistence Report'!BB$27:BB$603,'7.  Persistence Report'!$D$27:$D$603,$B878,'7.  Persistence Report'!$H$27:$H$603,$D$795,'7.  Persistence Report'!$J$27:$J$603,"&lt;&gt;Adjustment")</f>
        <v>0</v>
      </c>
      <c r="H878" s="255">
        <f>SUMIFS('7.  Persistence Report'!BC$27:BC$603,'7.  Persistence Report'!$D$27:$D$603,$B878,'7.  Persistence Report'!$H$27:$H$603,$D$795,'7.  Persistence Report'!$J$27:$J$603,"&lt;&gt;Adjustment")</f>
        <v>0</v>
      </c>
      <c r="I878" s="255">
        <f>SUMIFS('7.  Persistence Report'!BD$27:BD$603,'7.  Persistence Report'!$D$27:$D$603,$B878,'7.  Persistence Report'!$H$27:$H$603,$D$795,'7.  Persistence Report'!$J$27:$J$603,"&lt;&gt;Adjustment")</f>
        <v>0</v>
      </c>
      <c r="J878" s="255">
        <f>SUMIFS('7.  Persistence Report'!BE$27:BE$603,'7.  Persistence Report'!$D$27:$D$603,$B878,'7.  Persistence Report'!$H$27:$H$603,$D$795,'7.  Persistence Report'!$J$27:$J$603,"&lt;&gt;Adjustment")</f>
        <v>0</v>
      </c>
      <c r="K878" s="255">
        <f>SUMIFS('7.  Persistence Report'!BF$27:BF$603,'7.  Persistence Report'!$D$27:$D$603,$B878,'7.  Persistence Report'!$H$27:$H$603,$D$795,'7.  Persistence Report'!$J$27:$J$603,"&lt;&gt;Adjustment")</f>
        <v>0</v>
      </c>
      <c r="L878" s="255">
        <f>SUMIFS('7.  Persistence Report'!BG$27:BG$603,'7.  Persistence Report'!$D$27:$D$603,$B878,'7.  Persistence Report'!$H$27:$H$603,$D$795,'7.  Persistence Report'!$J$27:$J$603,"&lt;&gt;Adjustment")</f>
        <v>0</v>
      </c>
      <c r="M878" s="255">
        <f>SUMIFS('7.  Persistence Report'!BH$27:BH$603,'7.  Persistence Report'!$D$27:$D$603,$B878,'7.  Persistence Report'!$H$27:$H$603,$D$795,'7.  Persistence Report'!$J$27:$J$603,"&lt;&gt;Adjustment")</f>
        <v>0</v>
      </c>
      <c r="N878" s="255">
        <f>SUMIFS('7.  Persistence Report'!BI$27:BI$603,'7.  Persistence Report'!$D$27:$D$603,$B878,'7.  Persistence Report'!$H$27:$H$603,$D$795,'7.  Persistence Report'!$J$27:$J$603,"&lt;&gt;Adjustment")</f>
        <v>0</v>
      </c>
      <c r="O878" s="255">
        <f>SUMIFS('7.  Persistence Report'!BJ$27:BJ$603,'7.  Persistence Report'!$D$27:$D$603,$B878,'7.  Persistence Report'!$H$27:$H$603,$D$795,'7.  Persistence Report'!$J$27:$J$603,"&lt;&gt;Adjustment")</f>
        <v>0</v>
      </c>
      <c r="P878" s="255">
        <f>SUMIFS('7.  Persistence Report'!BK$27:BK$603,'7.  Persistence Report'!$D$27:$D$603,$B878,'7.  Persistence Report'!$H$27:$H$603,$D$795,'7.  Persistence Report'!$J$27:$J$603,"&lt;&gt;Adjustment")</f>
        <v>0</v>
      </c>
      <c r="Q878" s="255">
        <v>12</v>
      </c>
      <c r="R878" s="255">
        <f>SUMIFS('7.  Persistence Report'!T$27:T$603,'7.  Persistence Report'!$D$27:$D$603,$B878,'7.  Persistence Report'!$H$27:$H$603,$R$795,'7.  Persistence Report'!$J$27:$J$603,"&lt;&gt;Adjustment")</f>
        <v>0</v>
      </c>
      <c r="S878" s="255">
        <f>SUMIFS('7.  Persistence Report'!U$27:U$603,'7.  Persistence Report'!$D$27:$D$603,$B878,'7.  Persistence Report'!$H$27:$H$603,$R$795,'7.  Persistence Report'!$J$27:$J$603,"&lt;&gt;Adjustment")</f>
        <v>0</v>
      </c>
      <c r="T878" s="255">
        <f>SUMIFS('7.  Persistence Report'!V$27:V$603,'7.  Persistence Report'!$D$27:$D$603,$B878,'7.  Persistence Report'!$H$27:$H$603,$R$795,'7.  Persistence Report'!$J$27:$J$603,"&lt;&gt;Adjustment")</f>
        <v>0</v>
      </c>
      <c r="U878" s="255">
        <f>SUMIFS('7.  Persistence Report'!W$27:W$603,'7.  Persistence Report'!$D$27:$D$603,$B878,'7.  Persistence Report'!$H$27:$H$603,$R$795,'7.  Persistence Report'!$J$27:$J$603,"&lt;&gt;Adjustment")</f>
        <v>0</v>
      </c>
      <c r="V878" s="255">
        <f>SUMIFS('7.  Persistence Report'!X$27:X$603,'7.  Persistence Report'!$D$27:$D$603,$B878,'7.  Persistence Report'!$H$27:$H$603,$R$795,'7.  Persistence Report'!$J$27:$J$603,"&lt;&gt;Adjustment")</f>
        <v>0</v>
      </c>
      <c r="W878" s="255">
        <f>SUMIFS('7.  Persistence Report'!Y$27:Y$603,'7.  Persistence Report'!$D$27:$D$603,$B878,'7.  Persistence Report'!$H$27:$H$603,$R$795,'7.  Persistence Report'!$J$27:$J$603,"&lt;&gt;Adjustment")</f>
        <v>0</v>
      </c>
      <c r="X878" s="255">
        <f>SUMIFS('7.  Persistence Report'!Z$27:Z$603,'7.  Persistence Report'!$D$27:$D$603,$B878,'7.  Persistence Report'!$H$27:$H$603,$R$795,'7.  Persistence Report'!$J$27:$J$603,"&lt;&gt;Adjustment")</f>
        <v>0</v>
      </c>
      <c r="Y878" s="255">
        <f>SUMIFS('7.  Persistence Report'!AA$27:AA$603,'7.  Persistence Report'!$D$27:$D$603,$B878,'7.  Persistence Report'!$H$27:$H$603,$R$795,'7.  Persistence Report'!$J$27:$J$603,"&lt;&gt;Adjustment")</f>
        <v>0</v>
      </c>
      <c r="Z878" s="255">
        <f>SUMIFS('7.  Persistence Report'!AB$27:AB$603,'7.  Persistence Report'!$D$27:$D$603,$B878,'7.  Persistence Report'!$H$27:$H$603,$R$795,'7.  Persistence Report'!$J$27:$J$603,"&lt;&gt;Adjustment")</f>
        <v>0</v>
      </c>
      <c r="AA878" s="255">
        <f>SUMIFS('7.  Persistence Report'!AC$27:AC$603,'7.  Persistence Report'!$D$27:$D$603,$B878,'7.  Persistence Report'!$H$27:$H$603,$R$795,'7.  Persistence Report'!$J$27:$J$603,"&lt;&gt;Adjustment")</f>
        <v>0</v>
      </c>
      <c r="AB878" s="255">
        <f>SUMIFS('7.  Persistence Report'!AD$27:AD$603,'7.  Persistence Report'!$D$27:$D$603,$B878,'7.  Persistence Report'!$H$27:$H$603,$R$795,'7.  Persistence Report'!$J$27:$J$603,"&lt;&gt;Adjustment")</f>
        <v>0</v>
      </c>
      <c r="AC878" s="255">
        <f>SUMIFS('7.  Persistence Report'!AE$27:AE$603,'7.  Persistence Report'!$D$27:$D$603,$B878,'7.  Persistence Report'!$H$27:$H$603,$R$795,'7.  Persistence Report'!$J$27:$J$603,"&lt;&gt;Adjustment")</f>
        <v>0</v>
      </c>
      <c r="AD878" s="255">
        <f>SUMIFS('7.  Persistence Report'!AF$27:AF$603,'7.  Persistence Report'!$D$27:$D$603,$B878,'7.  Persistence Report'!$H$27:$H$603,$R$795,'7.  Persistence Report'!$J$27:$J$603,"&lt;&gt;Adjustment")</f>
        <v>0</v>
      </c>
      <c r="AE878" s="361">
        <f>IFERROR(VLOOKUP($B878,'3-a.  Rate Class Allocations'!$B:$AM,16,FALSE),0)</f>
        <v>0</v>
      </c>
      <c r="AF878" s="361">
        <f>IFERROR(VLOOKUP($B878,'3-a.  Rate Class Allocations'!$B:$AM,18,FALSE),0)</f>
        <v>0</v>
      </c>
      <c r="AG878" s="361">
        <f>IFERROR(VLOOKUP($B878,'3-a.  Rate Class Allocations'!$B:$AM,20,FALSE),0)</f>
        <v>9.2457420924574207E-2</v>
      </c>
      <c r="AH878" s="361">
        <f>IFERROR(VLOOKUP($B878,'3-a.  Rate Class Allocations'!$B:$AM,21,FALSE),0)</f>
        <v>0.68978102189781021</v>
      </c>
      <c r="AI878" s="361">
        <f>IFERROR(VLOOKUP($B878,'3-a.  Rate Class Allocations'!$B:$AM,23,FALSE),0)</f>
        <v>0.17274939172749393</v>
      </c>
      <c r="AJ878" s="361">
        <f>IFERROR(VLOOKUP($B878,'3-a.  Rate Class Allocations'!$B:$AM,25,FALSE),0)</f>
        <v>4.5012165450121655E-2</v>
      </c>
      <c r="AK878" s="366"/>
      <c r="AL878" s="366"/>
      <c r="AM878" s="366"/>
      <c r="AN878" s="366"/>
      <c r="AO878" s="366"/>
      <c r="AP878" s="366"/>
      <c r="AQ878" s="366"/>
      <c r="AR878" s="366"/>
      <c r="AS878" s="256">
        <f>SUM(AE878:AR878)</f>
        <v>1</v>
      </c>
    </row>
    <row r="879" spans="1:45" outlineLevel="1">
      <c r="A879" s="464"/>
      <c r="B879" s="254" t="s">
        <v>342</v>
      </c>
      <c r="C879" s="251" t="s">
        <v>163</v>
      </c>
      <c r="D879" s="255">
        <f>SUMIFS('7.  Persistence Report'!AY$27:AY$603,'7.  Persistence Report'!$D$27:$D$603,$B878,'7.  Persistence Report'!$H$27:$H$603,$D$795,'7.  Persistence Report'!$J$27:$J$603,"Adjustment")</f>
        <v>0</v>
      </c>
      <c r="E879" s="255">
        <f>SUMIFS('7.  Persistence Report'!AZ$27:AZ$603,'7.  Persistence Report'!$D$27:$D$603,$B878,'7.  Persistence Report'!$H$27:$H$603,$D$795,'7.  Persistence Report'!$J$27:$J$603,"Adjustment")</f>
        <v>0</v>
      </c>
      <c r="F879" s="255">
        <f>SUMIFS('7.  Persistence Report'!BA$27:BA$603,'7.  Persistence Report'!$D$27:$D$603,$B878,'7.  Persistence Report'!$H$27:$H$603,$D$795,'7.  Persistence Report'!$J$27:$J$603,"Adjustment")</f>
        <v>0</v>
      </c>
      <c r="G879" s="255">
        <f>SUMIFS('7.  Persistence Report'!BB$27:BB$603,'7.  Persistence Report'!$D$27:$D$603,$B878,'7.  Persistence Report'!$H$27:$H$603,$D$795,'7.  Persistence Report'!$J$27:$J$603,"Adjustment")</f>
        <v>0</v>
      </c>
      <c r="H879" s="255">
        <f>SUMIFS('7.  Persistence Report'!BC$27:BC$603,'7.  Persistence Report'!$D$27:$D$603,$B878,'7.  Persistence Report'!$H$27:$H$603,$D$795,'7.  Persistence Report'!$J$27:$J$603,"Adjustment")</f>
        <v>0</v>
      </c>
      <c r="I879" s="255">
        <f>SUMIFS('7.  Persistence Report'!BD$27:BD$603,'7.  Persistence Report'!$D$27:$D$603,$B878,'7.  Persistence Report'!$H$27:$H$603,$D$795,'7.  Persistence Report'!$J$27:$J$603,"Adjustment")</f>
        <v>0</v>
      </c>
      <c r="J879" s="255">
        <f>SUMIFS('7.  Persistence Report'!BE$27:BE$603,'7.  Persistence Report'!$D$27:$D$603,$B878,'7.  Persistence Report'!$H$27:$H$603,$D$795,'7.  Persistence Report'!$J$27:$J$603,"Adjustment")</f>
        <v>0</v>
      </c>
      <c r="K879" s="255">
        <f>SUMIFS('7.  Persistence Report'!BF$27:BF$603,'7.  Persistence Report'!$D$27:$D$603,$B878,'7.  Persistence Report'!$H$27:$H$603,$D$795,'7.  Persistence Report'!$J$27:$J$603,"Adjustment")</f>
        <v>0</v>
      </c>
      <c r="L879" s="255">
        <f>SUMIFS('7.  Persistence Report'!BG$27:BG$603,'7.  Persistence Report'!$D$27:$D$603,$B878,'7.  Persistence Report'!$H$27:$H$603,$D$795,'7.  Persistence Report'!$J$27:$J$603,"Adjustment")</f>
        <v>0</v>
      </c>
      <c r="M879" s="255">
        <f>SUMIFS('7.  Persistence Report'!BH$27:BH$603,'7.  Persistence Report'!$D$27:$D$603,$B878,'7.  Persistence Report'!$H$27:$H$603,$D$795,'7.  Persistence Report'!$J$27:$J$603,"Adjustment")</f>
        <v>0</v>
      </c>
      <c r="N879" s="255">
        <f>SUMIFS('7.  Persistence Report'!BI$27:BI$603,'7.  Persistence Report'!$D$27:$D$603,$B878,'7.  Persistence Report'!$H$27:$H$603,$D$795,'7.  Persistence Report'!$J$27:$J$603,"Adjustment")</f>
        <v>0</v>
      </c>
      <c r="O879" s="255">
        <f>SUMIFS('7.  Persistence Report'!BJ$27:BJ$603,'7.  Persistence Report'!$D$27:$D$603,$B878,'7.  Persistence Report'!$H$27:$H$603,$D$795,'7.  Persistence Report'!$J$27:$J$603,"Adjustment")</f>
        <v>0</v>
      </c>
      <c r="P879" s="255">
        <f>SUMIFS('7.  Persistence Report'!BK$27:BK$603,'7.  Persistence Report'!$D$27:$D$603,$B878,'7.  Persistence Report'!$H$27:$H$603,$D$795,'7.  Persistence Report'!$J$27:$J$603,"Adjustment")</f>
        <v>0</v>
      </c>
      <c r="Q879" s="255">
        <f>Q878</f>
        <v>12</v>
      </c>
      <c r="R879" s="255">
        <f>SUMIFS('7.  Persistence Report'!T$27:T$603,'7.  Persistence Report'!$D$27:$D$603,$B878,'7.  Persistence Report'!$H$27:$H$603,$R$795,'7.  Persistence Report'!$J$27:$J$603,"Adjustment")</f>
        <v>0</v>
      </c>
      <c r="S879" s="255">
        <f>SUMIFS('7.  Persistence Report'!U$27:U$603,'7.  Persistence Report'!$D$27:$D$603,$B878,'7.  Persistence Report'!$H$27:$H$603,$R$795,'7.  Persistence Report'!$J$27:$J$603,"Adjustment")</f>
        <v>0</v>
      </c>
      <c r="T879" s="255">
        <f>SUMIFS('7.  Persistence Report'!V$27:V$603,'7.  Persistence Report'!$D$27:$D$603,$B878,'7.  Persistence Report'!$H$27:$H$603,$R$795,'7.  Persistence Report'!$J$27:$J$603,"Adjustment")</f>
        <v>0</v>
      </c>
      <c r="U879" s="255">
        <f>SUMIFS('7.  Persistence Report'!W$27:W$603,'7.  Persistence Report'!$D$27:$D$603,$B878,'7.  Persistence Report'!$H$27:$H$603,$R$795,'7.  Persistence Report'!$J$27:$J$603,"Adjustment")</f>
        <v>0</v>
      </c>
      <c r="V879" s="255">
        <f>SUMIFS('7.  Persistence Report'!X$27:X$603,'7.  Persistence Report'!$D$27:$D$603,$B878,'7.  Persistence Report'!$H$27:$H$603,$R$795,'7.  Persistence Report'!$J$27:$J$603,"Adjustment")</f>
        <v>0</v>
      </c>
      <c r="W879" s="255">
        <f>SUMIFS('7.  Persistence Report'!Y$27:Y$603,'7.  Persistence Report'!$D$27:$D$603,$B878,'7.  Persistence Report'!$H$27:$H$603,$R$795,'7.  Persistence Report'!$J$27:$J$603,"Adjustment")</f>
        <v>0</v>
      </c>
      <c r="X879" s="255">
        <f>SUMIFS('7.  Persistence Report'!Z$27:Z$603,'7.  Persistence Report'!$D$27:$D$603,$B878,'7.  Persistence Report'!$H$27:$H$603,$R$795,'7.  Persistence Report'!$J$27:$J$603,"Adjustment")</f>
        <v>0</v>
      </c>
      <c r="Y879" s="255">
        <f>SUMIFS('7.  Persistence Report'!AA$27:AA$603,'7.  Persistence Report'!$D$27:$D$603,$B878,'7.  Persistence Report'!$H$27:$H$603,$R$795,'7.  Persistence Report'!$J$27:$J$603,"Adjustment")</f>
        <v>0</v>
      </c>
      <c r="Z879" s="255">
        <f>SUMIFS('7.  Persistence Report'!AB$27:AB$603,'7.  Persistence Report'!$D$27:$D$603,$B878,'7.  Persistence Report'!$H$27:$H$603,$R$795,'7.  Persistence Report'!$J$27:$J$603,"Adjustment")</f>
        <v>0</v>
      </c>
      <c r="AA879" s="255">
        <f>SUMIFS('7.  Persistence Report'!AC$27:AC$603,'7.  Persistence Report'!$D$27:$D$603,$B878,'7.  Persistence Report'!$H$27:$H$603,$R$795,'7.  Persistence Report'!$J$27:$J$603,"Adjustment")</f>
        <v>0</v>
      </c>
      <c r="AB879" s="255">
        <f>SUMIFS('7.  Persistence Report'!AD$27:AD$603,'7.  Persistence Report'!$D$27:$D$603,$B878,'7.  Persistence Report'!$H$27:$H$603,$R$795,'7.  Persistence Report'!$J$27:$J$603,"Adjustment")</f>
        <v>0</v>
      </c>
      <c r="AC879" s="255">
        <f>SUMIFS('7.  Persistence Report'!AE$27:AE$603,'7.  Persistence Report'!$D$27:$D$603,$B878,'7.  Persistence Report'!$H$27:$H$603,$R$795,'7.  Persistence Report'!$J$27:$J$603,"Adjustment")</f>
        <v>0</v>
      </c>
      <c r="AD879" s="255">
        <f>SUMIFS('7.  Persistence Report'!AF$27:AF$603,'7.  Persistence Report'!$D$27:$D$603,$B878,'7.  Persistence Report'!$H$27:$H$603,$R$795,'7.  Persistence Report'!$J$27:$J$603,"Adjustment")</f>
        <v>0</v>
      </c>
      <c r="AE879" s="362">
        <f>AE878</f>
        <v>0</v>
      </c>
      <c r="AF879" s="362">
        <f t="shared" ref="AF879" si="2561">AF878</f>
        <v>0</v>
      </c>
      <c r="AG879" s="362">
        <f t="shared" ref="AG879" si="2562">AG878</f>
        <v>9.2457420924574207E-2</v>
      </c>
      <c r="AH879" s="362">
        <f t="shared" ref="AH879" si="2563">AH878</f>
        <v>0.68978102189781021</v>
      </c>
      <c r="AI879" s="362">
        <f t="shared" ref="AI879" si="2564">AI878</f>
        <v>0.17274939172749393</v>
      </c>
      <c r="AJ879" s="362">
        <f t="shared" ref="AJ879" si="2565">AJ878</f>
        <v>4.5012165450121655E-2</v>
      </c>
      <c r="AK879" s="362">
        <f t="shared" ref="AK879" si="2566">AK878</f>
        <v>0</v>
      </c>
      <c r="AL879" s="362">
        <f t="shared" ref="AL879" si="2567">AL878</f>
        <v>0</v>
      </c>
      <c r="AM879" s="362">
        <f t="shared" ref="AM879" si="2568">AM878</f>
        <v>0</v>
      </c>
      <c r="AN879" s="362">
        <f t="shared" ref="AN879" si="2569">AN878</f>
        <v>0</v>
      </c>
      <c r="AO879" s="362">
        <f t="shared" ref="AO879" si="2570">AO878</f>
        <v>0</v>
      </c>
      <c r="AP879" s="362">
        <f t="shared" ref="AP879" si="2571">AP878</f>
        <v>0</v>
      </c>
      <c r="AQ879" s="362">
        <f t="shared" ref="AQ879" si="2572">AQ878</f>
        <v>0</v>
      </c>
      <c r="AR879" s="362">
        <f t="shared" ref="AR879" si="2573">AR878</f>
        <v>0</v>
      </c>
      <c r="AS879" s="266"/>
    </row>
    <row r="880" spans="1:45"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outlineLevel="1">
      <c r="A881" s="464">
        <v>26</v>
      </c>
      <c r="B881" s="379" t="s">
        <v>118</v>
      </c>
      <c r="C881" s="251" t="s">
        <v>25</v>
      </c>
      <c r="D881" s="255">
        <f>SUMIFS('7.  Persistence Report'!AY$27:AY$603,'7.  Persistence Report'!$D$27:$D$603,$B881,'7.  Persistence Report'!$H$27:$H$603,$D$795,'7.  Persistence Report'!$J$27:$J$603,"&lt;&gt;Adjustment")</f>
        <v>63390763.77771043</v>
      </c>
      <c r="E881" s="255">
        <f>SUMIFS('7.  Persistence Report'!AZ$27:AZ$603,'7.  Persistence Report'!$D$27:$D$603,$B881,'7.  Persistence Report'!$H$27:$H$603,$D$795,'7.  Persistence Report'!$J$27:$J$603,"&lt;&gt;Adjustment")</f>
        <v>63614043.743789509</v>
      </c>
      <c r="F881" s="255">
        <f>SUMIFS('7.  Persistence Report'!BA$27:BA$603,'7.  Persistence Report'!$D$27:$D$603,$B881,'7.  Persistence Report'!$H$27:$H$603,$D$795,'7.  Persistence Report'!$J$27:$J$603,"&lt;&gt;Adjustment")</f>
        <v>63614043.743789509</v>
      </c>
      <c r="G881" s="255">
        <f>SUMIFS('7.  Persistence Report'!BB$27:BB$603,'7.  Persistence Report'!$D$27:$D$603,$B881,'7.  Persistence Report'!$H$27:$H$603,$D$795,'7.  Persistence Report'!$J$27:$J$603,"&lt;&gt;Adjustment")</f>
        <v>63614043.743789509</v>
      </c>
      <c r="H881" s="255">
        <f>SUMIFS('7.  Persistence Report'!BC$27:BC$603,'7.  Persistence Report'!$D$27:$D$603,$B881,'7.  Persistence Report'!$H$27:$H$603,$D$795,'7.  Persistence Report'!$J$27:$J$603,"&lt;&gt;Adjustment")</f>
        <v>63614043.743789509</v>
      </c>
      <c r="I881" s="255">
        <f>SUMIFS('7.  Persistence Report'!BD$27:BD$603,'7.  Persistence Report'!$D$27:$D$603,$B881,'7.  Persistence Report'!$H$27:$H$603,$D$795,'7.  Persistence Report'!$J$27:$J$603,"&lt;&gt;Adjustment")</f>
        <v>60175093.1762238</v>
      </c>
      <c r="J881" s="255">
        <f>SUMIFS('7.  Persistence Report'!BE$27:BE$603,'7.  Persistence Report'!$D$27:$D$603,$B881,'7.  Persistence Report'!$H$27:$H$603,$D$795,'7.  Persistence Report'!$J$27:$J$603,"&lt;&gt;Adjustment")</f>
        <v>60175093.1762238</v>
      </c>
      <c r="K881" s="255">
        <f>SUMIFS('7.  Persistence Report'!BF$27:BF$603,'7.  Persistence Report'!$D$27:$D$603,$B881,'7.  Persistence Report'!$H$27:$H$603,$D$795,'7.  Persistence Report'!$J$27:$J$603,"&lt;&gt;Adjustment")</f>
        <v>60175093.1762238</v>
      </c>
      <c r="L881" s="255">
        <f>SUMIFS('7.  Persistence Report'!BG$27:BG$603,'7.  Persistence Report'!$D$27:$D$603,$B881,'7.  Persistence Report'!$H$27:$H$603,$D$795,'7.  Persistence Report'!$J$27:$J$603,"&lt;&gt;Adjustment")</f>
        <v>59894727.187486768</v>
      </c>
      <c r="M881" s="255">
        <f>SUMIFS('7.  Persistence Report'!BH$27:BH$603,'7.  Persistence Report'!$D$27:$D$603,$B881,'7.  Persistence Report'!$H$27:$H$603,$D$795,'7.  Persistence Report'!$J$27:$J$603,"&lt;&gt;Adjustment")</f>
        <v>59894727.187486768</v>
      </c>
      <c r="N881" s="255">
        <f>SUMIFS('7.  Persistence Report'!BI$27:BI$603,'7.  Persistence Report'!$D$27:$D$603,$B881,'7.  Persistence Report'!$H$27:$H$603,$D$795,'7.  Persistence Report'!$J$27:$J$603,"&lt;&gt;Adjustment")</f>
        <v>57818218.350939572</v>
      </c>
      <c r="O881" s="255">
        <f>SUMIFS('7.  Persistence Report'!BJ$27:BJ$603,'7.  Persistence Report'!$D$27:$D$603,$B881,'7.  Persistence Report'!$H$27:$H$603,$D$795,'7.  Persistence Report'!$J$27:$J$603,"&lt;&gt;Adjustment")</f>
        <v>56138741.728281915</v>
      </c>
      <c r="P881" s="255">
        <f>SUMIFS('7.  Persistence Report'!BK$27:BK$603,'7.  Persistence Report'!$D$27:$D$603,$B881,'7.  Persistence Report'!$H$27:$H$603,$D$795,'7.  Persistence Report'!$J$27:$J$603,"&lt;&gt;Adjustment")</f>
        <v>21448278.468437739</v>
      </c>
      <c r="Q881" s="255">
        <v>12</v>
      </c>
      <c r="R881" s="255">
        <f>SUMIFS('7.  Persistence Report'!T$27:T$603,'7.  Persistence Report'!$D$27:$D$603,$B881,'7.  Persistence Report'!$H$27:$H$603,$R$795,'7.  Persistence Report'!$J$27:$J$603,"&lt;&gt;Adjustment")</f>
        <v>9033.9627397064305</v>
      </c>
      <c r="S881" s="255">
        <f>SUMIFS('7.  Persistence Report'!U$27:U$603,'7.  Persistence Report'!$D$27:$D$603,$B881,'7.  Persistence Report'!$H$27:$H$603,$R$795,'7.  Persistence Report'!$J$27:$J$603,"&lt;&gt;Adjustment")</f>
        <v>9080.1919733424565</v>
      </c>
      <c r="T881" s="255">
        <f>SUMIFS('7.  Persistence Report'!V$27:V$603,'7.  Persistence Report'!$D$27:$D$603,$B881,'7.  Persistence Report'!$H$27:$H$603,$R$795,'7.  Persistence Report'!$J$27:$J$603,"&lt;&gt;Adjustment")</f>
        <v>9080.1919733424565</v>
      </c>
      <c r="U881" s="255">
        <f>SUMIFS('7.  Persistence Report'!W$27:W$603,'7.  Persistence Report'!$D$27:$D$603,$B881,'7.  Persistence Report'!$H$27:$H$603,$R$795,'7.  Persistence Report'!$J$27:$J$603,"&lt;&gt;Adjustment")</f>
        <v>9080.1919733424565</v>
      </c>
      <c r="V881" s="255">
        <f>SUMIFS('7.  Persistence Report'!X$27:X$603,'7.  Persistence Report'!$D$27:$D$603,$B881,'7.  Persistence Report'!$H$27:$H$603,$R$795,'7.  Persistence Report'!$J$27:$J$603,"&lt;&gt;Adjustment")</f>
        <v>9080.1919733424565</v>
      </c>
      <c r="W881" s="255">
        <f>SUMIFS('7.  Persistence Report'!Y$27:Y$603,'7.  Persistence Report'!$D$27:$D$603,$B881,'7.  Persistence Report'!$H$27:$H$603,$R$795,'7.  Persistence Report'!$J$27:$J$603,"&lt;&gt;Adjustment")</f>
        <v>8536.9984781191706</v>
      </c>
      <c r="X881" s="255">
        <f>SUMIFS('7.  Persistence Report'!Z$27:Z$603,'7.  Persistence Report'!$D$27:$D$603,$B881,'7.  Persistence Report'!$H$27:$H$603,$R$795,'7.  Persistence Report'!$J$27:$J$603,"&lt;&gt;Adjustment")</f>
        <v>8536.9984781191706</v>
      </c>
      <c r="Y881" s="255">
        <f>SUMIFS('7.  Persistence Report'!AA$27:AA$603,'7.  Persistence Report'!$D$27:$D$603,$B881,'7.  Persistence Report'!$H$27:$H$603,$R$795,'7.  Persistence Report'!$J$27:$J$603,"&lt;&gt;Adjustment")</f>
        <v>8536.9984781191706</v>
      </c>
      <c r="Z881" s="255">
        <f>SUMIFS('7.  Persistence Report'!AB$27:AB$603,'7.  Persistence Report'!$D$27:$D$603,$B881,'7.  Persistence Report'!$H$27:$H$603,$R$795,'7.  Persistence Report'!$J$27:$J$603,"&lt;&gt;Adjustment")</f>
        <v>8532.2899450636487</v>
      </c>
      <c r="AA881" s="255">
        <f>SUMIFS('7.  Persistence Report'!AC$27:AC$603,'7.  Persistence Report'!$D$27:$D$603,$B881,'7.  Persistence Report'!$H$27:$H$603,$R$795,'7.  Persistence Report'!$J$27:$J$603,"&lt;&gt;Adjustment")</f>
        <v>8532.2899450636487</v>
      </c>
      <c r="AB881" s="255">
        <f>SUMIFS('7.  Persistence Report'!AD$27:AD$603,'7.  Persistence Report'!$D$27:$D$603,$B881,'7.  Persistence Report'!$H$27:$H$603,$R$795,'7.  Persistence Report'!$J$27:$J$603,"&lt;&gt;Adjustment")</f>
        <v>8164.1682698138256</v>
      </c>
      <c r="AC881" s="255">
        <f>SUMIFS('7.  Persistence Report'!AE$27:AE$603,'7.  Persistence Report'!$D$27:$D$603,$B881,'7.  Persistence Report'!$H$27:$H$603,$R$795,'7.  Persistence Report'!$J$27:$J$603,"&lt;&gt;Adjustment")</f>
        <v>7853.4050881494395</v>
      </c>
      <c r="AD881" s="255">
        <f>SUMIFS('7.  Persistence Report'!AF$27:AF$603,'7.  Persistence Report'!$D$27:$D$603,$B881,'7.  Persistence Report'!$H$27:$H$603,$R$795,'7.  Persistence Report'!$J$27:$J$603,"&lt;&gt;Adjustment")</f>
        <v>2346.1336070282377</v>
      </c>
      <c r="AE881" s="361">
        <f>IFERROR(VLOOKUP($B881,'3-a.  Rate Class Allocations'!$B:$AM,16,FALSE),0)</f>
        <v>0</v>
      </c>
      <c r="AF881" s="361">
        <f>IFERROR(VLOOKUP($B881,'3-a.  Rate Class Allocations'!$B:$AM,18,FALSE),0)</f>
        <v>0</v>
      </c>
      <c r="AG881" s="361">
        <f>IFERROR(VLOOKUP($B881,'3-a.  Rate Class Allocations'!$B:$AM,20,FALSE),0)</f>
        <v>7.4338353884478583E-2</v>
      </c>
      <c r="AH881" s="361">
        <f>IFERROR(VLOOKUP($B881,'3-a.  Rate Class Allocations'!$B:$AM,21,FALSE),0)</f>
        <v>0.61816437481961117</v>
      </c>
      <c r="AI881" s="361">
        <f>IFERROR(VLOOKUP($B881,'3-a.  Rate Class Allocations'!$B:$AM,23,FALSE),0)</f>
        <v>0.18309772550877837</v>
      </c>
      <c r="AJ881" s="361">
        <f>IFERROR(VLOOKUP($B881,'3-a.  Rate Class Allocations'!$B:$AM,25,FALSE),0)</f>
        <v>0.11799819031349645</v>
      </c>
      <c r="AK881" s="366"/>
      <c r="AL881" s="366"/>
      <c r="AM881" s="366"/>
      <c r="AN881" s="366"/>
      <c r="AO881" s="366"/>
      <c r="AP881" s="366"/>
      <c r="AQ881" s="366"/>
      <c r="AR881" s="366"/>
      <c r="AS881" s="256">
        <f>SUM(AE881:AR881)</f>
        <v>0.99359864452636459</v>
      </c>
    </row>
    <row r="882" spans="1:45" outlineLevel="1">
      <c r="A882" s="464"/>
      <c r="B882" s="254" t="s">
        <v>342</v>
      </c>
      <c r="C882" s="251" t="s">
        <v>163</v>
      </c>
      <c r="D882" s="255">
        <f>SUMIFS('7.  Persistence Report'!AY$27:AY$603,'7.  Persistence Report'!$D$27:$D$603,$B881,'7.  Persistence Report'!$H$27:$H$603,$D$795,'7.  Persistence Report'!$J$27:$J$603,"Adjustment")</f>
        <v>47250850.345856465</v>
      </c>
      <c r="E882" s="255">
        <f>SUMIFS('7.  Persistence Report'!AZ$27:AZ$603,'7.  Persistence Report'!$D$27:$D$603,$B881,'7.  Persistence Report'!$H$27:$H$603,$D$795,'7.  Persistence Report'!$J$27:$J$603,"Adjustment")</f>
        <v>47417281.031238742</v>
      </c>
      <c r="F882" s="255">
        <f>SUMIFS('7.  Persistence Report'!BA$27:BA$603,'7.  Persistence Report'!$D$27:$D$603,$B881,'7.  Persistence Report'!$H$27:$H$603,$D$795,'7.  Persistence Report'!$J$27:$J$603,"Adjustment")</f>
        <v>47417281.031238742</v>
      </c>
      <c r="G882" s="255">
        <f>SUMIFS('7.  Persistence Report'!BB$27:BB$603,'7.  Persistence Report'!$D$27:$D$603,$B881,'7.  Persistence Report'!$H$27:$H$603,$D$795,'7.  Persistence Report'!$J$27:$J$603,"Adjustment")</f>
        <v>47417281.031238742</v>
      </c>
      <c r="H882" s="255">
        <f>SUMIFS('7.  Persistence Report'!BC$27:BC$603,'7.  Persistence Report'!$D$27:$D$603,$B881,'7.  Persistence Report'!$H$27:$H$603,$D$795,'7.  Persistence Report'!$J$27:$J$603,"Adjustment")</f>
        <v>47417281.031238742</v>
      </c>
      <c r="I882" s="255">
        <f>SUMIFS('7.  Persistence Report'!BD$27:BD$603,'7.  Persistence Report'!$D$27:$D$603,$B881,'7.  Persistence Report'!$H$27:$H$603,$D$795,'7.  Persistence Report'!$J$27:$J$603,"Adjustment")</f>
        <v>44853921.183033511</v>
      </c>
      <c r="J882" s="255">
        <f>SUMIFS('7.  Persistence Report'!BE$27:BE$603,'7.  Persistence Report'!$D$27:$D$603,$B881,'7.  Persistence Report'!$H$27:$H$603,$D$795,'7.  Persistence Report'!$J$27:$J$603,"Adjustment")</f>
        <v>44853921.183033511</v>
      </c>
      <c r="K882" s="255">
        <f>SUMIFS('7.  Persistence Report'!BF$27:BF$603,'7.  Persistence Report'!$D$27:$D$603,$B881,'7.  Persistence Report'!$H$27:$H$603,$D$795,'7.  Persistence Report'!$J$27:$J$603,"Adjustment")</f>
        <v>44853921.183033511</v>
      </c>
      <c r="L882" s="255">
        <f>SUMIFS('7.  Persistence Report'!BG$27:BG$603,'7.  Persistence Report'!$D$27:$D$603,$B881,'7.  Persistence Report'!$H$27:$H$603,$D$795,'7.  Persistence Report'!$J$27:$J$603,"Adjustment")</f>
        <v>44644939.139177151</v>
      </c>
      <c r="M882" s="255">
        <f>SUMIFS('7.  Persistence Report'!BH$27:BH$603,'7.  Persistence Report'!$D$27:$D$603,$B881,'7.  Persistence Report'!$H$27:$H$603,$D$795,'7.  Persistence Report'!$J$27:$J$603,"Adjustment")</f>
        <v>44644939.139177151</v>
      </c>
      <c r="N882" s="255">
        <f>SUMIFS('7.  Persistence Report'!BI$27:BI$603,'7.  Persistence Report'!$D$27:$D$603,$B881,'7.  Persistence Report'!$H$27:$H$603,$D$795,'7.  Persistence Report'!$J$27:$J$603,"Adjustment")</f>
        <v>43097129.924863182</v>
      </c>
      <c r="O882" s="255">
        <f>SUMIFS('7.  Persistence Report'!BJ$27:BJ$603,'7.  Persistence Report'!$D$27:$D$603,$B881,'7.  Persistence Report'!$H$27:$H$603,$D$795,'7.  Persistence Report'!$J$27:$J$603,"Adjustment")</f>
        <v>41845264.608413637</v>
      </c>
      <c r="P882" s="255">
        <f>SUMIFS('7.  Persistence Report'!BK$27:BK$603,'7.  Persistence Report'!$D$27:$D$603,$B881,'7.  Persistence Report'!$H$27:$H$603,$D$795,'7.  Persistence Report'!$J$27:$J$603,"Adjustment")</f>
        <v>15987335.310270511</v>
      </c>
      <c r="Q882" s="255">
        <f>Q881</f>
        <v>12</v>
      </c>
      <c r="R882" s="255">
        <f>SUMIFS('7.  Persistence Report'!T$27:T$603,'7.  Persistence Report'!$D$27:$D$603,$B881,'7.  Persistence Report'!$H$27:$H$603,$R$795,'7.  Persistence Report'!$J$27:$J$603,"Adjustment")</f>
        <v>6922.6447754695882</v>
      </c>
      <c r="S882" s="255">
        <f>SUMIFS('7.  Persistence Report'!U$27:U$603,'7.  Persistence Report'!$D$27:$D$603,$B881,'7.  Persistence Report'!$H$27:$H$603,$R$795,'7.  Persistence Report'!$J$27:$J$603,"Adjustment")</f>
        <v>6958.0698233611174</v>
      </c>
      <c r="T882" s="255">
        <f>SUMIFS('7.  Persistence Report'!V$27:V$603,'7.  Persistence Report'!$D$27:$D$603,$B881,'7.  Persistence Report'!$H$27:$H$603,$R$795,'7.  Persistence Report'!$J$27:$J$603,"Adjustment")</f>
        <v>6958.0698233611174</v>
      </c>
      <c r="U882" s="255">
        <f>SUMIFS('7.  Persistence Report'!W$27:W$603,'7.  Persistence Report'!$D$27:$D$603,$B881,'7.  Persistence Report'!$H$27:$H$603,$R$795,'7.  Persistence Report'!$J$27:$J$603,"Adjustment")</f>
        <v>6958.0698233611174</v>
      </c>
      <c r="V882" s="255">
        <f>SUMIFS('7.  Persistence Report'!X$27:X$603,'7.  Persistence Report'!$D$27:$D$603,$B881,'7.  Persistence Report'!$H$27:$H$603,$R$795,'7.  Persistence Report'!$J$27:$J$603,"Adjustment")</f>
        <v>6958.0698233611174</v>
      </c>
      <c r="W882" s="255">
        <f>SUMIFS('7.  Persistence Report'!Y$27:Y$603,'7.  Persistence Report'!$D$27:$D$603,$B881,'7.  Persistence Report'!$H$27:$H$603,$R$795,'7.  Persistence Report'!$J$27:$J$603,"Adjustment")</f>
        <v>6541.8255106356537</v>
      </c>
      <c r="X882" s="255">
        <f>SUMIFS('7.  Persistence Report'!Z$27:Z$603,'7.  Persistence Report'!$D$27:$D$603,$B881,'7.  Persistence Report'!$H$27:$H$603,$R$795,'7.  Persistence Report'!$J$27:$J$603,"Adjustment")</f>
        <v>6541.8255106356537</v>
      </c>
      <c r="Y882" s="255">
        <f>SUMIFS('7.  Persistence Report'!AA$27:AA$603,'7.  Persistence Report'!$D$27:$D$603,$B881,'7.  Persistence Report'!$H$27:$H$603,$R$795,'7.  Persistence Report'!$J$27:$J$603,"Adjustment")</f>
        <v>6541.8255106356537</v>
      </c>
      <c r="Z882" s="255">
        <f>SUMIFS('7.  Persistence Report'!AB$27:AB$603,'7.  Persistence Report'!$D$27:$D$603,$B881,'7.  Persistence Report'!$H$27:$H$603,$R$795,'7.  Persistence Report'!$J$27:$J$603,"Adjustment")</f>
        <v>6538.217403905961</v>
      </c>
      <c r="AA882" s="255">
        <f>SUMIFS('7.  Persistence Report'!AC$27:AC$603,'7.  Persistence Report'!$D$27:$D$603,$B881,'7.  Persistence Report'!$H$27:$H$603,$R$795,'7.  Persistence Report'!$J$27:$J$603,"Adjustment")</f>
        <v>6538.217403905961</v>
      </c>
      <c r="AB882" s="255">
        <f>SUMIFS('7.  Persistence Report'!AD$27:AD$603,'7.  Persistence Report'!$D$27:$D$603,$B881,'7.  Persistence Report'!$H$27:$H$603,$R$795,'7.  Persistence Report'!$J$27:$J$603,"Adjustment")</f>
        <v>6256.1290595845285</v>
      </c>
      <c r="AC882" s="255">
        <f>SUMIFS('7.  Persistence Report'!AE$27:AE$603,'7.  Persistence Report'!$D$27:$D$603,$B881,'7.  Persistence Report'!$H$27:$H$603,$R$795,'7.  Persistence Report'!$J$27:$J$603,"Adjustment")</f>
        <v>6017.994015424807</v>
      </c>
      <c r="AD882" s="255">
        <f>SUMIFS('7.  Persistence Report'!AF$27:AF$603,'7.  Persistence Report'!$D$27:$D$603,$B881,'7.  Persistence Report'!$H$27:$H$603,$R$795,'7.  Persistence Report'!$J$27:$J$603,"Adjustment")</f>
        <v>1797.8211804950874</v>
      </c>
      <c r="AE882" s="362">
        <f>AE881</f>
        <v>0</v>
      </c>
      <c r="AF882" s="362">
        <f t="shared" ref="AF882" si="2574">AF881</f>
        <v>0</v>
      </c>
      <c r="AG882" s="362">
        <f t="shared" ref="AG882" si="2575">AG881</f>
        <v>7.4338353884478583E-2</v>
      </c>
      <c r="AH882" s="362">
        <f t="shared" ref="AH882" si="2576">AH881</f>
        <v>0.61816437481961117</v>
      </c>
      <c r="AI882" s="362">
        <f t="shared" ref="AI882" si="2577">AI881</f>
        <v>0.18309772550877837</v>
      </c>
      <c r="AJ882" s="362">
        <f t="shared" ref="AJ882" si="2578">AJ881</f>
        <v>0.11799819031349645</v>
      </c>
      <c r="AK882" s="362">
        <f t="shared" ref="AK882" si="2579">AK881</f>
        <v>0</v>
      </c>
      <c r="AL882" s="362">
        <f t="shared" ref="AL882" si="2580">AL881</f>
        <v>0</v>
      </c>
      <c r="AM882" s="362">
        <f t="shared" ref="AM882" si="2581">AM881</f>
        <v>0</v>
      </c>
      <c r="AN882" s="362">
        <f t="shared" ref="AN882" si="2582">AN881</f>
        <v>0</v>
      </c>
      <c r="AO882" s="362">
        <f t="shared" ref="AO882" si="2583">AO881</f>
        <v>0</v>
      </c>
      <c r="AP882" s="362">
        <f t="shared" ref="AP882" si="2584">AP881</f>
        <v>0</v>
      </c>
      <c r="AQ882" s="362">
        <f t="shared" ref="AQ882" si="2585">AQ881</f>
        <v>0</v>
      </c>
      <c r="AR882" s="362">
        <f t="shared" ref="AR882" si="2586">AR881</f>
        <v>0</v>
      </c>
      <c r="AS882" s="266"/>
    </row>
    <row r="883" spans="1:45"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outlineLevel="1">
      <c r="A884" s="464">
        <v>27</v>
      </c>
      <c r="B884" s="379" t="s">
        <v>119</v>
      </c>
      <c r="C884" s="251" t="s">
        <v>25</v>
      </c>
      <c r="D884" s="255">
        <f>SUMIFS('7.  Persistence Report'!AY$27:AY$603,'7.  Persistence Report'!$D$27:$D$603,$B884,'7.  Persistence Report'!$H$27:$H$603,$D$795,'7.  Persistence Report'!$J$27:$J$603,"&lt;&gt;Adjustment")</f>
        <v>5248258.5854345784</v>
      </c>
      <c r="E884" s="255">
        <f>SUMIFS('7.  Persistence Report'!AZ$27:AZ$603,'7.  Persistence Report'!$D$27:$D$603,$B884,'7.  Persistence Report'!$H$27:$H$603,$D$795,'7.  Persistence Report'!$J$27:$J$603,"&lt;&gt;Adjustment")</f>
        <v>5248258.5854345784</v>
      </c>
      <c r="F884" s="255">
        <f>SUMIFS('7.  Persistence Report'!BA$27:BA$603,'7.  Persistence Report'!$D$27:$D$603,$B884,'7.  Persistence Report'!$H$27:$H$603,$D$795,'7.  Persistence Report'!$J$27:$J$603,"&lt;&gt;Adjustment")</f>
        <v>5047510.8645587498</v>
      </c>
      <c r="G884" s="255">
        <f>SUMIFS('7.  Persistence Report'!BB$27:BB$603,'7.  Persistence Report'!$D$27:$D$603,$B884,'7.  Persistence Report'!$H$27:$H$603,$D$795,'7.  Persistence Report'!$J$27:$J$603,"&lt;&gt;Adjustment")</f>
        <v>5000974.2570500448</v>
      </c>
      <c r="H884" s="255">
        <f>SUMIFS('7.  Persistence Report'!BC$27:BC$603,'7.  Persistence Report'!$D$27:$D$603,$B884,'7.  Persistence Report'!$H$27:$H$603,$D$795,'7.  Persistence Report'!$J$27:$J$603,"&lt;&gt;Adjustment")</f>
        <v>4424700.4836803181</v>
      </c>
      <c r="I884" s="255">
        <f>SUMIFS('7.  Persistence Report'!BD$27:BD$603,'7.  Persistence Report'!$D$27:$D$603,$B884,'7.  Persistence Report'!$H$27:$H$603,$D$795,'7.  Persistence Report'!$J$27:$J$603,"&lt;&gt;Adjustment")</f>
        <v>3556922.1209017816</v>
      </c>
      <c r="J884" s="255">
        <f>SUMIFS('7.  Persistence Report'!BE$27:BE$603,'7.  Persistence Report'!$D$27:$D$603,$B884,'7.  Persistence Report'!$H$27:$H$603,$D$795,'7.  Persistence Report'!$J$27:$J$603,"&lt;&gt;Adjustment")</f>
        <v>2934756.5982248215</v>
      </c>
      <c r="K884" s="255">
        <f>SUMIFS('7.  Persistence Report'!BF$27:BF$603,'7.  Persistence Report'!$D$27:$D$603,$B884,'7.  Persistence Report'!$H$27:$H$603,$D$795,'7.  Persistence Report'!$J$27:$J$603,"&lt;&gt;Adjustment")</f>
        <v>1979103.4478935034</v>
      </c>
      <c r="L884" s="255">
        <f>SUMIFS('7.  Persistence Report'!BG$27:BG$603,'7.  Persistence Report'!$D$27:$D$603,$B884,'7.  Persistence Report'!$H$27:$H$603,$D$795,'7.  Persistence Report'!$J$27:$J$603,"&lt;&gt;Adjustment")</f>
        <v>1462078.4943998503</v>
      </c>
      <c r="M884" s="255">
        <f>SUMIFS('7.  Persistence Report'!BH$27:BH$603,'7.  Persistence Report'!$D$27:$D$603,$B884,'7.  Persistence Report'!$H$27:$H$603,$D$795,'7.  Persistence Report'!$J$27:$J$603,"&lt;&gt;Adjustment")</f>
        <v>969424.6313087733</v>
      </c>
      <c r="N884" s="255">
        <f>SUMIFS('7.  Persistence Report'!BI$27:BI$603,'7.  Persistence Report'!$D$27:$D$603,$B884,'7.  Persistence Report'!$H$27:$H$603,$D$795,'7.  Persistence Report'!$J$27:$J$603,"&lt;&gt;Adjustment")</f>
        <v>604060.04071967083</v>
      </c>
      <c r="O884" s="255">
        <f>SUMIFS('7.  Persistence Report'!BJ$27:BJ$603,'7.  Persistence Report'!$D$27:$D$603,$B884,'7.  Persistence Report'!$H$27:$H$603,$D$795,'7.  Persistence Report'!$J$27:$J$603,"&lt;&gt;Adjustment")</f>
        <v>364586.21113425773</v>
      </c>
      <c r="P884" s="255">
        <f>SUMIFS('7.  Persistence Report'!BK$27:BK$603,'7.  Persistence Report'!$D$27:$D$603,$B884,'7.  Persistence Report'!$H$27:$H$603,$D$795,'7.  Persistence Report'!$J$27:$J$603,"&lt;&gt;Adjustment")</f>
        <v>241776.32942134488</v>
      </c>
      <c r="Q884" s="255">
        <v>12</v>
      </c>
      <c r="R884" s="255">
        <f>SUMIFS('7.  Persistence Report'!T$27:T$603,'7.  Persistence Report'!$D$27:$D$603,$B884,'7.  Persistence Report'!$H$27:$H$603,$R$795,'7.  Persistence Report'!$J$27:$J$603,"&lt;&gt;Adjustment")</f>
        <v>1031.8364919743219</v>
      </c>
      <c r="S884" s="255">
        <f>SUMIFS('7.  Persistence Report'!U$27:U$603,'7.  Persistence Report'!$D$27:$D$603,$B884,'7.  Persistence Report'!$H$27:$H$603,$R$795,'7.  Persistence Report'!$J$27:$J$603,"&lt;&gt;Adjustment")</f>
        <v>1031.8364919743219</v>
      </c>
      <c r="T884" s="255">
        <f>SUMIFS('7.  Persistence Report'!V$27:V$603,'7.  Persistence Report'!$D$27:$D$603,$B884,'7.  Persistence Report'!$H$27:$H$603,$R$795,'7.  Persistence Report'!$J$27:$J$603,"&lt;&gt;Adjustment")</f>
        <v>1014.9211396468741</v>
      </c>
      <c r="U884" s="255">
        <f>SUMIFS('7.  Persistence Report'!W$27:W$603,'7.  Persistence Report'!$D$27:$D$603,$B884,'7.  Persistence Report'!$H$27:$H$603,$R$795,'7.  Persistence Report'!$J$27:$J$603,"&lt;&gt;Adjustment")</f>
        <v>1010.4697311396509</v>
      </c>
      <c r="V884" s="255">
        <f>SUMIFS('7.  Persistence Report'!X$27:X$603,'7.  Persistence Report'!$D$27:$D$603,$B884,'7.  Persistence Report'!$H$27:$H$603,$R$795,'7.  Persistence Report'!$J$27:$J$603,"&lt;&gt;Adjustment")</f>
        <v>936.57634991974692</v>
      </c>
      <c r="W884" s="255">
        <f>SUMIFS('7.  Persistence Report'!Y$27:Y$603,'7.  Persistence Report'!$D$27:$D$603,$B884,'7.  Persistence Report'!$H$27:$H$603,$R$795,'7.  Persistence Report'!$J$27:$J$603,"&lt;&gt;Adjustment")</f>
        <v>806.5952215088314</v>
      </c>
      <c r="X884" s="255">
        <f>SUMIFS('7.  Persistence Report'!Z$27:Z$603,'7.  Persistence Report'!$D$27:$D$603,$B884,'7.  Persistence Report'!$H$27:$H$603,$R$795,'7.  Persistence Report'!$J$27:$J$603,"&lt;&gt;Adjustment")</f>
        <v>695.3100088282531</v>
      </c>
      <c r="Y884" s="255">
        <f>SUMIFS('7.  Persistence Report'!AA$27:AA$603,'7.  Persistence Report'!$D$27:$D$603,$B884,'7.  Persistence Report'!$H$27:$H$603,$R$795,'7.  Persistence Report'!$J$27:$J$603,"&lt;&gt;Adjustment")</f>
        <v>500.33831621187994</v>
      </c>
      <c r="Z884" s="255">
        <f>SUMIFS('7.  Persistence Report'!AB$27:AB$603,'7.  Persistence Report'!$D$27:$D$603,$B884,'7.  Persistence Report'!$H$27:$H$603,$R$795,'7.  Persistence Report'!$J$27:$J$603,"&lt;&gt;Adjustment")</f>
        <v>382.82113162118929</v>
      </c>
      <c r="AA884" s="255">
        <f>SUMIFS('7.  Persistence Report'!AC$27:AC$603,'7.  Persistence Report'!$D$27:$D$603,$B884,'7.  Persistence Report'!$H$27:$H$603,$R$795,'7.  Persistence Report'!$J$27:$J$603,"&lt;&gt;Adjustment")</f>
        <v>259.07197512038624</v>
      </c>
      <c r="AB884" s="255">
        <f>SUMIFS('7.  Persistence Report'!AD$27:AD$603,'7.  Persistence Report'!$D$27:$D$603,$B884,'7.  Persistence Report'!$H$27:$H$603,$R$795,'7.  Persistence Report'!$J$27:$J$603,"&lt;&gt;Adjustment")</f>
        <v>154.01873434992035</v>
      </c>
      <c r="AC884" s="255">
        <f>SUMIFS('7.  Persistence Report'!AE$27:AE$603,'7.  Persistence Report'!$D$27:$D$603,$B884,'7.  Persistence Report'!$H$27:$H$603,$R$795,'7.  Persistence Report'!$J$27:$J$603,"&lt;&gt;Adjustment")</f>
        <v>88.137888443017999</v>
      </c>
      <c r="AD884" s="255">
        <f>SUMIFS('7.  Persistence Report'!AF$27:AF$603,'7.  Persistence Report'!$D$27:$D$603,$B884,'7.  Persistence Report'!$H$27:$H$603,$R$795,'7.  Persistence Report'!$J$27:$J$603,"&lt;&gt;Adjustment")</f>
        <v>54.307183788122202</v>
      </c>
      <c r="AE884" s="361">
        <f>IFERROR(VLOOKUP($B884,'3-a.  Rate Class Allocations'!$B:$AM,16,FALSE),0)</f>
        <v>0</v>
      </c>
      <c r="AF884" s="361">
        <f>IFERROR(VLOOKUP($B884,'3-a.  Rate Class Allocations'!$B:$AM,18,FALSE),0)</f>
        <v>0</v>
      </c>
      <c r="AG884" s="361">
        <f>IFERROR(VLOOKUP($B884,'3-a.  Rate Class Allocations'!$B:$AM,20,FALSE),0)</f>
        <v>0.92021658990420974</v>
      </c>
      <c r="AH884" s="361">
        <f>IFERROR(VLOOKUP($B884,'3-a.  Rate Class Allocations'!$B:$AM,21,FALSE),0)</f>
        <v>6.6147970517793669E-2</v>
      </c>
      <c r="AI884" s="361">
        <f>IFERROR(VLOOKUP($B884,'3-a.  Rate Class Allocations'!$B:$AM,23,FALSE),0)</f>
        <v>3.8304899218835689E-3</v>
      </c>
      <c r="AJ884" s="361">
        <f>IFERROR(VLOOKUP($B884,'3-a.  Rate Class Allocations'!$B:$AM,25,FALSE),0)</f>
        <v>4.3946772346358911E-3</v>
      </c>
      <c r="AK884" s="366"/>
      <c r="AL884" s="366"/>
      <c r="AM884" s="366"/>
      <c r="AN884" s="366"/>
      <c r="AO884" s="366"/>
      <c r="AP884" s="366"/>
      <c r="AQ884" s="366"/>
      <c r="AR884" s="366"/>
      <c r="AS884" s="256">
        <f>SUM(AE884:AR884)</f>
        <v>0.99458972757852293</v>
      </c>
    </row>
    <row r="885" spans="1:45" outlineLevel="1">
      <c r="A885" s="464"/>
      <c r="B885" s="254" t="s">
        <v>342</v>
      </c>
      <c r="C885" s="251" t="s">
        <v>163</v>
      </c>
      <c r="D885" s="255">
        <f>SUMIFS('7.  Persistence Report'!AY$27:AY$603,'7.  Persistence Report'!$D$27:$D$603,$B884,'7.  Persistence Report'!$H$27:$H$603,$D$795,'7.  Persistence Report'!$J$27:$J$603,"Adjustment")</f>
        <v>0</v>
      </c>
      <c r="E885" s="255">
        <f>SUMIFS('7.  Persistence Report'!AZ$27:AZ$603,'7.  Persistence Report'!$D$27:$D$603,$B884,'7.  Persistence Report'!$H$27:$H$603,$D$795,'7.  Persistence Report'!$J$27:$J$603,"Adjustment")</f>
        <v>0</v>
      </c>
      <c r="F885" s="255">
        <f>SUMIFS('7.  Persistence Report'!BA$27:BA$603,'7.  Persistence Report'!$D$27:$D$603,$B884,'7.  Persistence Report'!$H$27:$H$603,$D$795,'7.  Persistence Report'!$J$27:$J$603,"Adjustment")</f>
        <v>0</v>
      </c>
      <c r="G885" s="255">
        <f>SUMIFS('7.  Persistence Report'!BB$27:BB$603,'7.  Persistence Report'!$D$27:$D$603,$B884,'7.  Persistence Report'!$H$27:$H$603,$D$795,'7.  Persistence Report'!$J$27:$J$603,"Adjustment")</f>
        <v>0</v>
      </c>
      <c r="H885" s="255">
        <f>SUMIFS('7.  Persistence Report'!BC$27:BC$603,'7.  Persistence Report'!$D$27:$D$603,$B884,'7.  Persistence Report'!$H$27:$H$603,$D$795,'7.  Persistence Report'!$J$27:$J$603,"Adjustment")</f>
        <v>0</v>
      </c>
      <c r="I885" s="255">
        <f>SUMIFS('7.  Persistence Report'!BD$27:BD$603,'7.  Persistence Report'!$D$27:$D$603,$B884,'7.  Persistence Report'!$H$27:$H$603,$D$795,'7.  Persistence Report'!$J$27:$J$603,"Adjustment")</f>
        <v>0</v>
      </c>
      <c r="J885" s="255">
        <f>SUMIFS('7.  Persistence Report'!BE$27:BE$603,'7.  Persistence Report'!$D$27:$D$603,$B884,'7.  Persistence Report'!$H$27:$H$603,$D$795,'7.  Persistence Report'!$J$27:$J$603,"Adjustment")</f>
        <v>0</v>
      </c>
      <c r="K885" s="255">
        <f>SUMIFS('7.  Persistence Report'!BF$27:BF$603,'7.  Persistence Report'!$D$27:$D$603,$B884,'7.  Persistence Report'!$H$27:$H$603,$D$795,'7.  Persistence Report'!$J$27:$J$603,"Adjustment")</f>
        <v>0</v>
      </c>
      <c r="L885" s="255">
        <f>SUMIFS('7.  Persistence Report'!BG$27:BG$603,'7.  Persistence Report'!$D$27:$D$603,$B884,'7.  Persistence Report'!$H$27:$H$603,$D$795,'7.  Persistence Report'!$J$27:$J$603,"Adjustment")</f>
        <v>0</v>
      </c>
      <c r="M885" s="255">
        <f>SUMIFS('7.  Persistence Report'!BH$27:BH$603,'7.  Persistence Report'!$D$27:$D$603,$B884,'7.  Persistence Report'!$H$27:$H$603,$D$795,'7.  Persistence Report'!$J$27:$J$603,"Adjustment")</f>
        <v>0</v>
      </c>
      <c r="N885" s="255">
        <f>SUMIFS('7.  Persistence Report'!BI$27:BI$603,'7.  Persistence Report'!$D$27:$D$603,$B884,'7.  Persistence Report'!$H$27:$H$603,$D$795,'7.  Persistence Report'!$J$27:$J$603,"Adjustment")</f>
        <v>0</v>
      </c>
      <c r="O885" s="255">
        <f>SUMIFS('7.  Persistence Report'!BJ$27:BJ$603,'7.  Persistence Report'!$D$27:$D$603,$B884,'7.  Persistence Report'!$H$27:$H$603,$D$795,'7.  Persistence Report'!$J$27:$J$603,"Adjustment")</f>
        <v>0</v>
      </c>
      <c r="P885" s="255">
        <f>SUMIFS('7.  Persistence Report'!BK$27:BK$603,'7.  Persistence Report'!$D$27:$D$603,$B884,'7.  Persistence Report'!$H$27:$H$603,$D$795,'7.  Persistence Report'!$J$27:$J$603,"Adjustment")</f>
        <v>0</v>
      </c>
      <c r="Q885" s="255">
        <f>Q884</f>
        <v>12</v>
      </c>
      <c r="R885" s="255">
        <f>SUMIFS('7.  Persistence Report'!T$27:T$603,'7.  Persistence Report'!$D$27:$D$603,$B884,'7.  Persistence Report'!$H$27:$H$603,$R$795,'7.  Persistence Report'!$J$27:$J$603,"Adjustment")</f>
        <v>0</v>
      </c>
      <c r="S885" s="255">
        <f>SUMIFS('7.  Persistence Report'!U$27:U$603,'7.  Persistence Report'!$D$27:$D$603,$B884,'7.  Persistence Report'!$H$27:$H$603,$R$795,'7.  Persistence Report'!$J$27:$J$603,"Adjustment")</f>
        <v>0</v>
      </c>
      <c r="T885" s="255">
        <f>SUMIFS('7.  Persistence Report'!V$27:V$603,'7.  Persistence Report'!$D$27:$D$603,$B884,'7.  Persistence Report'!$H$27:$H$603,$R$795,'7.  Persistence Report'!$J$27:$J$603,"Adjustment")</f>
        <v>0</v>
      </c>
      <c r="U885" s="255">
        <f>SUMIFS('7.  Persistence Report'!W$27:W$603,'7.  Persistence Report'!$D$27:$D$603,$B884,'7.  Persistence Report'!$H$27:$H$603,$R$795,'7.  Persistence Report'!$J$27:$J$603,"Adjustment")</f>
        <v>0</v>
      </c>
      <c r="V885" s="255">
        <f>SUMIFS('7.  Persistence Report'!X$27:X$603,'7.  Persistence Report'!$D$27:$D$603,$B884,'7.  Persistence Report'!$H$27:$H$603,$R$795,'7.  Persistence Report'!$J$27:$J$603,"Adjustment")</f>
        <v>0</v>
      </c>
      <c r="W885" s="255">
        <f>SUMIFS('7.  Persistence Report'!Y$27:Y$603,'7.  Persistence Report'!$D$27:$D$603,$B884,'7.  Persistence Report'!$H$27:$H$603,$R$795,'7.  Persistence Report'!$J$27:$J$603,"Adjustment")</f>
        <v>0</v>
      </c>
      <c r="X885" s="255">
        <f>SUMIFS('7.  Persistence Report'!Z$27:Z$603,'7.  Persistence Report'!$D$27:$D$603,$B884,'7.  Persistence Report'!$H$27:$H$603,$R$795,'7.  Persistence Report'!$J$27:$J$603,"Adjustment")</f>
        <v>0</v>
      </c>
      <c r="Y885" s="255">
        <f>SUMIFS('7.  Persistence Report'!AA$27:AA$603,'7.  Persistence Report'!$D$27:$D$603,$B884,'7.  Persistence Report'!$H$27:$H$603,$R$795,'7.  Persistence Report'!$J$27:$J$603,"Adjustment")</f>
        <v>0</v>
      </c>
      <c r="Z885" s="255">
        <f>SUMIFS('7.  Persistence Report'!AB$27:AB$603,'7.  Persistence Report'!$D$27:$D$603,$B884,'7.  Persistence Report'!$H$27:$H$603,$R$795,'7.  Persistence Report'!$J$27:$J$603,"Adjustment")</f>
        <v>0</v>
      </c>
      <c r="AA885" s="255">
        <f>SUMIFS('7.  Persistence Report'!AC$27:AC$603,'7.  Persistence Report'!$D$27:$D$603,$B884,'7.  Persistence Report'!$H$27:$H$603,$R$795,'7.  Persistence Report'!$J$27:$J$603,"Adjustment")</f>
        <v>0</v>
      </c>
      <c r="AB885" s="255">
        <f>SUMIFS('7.  Persistence Report'!AD$27:AD$603,'7.  Persistence Report'!$D$27:$D$603,$B884,'7.  Persistence Report'!$H$27:$H$603,$R$795,'7.  Persistence Report'!$J$27:$J$603,"Adjustment")</f>
        <v>0</v>
      </c>
      <c r="AC885" s="255">
        <f>SUMIFS('7.  Persistence Report'!AE$27:AE$603,'7.  Persistence Report'!$D$27:$D$603,$B884,'7.  Persistence Report'!$H$27:$H$603,$R$795,'7.  Persistence Report'!$J$27:$J$603,"Adjustment")</f>
        <v>0</v>
      </c>
      <c r="AD885" s="255">
        <f>SUMIFS('7.  Persistence Report'!AF$27:AF$603,'7.  Persistence Report'!$D$27:$D$603,$B884,'7.  Persistence Report'!$H$27:$H$603,$R$795,'7.  Persistence Report'!$J$27:$J$603,"Adjustment")</f>
        <v>0</v>
      </c>
      <c r="AE885" s="362">
        <f>AE884</f>
        <v>0</v>
      </c>
      <c r="AF885" s="362">
        <f t="shared" ref="AF885" si="2587">AF884</f>
        <v>0</v>
      </c>
      <c r="AG885" s="362">
        <f t="shared" ref="AG885" si="2588">AG884</f>
        <v>0.92021658990420974</v>
      </c>
      <c r="AH885" s="362">
        <f t="shared" ref="AH885" si="2589">AH884</f>
        <v>6.6147970517793669E-2</v>
      </c>
      <c r="AI885" s="362">
        <f t="shared" ref="AI885" si="2590">AI884</f>
        <v>3.8304899218835689E-3</v>
      </c>
      <c r="AJ885" s="362">
        <f t="shared" ref="AJ885" si="2591">AJ884</f>
        <v>4.3946772346358911E-3</v>
      </c>
      <c r="AK885" s="362">
        <f t="shared" ref="AK885" si="2592">AK884</f>
        <v>0</v>
      </c>
      <c r="AL885" s="362">
        <f t="shared" ref="AL885" si="2593">AL884</f>
        <v>0</v>
      </c>
      <c r="AM885" s="362">
        <f t="shared" ref="AM885" si="2594">AM884</f>
        <v>0</v>
      </c>
      <c r="AN885" s="362">
        <f t="shared" ref="AN885" si="2595">AN884</f>
        <v>0</v>
      </c>
      <c r="AO885" s="362">
        <f t="shared" ref="AO885" si="2596">AO884</f>
        <v>0</v>
      </c>
      <c r="AP885" s="362">
        <f t="shared" ref="AP885" si="2597">AP884</f>
        <v>0</v>
      </c>
      <c r="AQ885" s="362">
        <f t="shared" ref="AQ885" si="2598">AQ884</f>
        <v>0</v>
      </c>
      <c r="AR885" s="362">
        <f t="shared" ref="AR885" si="2599">AR884</f>
        <v>0</v>
      </c>
      <c r="AS885" s="266"/>
    </row>
    <row r="886" spans="1:45"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0" outlineLevel="1">
      <c r="A887" s="464">
        <v>28</v>
      </c>
      <c r="B887" s="379" t="s">
        <v>120</v>
      </c>
      <c r="C887" s="251" t="s">
        <v>25</v>
      </c>
      <c r="D887" s="255">
        <f>SUMIFS('7.  Persistence Report'!AY$27:AY$603,'7.  Persistence Report'!$D$27:$D$603,$B887,'7.  Persistence Report'!$H$27:$H$603,$D$795,'7.  Persistence Report'!$J$27:$J$603,"&lt;&gt;Adjustment")</f>
        <v>5836463.7302692076</v>
      </c>
      <c r="E887" s="255">
        <f>SUMIFS('7.  Persistence Report'!AZ$27:AZ$603,'7.  Persistence Report'!$D$27:$D$603,$B887,'7.  Persistence Report'!$H$27:$H$603,$D$795,'7.  Persistence Report'!$J$27:$J$603,"&lt;&gt;Adjustment")</f>
        <v>5836463.7302692076</v>
      </c>
      <c r="F887" s="255">
        <f>SUMIFS('7.  Persistence Report'!BA$27:BA$603,'7.  Persistence Report'!$D$27:$D$603,$B887,'7.  Persistence Report'!$H$27:$H$603,$D$795,'7.  Persistence Report'!$J$27:$J$603,"&lt;&gt;Adjustment")</f>
        <v>5836463.7302692076</v>
      </c>
      <c r="G887" s="255">
        <f>SUMIFS('7.  Persistence Report'!BB$27:BB$603,'7.  Persistence Report'!$D$27:$D$603,$B887,'7.  Persistence Report'!$H$27:$H$603,$D$795,'7.  Persistence Report'!$J$27:$J$603,"&lt;&gt;Adjustment")</f>
        <v>5836463.7302692076</v>
      </c>
      <c r="H887" s="255">
        <f>SUMIFS('7.  Persistence Report'!BC$27:BC$603,'7.  Persistence Report'!$D$27:$D$603,$B887,'7.  Persistence Report'!$H$27:$H$603,$D$795,'7.  Persistence Report'!$J$27:$J$603,"&lt;&gt;Adjustment")</f>
        <v>5836463.7302692076</v>
      </c>
      <c r="I887" s="255">
        <f>SUMIFS('7.  Persistence Report'!BD$27:BD$603,'7.  Persistence Report'!$D$27:$D$603,$B887,'7.  Persistence Report'!$H$27:$H$603,$D$795,'7.  Persistence Report'!$J$27:$J$603,"&lt;&gt;Adjustment")</f>
        <v>5836463.7302692076</v>
      </c>
      <c r="J887" s="255">
        <f>SUMIFS('7.  Persistence Report'!BE$27:BE$603,'7.  Persistence Report'!$D$27:$D$603,$B887,'7.  Persistence Report'!$H$27:$H$603,$D$795,'7.  Persistence Report'!$J$27:$J$603,"&lt;&gt;Adjustment")</f>
        <v>5836463.7302692076</v>
      </c>
      <c r="K887" s="255">
        <f>SUMIFS('7.  Persistence Report'!BF$27:BF$603,'7.  Persistence Report'!$D$27:$D$603,$B887,'7.  Persistence Report'!$H$27:$H$603,$D$795,'7.  Persistence Report'!$J$27:$J$603,"&lt;&gt;Adjustment")</f>
        <v>5836463.7302692076</v>
      </c>
      <c r="L887" s="255">
        <f>SUMIFS('7.  Persistence Report'!BG$27:BG$603,'7.  Persistence Report'!$D$27:$D$603,$B887,'7.  Persistence Report'!$H$27:$H$603,$D$795,'7.  Persistence Report'!$J$27:$J$603,"&lt;&gt;Adjustment")</f>
        <v>5836463.7302692076</v>
      </c>
      <c r="M887" s="255">
        <f>SUMIFS('7.  Persistence Report'!BH$27:BH$603,'7.  Persistence Report'!$D$27:$D$603,$B887,'7.  Persistence Report'!$H$27:$H$603,$D$795,'7.  Persistence Report'!$J$27:$J$603,"&lt;&gt;Adjustment")</f>
        <v>5836463.7302692076</v>
      </c>
      <c r="N887" s="255">
        <f>SUMIFS('7.  Persistence Report'!BI$27:BI$603,'7.  Persistence Report'!$D$27:$D$603,$B887,'7.  Persistence Report'!$H$27:$H$603,$D$795,'7.  Persistence Report'!$J$27:$J$603,"&lt;&gt;Adjustment")</f>
        <v>5836463.7302692076</v>
      </c>
      <c r="O887" s="255">
        <f>SUMIFS('7.  Persistence Report'!BJ$27:BJ$603,'7.  Persistence Report'!$D$27:$D$603,$B887,'7.  Persistence Report'!$H$27:$H$603,$D$795,'7.  Persistence Report'!$J$27:$J$603,"&lt;&gt;Adjustment")</f>
        <v>5836463.7302692076</v>
      </c>
      <c r="P887" s="255">
        <f>SUMIFS('7.  Persistence Report'!BK$27:BK$603,'7.  Persistence Report'!$D$27:$D$603,$B887,'7.  Persistence Report'!$H$27:$H$603,$D$795,'7.  Persistence Report'!$J$27:$J$603,"&lt;&gt;Adjustment")</f>
        <v>5836463.7302692076</v>
      </c>
      <c r="Q887" s="255">
        <v>12</v>
      </c>
      <c r="R887" s="255">
        <f>SUMIFS('7.  Persistence Report'!T$27:T$603,'7.  Persistence Report'!$D$27:$D$603,$B887,'7.  Persistence Report'!$H$27:$H$603,$R$795,'7.  Persistence Report'!$J$27:$J$603,"&lt;&gt;Adjustment")</f>
        <v>1921.1950207468883</v>
      </c>
      <c r="S887" s="255">
        <f>SUMIFS('7.  Persistence Report'!U$27:U$603,'7.  Persistence Report'!$D$27:$D$603,$B887,'7.  Persistence Report'!$H$27:$H$603,$R$795,'7.  Persistence Report'!$J$27:$J$603,"&lt;&gt;Adjustment")</f>
        <v>1921.1950207468883</v>
      </c>
      <c r="T887" s="255">
        <f>SUMIFS('7.  Persistence Report'!V$27:V$603,'7.  Persistence Report'!$D$27:$D$603,$B887,'7.  Persistence Report'!$H$27:$H$603,$R$795,'7.  Persistence Report'!$J$27:$J$603,"&lt;&gt;Adjustment")</f>
        <v>1921.1950207468883</v>
      </c>
      <c r="U887" s="255">
        <f>SUMIFS('7.  Persistence Report'!W$27:W$603,'7.  Persistence Report'!$D$27:$D$603,$B887,'7.  Persistence Report'!$H$27:$H$603,$R$795,'7.  Persistence Report'!$J$27:$J$603,"&lt;&gt;Adjustment")</f>
        <v>1921.1950207468883</v>
      </c>
      <c r="V887" s="255">
        <f>SUMIFS('7.  Persistence Report'!X$27:X$603,'7.  Persistence Report'!$D$27:$D$603,$B887,'7.  Persistence Report'!$H$27:$H$603,$R$795,'7.  Persistence Report'!$J$27:$J$603,"&lt;&gt;Adjustment")</f>
        <v>1921.1950207468883</v>
      </c>
      <c r="W887" s="255">
        <f>SUMIFS('7.  Persistence Report'!Y$27:Y$603,'7.  Persistence Report'!$D$27:$D$603,$B887,'7.  Persistence Report'!$H$27:$H$603,$R$795,'7.  Persistence Report'!$J$27:$J$603,"&lt;&gt;Adjustment")</f>
        <v>1921.1950207468883</v>
      </c>
      <c r="X887" s="255">
        <f>SUMIFS('7.  Persistence Report'!Z$27:Z$603,'7.  Persistence Report'!$D$27:$D$603,$B887,'7.  Persistence Report'!$H$27:$H$603,$R$795,'7.  Persistence Report'!$J$27:$J$603,"&lt;&gt;Adjustment")</f>
        <v>1921.1950207468883</v>
      </c>
      <c r="Y887" s="255">
        <f>SUMIFS('7.  Persistence Report'!AA$27:AA$603,'7.  Persistence Report'!$D$27:$D$603,$B887,'7.  Persistence Report'!$H$27:$H$603,$R$795,'7.  Persistence Report'!$J$27:$J$603,"&lt;&gt;Adjustment")</f>
        <v>1921.1950207468883</v>
      </c>
      <c r="Z887" s="255">
        <f>SUMIFS('7.  Persistence Report'!AB$27:AB$603,'7.  Persistence Report'!$D$27:$D$603,$B887,'7.  Persistence Report'!$H$27:$H$603,$R$795,'7.  Persistence Report'!$J$27:$J$603,"&lt;&gt;Adjustment")</f>
        <v>1921.1950207468883</v>
      </c>
      <c r="AA887" s="255">
        <f>SUMIFS('7.  Persistence Report'!AC$27:AC$603,'7.  Persistence Report'!$D$27:$D$603,$B887,'7.  Persistence Report'!$H$27:$H$603,$R$795,'7.  Persistence Report'!$J$27:$J$603,"&lt;&gt;Adjustment")</f>
        <v>1921.1950207468883</v>
      </c>
      <c r="AB887" s="255">
        <f>SUMIFS('7.  Persistence Report'!AD$27:AD$603,'7.  Persistence Report'!$D$27:$D$603,$B887,'7.  Persistence Report'!$H$27:$H$603,$R$795,'7.  Persistence Report'!$J$27:$J$603,"&lt;&gt;Adjustment")</f>
        <v>1921.1950207468883</v>
      </c>
      <c r="AC887" s="255">
        <f>SUMIFS('7.  Persistence Report'!AE$27:AE$603,'7.  Persistence Report'!$D$27:$D$603,$B887,'7.  Persistence Report'!$H$27:$H$603,$R$795,'7.  Persistence Report'!$J$27:$J$603,"&lt;&gt;Adjustment")</f>
        <v>1921.1950207468883</v>
      </c>
      <c r="AD887" s="255">
        <f>SUMIFS('7.  Persistence Report'!AF$27:AF$603,'7.  Persistence Report'!$D$27:$D$603,$B887,'7.  Persistence Report'!$H$27:$H$603,$R$795,'7.  Persistence Report'!$J$27:$J$603,"&lt;&gt;Adjustment")</f>
        <v>1921.1950207468883</v>
      </c>
      <c r="AE887" s="361">
        <f>IFERROR(VLOOKUP($B887,'3-a.  Rate Class Allocations'!$B:$AM,16,FALSE),0)</f>
        <v>0</v>
      </c>
      <c r="AF887" s="361">
        <f>IFERROR(VLOOKUP($B887,'3-a.  Rate Class Allocations'!$B:$AM,18,FALSE),0)</f>
        <v>0</v>
      </c>
      <c r="AG887" s="361">
        <f>IFERROR(VLOOKUP($B887,'3-a.  Rate Class Allocations'!$B:$AM,20,FALSE),0)</f>
        <v>8.9297173379666115E-3</v>
      </c>
      <c r="AH887" s="361">
        <f>IFERROR(VLOOKUP($B887,'3-a.  Rate Class Allocations'!$B:$AM,21,FALSE),0)</f>
        <v>0.47861243619982291</v>
      </c>
      <c r="AI887" s="361">
        <f>IFERROR(VLOOKUP($B887,'3-a.  Rate Class Allocations'!$B:$AM,23,FALSE),0)</f>
        <v>0.15893379443892505</v>
      </c>
      <c r="AJ887" s="361">
        <f>IFERROR(VLOOKUP($B887,'3-a.  Rate Class Allocations'!$B:$AM,25,FALSE),0)</f>
        <v>0.35292374820196643</v>
      </c>
      <c r="AK887" s="366"/>
      <c r="AL887" s="366"/>
      <c r="AM887" s="366"/>
      <c r="AN887" s="366"/>
      <c r="AO887" s="366"/>
      <c r="AP887" s="366"/>
      <c r="AQ887" s="366"/>
      <c r="AR887" s="366"/>
      <c r="AS887" s="256">
        <f>SUM(AE887:AR887)</f>
        <v>0.99939969617868107</v>
      </c>
    </row>
    <row r="888" spans="1:45" outlineLevel="1">
      <c r="A888" s="464"/>
      <c r="B888" s="254" t="s">
        <v>342</v>
      </c>
      <c r="C888" s="251" t="s">
        <v>163</v>
      </c>
      <c r="D888" s="255">
        <f>SUMIFS('7.  Persistence Report'!AY$27:AY$603,'7.  Persistence Report'!$D$27:$D$603,$B887,'7.  Persistence Report'!$H$27:$H$603,$D$795,'7.  Persistence Report'!$J$27:$J$603,"Adjustment")</f>
        <v>2809059.3763993653</v>
      </c>
      <c r="E888" s="255">
        <f>SUMIFS('7.  Persistence Report'!AZ$27:AZ$603,'7.  Persistence Report'!$D$27:$D$603,$B887,'7.  Persistence Report'!$H$27:$H$603,$D$795,'7.  Persistence Report'!$J$27:$J$603,"Adjustment")</f>
        <v>2809059.3763993653</v>
      </c>
      <c r="F888" s="255">
        <f>SUMIFS('7.  Persistence Report'!BA$27:BA$603,'7.  Persistence Report'!$D$27:$D$603,$B887,'7.  Persistence Report'!$H$27:$H$603,$D$795,'7.  Persistence Report'!$J$27:$J$603,"Adjustment")</f>
        <v>2809059.3763993653</v>
      </c>
      <c r="G888" s="255">
        <f>SUMIFS('7.  Persistence Report'!BB$27:BB$603,'7.  Persistence Report'!$D$27:$D$603,$B887,'7.  Persistence Report'!$H$27:$H$603,$D$795,'7.  Persistence Report'!$J$27:$J$603,"Adjustment")</f>
        <v>2809059.3763993653</v>
      </c>
      <c r="H888" s="255">
        <f>SUMIFS('7.  Persistence Report'!BC$27:BC$603,'7.  Persistence Report'!$D$27:$D$603,$B887,'7.  Persistence Report'!$H$27:$H$603,$D$795,'7.  Persistence Report'!$J$27:$J$603,"Adjustment")</f>
        <v>2809059.3763993653</v>
      </c>
      <c r="I888" s="255">
        <f>SUMIFS('7.  Persistence Report'!BD$27:BD$603,'7.  Persistence Report'!$D$27:$D$603,$B887,'7.  Persistence Report'!$H$27:$H$603,$D$795,'7.  Persistence Report'!$J$27:$J$603,"Adjustment")</f>
        <v>2809059.3763993653</v>
      </c>
      <c r="J888" s="255">
        <f>SUMIFS('7.  Persistence Report'!BE$27:BE$603,'7.  Persistence Report'!$D$27:$D$603,$B887,'7.  Persistence Report'!$H$27:$H$603,$D$795,'7.  Persistence Report'!$J$27:$J$603,"Adjustment")</f>
        <v>2809059.3763993653</v>
      </c>
      <c r="K888" s="255">
        <f>SUMIFS('7.  Persistence Report'!BF$27:BF$603,'7.  Persistence Report'!$D$27:$D$603,$B887,'7.  Persistence Report'!$H$27:$H$603,$D$795,'7.  Persistence Report'!$J$27:$J$603,"Adjustment")</f>
        <v>2809059.3763993653</v>
      </c>
      <c r="L888" s="255">
        <f>SUMIFS('7.  Persistence Report'!BG$27:BG$603,'7.  Persistence Report'!$D$27:$D$603,$B887,'7.  Persistence Report'!$H$27:$H$603,$D$795,'7.  Persistence Report'!$J$27:$J$603,"Adjustment")</f>
        <v>2809059.3763993653</v>
      </c>
      <c r="M888" s="255">
        <f>SUMIFS('7.  Persistence Report'!BH$27:BH$603,'7.  Persistence Report'!$D$27:$D$603,$B887,'7.  Persistence Report'!$H$27:$H$603,$D$795,'7.  Persistence Report'!$J$27:$J$603,"Adjustment")</f>
        <v>2809059.3763993653</v>
      </c>
      <c r="N888" s="255">
        <f>SUMIFS('7.  Persistence Report'!BI$27:BI$603,'7.  Persistence Report'!$D$27:$D$603,$B887,'7.  Persistence Report'!$H$27:$H$603,$D$795,'7.  Persistence Report'!$J$27:$J$603,"Adjustment")</f>
        <v>2809059.3763993653</v>
      </c>
      <c r="O888" s="255">
        <f>SUMIFS('7.  Persistence Report'!BJ$27:BJ$603,'7.  Persistence Report'!$D$27:$D$603,$B887,'7.  Persistence Report'!$H$27:$H$603,$D$795,'7.  Persistence Report'!$J$27:$J$603,"Adjustment")</f>
        <v>2809059.3763993653</v>
      </c>
      <c r="P888" s="255">
        <f>SUMIFS('7.  Persistence Report'!BK$27:BK$603,'7.  Persistence Report'!$D$27:$D$603,$B887,'7.  Persistence Report'!$H$27:$H$603,$D$795,'7.  Persistence Report'!$J$27:$J$603,"Adjustment")</f>
        <v>2809059.3763993653</v>
      </c>
      <c r="Q888" s="255">
        <f>Q887</f>
        <v>12</v>
      </c>
      <c r="R888" s="255">
        <f>SUMIFS('7.  Persistence Report'!T$27:T$603,'7.  Persistence Report'!$D$27:$D$603,$B887,'7.  Persistence Report'!$H$27:$H$603,$R$795,'7.  Persistence Report'!$J$27:$J$603,"Adjustment")</f>
        <v>1014.1893360995853</v>
      </c>
      <c r="S888" s="255">
        <f>SUMIFS('7.  Persistence Report'!U$27:U$603,'7.  Persistence Report'!$D$27:$D$603,$B887,'7.  Persistence Report'!$H$27:$H$603,$R$795,'7.  Persistence Report'!$J$27:$J$603,"Adjustment")</f>
        <v>1014.1893360995853</v>
      </c>
      <c r="T888" s="255">
        <f>SUMIFS('7.  Persistence Report'!V$27:V$603,'7.  Persistence Report'!$D$27:$D$603,$B887,'7.  Persistence Report'!$H$27:$H$603,$R$795,'7.  Persistence Report'!$J$27:$J$603,"Adjustment")</f>
        <v>1014.1893360995853</v>
      </c>
      <c r="U888" s="255">
        <f>SUMIFS('7.  Persistence Report'!W$27:W$603,'7.  Persistence Report'!$D$27:$D$603,$B887,'7.  Persistence Report'!$H$27:$H$603,$R$795,'7.  Persistence Report'!$J$27:$J$603,"Adjustment")</f>
        <v>1014.1893360995853</v>
      </c>
      <c r="V888" s="255">
        <f>SUMIFS('7.  Persistence Report'!X$27:X$603,'7.  Persistence Report'!$D$27:$D$603,$B887,'7.  Persistence Report'!$H$27:$H$603,$R$795,'7.  Persistence Report'!$J$27:$J$603,"Adjustment")</f>
        <v>1014.1893360995853</v>
      </c>
      <c r="W888" s="255">
        <f>SUMIFS('7.  Persistence Report'!Y$27:Y$603,'7.  Persistence Report'!$D$27:$D$603,$B887,'7.  Persistence Report'!$H$27:$H$603,$R$795,'7.  Persistence Report'!$J$27:$J$603,"Adjustment")</f>
        <v>1014.1893360995853</v>
      </c>
      <c r="X888" s="255">
        <f>SUMIFS('7.  Persistence Report'!Z$27:Z$603,'7.  Persistence Report'!$D$27:$D$603,$B887,'7.  Persistence Report'!$H$27:$H$603,$R$795,'7.  Persistence Report'!$J$27:$J$603,"Adjustment")</f>
        <v>1014.1893360995853</v>
      </c>
      <c r="Y888" s="255">
        <f>SUMIFS('7.  Persistence Report'!AA$27:AA$603,'7.  Persistence Report'!$D$27:$D$603,$B887,'7.  Persistence Report'!$H$27:$H$603,$R$795,'7.  Persistence Report'!$J$27:$J$603,"Adjustment")</f>
        <v>1014.1893360995853</v>
      </c>
      <c r="Z888" s="255">
        <f>SUMIFS('7.  Persistence Report'!AB$27:AB$603,'7.  Persistence Report'!$D$27:$D$603,$B887,'7.  Persistence Report'!$H$27:$H$603,$R$795,'7.  Persistence Report'!$J$27:$J$603,"Adjustment")</f>
        <v>1014.1893360995853</v>
      </c>
      <c r="AA888" s="255">
        <f>SUMIFS('7.  Persistence Report'!AC$27:AC$603,'7.  Persistence Report'!$D$27:$D$603,$B887,'7.  Persistence Report'!$H$27:$H$603,$R$795,'7.  Persistence Report'!$J$27:$J$603,"Adjustment")</f>
        <v>1014.1893360995853</v>
      </c>
      <c r="AB888" s="255">
        <f>SUMIFS('7.  Persistence Report'!AD$27:AD$603,'7.  Persistence Report'!$D$27:$D$603,$B887,'7.  Persistence Report'!$H$27:$H$603,$R$795,'7.  Persistence Report'!$J$27:$J$603,"Adjustment")</f>
        <v>1014.1893360995853</v>
      </c>
      <c r="AC888" s="255">
        <f>SUMIFS('7.  Persistence Report'!AE$27:AE$603,'7.  Persistence Report'!$D$27:$D$603,$B887,'7.  Persistence Report'!$H$27:$H$603,$R$795,'7.  Persistence Report'!$J$27:$J$603,"Adjustment")</f>
        <v>1014.1893360995853</v>
      </c>
      <c r="AD888" s="255">
        <f>SUMIFS('7.  Persistence Report'!AF$27:AF$603,'7.  Persistence Report'!$D$27:$D$603,$B887,'7.  Persistence Report'!$H$27:$H$603,$R$795,'7.  Persistence Report'!$J$27:$J$603,"Adjustment")</f>
        <v>1014.1893360995853</v>
      </c>
      <c r="AE888" s="362">
        <f>AE887</f>
        <v>0</v>
      </c>
      <c r="AF888" s="362">
        <f t="shared" ref="AF888" si="2600">AF887</f>
        <v>0</v>
      </c>
      <c r="AG888" s="362">
        <f t="shared" ref="AG888" si="2601">AG887</f>
        <v>8.9297173379666115E-3</v>
      </c>
      <c r="AH888" s="362">
        <f t="shared" ref="AH888" si="2602">AH887</f>
        <v>0.47861243619982291</v>
      </c>
      <c r="AI888" s="362">
        <f t="shared" ref="AI888" si="2603">AI887</f>
        <v>0.15893379443892505</v>
      </c>
      <c r="AJ888" s="362">
        <f t="shared" ref="AJ888" si="2604">AJ887</f>
        <v>0.35292374820196643</v>
      </c>
      <c r="AK888" s="362">
        <f t="shared" ref="AK888" si="2605">AK887</f>
        <v>0</v>
      </c>
      <c r="AL888" s="362">
        <f t="shared" ref="AL888" si="2606">AL887</f>
        <v>0</v>
      </c>
      <c r="AM888" s="362">
        <f t="shared" ref="AM888" si="2607">AM887</f>
        <v>0</v>
      </c>
      <c r="AN888" s="362">
        <f t="shared" ref="AN888" si="2608">AN887</f>
        <v>0</v>
      </c>
      <c r="AO888" s="362">
        <f t="shared" ref="AO888" si="2609">AO887</f>
        <v>0</v>
      </c>
      <c r="AP888" s="362">
        <f t="shared" ref="AP888" si="2610">AP887</f>
        <v>0</v>
      </c>
      <c r="AQ888" s="362">
        <f t="shared" ref="AQ888" si="2611">AQ887</f>
        <v>0</v>
      </c>
      <c r="AR888" s="362">
        <f t="shared" ref="AR888" si="2612">AR887</f>
        <v>0</v>
      </c>
      <c r="AS888" s="266"/>
    </row>
    <row r="889" spans="1:4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0" outlineLevel="1">
      <c r="A890" s="464">
        <v>29</v>
      </c>
      <c r="B890" s="379" t="s">
        <v>121</v>
      </c>
      <c r="C890" s="251" t="s">
        <v>25</v>
      </c>
      <c r="D890" s="255">
        <f>SUMIFS('7.  Persistence Report'!AY$27:AY$603,'7.  Persistence Report'!$D$27:$D$603,$B890,'7.  Persistence Report'!$H$27:$H$603,$D$795,'7.  Persistence Report'!$J$27:$J$603,"&lt;&gt;Adjustment")</f>
        <v>37420.864578834306</v>
      </c>
      <c r="E890" s="255">
        <f>SUMIFS('7.  Persistence Report'!AZ$27:AZ$603,'7.  Persistence Report'!$D$27:$D$603,$B890,'7.  Persistence Report'!$H$27:$H$603,$D$795,'7.  Persistence Report'!$J$27:$J$603,"&lt;&gt;Adjustment")</f>
        <v>37420.864578834306</v>
      </c>
      <c r="F890" s="255">
        <f>SUMIFS('7.  Persistence Report'!BA$27:BA$603,'7.  Persistence Report'!$D$27:$D$603,$B890,'7.  Persistence Report'!$H$27:$H$603,$D$795,'7.  Persistence Report'!$J$27:$J$603,"&lt;&gt;Adjustment")</f>
        <v>37420.864578834306</v>
      </c>
      <c r="G890" s="255">
        <f>SUMIFS('7.  Persistence Report'!BB$27:BB$603,'7.  Persistence Report'!$D$27:$D$603,$B890,'7.  Persistence Report'!$H$27:$H$603,$D$795,'7.  Persistence Report'!$J$27:$J$603,"&lt;&gt;Adjustment")</f>
        <v>37420.864578834306</v>
      </c>
      <c r="H890" s="255">
        <f>SUMIFS('7.  Persistence Report'!BC$27:BC$603,'7.  Persistence Report'!$D$27:$D$603,$B890,'7.  Persistence Report'!$H$27:$H$603,$D$795,'7.  Persistence Report'!$J$27:$J$603,"&lt;&gt;Adjustment")</f>
        <v>37420.864578834306</v>
      </c>
      <c r="I890" s="255">
        <f>SUMIFS('7.  Persistence Report'!BD$27:BD$603,'7.  Persistence Report'!$D$27:$D$603,$B890,'7.  Persistence Report'!$H$27:$H$603,$D$795,'7.  Persistence Report'!$J$27:$J$603,"&lt;&gt;Adjustment")</f>
        <v>0</v>
      </c>
      <c r="J890" s="255">
        <f>SUMIFS('7.  Persistence Report'!BE$27:BE$603,'7.  Persistence Report'!$D$27:$D$603,$B890,'7.  Persistence Report'!$H$27:$H$603,$D$795,'7.  Persistence Report'!$J$27:$J$603,"&lt;&gt;Adjustment")</f>
        <v>0</v>
      </c>
      <c r="K890" s="255">
        <f>SUMIFS('7.  Persistence Report'!BF$27:BF$603,'7.  Persistence Report'!$D$27:$D$603,$B890,'7.  Persistence Report'!$H$27:$H$603,$D$795,'7.  Persistence Report'!$J$27:$J$603,"&lt;&gt;Adjustment")</f>
        <v>0</v>
      </c>
      <c r="L890" s="255">
        <f>SUMIFS('7.  Persistence Report'!BG$27:BG$603,'7.  Persistence Report'!$D$27:$D$603,$B890,'7.  Persistence Report'!$H$27:$H$603,$D$795,'7.  Persistence Report'!$J$27:$J$603,"&lt;&gt;Adjustment")</f>
        <v>0</v>
      </c>
      <c r="M890" s="255">
        <f>SUMIFS('7.  Persistence Report'!BH$27:BH$603,'7.  Persistence Report'!$D$27:$D$603,$B890,'7.  Persistence Report'!$H$27:$H$603,$D$795,'7.  Persistence Report'!$J$27:$J$603,"&lt;&gt;Adjustment")</f>
        <v>0</v>
      </c>
      <c r="N890" s="255">
        <f>SUMIFS('7.  Persistence Report'!BI$27:BI$603,'7.  Persistence Report'!$D$27:$D$603,$B890,'7.  Persistence Report'!$H$27:$H$603,$D$795,'7.  Persistence Report'!$J$27:$J$603,"&lt;&gt;Adjustment")</f>
        <v>0</v>
      </c>
      <c r="O890" s="255">
        <f>SUMIFS('7.  Persistence Report'!BJ$27:BJ$603,'7.  Persistence Report'!$D$27:$D$603,$B890,'7.  Persistence Report'!$H$27:$H$603,$D$795,'7.  Persistence Report'!$J$27:$J$603,"&lt;&gt;Adjustment")</f>
        <v>0</v>
      </c>
      <c r="P890" s="255">
        <f>SUMIFS('7.  Persistence Report'!BK$27:BK$603,'7.  Persistence Report'!$D$27:$D$603,$B890,'7.  Persistence Report'!$H$27:$H$603,$D$795,'7.  Persistence Report'!$J$27:$J$603,"&lt;&gt;Adjustment")</f>
        <v>0</v>
      </c>
      <c r="Q890" s="255">
        <v>3</v>
      </c>
      <c r="R890" s="255">
        <f>SUMIFS('7.  Persistence Report'!T$27:T$603,'7.  Persistence Report'!$D$27:$D$603,$B890,'7.  Persistence Report'!$H$27:$H$603,$R$795,'7.  Persistence Report'!$J$27:$J$603,"&lt;&gt;Adjustment")</f>
        <v>17.063716814159278</v>
      </c>
      <c r="S890" s="255">
        <f>SUMIFS('7.  Persistence Report'!U$27:U$603,'7.  Persistence Report'!$D$27:$D$603,$B890,'7.  Persistence Report'!$H$27:$H$603,$R$795,'7.  Persistence Report'!$J$27:$J$603,"&lt;&gt;Adjustment")</f>
        <v>17.063716814159278</v>
      </c>
      <c r="T890" s="255">
        <f>SUMIFS('7.  Persistence Report'!V$27:V$603,'7.  Persistence Report'!$D$27:$D$603,$B890,'7.  Persistence Report'!$H$27:$H$603,$R$795,'7.  Persistence Report'!$J$27:$J$603,"&lt;&gt;Adjustment")</f>
        <v>17.063716814159278</v>
      </c>
      <c r="U890" s="255">
        <f>SUMIFS('7.  Persistence Report'!W$27:W$603,'7.  Persistence Report'!$D$27:$D$603,$B890,'7.  Persistence Report'!$H$27:$H$603,$R$795,'7.  Persistence Report'!$J$27:$J$603,"&lt;&gt;Adjustment")</f>
        <v>17.063716814159278</v>
      </c>
      <c r="V890" s="255">
        <f>SUMIFS('7.  Persistence Report'!X$27:X$603,'7.  Persistence Report'!$D$27:$D$603,$B890,'7.  Persistence Report'!$H$27:$H$603,$R$795,'7.  Persistence Report'!$J$27:$J$603,"&lt;&gt;Adjustment")</f>
        <v>17.063716814159278</v>
      </c>
      <c r="W890" s="255">
        <f>SUMIFS('7.  Persistence Report'!Y$27:Y$603,'7.  Persistence Report'!$D$27:$D$603,$B890,'7.  Persistence Report'!$H$27:$H$603,$R$795,'7.  Persistence Report'!$J$27:$J$603,"&lt;&gt;Adjustment")</f>
        <v>0</v>
      </c>
      <c r="X890" s="255">
        <f>SUMIFS('7.  Persistence Report'!Z$27:Z$603,'7.  Persistence Report'!$D$27:$D$603,$B890,'7.  Persistence Report'!$H$27:$H$603,$R$795,'7.  Persistence Report'!$J$27:$J$603,"&lt;&gt;Adjustment")</f>
        <v>0</v>
      </c>
      <c r="Y890" s="255">
        <f>SUMIFS('7.  Persistence Report'!AA$27:AA$603,'7.  Persistence Report'!$D$27:$D$603,$B890,'7.  Persistence Report'!$H$27:$H$603,$R$795,'7.  Persistence Report'!$J$27:$J$603,"&lt;&gt;Adjustment")</f>
        <v>0</v>
      </c>
      <c r="Z890" s="255">
        <f>SUMIFS('7.  Persistence Report'!AB$27:AB$603,'7.  Persistence Report'!$D$27:$D$603,$B890,'7.  Persistence Report'!$H$27:$H$603,$R$795,'7.  Persistence Report'!$J$27:$J$603,"&lt;&gt;Adjustment")</f>
        <v>0</v>
      </c>
      <c r="AA890" s="255">
        <f>SUMIFS('7.  Persistence Report'!AC$27:AC$603,'7.  Persistence Report'!$D$27:$D$603,$B890,'7.  Persistence Report'!$H$27:$H$603,$R$795,'7.  Persistence Report'!$J$27:$J$603,"&lt;&gt;Adjustment")</f>
        <v>0</v>
      </c>
      <c r="AB890" s="255">
        <f>SUMIFS('7.  Persistence Report'!AD$27:AD$603,'7.  Persistence Report'!$D$27:$D$603,$B890,'7.  Persistence Report'!$H$27:$H$603,$R$795,'7.  Persistence Report'!$J$27:$J$603,"&lt;&gt;Adjustment")</f>
        <v>0</v>
      </c>
      <c r="AC890" s="255">
        <f>SUMIFS('7.  Persistence Report'!AE$27:AE$603,'7.  Persistence Report'!$D$27:$D$603,$B890,'7.  Persistence Report'!$H$27:$H$603,$R$795,'7.  Persistence Report'!$J$27:$J$603,"&lt;&gt;Adjustment")</f>
        <v>0</v>
      </c>
      <c r="AD890" s="255">
        <f>SUMIFS('7.  Persistence Report'!AF$27:AF$603,'7.  Persistence Report'!$D$27:$D$603,$B890,'7.  Persistence Report'!$H$27:$H$603,$R$795,'7.  Persistence Report'!$J$27:$J$603,"&lt;&gt;Adjustment")</f>
        <v>0</v>
      </c>
      <c r="AE890" s="361">
        <f>IFERROR(VLOOKUP($B890,'3-a.  Rate Class Allocations'!$B:$AM,16,FALSE),0)</f>
        <v>0</v>
      </c>
      <c r="AF890" s="361">
        <f>IFERROR(VLOOKUP($B890,'3-a.  Rate Class Allocations'!$B:$AM,18,FALSE),0)</f>
        <v>0</v>
      </c>
      <c r="AG890" s="361">
        <f>IFERROR(VLOOKUP($B890,'3-a.  Rate Class Allocations'!$B:$AM,20,FALSE),0)</f>
        <v>0</v>
      </c>
      <c r="AH890" s="361">
        <f>IFERROR(VLOOKUP($B890,'3-a.  Rate Class Allocations'!$B:$AM,21,FALSE),0)</f>
        <v>0.16826917605120376</v>
      </c>
      <c r="AI890" s="361">
        <f>IFERROR(VLOOKUP($B890,'3-a.  Rate Class Allocations'!$B:$AM,23,FALSE),0)</f>
        <v>0.83173082394879627</v>
      </c>
      <c r="AJ890" s="361">
        <f>IFERROR(VLOOKUP($B890,'3-a.  Rate Class Allocations'!$B:$AM,25,FALSE),0)</f>
        <v>0</v>
      </c>
      <c r="AK890" s="366"/>
      <c r="AL890" s="366"/>
      <c r="AM890" s="366"/>
      <c r="AN890" s="366"/>
      <c r="AO890" s="366"/>
      <c r="AP890" s="366"/>
      <c r="AQ890" s="366"/>
      <c r="AR890" s="366"/>
      <c r="AS890" s="256">
        <f>SUM(AE890:AR890)</f>
        <v>1</v>
      </c>
    </row>
    <row r="891" spans="1:45" outlineLevel="1">
      <c r="A891" s="464"/>
      <c r="B891" s="254" t="s">
        <v>342</v>
      </c>
      <c r="C891" s="251" t="s">
        <v>163</v>
      </c>
      <c r="D891" s="255">
        <f>SUMIFS('7.  Persistence Report'!AY$27:AY$603,'7.  Persistence Report'!$D$27:$D$603,$B890,'7.  Persistence Report'!$H$27:$H$603,$D$795,'7.  Persistence Report'!$J$27:$J$603,"Adjustment")</f>
        <v>64755.119928219749</v>
      </c>
      <c r="E891" s="255">
        <f>SUMIFS('7.  Persistence Report'!AZ$27:AZ$603,'7.  Persistence Report'!$D$27:$D$603,$B890,'7.  Persistence Report'!$H$27:$H$603,$D$795,'7.  Persistence Report'!$J$27:$J$603,"Adjustment")</f>
        <v>64755.119928219749</v>
      </c>
      <c r="F891" s="255">
        <f>SUMIFS('7.  Persistence Report'!BA$27:BA$603,'7.  Persistence Report'!$D$27:$D$603,$B890,'7.  Persistence Report'!$H$27:$H$603,$D$795,'7.  Persistence Report'!$J$27:$J$603,"Adjustment")</f>
        <v>64755.119928219749</v>
      </c>
      <c r="G891" s="255">
        <f>SUMIFS('7.  Persistence Report'!BB$27:BB$603,'7.  Persistence Report'!$D$27:$D$603,$B890,'7.  Persistence Report'!$H$27:$H$603,$D$795,'7.  Persistence Report'!$J$27:$J$603,"Adjustment")</f>
        <v>64755.119928219749</v>
      </c>
      <c r="H891" s="255">
        <f>SUMIFS('7.  Persistence Report'!BC$27:BC$603,'7.  Persistence Report'!$D$27:$D$603,$B890,'7.  Persistence Report'!$H$27:$H$603,$D$795,'7.  Persistence Report'!$J$27:$J$603,"Adjustment")</f>
        <v>64755.119928219749</v>
      </c>
      <c r="I891" s="255">
        <f>SUMIFS('7.  Persistence Report'!BD$27:BD$603,'7.  Persistence Report'!$D$27:$D$603,$B890,'7.  Persistence Report'!$H$27:$H$603,$D$795,'7.  Persistence Report'!$J$27:$J$603,"Adjustment")</f>
        <v>0</v>
      </c>
      <c r="J891" s="255">
        <f>SUMIFS('7.  Persistence Report'!BE$27:BE$603,'7.  Persistence Report'!$D$27:$D$603,$B890,'7.  Persistence Report'!$H$27:$H$603,$D$795,'7.  Persistence Report'!$J$27:$J$603,"Adjustment")</f>
        <v>0</v>
      </c>
      <c r="K891" s="255">
        <f>SUMIFS('7.  Persistence Report'!BF$27:BF$603,'7.  Persistence Report'!$D$27:$D$603,$B890,'7.  Persistence Report'!$H$27:$H$603,$D$795,'7.  Persistence Report'!$J$27:$J$603,"Adjustment")</f>
        <v>0</v>
      </c>
      <c r="L891" s="255">
        <f>SUMIFS('7.  Persistence Report'!BG$27:BG$603,'7.  Persistence Report'!$D$27:$D$603,$B890,'7.  Persistence Report'!$H$27:$H$603,$D$795,'7.  Persistence Report'!$J$27:$J$603,"Adjustment")</f>
        <v>0</v>
      </c>
      <c r="M891" s="255">
        <f>SUMIFS('7.  Persistence Report'!BH$27:BH$603,'7.  Persistence Report'!$D$27:$D$603,$B890,'7.  Persistence Report'!$H$27:$H$603,$D$795,'7.  Persistence Report'!$J$27:$J$603,"Adjustment")</f>
        <v>0</v>
      </c>
      <c r="N891" s="255">
        <f>SUMIFS('7.  Persistence Report'!BI$27:BI$603,'7.  Persistence Report'!$D$27:$D$603,$B890,'7.  Persistence Report'!$H$27:$H$603,$D$795,'7.  Persistence Report'!$J$27:$J$603,"Adjustment")</f>
        <v>0</v>
      </c>
      <c r="O891" s="255">
        <f>SUMIFS('7.  Persistence Report'!BJ$27:BJ$603,'7.  Persistence Report'!$D$27:$D$603,$B890,'7.  Persistence Report'!$H$27:$H$603,$D$795,'7.  Persistence Report'!$J$27:$J$603,"Adjustment")</f>
        <v>0</v>
      </c>
      <c r="P891" s="255">
        <f>SUMIFS('7.  Persistence Report'!BK$27:BK$603,'7.  Persistence Report'!$D$27:$D$603,$B890,'7.  Persistence Report'!$H$27:$H$603,$D$795,'7.  Persistence Report'!$J$27:$J$603,"Adjustment")</f>
        <v>0</v>
      </c>
      <c r="Q891" s="255">
        <f>Q890</f>
        <v>3</v>
      </c>
      <c r="R891" s="255">
        <f>SUMIFS('7.  Persistence Report'!T$27:T$603,'7.  Persistence Report'!$D$27:$D$603,$B890,'7.  Persistence Report'!$H$27:$H$603,$R$795,'7.  Persistence Report'!$J$27:$J$603,"Adjustment")</f>
        <v>12.180530973451317</v>
      </c>
      <c r="S891" s="255">
        <f>SUMIFS('7.  Persistence Report'!U$27:U$603,'7.  Persistence Report'!$D$27:$D$603,$B890,'7.  Persistence Report'!$H$27:$H$603,$R$795,'7.  Persistence Report'!$J$27:$J$603,"Adjustment")</f>
        <v>12.180530973451317</v>
      </c>
      <c r="T891" s="255">
        <f>SUMIFS('7.  Persistence Report'!V$27:V$603,'7.  Persistence Report'!$D$27:$D$603,$B890,'7.  Persistence Report'!$H$27:$H$603,$R$795,'7.  Persistence Report'!$J$27:$J$603,"Adjustment")</f>
        <v>12.180530973451317</v>
      </c>
      <c r="U891" s="255">
        <f>SUMIFS('7.  Persistence Report'!W$27:W$603,'7.  Persistence Report'!$D$27:$D$603,$B890,'7.  Persistence Report'!$H$27:$H$603,$R$795,'7.  Persistence Report'!$J$27:$J$603,"Adjustment")</f>
        <v>12.180530973451317</v>
      </c>
      <c r="V891" s="255">
        <f>SUMIFS('7.  Persistence Report'!X$27:X$603,'7.  Persistence Report'!$D$27:$D$603,$B890,'7.  Persistence Report'!$H$27:$H$603,$R$795,'7.  Persistence Report'!$J$27:$J$603,"Adjustment")</f>
        <v>12.180530973451317</v>
      </c>
      <c r="W891" s="255">
        <f>SUMIFS('7.  Persistence Report'!Y$27:Y$603,'7.  Persistence Report'!$D$27:$D$603,$B890,'7.  Persistence Report'!$H$27:$H$603,$R$795,'7.  Persistence Report'!$J$27:$J$603,"Adjustment")</f>
        <v>0</v>
      </c>
      <c r="X891" s="255">
        <f>SUMIFS('7.  Persistence Report'!Z$27:Z$603,'7.  Persistence Report'!$D$27:$D$603,$B890,'7.  Persistence Report'!$H$27:$H$603,$R$795,'7.  Persistence Report'!$J$27:$J$603,"Adjustment")</f>
        <v>0</v>
      </c>
      <c r="Y891" s="255">
        <f>SUMIFS('7.  Persistence Report'!AA$27:AA$603,'7.  Persistence Report'!$D$27:$D$603,$B890,'7.  Persistence Report'!$H$27:$H$603,$R$795,'7.  Persistence Report'!$J$27:$J$603,"Adjustment")</f>
        <v>0</v>
      </c>
      <c r="Z891" s="255">
        <f>SUMIFS('7.  Persistence Report'!AB$27:AB$603,'7.  Persistence Report'!$D$27:$D$603,$B890,'7.  Persistence Report'!$H$27:$H$603,$R$795,'7.  Persistence Report'!$J$27:$J$603,"Adjustment")</f>
        <v>0</v>
      </c>
      <c r="AA891" s="255">
        <f>SUMIFS('7.  Persistence Report'!AC$27:AC$603,'7.  Persistence Report'!$D$27:$D$603,$B890,'7.  Persistence Report'!$H$27:$H$603,$R$795,'7.  Persistence Report'!$J$27:$J$603,"Adjustment")</f>
        <v>0</v>
      </c>
      <c r="AB891" s="255">
        <f>SUMIFS('7.  Persistence Report'!AD$27:AD$603,'7.  Persistence Report'!$D$27:$D$603,$B890,'7.  Persistence Report'!$H$27:$H$603,$R$795,'7.  Persistence Report'!$J$27:$J$603,"Adjustment")</f>
        <v>0</v>
      </c>
      <c r="AC891" s="255">
        <f>SUMIFS('7.  Persistence Report'!AE$27:AE$603,'7.  Persistence Report'!$D$27:$D$603,$B890,'7.  Persistence Report'!$H$27:$H$603,$R$795,'7.  Persistence Report'!$J$27:$J$603,"Adjustment")</f>
        <v>0</v>
      </c>
      <c r="AD891" s="255">
        <f>SUMIFS('7.  Persistence Report'!AF$27:AF$603,'7.  Persistence Report'!$D$27:$D$603,$B890,'7.  Persistence Report'!$H$27:$H$603,$R$795,'7.  Persistence Report'!$J$27:$J$603,"Adjustment")</f>
        <v>0</v>
      </c>
      <c r="AE891" s="362">
        <f>AE890</f>
        <v>0</v>
      </c>
      <c r="AF891" s="362">
        <f t="shared" ref="AF891" si="2613">AF890</f>
        <v>0</v>
      </c>
      <c r="AG891" s="362">
        <f t="shared" ref="AG891" si="2614">AG890</f>
        <v>0</v>
      </c>
      <c r="AH891" s="362">
        <f t="shared" ref="AH891" si="2615">AH890</f>
        <v>0.16826917605120376</v>
      </c>
      <c r="AI891" s="362">
        <f t="shared" ref="AI891" si="2616">AI890</f>
        <v>0.83173082394879627</v>
      </c>
      <c r="AJ891" s="362">
        <f t="shared" ref="AJ891" si="2617">AJ890</f>
        <v>0</v>
      </c>
      <c r="AK891" s="362">
        <f t="shared" ref="AK891" si="2618">AK890</f>
        <v>0</v>
      </c>
      <c r="AL891" s="362">
        <f t="shared" ref="AL891" si="2619">AL890</f>
        <v>0</v>
      </c>
      <c r="AM891" s="362">
        <f t="shared" ref="AM891" si="2620">AM890</f>
        <v>0</v>
      </c>
      <c r="AN891" s="362">
        <f t="shared" ref="AN891" si="2621">AN890</f>
        <v>0</v>
      </c>
      <c r="AO891" s="362">
        <f t="shared" ref="AO891" si="2622">AO890</f>
        <v>0</v>
      </c>
      <c r="AP891" s="362">
        <f t="shared" ref="AP891" si="2623">AP890</f>
        <v>0</v>
      </c>
      <c r="AQ891" s="362">
        <f t="shared" ref="AQ891" si="2624">AQ890</f>
        <v>0</v>
      </c>
      <c r="AR891" s="362">
        <f t="shared" ref="AR891" si="2625">AR890</f>
        <v>0</v>
      </c>
      <c r="AS891" s="266"/>
    </row>
    <row r="892" spans="1:45"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0" outlineLevel="1">
      <c r="A893" s="464">
        <v>30</v>
      </c>
      <c r="B893" s="379" t="s">
        <v>122</v>
      </c>
      <c r="C893" s="251" t="s">
        <v>25</v>
      </c>
      <c r="D893" s="255">
        <f>SUMIFS('7.  Persistence Report'!AY$27:AY$603,'7.  Persistence Report'!$D$27:$D$603,$B893,'7.  Persistence Report'!$H$27:$H$603,$D$795,'7.  Persistence Report'!$J$27:$J$603,"&lt;&gt;Adjustment")</f>
        <v>1715380.5501210953</v>
      </c>
      <c r="E893" s="255">
        <f>SUMIFS('7.  Persistence Report'!AZ$27:AZ$603,'7.  Persistence Report'!$D$27:$D$603,$B893,'7.  Persistence Report'!$H$27:$H$603,$D$795,'7.  Persistence Report'!$J$27:$J$603,"&lt;&gt;Adjustment")</f>
        <v>1715380.5501210953</v>
      </c>
      <c r="F893" s="255">
        <f>SUMIFS('7.  Persistence Report'!BA$27:BA$603,'7.  Persistence Report'!$D$27:$D$603,$B893,'7.  Persistence Report'!$H$27:$H$603,$D$795,'7.  Persistence Report'!$J$27:$J$603,"&lt;&gt;Adjustment")</f>
        <v>1715380.5501210953</v>
      </c>
      <c r="G893" s="255">
        <f>SUMIFS('7.  Persistence Report'!BB$27:BB$603,'7.  Persistence Report'!$D$27:$D$603,$B893,'7.  Persistence Report'!$H$27:$H$603,$D$795,'7.  Persistence Report'!$J$27:$J$603,"&lt;&gt;Adjustment")</f>
        <v>1715380.5501210953</v>
      </c>
      <c r="H893" s="255">
        <f>SUMIFS('7.  Persistence Report'!BC$27:BC$603,'7.  Persistence Report'!$D$27:$D$603,$B893,'7.  Persistence Report'!$H$27:$H$603,$D$795,'7.  Persistence Report'!$J$27:$J$603,"&lt;&gt;Adjustment")</f>
        <v>1715380.5501210953</v>
      </c>
      <c r="I893" s="255">
        <f>SUMIFS('7.  Persistence Report'!BD$27:BD$603,'7.  Persistence Report'!$D$27:$D$603,$B893,'7.  Persistence Report'!$H$27:$H$603,$D$795,'7.  Persistence Report'!$J$27:$J$603,"&lt;&gt;Adjustment")</f>
        <v>1715380.5501210953</v>
      </c>
      <c r="J893" s="255">
        <f>SUMIFS('7.  Persistence Report'!BE$27:BE$603,'7.  Persistence Report'!$D$27:$D$603,$B893,'7.  Persistence Report'!$H$27:$H$603,$D$795,'7.  Persistence Report'!$J$27:$J$603,"&lt;&gt;Adjustment")</f>
        <v>1715380.5501210953</v>
      </c>
      <c r="K893" s="255">
        <f>SUMIFS('7.  Persistence Report'!BF$27:BF$603,'7.  Persistence Report'!$D$27:$D$603,$B893,'7.  Persistence Report'!$H$27:$H$603,$D$795,'7.  Persistence Report'!$J$27:$J$603,"&lt;&gt;Adjustment")</f>
        <v>1715380.5501210953</v>
      </c>
      <c r="L893" s="255">
        <f>SUMIFS('7.  Persistence Report'!BG$27:BG$603,'7.  Persistence Report'!$D$27:$D$603,$B893,'7.  Persistence Report'!$H$27:$H$603,$D$795,'7.  Persistence Report'!$J$27:$J$603,"&lt;&gt;Adjustment")</f>
        <v>1715380.5501210953</v>
      </c>
      <c r="M893" s="255">
        <f>SUMIFS('7.  Persistence Report'!BH$27:BH$603,'7.  Persistence Report'!$D$27:$D$603,$B893,'7.  Persistence Report'!$H$27:$H$603,$D$795,'7.  Persistence Report'!$J$27:$J$603,"&lt;&gt;Adjustment")</f>
        <v>1715380.5501210953</v>
      </c>
      <c r="N893" s="255">
        <f>SUMIFS('7.  Persistence Report'!BI$27:BI$603,'7.  Persistence Report'!$D$27:$D$603,$B893,'7.  Persistence Report'!$H$27:$H$603,$D$795,'7.  Persistence Report'!$J$27:$J$603,"&lt;&gt;Adjustment")</f>
        <v>457625.5139782101</v>
      </c>
      <c r="O893" s="255">
        <f>SUMIFS('7.  Persistence Report'!BJ$27:BJ$603,'7.  Persistence Report'!$D$27:$D$603,$B893,'7.  Persistence Report'!$H$27:$H$603,$D$795,'7.  Persistence Report'!$J$27:$J$603,"&lt;&gt;Adjustment")</f>
        <v>457625.5139782101</v>
      </c>
      <c r="P893" s="255">
        <f>SUMIFS('7.  Persistence Report'!BK$27:BK$603,'7.  Persistence Report'!$D$27:$D$603,$B893,'7.  Persistence Report'!$H$27:$H$603,$D$795,'7.  Persistence Report'!$J$27:$J$603,"&lt;&gt;Adjustment")</f>
        <v>457625.5139782101</v>
      </c>
      <c r="Q893" s="255">
        <v>12</v>
      </c>
      <c r="R893" s="255">
        <f>SUMIFS('7.  Persistence Report'!T$27:T$603,'7.  Persistence Report'!$D$27:$D$603,$B893,'7.  Persistence Report'!$H$27:$H$603,$R$795,'7.  Persistence Report'!$J$27:$J$603,"&lt;&gt;Adjustment")</f>
        <v>153.30413625304138</v>
      </c>
      <c r="S893" s="255">
        <f>SUMIFS('7.  Persistence Report'!U$27:U$603,'7.  Persistence Report'!$D$27:$D$603,$B893,'7.  Persistence Report'!$H$27:$H$603,$R$795,'7.  Persistence Report'!$J$27:$J$603,"&lt;&gt;Adjustment")</f>
        <v>153.30413625304138</v>
      </c>
      <c r="T893" s="255">
        <f>SUMIFS('7.  Persistence Report'!V$27:V$603,'7.  Persistence Report'!$D$27:$D$603,$B893,'7.  Persistence Report'!$H$27:$H$603,$R$795,'7.  Persistence Report'!$J$27:$J$603,"&lt;&gt;Adjustment")</f>
        <v>153.30413625304138</v>
      </c>
      <c r="U893" s="255">
        <f>SUMIFS('7.  Persistence Report'!W$27:W$603,'7.  Persistence Report'!$D$27:$D$603,$B893,'7.  Persistence Report'!$H$27:$H$603,$R$795,'7.  Persistence Report'!$J$27:$J$603,"&lt;&gt;Adjustment")</f>
        <v>153.30413625304138</v>
      </c>
      <c r="V893" s="255">
        <f>SUMIFS('7.  Persistence Report'!X$27:X$603,'7.  Persistence Report'!$D$27:$D$603,$B893,'7.  Persistence Report'!$H$27:$H$603,$R$795,'7.  Persistence Report'!$J$27:$J$603,"&lt;&gt;Adjustment")</f>
        <v>153.30413625304138</v>
      </c>
      <c r="W893" s="255">
        <f>SUMIFS('7.  Persistence Report'!Y$27:Y$603,'7.  Persistence Report'!$D$27:$D$603,$B893,'7.  Persistence Report'!$H$27:$H$603,$R$795,'7.  Persistence Report'!$J$27:$J$603,"&lt;&gt;Adjustment")</f>
        <v>153.30413625304138</v>
      </c>
      <c r="X893" s="255">
        <f>SUMIFS('7.  Persistence Report'!Z$27:Z$603,'7.  Persistence Report'!$D$27:$D$603,$B893,'7.  Persistence Report'!$H$27:$H$603,$R$795,'7.  Persistence Report'!$J$27:$J$603,"&lt;&gt;Adjustment")</f>
        <v>153.30413625304138</v>
      </c>
      <c r="Y893" s="255">
        <f>SUMIFS('7.  Persistence Report'!AA$27:AA$603,'7.  Persistence Report'!$D$27:$D$603,$B893,'7.  Persistence Report'!$H$27:$H$603,$R$795,'7.  Persistence Report'!$J$27:$J$603,"&lt;&gt;Adjustment")</f>
        <v>153.30413625304138</v>
      </c>
      <c r="Z893" s="255">
        <f>SUMIFS('7.  Persistence Report'!AB$27:AB$603,'7.  Persistence Report'!$D$27:$D$603,$B893,'7.  Persistence Report'!$H$27:$H$603,$R$795,'7.  Persistence Report'!$J$27:$J$603,"&lt;&gt;Adjustment")</f>
        <v>153.30413625304138</v>
      </c>
      <c r="AA893" s="255">
        <f>SUMIFS('7.  Persistence Report'!AC$27:AC$603,'7.  Persistence Report'!$D$27:$D$603,$B893,'7.  Persistence Report'!$H$27:$H$603,$R$795,'7.  Persistence Report'!$J$27:$J$603,"&lt;&gt;Adjustment")</f>
        <v>153.30413625304138</v>
      </c>
      <c r="AB893" s="255">
        <f>SUMIFS('7.  Persistence Report'!AD$27:AD$603,'7.  Persistence Report'!$D$27:$D$603,$B893,'7.  Persistence Report'!$H$27:$H$603,$R$795,'7.  Persistence Report'!$J$27:$J$603,"&lt;&gt;Adjustment")</f>
        <v>100.38807785888078</v>
      </c>
      <c r="AC893" s="255">
        <f>SUMIFS('7.  Persistence Report'!AE$27:AE$603,'7.  Persistence Report'!$D$27:$D$603,$B893,'7.  Persistence Report'!$H$27:$H$603,$R$795,'7.  Persistence Report'!$J$27:$J$603,"&lt;&gt;Adjustment")</f>
        <v>100.38807785888078</v>
      </c>
      <c r="AD893" s="255">
        <f>SUMIFS('7.  Persistence Report'!AF$27:AF$603,'7.  Persistence Report'!$D$27:$D$603,$B893,'7.  Persistence Report'!$H$27:$H$603,$R$795,'7.  Persistence Report'!$J$27:$J$603,"&lt;&gt;Adjustment")</f>
        <v>100.38807785888078</v>
      </c>
      <c r="AE893" s="361">
        <f>IFERROR(VLOOKUP($B893,'3-a.  Rate Class Allocations'!$B:$AM,16,FALSE),0)</f>
        <v>0</v>
      </c>
      <c r="AF893" s="361">
        <f>IFERROR(VLOOKUP($B893,'3-a.  Rate Class Allocations'!$B:$AM,18,FALSE),0)</f>
        <v>0</v>
      </c>
      <c r="AG893" s="361">
        <f>IFERROR(VLOOKUP($B893,'3-a.  Rate Class Allocations'!$B:$AM,20,FALSE),0)</f>
        <v>0</v>
      </c>
      <c r="AH893" s="361">
        <f>IFERROR(VLOOKUP($B893,'3-a.  Rate Class Allocations'!$B:$AM,21,FALSE),0)</f>
        <v>0.30393286160934674</v>
      </c>
      <c r="AI893" s="361">
        <f>IFERROR(VLOOKUP($B893,'3-a.  Rate Class Allocations'!$B:$AM,23,FALSE),0)</f>
        <v>0.17936481816685867</v>
      </c>
      <c r="AJ893" s="361">
        <f>IFERROR(VLOOKUP($B893,'3-a.  Rate Class Allocations'!$B:$AM,25,FALSE),0)</f>
        <v>0.5167023202237947</v>
      </c>
      <c r="AK893" s="366"/>
      <c r="AL893" s="366"/>
      <c r="AM893" s="366"/>
      <c r="AN893" s="366"/>
      <c r="AO893" s="366"/>
      <c r="AP893" s="366"/>
      <c r="AQ893" s="366"/>
      <c r="AR893" s="366"/>
      <c r="AS893" s="256">
        <f>SUM(AE893:AR893)</f>
        <v>1</v>
      </c>
    </row>
    <row r="894" spans="1:45" outlineLevel="1">
      <c r="A894" s="464"/>
      <c r="B894" s="254" t="s">
        <v>342</v>
      </c>
      <c r="C894" s="251" t="s">
        <v>163</v>
      </c>
      <c r="D894" s="255">
        <f>SUMIFS('7.  Persistence Report'!AY$27:AY$603,'7.  Persistence Report'!$D$27:$D$603,$B893,'7.  Persistence Report'!$H$27:$H$603,$D$795,'7.  Persistence Report'!$J$27:$J$603,"Adjustment")</f>
        <v>2156052.8773483224</v>
      </c>
      <c r="E894" s="255">
        <f>SUMIFS('7.  Persistence Report'!AZ$27:AZ$603,'7.  Persistence Report'!$D$27:$D$603,$B893,'7.  Persistence Report'!$H$27:$H$603,$D$795,'7.  Persistence Report'!$J$27:$J$603,"Adjustment")</f>
        <v>2156052.8773483224</v>
      </c>
      <c r="F894" s="255">
        <f>SUMIFS('7.  Persistence Report'!BA$27:BA$603,'7.  Persistence Report'!$D$27:$D$603,$B893,'7.  Persistence Report'!$H$27:$H$603,$D$795,'7.  Persistence Report'!$J$27:$J$603,"Adjustment")</f>
        <v>2156052.8773483224</v>
      </c>
      <c r="G894" s="255">
        <f>SUMIFS('7.  Persistence Report'!BB$27:BB$603,'7.  Persistence Report'!$D$27:$D$603,$B893,'7.  Persistence Report'!$H$27:$H$603,$D$795,'7.  Persistence Report'!$J$27:$J$603,"Adjustment")</f>
        <v>2156052.8773483224</v>
      </c>
      <c r="H894" s="255">
        <f>SUMIFS('7.  Persistence Report'!BC$27:BC$603,'7.  Persistence Report'!$D$27:$D$603,$B893,'7.  Persistence Report'!$H$27:$H$603,$D$795,'7.  Persistence Report'!$J$27:$J$603,"Adjustment")</f>
        <v>2156052.8773483224</v>
      </c>
      <c r="I894" s="255">
        <f>SUMIFS('7.  Persistence Report'!BD$27:BD$603,'7.  Persistence Report'!$D$27:$D$603,$B893,'7.  Persistence Report'!$H$27:$H$603,$D$795,'7.  Persistence Report'!$J$27:$J$603,"Adjustment")</f>
        <v>2156052.8773483224</v>
      </c>
      <c r="J894" s="255">
        <f>SUMIFS('7.  Persistence Report'!BE$27:BE$603,'7.  Persistence Report'!$D$27:$D$603,$B893,'7.  Persistence Report'!$H$27:$H$603,$D$795,'7.  Persistence Report'!$J$27:$J$603,"Adjustment")</f>
        <v>2156052.8773483224</v>
      </c>
      <c r="K894" s="255">
        <f>SUMIFS('7.  Persistence Report'!BF$27:BF$603,'7.  Persistence Report'!$D$27:$D$603,$B893,'7.  Persistence Report'!$H$27:$H$603,$D$795,'7.  Persistence Report'!$J$27:$J$603,"Adjustment")</f>
        <v>2156052.8773483224</v>
      </c>
      <c r="L894" s="255">
        <f>SUMIFS('7.  Persistence Report'!BG$27:BG$603,'7.  Persistence Report'!$D$27:$D$603,$B893,'7.  Persistence Report'!$H$27:$H$603,$D$795,'7.  Persistence Report'!$J$27:$J$603,"Adjustment")</f>
        <v>2156052.8773483224</v>
      </c>
      <c r="M894" s="255">
        <f>SUMIFS('7.  Persistence Report'!BH$27:BH$603,'7.  Persistence Report'!$D$27:$D$603,$B893,'7.  Persistence Report'!$H$27:$H$603,$D$795,'7.  Persistence Report'!$J$27:$J$603,"Adjustment")</f>
        <v>2156052.8773483224</v>
      </c>
      <c r="N894" s="255">
        <f>SUMIFS('7.  Persistence Report'!BI$27:BI$603,'7.  Persistence Report'!$D$27:$D$603,$B893,'7.  Persistence Report'!$H$27:$H$603,$D$795,'7.  Persistence Report'!$J$27:$J$603,"Adjustment")</f>
        <v>575187.12456607504</v>
      </c>
      <c r="O894" s="255">
        <f>SUMIFS('7.  Persistence Report'!BJ$27:BJ$603,'7.  Persistence Report'!$D$27:$D$603,$B893,'7.  Persistence Report'!$H$27:$H$603,$D$795,'7.  Persistence Report'!$J$27:$J$603,"Adjustment")</f>
        <v>575187.12456607504</v>
      </c>
      <c r="P894" s="255">
        <f>SUMIFS('7.  Persistence Report'!BK$27:BK$603,'7.  Persistence Report'!$D$27:$D$603,$B893,'7.  Persistence Report'!$H$27:$H$603,$D$795,'7.  Persistence Report'!$J$27:$J$603,"Adjustment")</f>
        <v>575187.12456607504</v>
      </c>
      <c r="Q894" s="255">
        <f>Q893</f>
        <v>12</v>
      </c>
      <c r="R894" s="255">
        <f>SUMIFS('7.  Persistence Report'!T$27:T$603,'7.  Persistence Report'!$D$27:$D$603,$B893,'7.  Persistence Report'!$H$27:$H$603,$R$795,'7.  Persistence Report'!$J$27:$J$603,"Adjustment")</f>
        <v>367.15912408759124</v>
      </c>
      <c r="S894" s="255">
        <f>SUMIFS('7.  Persistence Report'!U$27:U$603,'7.  Persistence Report'!$D$27:$D$603,$B893,'7.  Persistence Report'!$H$27:$H$603,$R$795,'7.  Persistence Report'!$J$27:$J$603,"Adjustment")</f>
        <v>367.15912408759124</v>
      </c>
      <c r="T894" s="255">
        <f>SUMIFS('7.  Persistence Report'!V$27:V$603,'7.  Persistence Report'!$D$27:$D$603,$B893,'7.  Persistence Report'!$H$27:$H$603,$R$795,'7.  Persistence Report'!$J$27:$J$603,"Adjustment")</f>
        <v>367.15912408759124</v>
      </c>
      <c r="U894" s="255">
        <f>SUMIFS('7.  Persistence Report'!W$27:W$603,'7.  Persistence Report'!$D$27:$D$603,$B893,'7.  Persistence Report'!$H$27:$H$603,$R$795,'7.  Persistence Report'!$J$27:$J$603,"Adjustment")</f>
        <v>367.15912408759124</v>
      </c>
      <c r="V894" s="255">
        <f>SUMIFS('7.  Persistence Report'!X$27:X$603,'7.  Persistence Report'!$D$27:$D$603,$B893,'7.  Persistence Report'!$H$27:$H$603,$R$795,'7.  Persistence Report'!$J$27:$J$603,"Adjustment")</f>
        <v>367.15912408759124</v>
      </c>
      <c r="W894" s="255">
        <f>SUMIFS('7.  Persistence Report'!Y$27:Y$603,'7.  Persistence Report'!$D$27:$D$603,$B893,'7.  Persistence Report'!$H$27:$H$603,$R$795,'7.  Persistence Report'!$J$27:$J$603,"Adjustment")</f>
        <v>367.15912408759124</v>
      </c>
      <c r="X894" s="255">
        <f>SUMIFS('7.  Persistence Report'!Z$27:Z$603,'7.  Persistence Report'!$D$27:$D$603,$B893,'7.  Persistence Report'!$H$27:$H$603,$R$795,'7.  Persistence Report'!$J$27:$J$603,"Adjustment")</f>
        <v>367.15912408759124</v>
      </c>
      <c r="Y894" s="255">
        <f>SUMIFS('7.  Persistence Report'!AA$27:AA$603,'7.  Persistence Report'!$D$27:$D$603,$B893,'7.  Persistence Report'!$H$27:$H$603,$R$795,'7.  Persistence Report'!$J$27:$J$603,"Adjustment")</f>
        <v>367.15912408759124</v>
      </c>
      <c r="Z894" s="255">
        <f>SUMIFS('7.  Persistence Report'!AB$27:AB$603,'7.  Persistence Report'!$D$27:$D$603,$B893,'7.  Persistence Report'!$H$27:$H$603,$R$795,'7.  Persistence Report'!$J$27:$J$603,"Adjustment")</f>
        <v>367.15912408759124</v>
      </c>
      <c r="AA894" s="255">
        <f>SUMIFS('7.  Persistence Report'!AC$27:AC$603,'7.  Persistence Report'!$D$27:$D$603,$B893,'7.  Persistence Report'!$H$27:$H$603,$R$795,'7.  Persistence Report'!$J$27:$J$603,"Adjustment")</f>
        <v>367.15912408759124</v>
      </c>
      <c r="AB894" s="255">
        <f>SUMIFS('7.  Persistence Report'!AD$27:AD$603,'7.  Persistence Report'!$D$27:$D$603,$B893,'7.  Persistence Report'!$H$27:$H$603,$R$795,'7.  Persistence Report'!$J$27:$J$603,"Adjustment")</f>
        <v>240.42664233576642</v>
      </c>
      <c r="AC894" s="255">
        <f>SUMIFS('7.  Persistence Report'!AE$27:AE$603,'7.  Persistence Report'!$D$27:$D$603,$B893,'7.  Persistence Report'!$H$27:$H$603,$R$795,'7.  Persistence Report'!$J$27:$J$603,"Adjustment")</f>
        <v>240.42664233576642</v>
      </c>
      <c r="AD894" s="255">
        <f>SUMIFS('7.  Persistence Report'!AF$27:AF$603,'7.  Persistence Report'!$D$27:$D$603,$B893,'7.  Persistence Report'!$H$27:$H$603,$R$795,'7.  Persistence Report'!$J$27:$J$603,"Adjustment")</f>
        <v>240.42664233576642</v>
      </c>
      <c r="AE894" s="362">
        <f>AE893</f>
        <v>0</v>
      </c>
      <c r="AF894" s="362">
        <f t="shared" ref="AF894" si="2626">AF893</f>
        <v>0</v>
      </c>
      <c r="AG894" s="362">
        <f t="shared" ref="AG894" si="2627">AG893</f>
        <v>0</v>
      </c>
      <c r="AH894" s="362">
        <f t="shared" ref="AH894" si="2628">AH893</f>
        <v>0.30393286160934674</v>
      </c>
      <c r="AI894" s="362">
        <f t="shared" ref="AI894" si="2629">AI893</f>
        <v>0.17936481816685867</v>
      </c>
      <c r="AJ894" s="362">
        <f t="shared" ref="AJ894" si="2630">AJ893</f>
        <v>0.5167023202237947</v>
      </c>
      <c r="AK894" s="362">
        <f t="shared" ref="AK894" si="2631">AK893</f>
        <v>0</v>
      </c>
      <c r="AL894" s="362">
        <f t="shared" ref="AL894" si="2632">AL893</f>
        <v>0</v>
      </c>
      <c r="AM894" s="362">
        <f t="shared" ref="AM894" si="2633">AM893</f>
        <v>0</v>
      </c>
      <c r="AN894" s="362">
        <f t="shared" ref="AN894" si="2634">AN893</f>
        <v>0</v>
      </c>
      <c r="AO894" s="362">
        <f t="shared" ref="AO894" si="2635">AO893</f>
        <v>0</v>
      </c>
      <c r="AP894" s="362">
        <f t="shared" ref="AP894" si="2636">AP893</f>
        <v>0</v>
      </c>
      <c r="AQ894" s="362">
        <f t="shared" ref="AQ894" si="2637">AQ893</f>
        <v>0</v>
      </c>
      <c r="AR894" s="362">
        <f t="shared" ref="AR894" si="2638">AR893</f>
        <v>0</v>
      </c>
      <c r="AS894" s="266"/>
    </row>
    <row r="895" spans="1:45"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outlineLevel="1">
      <c r="A896" s="464">
        <v>31</v>
      </c>
      <c r="B896" s="379" t="s">
        <v>123</v>
      </c>
      <c r="C896" s="251" t="s">
        <v>25</v>
      </c>
      <c r="D896" s="255">
        <f>SUMIFS('7.  Persistence Report'!AY$27:AY$603,'7.  Persistence Report'!$D$27:$D$603,$B896,'7.  Persistence Report'!$H$27:$H$603,$D$795,'7.  Persistence Report'!$J$27:$J$603,"&lt;&gt;Adjustment")</f>
        <v>0</v>
      </c>
      <c r="E896" s="255">
        <f>SUMIFS('7.  Persistence Report'!AZ$27:AZ$603,'7.  Persistence Report'!$D$27:$D$603,$B896,'7.  Persistence Report'!$H$27:$H$603,$D$795,'7.  Persistence Report'!$J$27:$J$603,"&lt;&gt;Adjustment")</f>
        <v>0</v>
      </c>
      <c r="F896" s="255">
        <f>SUMIFS('7.  Persistence Report'!BA$27:BA$603,'7.  Persistence Report'!$D$27:$D$603,$B896,'7.  Persistence Report'!$H$27:$H$603,$D$795,'7.  Persistence Report'!$J$27:$J$603,"&lt;&gt;Adjustment")</f>
        <v>0</v>
      </c>
      <c r="G896" s="255">
        <f>SUMIFS('7.  Persistence Report'!BB$27:BB$603,'7.  Persistence Report'!$D$27:$D$603,$B896,'7.  Persistence Report'!$H$27:$H$603,$D$795,'7.  Persistence Report'!$J$27:$J$603,"&lt;&gt;Adjustment")</f>
        <v>0</v>
      </c>
      <c r="H896" s="255">
        <f>SUMIFS('7.  Persistence Report'!BC$27:BC$603,'7.  Persistence Report'!$D$27:$D$603,$B896,'7.  Persistence Report'!$H$27:$H$603,$D$795,'7.  Persistence Report'!$J$27:$J$603,"&lt;&gt;Adjustment")</f>
        <v>0</v>
      </c>
      <c r="I896" s="255">
        <f>SUMIFS('7.  Persistence Report'!BD$27:BD$603,'7.  Persistence Report'!$D$27:$D$603,$B896,'7.  Persistence Report'!$H$27:$H$603,$D$795,'7.  Persistence Report'!$J$27:$J$603,"&lt;&gt;Adjustment")</f>
        <v>0</v>
      </c>
      <c r="J896" s="255">
        <f>SUMIFS('7.  Persistence Report'!BE$27:BE$603,'7.  Persistence Report'!$D$27:$D$603,$B896,'7.  Persistence Report'!$H$27:$H$603,$D$795,'7.  Persistence Report'!$J$27:$J$603,"&lt;&gt;Adjustment")</f>
        <v>0</v>
      </c>
      <c r="K896" s="255">
        <f>SUMIFS('7.  Persistence Report'!BF$27:BF$603,'7.  Persistence Report'!$D$27:$D$603,$B896,'7.  Persistence Report'!$H$27:$H$603,$D$795,'7.  Persistence Report'!$J$27:$J$603,"&lt;&gt;Adjustment")</f>
        <v>0</v>
      </c>
      <c r="L896" s="255">
        <f>SUMIFS('7.  Persistence Report'!BG$27:BG$603,'7.  Persistence Report'!$D$27:$D$603,$B896,'7.  Persistence Report'!$H$27:$H$603,$D$795,'7.  Persistence Report'!$J$27:$J$603,"&lt;&gt;Adjustment")</f>
        <v>0</v>
      </c>
      <c r="M896" s="255">
        <f>SUMIFS('7.  Persistence Report'!BH$27:BH$603,'7.  Persistence Report'!$D$27:$D$603,$B896,'7.  Persistence Report'!$H$27:$H$603,$D$795,'7.  Persistence Report'!$J$27:$J$603,"&lt;&gt;Adjustment")</f>
        <v>0</v>
      </c>
      <c r="N896" s="255">
        <f>SUMIFS('7.  Persistence Report'!BI$27:BI$603,'7.  Persistence Report'!$D$27:$D$603,$B896,'7.  Persistence Report'!$H$27:$H$603,$D$795,'7.  Persistence Report'!$J$27:$J$603,"&lt;&gt;Adjustment")</f>
        <v>0</v>
      </c>
      <c r="O896" s="255">
        <f>SUMIFS('7.  Persistence Report'!BJ$27:BJ$603,'7.  Persistence Report'!$D$27:$D$603,$B896,'7.  Persistence Report'!$H$27:$H$603,$D$795,'7.  Persistence Report'!$J$27:$J$603,"&lt;&gt;Adjustment")</f>
        <v>0</v>
      </c>
      <c r="P896" s="255">
        <f>SUMIFS('7.  Persistence Report'!BK$27:BK$603,'7.  Persistence Report'!$D$27:$D$603,$B896,'7.  Persistence Report'!$H$27:$H$603,$D$795,'7.  Persistence Report'!$J$27:$J$603,"&lt;&gt;Adjustment")</f>
        <v>0</v>
      </c>
      <c r="Q896" s="255">
        <v>12</v>
      </c>
      <c r="R896" s="255">
        <f>SUMIFS('7.  Persistence Report'!T$27:T$603,'7.  Persistence Report'!$D$27:$D$603,$B896,'7.  Persistence Report'!$H$27:$H$603,$R$795,'7.  Persistence Report'!$J$27:$J$603,"&lt;&gt;Adjustment")</f>
        <v>0</v>
      </c>
      <c r="S896" s="255">
        <f>SUMIFS('7.  Persistence Report'!U$27:U$603,'7.  Persistence Report'!$D$27:$D$603,$B896,'7.  Persistence Report'!$H$27:$H$603,$R$795,'7.  Persistence Report'!$J$27:$J$603,"&lt;&gt;Adjustment")</f>
        <v>0</v>
      </c>
      <c r="T896" s="255">
        <f>SUMIFS('7.  Persistence Report'!V$27:V$603,'7.  Persistence Report'!$D$27:$D$603,$B896,'7.  Persistence Report'!$H$27:$H$603,$R$795,'7.  Persistence Report'!$J$27:$J$603,"&lt;&gt;Adjustment")</f>
        <v>0</v>
      </c>
      <c r="U896" s="255">
        <f>SUMIFS('7.  Persistence Report'!W$27:W$603,'7.  Persistence Report'!$D$27:$D$603,$B896,'7.  Persistence Report'!$H$27:$H$603,$R$795,'7.  Persistence Report'!$J$27:$J$603,"&lt;&gt;Adjustment")</f>
        <v>0</v>
      </c>
      <c r="V896" s="255">
        <f>SUMIFS('7.  Persistence Report'!X$27:X$603,'7.  Persistence Report'!$D$27:$D$603,$B896,'7.  Persistence Report'!$H$27:$H$603,$R$795,'7.  Persistence Report'!$J$27:$J$603,"&lt;&gt;Adjustment")</f>
        <v>0</v>
      </c>
      <c r="W896" s="255">
        <f>SUMIFS('7.  Persistence Report'!Y$27:Y$603,'7.  Persistence Report'!$D$27:$D$603,$B896,'7.  Persistence Report'!$H$27:$H$603,$R$795,'7.  Persistence Report'!$J$27:$J$603,"&lt;&gt;Adjustment")</f>
        <v>0</v>
      </c>
      <c r="X896" s="255">
        <f>SUMIFS('7.  Persistence Report'!Z$27:Z$603,'7.  Persistence Report'!$D$27:$D$603,$B896,'7.  Persistence Report'!$H$27:$H$603,$R$795,'7.  Persistence Report'!$J$27:$J$603,"&lt;&gt;Adjustment")</f>
        <v>0</v>
      </c>
      <c r="Y896" s="255">
        <f>SUMIFS('7.  Persistence Report'!AA$27:AA$603,'7.  Persistence Report'!$D$27:$D$603,$B896,'7.  Persistence Report'!$H$27:$H$603,$R$795,'7.  Persistence Report'!$J$27:$J$603,"&lt;&gt;Adjustment")</f>
        <v>0</v>
      </c>
      <c r="Z896" s="255">
        <f>SUMIFS('7.  Persistence Report'!AB$27:AB$603,'7.  Persistence Report'!$D$27:$D$603,$B896,'7.  Persistence Report'!$H$27:$H$603,$R$795,'7.  Persistence Report'!$J$27:$J$603,"&lt;&gt;Adjustment")</f>
        <v>0</v>
      </c>
      <c r="AA896" s="255">
        <f>SUMIFS('7.  Persistence Report'!AC$27:AC$603,'7.  Persistence Report'!$D$27:$D$603,$B896,'7.  Persistence Report'!$H$27:$H$603,$R$795,'7.  Persistence Report'!$J$27:$J$603,"&lt;&gt;Adjustment")</f>
        <v>0</v>
      </c>
      <c r="AB896" s="255">
        <f>SUMIFS('7.  Persistence Report'!AD$27:AD$603,'7.  Persistence Report'!$D$27:$D$603,$B896,'7.  Persistence Report'!$H$27:$H$603,$R$795,'7.  Persistence Report'!$J$27:$J$603,"&lt;&gt;Adjustment")</f>
        <v>0</v>
      </c>
      <c r="AC896" s="255">
        <f>SUMIFS('7.  Persistence Report'!AE$27:AE$603,'7.  Persistence Report'!$D$27:$D$603,$B896,'7.  Persistence Report'!$H$27:$H$603,$R$795,'7.  Persistence Report'!$J$27:$J$603,"&lt;&gt;Adjustment")</f>
        <v>0</v>
      </c>
      <c r="AD896" s="255">
        <f>SUMIFS('7.  Persistence Report'!AF$27:AF$603,'7.  Persistence Report'!$D$27:$D$603,$B896,'7.  Persistence Report'!$H$27:$H$603,$R$795,'7.  Persistence Report'!$J$27:$J$603,"&lt;&gt;Adjustment")</f>
        <v>0</v>
      </c>
      <c r="AE896" s="361">
        <f>IFERROR(VLOOKUP($B896,'3-a.  Rate Class Allocations'!$B:$AM,16,FALSE),0)</f>
        <v>0</v>
      </c>
      <c r="AF896" s="361">
        <f>IFERROR(VLOOKUP($B896,'3-a.  Rate Class Allocations'!$B:$AM,18,FALSE),0)</f>
        <v>0</v>
      </c>
      <c r="AG896" s="361">
        <f>IFERROR(VLOOKUP($B896,'3-a.  Rate Class Allocations'!$B:$AM,20,FALSE),0)</f>
        <v>0</v>
      </c>
      <c r="AH896" s="361">
        <f>IFERROR(VLOOKUP($B896,'3-a.  Rate Class Allocations'!$B:$AM,21,FALSE),0)</f>
        <v>0</v>
      </c>
      <c r="AI896" s="361">
        <f>IFERROR(VLOOKUP($B896,'3-a.  Rate Class Allocations'!$B:$AM,23,FALSE),0)</f>
        <v>1</v>
      </c>
      <c r="AJ896" s="361">
        <f>IFERROR(VLOOKUP($B896,'3-a.  Rate Class Allocations'!$B:$AM,25,FALSE),0)</f>
        <v>0</v>
      </c>
      <c r="AK896" s="366"/>
      <c r="AL896" s="366"/>
      <c r="AM896" s="366"/>
      <c r="AN896" s="366"/>
      <c r="AO896" s="366"/>
      <c r="AP896" s="366"/>
      <c r="AQ896" s="366"/>
      <c r="AR896" s="366"/>
      <c r="AS896" s="256">
        <f>SUM(AE896:AR896)</f>
        <v>1</v>
      </c>
    </row>
    <row r="897" spans="1:45" outlineLevel="1">
      <c r="A897" s="464"/>
      <c r="B897" s="254" t="s">
        <v>342</v>
      </c>
      <c r="C897" s="251" t="s">
        <v>163</v>
      </c>
      <c r="D897" s="255">
        <f>SUMIFS('7.  Persistence Report'!AY$27:AY$603,'7.  Persistence Report'!$D$27:$D$603,$B896,'7.  Persistence Report'!$H$27:$H$603,$D$795,'7.  Persistence Report'!$J$27:$J$603,"Adjustment")</f>
        <v>1253000</v>
      </c>
      <c r="E897" s="255">
        <f>SUMIFS('7.  Persistence Report'!AZ$27:AZ$603,'7.  Persistence Report'!$D$27:$D$603,$B896,'7.  Persistence Report'!$H$27:$H$603,$D$795,'7.  Persistence Report'!$J$27:$J$603,"Adjustment")</f>
        <v>1253000</v>
      </c>
      <c r="F897" s="255">
        <f>SUMIFS('7.  Persistence Report'!BA$27:BA$603,'7.  Persistence Report'!$D$27:$D$603,$B896,'7.  Persistence Report'!$H$27:$H$603,$D$795,'7.  Persistence Report'!$J$27:$J$603,"Adjustment")</f>
        <v>1253000</v>
      </c>
      <c r="G897" s="255">
        <f>SUMIFS('7.  Persistence Report'!BB$27:BB$603,'7.  Persistence Report'!$D$27:$D$603,$B896,'7.  Persistence Report'!$H$27:$H$603,$D$795,'7.  Persistence Report'!$J$27:$J$603,"Adjustment")</f>
        <v>1253000</v>
      </c>
      <c r="H897" s="255">
        <f>SUMIFS('7.  Persistence Report'!BC$27:BC$603,'7.  Persistence Report'!$D$27:$D$603,$B896,'7.  Persistence Report'!$H$27:$H$603,$D$795,'7.  Persistence Report'!$J$27:$J$603,"Adjustment")</f>
        <v>1253000</v>
      </c>
      <c r="I897" s="255">
        <f>SUMIFS('7.  Persistence Report'!BD$27:BD$603,'7.  Persistence Report'!$D$27:$D$603,$B896,'7.  Persistence Report'!$H$27:$H$603,$D$795,'7.  Persistence Report'!$J$27:$J$603,"Adjustment")</f>
        <v>1253000</v>
      </c>
      <c r="J897" s="255">
        <f>SUMIFS('7.  Persistence Report'!BE$27:BE$603,'7.  Persistence Report'!$D$27:$D$603,$B896,'7.  Persistence Report'!$H$27:$H$603,$D$795,'7.  Persistence Report'!$J$27:$J$603,"Adjustment")</f>
        <v>1253000</v>
      </c>
      <c r="K897" s="255">
        <f>SUMIFS('7.  Persistence Report'!BF$27:BF$603,'7.  Persistence Report'!$D$27:$D$603,$B896,'7.  Persistence Report'!$H$27:$H$603,$D$795,'7.  Persistence Report'!$J$27:$J$603,"Adjustment")</f>
        <v>1253000</v>
      </c>
      <c r="L897" s="255">
        <f>SUMIFS('7.  Persistence Report'!BG$27:BG$603,'7.  Persistence Report'!$D$27:$D$603,$B896,'7.  Persistence Report'!$H$27:$H$603,$D$795,'7.  Persistence Report'!$J$27:$J$603,"Adjustment")</f>
        <v>1253000</v>
      </c>
      <c r="M897" s="255">
        <f>SUMIFS('7.  Persistence Report'!BH$27:BH$603,'7.  Persistence Report'!$D$27:$D$603,$B896,'7.  Persistence Report'!$H$27:$H$603,$D$795,'7.  Persistence Report'!$J$27:$J$603,"Adjustment")</f>
        <v>1253000</v>
      </c>
      <c r="N897" s="255">
        <f>SUMIFS('7.  Persistence Report'!BI$27:BI$603,'7.  Persistence Report'!$D$27:$D$603,$B896,'7.  Persistence Report'!$H$27:$H$603,$D$795,'7.  Persistence Report'!$J$27:$J$603,"Adjustment")</f>
        <v>1253000</v>
      </c>
      <c r="O897" s="255">
        <f>SUMIFS('7.  Persistence Report'!BJ$27:BJ$603,'7.  Persistence Report'!$D$27:$D$603,$B896,'7.  Persistence Report'!$H$27:$H$603,$D$795,'7.  Persistence Report'!$J$27:$J$603,"Adjustment")</f>
        <v>1253000</v>
      </c>
      <c r="P897" s="255">
        <f>SUMIFS('7.  Persistence Report'!BK$27:BK$603,'7.  Persistence Report'!$D$27:$D$603,$B896,'7.  Persistence Report'!$H$27:$H$603,$D$795,'7.  Persistence Report'!$J$27:$J$603,"Adjustment")</f>
        <v>1253000</v>
      </c>
      <c r="Q897" s="255">
        <f>Q896</f>
        <v>12</v>
      </c>
      <c r="R897" s="255">
        <f>SUMIFS('7.  Persistence Report'!T$27:T$603,'7.  Persistence Report'!$D$27:$D$603,$B896,'7.  Persistence Report'!$H$27:$H$603,$R$795,'7.  Persistence Report'!$J$27:$J$603,"Adjustment")</f>
        <v>129</v>
      </c>
      <c r="S897" s="255">
        <f>SUMIFS('7.  Persistence Report'!U$27:U$603,'7.  Persistence Report'!$D$27:$D$603,$B896,'7.  Persistence Report'!$H$27:$H$603,$R$795,'7.  Persistence Report'!$J$27:$J$603,"Adjustment")</f>
        <v>129</v>
      </c>
      <c r="T897" s="255">
        <f>SUMIFS('7.  Persistence Report'!V$27:V$603,'7.  Persistence Report'!$D$27:$D$603,$B896,'7.  Persistence Report'!$H$27:$H$603,$R$795,'7.  Persistence Report'!$J$27:$J$603,"Adjustment")</f>
        <v>129</v>
      </c>
      <c r="U897" s="255">
        <f>SUMIFS('7.  Persistence Report'!W$27:W$603,'7.  Persistence Report'!$D$27:$D$603,$B896,'7.  Persistence Report'!$H$27:$H$603,$R$795,'7.  Persistence Report'!$J$27:$J$603,"Adjustment")</f>
        <v>129</v>
      </c>
      <c r="V897" s="255">
        <f>SUMIFS('7.  Persistence Report'!X$27:X$603,'7.  Persistence Report'!$D$27:$D$603,$B896,'7.  Persistence Report'!$H$27:$H$603,$R$795,'7.  Persistence Report'!$J$27:$J$603,"Adjustment")</f>
        <v>129</v>
      </c>
      <c r="W897" s="255">
        <f>SUMIFS('7.  Persistence Report'!Y$27:Y$603,'7.  Persistence Report'!$D$27:$D$603,$B896,'7.  Persistence Report'!$H$27:$H$603,$R$795,'7.  Persistence Report'!$J$27:$J$603,"Adjustment")</f>
        <v>129</v>
      </c>
      <c r="X897" s="255">
        <f>SUMIFS('7.  Persistence Report'!Z$27:Z$603,'7.  Persistence Report'!$D$27:$D$603,$B896,'7.  Persistence Report'!$H$27:$H$603,$R$795,'7.  Persistence Report'!$J$27:$J$603,"Adjustment")</f>
        <v>129</v>
      </c>
      <c r="Y897" s="255">
        <f>SUMIFS('7.  Persistence Report'!AA$27:AA$603,'7.  Persistence Report'!$D$27:$D$603,$B896,'7.  Persistence Report'!$H$27:$H$603,$R$795,'7.  Persistence Report'!$J$27:$J$603,"Adjustment")</f>
        <v>129</v>
      </c>
      <c r="Z897" s="255">
        <f>SUMIFS('7.  Persistence Report'!AB$27:AB$603,'7.  Persistence Report'!$D$27:$D$603,$B896,'7.  Persistence Report'!$H$27:$H$603,$R$795,'7.  Persistence Report'!$J$27:$J$603,"Adjustment")</f>
        <v>129</v>
      </c>
      <c r="AA897" s="255">
        <f>SUMIFS('7.  Persistence Report'!AC$27:AC$603,'7.  Persistence Report'!$D$27:$D$603,$B896,'7.  Persistence Report'!$H$27:$H$603,$R$795,'7.  Persistence Report'!$J$27:$J$603,"Adjustment")</f>
        <v>129</v>
      </c>
      <c r="AB897" s="255">
        <f>SUMIFS('7.  Persistence Report'!AD$27:AD$603,'7.  Persistence Report'!$D$27:$D$603,$B896,'7.  Persistence Report'!$H$27:$H$603,$R$795,'7.  Persistence Report'!$J$27:$J$603,"Adjustment")</f>
        <v>129</v>
      </c>
      <c r="AC897" s="255">
        <f>SUMIFS('7.  Persistence Report'!AE$27:AE$603,'7.  Persistence Report'!$D$27:$D$603,$B896,'7.  Persistence Report'!$H$27:$H$603,$R$795,'7.  Persistence Report'!$J$27:$J$603,"Adjustment")</f>
        <v>129</v>
      </c>
      <c r="AD897" s="255">
        <f>SUMIFS('7.  Persistence Report'!AF$27:AF$603,'7.  Persistence Report'!$D$27:$D$603,$B896,'7.  Persistence Report'!$H$27:$H$603,$R$795,'7.  Persistence Report'!$J$27:$J$603,"Adjustment")</f>
        <v>129</v>
      </c>
      <c r="AE897" s="362">
        <f>AE896</f>
        <v>0</v>
      </c>
      <c r="AF897" s="362">
        <f t="shared" ref="AF897" si="2639">AF896</f>
        <v>0</v>
      </c>
      <c r="AG897" s="362">
        <f t="shared" ref="AG897" si="2640">AG896</f>
        <v>0</v>
      </c>
      <c r="AH897" s="362">
        <f t="shared" ref="AH897" si="2641">AH896</f>
        <v>0</v>
      </c>
      <c r="AI897" s="362">
        <f t="shared" ref="AI897" si="2642">AI896</f>
        <v>1</v>
      </c>
      <c r="AJ897" s="362">
        <f t="shared" ref="AJ897" si="2643">AJ896</f>
        <v>0</v>
      </c>
      <c r="AK897" s="362">
        <f t="shared" ref="AK897" si="2644">AK896</f>
        <v>0</v>
      </c>
      <c r="AL897" s="362">
        <f t="shared" ref="AL897" si="2645">AL896</f>
        <v>0</v>
      </c>
      <c r="AM897" s="362">
        <f t="shared" ref="AM897" si="2646">AM896</f>
        <v>0</v>
      </c>
      <c r="AN897" s="362">
        <f t="shared" ref="AN897" si="2647">AN896</f>
        <v>0</v>
      </c>
      <c r="AO897" s="362">
        <f t="shared" ref="AO897" si="2648">AO896</f>
        <v>0</v>
      </c>
      <c r="AP897" s="362">
        <f t="shared" ref="AP897" si="2649">AP896</f>
        <v>0</v>
      </c>
      <c r="AQ897" s="362">
        <f t="shared" ref="AQ897" si="2650">AQ896</f>
        <v>0</v>
      </c>
      <c r="AR897" s="362">
        <f t="shared" ref="AR897" si="2651">AR896</f>
        <v>0</v>
      </c>
      <c r="AS897" s="266"/>
    </row>
    <row r="898" spans="1:45"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outlineLevel="1">
      <c r="A899" s="464">
        <v>32</v>
      </c>
      <c r="B899" s="379" t="s">
        <v>124</v>
      </c>
      <c r="C899" s="251" t="s">
        <v>25</v>
      </c>
      <c r="D899" s="255">
        <f>SUMIFS('7.  Persistence Report'!AY$27:AY$603,'7.  Persistence Report'!$D$27:$D$603,$B899,'7.  Persistence Report'!$H$27:$H$603,$D$795,'7.  Persistence Report'!$J$27:$J$603,"&lt;&gt;Adjustment")</f>
        <v>0</v>
      </c>
      <c r="E899" s="255">
        <f>SUMIFS('7.  Persistence Report'!AZ$27:AZ$603,'7.  Persistence Report'!$D$27:$D$603,$B899,'7.  Persistence Report'!$H$27:$H$603,$D$795,'7.  Persistence Report'!$J$27:$J$603,"&lt;&gt;Adjustment")</f>
        <v>0</v>
      </c>
      <c r="F899" s="255">
        <f>SUMIFS('7.  Persistence Report'!BA$27:BA$603,'7.  Persistence Report'!$D$27:$D$603,$B899,'7.  Persistence Report'!$H$27:$H$603,$D$795,'7.  Persistence Report'!$J$27:$J$603,"&lt;&gt;Adjustment")</f>
        <v>0</v>
      </c>
      <c r="G899" s="255">
        <f>SUMIFS('7.  Persistence Report'!BB$27:BB$603,'7.  Persistence Report'!$D$27:$D$603,$B899,'7.  Persistence Report'!$H$27:$H$603,$D$795,'7.  Persistence Report'!$J$27:$J$603,"&lt;&gt;Adjustment")</f>
        <v>0</v>
      </c>
      <c r="H899" s="255">
        <f>SUMIFS('7.  Persistence Report'!BC$27:BC$603,'7.  Persistence Report'!$D$27:$D$603,$B899,'7.  Persistence Report'!$H$27:$H$603,$D$795,'7.  Persistence Report'!$J$27:$J$603,"&lt;&gt;Adjustment")</f>
        <v>0</v>
      </c>
      <c r="I899" s="255">
        <f>SUMIFS('7.  Persistence Report'!BD$27:BD$603,'7.  Persistence Report'!$D$27:$D$603,$B899,'7.  Persistence Report'!$H$27:$H$603,$D$795,'7.  Persistence Report'!$J$27:$J$603,"&lt;&gt;Adjustment")</f>
        <v>0</v>
      </c>
      <c r="J899" s="255">
        <f>SUMIFS('7.  Persistence Report'!BE$27:BE$603,'7.  Persistence Report'!$D$27:$D$603,$B899,'7.  Persistence Report'!$H$27:$H$603,$D$795,'7.  Persistence Report'!$J$27:$J$603,"&lt;&gt;Adjustment")</f>
        <v>0</v>
      </c>
      <c r="K899" s="255">
        <f>SUMIFS('7.  Persistence Report'!BF$27:BF$603,'7.  Persistence Report'!$D$27:$D$603,$B899,'7.  Persistence Report'!$H$27:$H$603,$D$795,'7.  Persistence Report'!$J$27:$J$603,"&lt;&gt;Adjustment")</f>
        <v>0</v>
      </c>
      <c r="L899" s="255">
        <f>SUMIFS('7.  Persistence Report'!BG$27:BG$603,'7.  Persistence Report'!$D$27:$D$603,$B899,'7.  Persistence Report'!$H$27:$H$603,$D$795,'7.  Persistence Report'!$J$27:$J$603,"&lt;&gt;Adjustment")</f>
        <v>0</v>
      </c>
      <c r="M899" s="255">
        <f>SUMIFS('7.  Persistence Report'!BH$27:BH$603,'7.  Persistence Report'!$D$27:$D$603,$B899,'7.  Persistence Report'!$H$27:$H$603,$D$795,'7.  Persistence Report'!$J$27:$J$603,"&lt;&gt;Adjustment")</f>
        <v>0</v>
      </c>
      <c r="N899" s="255">
        <f>SUMIFS('7.  Persistence Report'!BI$27:BI$603,'7.  Persistence Report'!$D$27:$D$603,$B899,'7.  Persistence Report'!$H$27:$H$603,$D$795,'7.  Persistence Report'!$J$27:$J$603,"&lt;&gt;Adjustment")</f>
        <v>0</v>
      </c>
      <c r="O899" s="255">
        <f>SUMIFS('7.  Persistence Report'!BJ$27:BJ$603,'7.  Persistence Report'!$D$27:$D$603,$B899,'7.  Persistence Report'!$H$27:$H$603,$D$795,'7.  Persistence Report'!$J$27:$J$603,"&lt;&gt;Adjustment")</f>
        <v>0</v>
      </c>
      <c r="P899" s="255">
        <f>SUMIFS('7.  Persistence Report'!BK$27:BK$603,'7.  Persistence Report'!$D$27:$D$603,$B899,'7.  Persistence Report'!$H$27:$H$603,$D$795,'7.  Persistence Report'!$J$27:$J$603,"&lt;&gt;Adjustment")</f>
        <v>0</v>
      </c>
      <c r="Q899" s="255">
        <v>12</v>
      </c>
      <c r="R899" s="255">
        <f>SUMIFS('7.  Persistence Report'!T$27:T$603,'7.  Persistence Report'!$D$27:$D$603,$B899,'7.  Persistence Report'!$H$27:$H$603,$R$795,'7.  Persistence Report'!$J$27:$J$603,"&lt;&gt;Adjustment")</f>
        <v>0</v>
      </c>
      <c r="S899" s="255">
        <f>SUMIFS('7.  Persistence Report'!U$27:U$603,'7.  Persistence Report'!$D$27:$D$603,$B899,'7.  Persistence Report'!$H$27:$H$603,$R$795,'7.  Persistence Report'!$J$27:$J$603,"&lt;&gt;Adjustment")</f>
        <v>0</v>
      </c>
      <c r="T899" s="255">
        <f>SUMIFS('7.  Persistence Report'!V$27:V$603,'7.  Persistence Report'!$D$27:$D$603,$B899,'7.  Persistence Report'!$H$27:$H$603,$R$795,'7.  Persistence Report'!$J$27:$J$603,"&lt;&gt;Adjustment")</f>
        <v>0</v>
      </c>
      <c r="U899" s="255">
        <f>SUMIFS('7.  Persistence Report'!W$27:W$603,'7.  Persistence Report'!$D$27:$D$603,$B899,'7.  Persistence Report'!$H$27:$H$603,$R$795,'7.  Persistence Report'!$J$27:$J$603,"&lt;&gt;Adjustment")</f>
        <v>0</v>
      </c>
      <c r="V899" s="255">
        <f>SUMIFS('7.  Persistence Report'!X$27:X$603,'7.  Persistence Report'!$D$27:$D$603,$B899,'7.  Persistence Report'!$H$27:$H$603,$R$795,'7.  Persistence Report'!$J$27:$J$603,"&lt;&gt;Adjustment")</f>
        <v>0</v>
      </c>
      <c r="W899" s="255">
        <f>SUMIFS('7.  Persistence Report'!Y$27:Y$603,'7.  Persistence Report'!$D$27:$D$603,$B899,'7.  Persistence Report'!$H$27:$H$603,$R$795,'7.  Persistence Report'!$J$27:$J$603,"&lt;&gt;Adjustment")</f>
        <v>0</v>
      </c>
      <c r="X899" s="255">
        <f>SUMIFS('7.  Persistence Report'!Z$27:Z$603,'7.  Persistence Report'!$D$27:$D$603,$B899,'7.  Persistence Report'!$H$27:$H$603,$R$795,'7.  Persistence Report'!$J$27:$J$603,"&lt;&gt;Adjustment")</f>
        <v>0</v>
      </c>
      <c r="Y899" s="255">
        <f>SUMIFS('7.  Persistence Report'!AA$27:AA$603,'7.  Persistence Report'!$D$27:$D$603,$B899,'7.  Persistence Report'!$H$27:$H$603,$R$795,'7.  Persistence Report'!$J$27:$J$603,"&lt;&gt;Adjustment")</f>
        <v>0</v>
      </c>
      <c r="Z899" s="255">
        <f>SUMIFS('7.  Persistence Report'!AB$27:AB$603,'7.  Persistence Report'!$D$27:$D$603,$B899,'7.  Persistence Report'!$H$27:$H$603,$R$795,'7.  Persistence Report'!$J$27:$J$603,"&lt;&gt;Adjustment")</f>
        <v>0</v>
      </c>
      <c r="AA899" s="255">
        <f>SUMIFS('7.  Persistence Report'!AC$27:AC$603,'7.  Persistence Report'!$D$27:$D$603,$B899,'7.  Persistence Report'!$H$27:$H$603,$R$795,'7.  Persistence Report'!$J$27:$J$603,"&lt;&gt;Adjustment")</f>
        <v>0</v>
      </c>
      <c r="AB899" s="255">
        <f>SUMIFS('7.  Persistence Report'!AD$27:AD$603,'7.  Persistence Report'!$D$27:$D$603,$B899,'7.  Persistence Report'!$H$27:$H$603,$R$795,'7.  Persistence Report'!$J$27:$J$603,"&lt;&gt;Adjustment")</f>
        <v>0</v>
      </c>
      <c r="AC899" s="255">
        <f>SUMIFS('7.  Persistence Report'!AE$27:AE$603,'7.  Persistence Report'!$D$27:$D$603,$B899,'7.  Persistence Report'!$H$27:$H$603,$R$795,'7.  Persistence Report'!$J$27:$J$603,"&lt;&gt;Adjustment")</f>
        <v>0</v>
      </c>
      <c r="AD899" s="255">
        <f>SUMIFS('7.  Persistence Report'!AF$27:AF$603,'7.  Persistence Report'!$D$27:$D$603,$B899,'7.  Persistence Report'!$H$27:$H$603,$R$795,'7.  Persistence Report'!$J$27:$J$603,"&lt;&gt;Adjustment")</f>
        <v>0</v>
      </c>
      <c r="AE899" s="361">
        <f>IFERROR(VLOOKUP($B899,'3-a.  Rate Class Allocations'!$B:$AM,16,FALSE),0)</f>
        <v>0</v>
      </c>
      <c r="AF899" s="361">
        <f>IFERROR(VLOOKUP($B899,'3-a.  Rate Class Allocations'!$B:$AM,18,FALSE),0)</f>
        <v>0</v>
      </c>
      <c r="AG899" s="361">
        <f>IFERROR(VLOOKUP($B899,'3-a.  Rate Class Allocations'!$B:$AM,20,FALSE),0)</f>
        <v>1.0422056016421254E-2</v>
      </c>
      <c r="AH899" s="361">
        <f>IFERROR(VLOOKUP($B899,'3-a.  Rate Class Allocations'!$B:$AM,21,FALSE),0)</f>
        <v>0.22321279685040674</v>
      </c>
      <c r="AI899" s="361">
        <f>IFERROR(VLOOKUP($B899,'3-a.  Rate Class Allocations'!$B:$AM,23,FALSE),0)</f>
        <v>7.8800844338337353E-2</v>
      </c>
      <c r="AJ899" s="361">
        <f>IFERROR(VLOOKUP($B899,'3-a.  Rate Class Allocations'!$B:$AM,25,FALSE),0)</f>
        <v>0.67182651206110544</v>
      </c>
      <c r="AK899" s="366"/>
      <c r="AL899" s="366"/>
      <c r="AM899" s="366"/>
      <c r="AN899" s="366"/>
      <c r="AO899" s="366"/>
      <c r="AP899" s="366"/>
      <c r="AQ899" s="366"/>
      <c r="AR899" s="366"/>
      <c r="AS899" s="256">
        <f>SUM(AE899:AR899)</f>
        <v>0.98426220926627073</v>
      </c>
    </row>
    <row r="900" spans="1:45" outlineLevel="1">
      <c r="A900" s="464"/>
      <c r="B900" s="254" t="s">
        <v>342</v>
      </c>
      <c r="C900" s="251" t="s">
        <v>163</v>
      </c>
      <c r="D900" s="255">
        <f>SUMIFS('7.  Persistence Report'!AY$27:AY$603,'7.  Persistence Report'!$D$27:$D$603,$B899,'7.  Persistence Report'!$H$27:$H$603,$D$795,'7.  Persistence Report'!$J$27:$J$603,"Adjustment")</f>
        <v>0</v>
      </c>
      <c r="E900" s="255">
        <f>SUMIFS('7.  Persistence Report'!AZ$27:AZ$603,'7.  Persistence Report'!$D$27:$D$603,$B899,'7.  Persistence Report'!$H$27:$H$603,$D$795,'7.  Persistence Report'!$J$27:$J$603,"Adjustment")</f>
        <v>0</v>
      </c>
      <c r="F900" s="255">
        <f>SUMIFS('7.  Persistence Report'!BA$27:BA$603,'7.  Persistence Report'!$D$27:$D$603,$B899,'7.  Persistence Report'!$H$27:$H$603,$D$795,'7.  Persistence Report'!$J$27:$J$603,"Adjustment")</f>
        <v>0</v>
      </c>
      <c r="G900" s="255">
        <f>SUMIFS('7.  Persistence Report'!BB$27:BB$603,'7.  Persistence Report'!$D$27:$D$603,$B899,'7.  Persistence Report'!$H$27:$H$603,$D$795,'7.  Persistence Report'!$J$27:$J$603,"Adjustment")</f>
        <v>0</v>
      </c>
      <c r="H900" s="255">
        <f>SUMIFS('7.  Persistence Report'!BC$27:BC$603,'7.  Persistence Report'!$D$27:$D$603,$B899,'7.  Persistence Report'!$H$27:$H$603,$D$795,'7.  Persistence Report'!$J$27:$J$603,"Adjustment")</f>
        <v>0</v>
      </c>
      <c r="I900" s="255">
        <f>SUMIFS('7.  Persistence Report'!BD$27:BD$603,'7.  Persistence Report'!$D$27:$D$603,$B899,'7.  Persistence Report'!$H$27:$H$603,$D$795,'7.  Persistence Report'!$J$27:$J$603,"Adjustment")</f>
        <v>0</v>
      </c>
      <c r="J900" s="255">
        <f>SUMIFS('7.  Persistence Report'!BE$27:BE$603,'7.  Persistence Report'!$D$27:$D$603,$B899,'7.  Persistence Report'!$H$27:$H$603,$D$795,'7.  Persistence Report'!$J$27:$J$603,"Adjustment")</f>
        <v>0</v>
      </c>
      <c r="K900" s="255">
        <f>SUMIFS('7.  Persistence Report'!BF$27:BF$603,'7.  Persistence Report'!$D$27:$D$603,$B899,'7.  Persistence Report'!$H$27:$H$603,$D$795,'7.  Persistence Report'!$J$27:$J$603,"Adjustment")</f>
        <v>0</v>
      </c>
      <c r="L900" s="255">
        <f>SUMIFS('7.  Persistence Report'!BG$27:BG$603,'7.  Persistence Report'!$D$27:$D$603,$B899,'7.  Persistence Report'!$H$27:$H$603,$D$795,'7.  Persistence Report'!$J$27:$J$603,"Adjustment")</f>
        <v>0</v>
      </c>
      <c r="M900" s="255">
        <f>SUMIFS('7.  Persistence Report'!BH$27:BH$603,'7.  Persistence Report'!$D$27:$D$603,$B899,'7.  Persistence Report'!$H$27:$H$603,$D$795,'7.  Persistence Report'!$J$27:$J$603,"Adjustment")</f>
        <v>0</v>
      </c>
      <c r="N900" s="255">
        <f>SUMIFS('7.  Persistence Report'!BI$27:BI$603,'7.  Persistence Report'!$D$27:$D$603,$B899,'7.  Persistence Report'!$H$27:$H$603,$D$795,'7.  Persistence Report'!$J$27:$J$603,"Adjustment")</f>
        <v>0</v>
      </c>
      <c r="O900" s="255">
        <f>SUMIFS('7.  Persistence Report'!BJ$27:BJ$603,'7.  Persistence Report'!$D$27:$D$603,$B899,'7.  Persistence Report'!$H$27:$H$603,$D$795,'7.  Persistence Report'!$J$27:$J$603,"Adjustment")</f>
        <v>0</v>
      </c>
      <c r="P900" s="255">
        <f>SUMIFS('7.  Persistence Report'!BK$27:BK$603,'7.  Persistence Report'!$D$27:$D$603,$B899,'7.  Persistence Report'!$H$27:$H$603,$D$795,'7.  Persistence Report'!$J$27:$J$603,"Adjustment")</f>
        <v>0</v>
      </c>
      <c r="Q900" s="255">
        <f>Q899</f>
        <v>12</v>
      </c>
      <c r="R900" s="255">
        <f>SUMIFS('7.  Persistence Report'!T$27:T$603,'7.  Persistence Report'!$D$27:$D$603,$B899,'7.  Persistence Report'!$H$27:$H$603,$R$795,'7.  Persistence Report'!$J$27:$J$603,"Adjustment")</f>
        <v>0</v>
      </c>
      <c r="S900" s="255">
        <f>SUMIFS('7.  Persistence Report'!U$27:U$603,'7.  Persistence Report'!$D$27:$D$603,$B899,'7.  Persistence Report'!$H$27:$H$603,$R$795,'7.  Persistence Report'!$J$27:$J$603,"Adjustment")</f>
        <v>0</v>
      </c>
      <c r="T900" s="255">
        <f>SUMIFS('7.  Persistence Report'!V$27:V$603,'7.  Persistence Report'!$D$27:$D$603,$B899,'7.  Persistence Report'!$H$27:$H$603,$R$795,'7.  Persistence Report'!$J$27:$J$603,"Adjustment")</f>
        <v>0</v>
      </c>
      <c r="U900" s="255">
        <f>SUMIFS('7.  Persistence Report'!W$27:W$603,'7.  Persistence Report'!$D$27:$D$603,$B899,'7.  Persistence Report'!$H$27:$H$603,$R$795,'7.  Persistence Report'!$J$27:$J$603,"Adjustment")</f>
        <v>0</v>
      </c>
      <c r="V900" s="255">
        <f>SUMIFS('7.  Persistence Report'!X$27:X$603,'7.  Persistence Report'!$D$27:$D$603,$B899,'7.  Persistence Report'!$H$27:$H$603,$R$795,'7.  Persistence Report'!$J$27:$J$603,"Adjustment")</f>
        <v>0</v>
      </c>
      <c r="W900" s="255">
        <f>SUMIFS('7.  Persistence Report'!Y$27:Y$603,'7.  Persistence Report'!$D$27:$D$603,$B899,'7.  Persistence Report'!$H$27:$H$603,$R$795,'7.  Persistence Report'!$J$27:$J$603,"Adjustment")</f>
        <v>0</v>
      </c>
      <c r="X900" s="255">
        <f>SUMIFS('7.  Persistence Report'!Z$27:Z$603,'7.  Persistence Report'!$D$27:$D$603,$B899,'7.  Persistence Report'!$H$27:$H$603,$R$795,'7.  Persistence Report'!$J$27:$J$603,"Adjustment")</f>
        <v>0</v>
      </c>
      <c r="Y900" s="255">
        <f>SUMIFS('7.  Persistence Report'!AA$27:AA$603,'7.  Persistence Report'!$D$27:$D$603,$B899,'7.  Persistence Report'!$H$27:$H$603,$R$795,'7.  Persistence Report'!$J$27:$J$603,"Adjustment")</f>
        <v>0</v>
      </c>
      <c r="Z900" s="255">
        <f>SUMIFS('7.  Persistence Report'!AB$27:AB$603,'7.  Persistence Report'!$D$27:$D$603,$B899,'7.  Persistence Report'!$H$27:$H$603,$R$795,'7.  Persistence Report'!$J$27:$J$603,"Adjustment")</f>
        <v>0</v>
      </c>
      <c r="AA900" s="255">
        <f>SUMIFS('7.  Persistence Report'!AC$27:AC$603,'7.  Persistence Report'!$D$27:$D$603,$B899,'7.  Persistence Report'!$H$27:$H$603,$R$795,'7.  Persistence Report'!$J$27:$J$603,"Adjustment")</f>
        <v>0</v>
      </c>
      <c r="AB900" s="255">
        <f>SUMIFS('7.  Persistence Report'!AD$27:AD$603,'7.  Persistence Report'!$D$27:$D$603,$B899,'7.  Persistence Report'!$H$27:$H$603,$R$795,'7.  Persistence Report'!$J$27:$J$603,"Adjustment")</f>
        <v>0</v>
      </c>
      <c r="AC900" s="255">
        <f>SUMIFS('7.  Persistence Report'!AE$27:AE$603,'7.  Persistence Report'!$D$27:$D$603,$B899,'7.  Persistence Report'!$H$27:$H$603,$R$795,'7.  Persistence Report'!$J$27:$J$603,"Adjustment")</f>
        <v>0</v>
      </c>
      <c r="AD900" s="255">
        <f>SUMIFS('7.  Persistence Report'!AF$27:AF$603,'7.  Persistence Report'!$D$27:$D$603,$B899,'7.  Persistence Report'!$H$27:$H$603,$R$795,'7.  Persistence Report'!$J$27:$J$603,"Adjustment")</f>
        <v>0</v>
      </c>
      <c r="AE900" s="362">
        <f>AE899</f>
        <v>0</v>
      </c>
      <c r="AF900" s="362">
        <f t="shared" ref="AF900" si="2652">AF899</f>
        <v>0</v>
      </c>
      <c r="AG900" s="362">
        <f t="shared" ref="AG900" si="2653">AG899</f>
        <v>1.0422056016421254E-2</v>
      </c>
      <c r="AH900" s="362">
        <f t="shared" ref="AH900" si="2654">AH899</f>
        <v>0.22321279685040674</v>
      </c>
      <c r="AI900" s="362">
        <f t="shared" ref="AI900" si="2655">AI899</f>
        <v>7.8800844338337353E-2</v>
      </c>
      <c r="AJ900" s="362">
        <f t="shared" ref="AJ900" si="2656">AJ899</f>
        <v>0.67182651206110544</v>
      </c>
      <c r="AK900" s="362">
        <f t="shared" ref="AK900" si="2657">AK899</f>
        <v>0</v>
      </c>
      <c r="AL900" s="362">
        <f t="shared" ref="AL900" si="2658">AL899</f>
        <v>0</v>
      </c>
      <c r="AM900" s="362">
        <f t="shared" ref="AM900" si="2659">AM899</f>
        <v>0</v>
      </c>
      <c r="AN900" s="362">
        <f t="shared" ref="AN900" si="2660">AN899</f>
        <v>0</v>
      </c>
      <c r="AO900" s="362">
        <f t="shared" ref="AO900" si="2661">AO899</f>
        <v>0</v>
      </c>
      <c r="AP900" s="362">
        <f t="shared" ref="AP900" si="2662">AP899</f>
        <v>0</v>
      </c>
      <c r="AQ900" s="362">
        <f t="shared" ref="AQ900" si="2663">AQ899</f>
        <v>0</v>
      </c>
      <c r="AR900" s="362">
        <f>AR899</f>
        <v>0</v>
      </c>
      <c r="AS900" s="266"/>
    </row>
    <row r="901" spans="1:45"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5.75" outlineLevel="1">
      <c r="A902" s="464"/>
      <c r="B902" s="248" t="s">
        <v>499</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outlineLevel="1">
      <c r="A903" s="464">
        <v>33</v>
      </c>
      <c r="B903" s="379" t="s">
        <v>125</v>
      </c>
      <c r="C903" s="251" t="s">
        <v>25</v>
      </c>
      <c r="D903" s="255">
        <f>SUMIFS('7.  Persistence Report'!AY$27:AY$603,'7.  Persistence Report'!$D$27:$D$603,$B903,'7.  Persistence Report'!$H$27:$H$603,$D$795,'7.  Persistence Report'!$J$27:$J$603,"&lt;&gt;Adjustment")</f>
        <v>3822390.1669992255</v>
      </c>
      <c r="E903" s="255">
        <f>SUMIFS('7.  Persistence Report'!AZ$27:AZ$603,'7.  Persistence Report'!$D$27:$D$603,$B903,'7.  Persistence Report'!$H$27:$H$603,$D$795,'7.  Persistence Report'!$J$27:$J$603,"&lt;&gt;Adjustment")</f>
        <v>3822390.1669992255</v>
      </c>
      <c r="F903" s="255">
        <f>SUMIFS('7.  Persistence Report'!BA$27:BA$603,'7.  Persistence Report'!$D$27:$D$603,$B903,'7.  Persistence Report'!$H$27:$H$603,$D$795,'7.  Persistence Report'!$J$27:$J$603,"&lt;&gt;Adjustment")</f>
        <v>3822390.1669992255</v>
      </c>
      <c r="G903" s="255">
        <f>SUMIFS('7.  Persistence Report'!BB$27:BB$603,'7.  Persistence Report'!$D$27:$D$603,$B903,'7.  Persistence Report'!$H$27:$H$603,$D$795,'7.  Persistence Report'!$J$27:$J$603,"&lt;&gt;Adjustment")</f>
        <v>3406727.1916831676</v>
      </c>
      <c r="H903" s="255">
        <f>SUMIFS('7.  Persistence Report'!BC$27:BC$603,'7.  Persistence Report'!$D$27:$D$603,$B903,'7.  Persistence Report'!$H$27:$H$603,$D$795,'7.  Persistence Report'!$J$27:$J$603,"&lt;&gt;Adjustment")</f>
        <v>3047226.1923160832</v>
      </c>
      <c r="I903" s="255">
        <f>SUMIFS('7.  Persistence Report'!BD$27:BD$603,'7.  Persistence Report'!$D$27:$D$603,$B903,'7.  Persistence Report'!$H$27:$H$603,$D$795,'7.  Persistence Report'!$J$27:$J$603,"&lt;&gt;Adjustment")</f>
        <v>2985474.4848878602</v>
      </c>
      <c r="J903" s="255">
        <f>SUMIFS('7.  Persistence Report'!BE$27:BE$603,'7.  Persistence Report'!$D$27:$D$603,$B903,'7.  Persistence Report'!$H$27:$H$603,$D$795,'7.  Persistence Report'!$J$27:$J$603,"&lt;&gt;Adjustment")</f>
        <v>2985474.4848878602</v>
      </c>
      <c r="K903" s="255">
        <f>SUMIFS('7.  Persistence Report'!BF$27:BF$603,'7.  Persistence Report'!$D$27:$D$603,$B903,'7.  Persistence Report'!$H$27:$H$603,$D$795,'7.  Persistence Report'!$J$27:$J$603,"&lt;&gt;Adjustment")</f>
        <v>2985474.4848878602</v>
      </c>
      <c r="L903" s="255">
        <f>SUMIFS('7.  Persistence Report'!BG$27:BG$603,'7.  Persistence Report'!$D$27:$D$603,$B903,'7.  Persistence Report'!$H$27:$H$603,$D$795,'7.  Persistence Report'!$J$27:$J$603,"&lt;&gt;Adjustment")</f>
        <v>2985474.4848878602</v>
      </c>
      <c r="M903" s="255">
        <f>SUMIFS('7.  Persistence Report'!BH$27:BH$603,'7.  Persistence Report'!$D$27:$D$603,$B903,'7.  Persistence Report'!$H$27:$H$603,$D$795,'7.  Persistence Report'!$J$27:$J$603,"&lt;&gt;Adjustment")</f>
        <v>2985474.4848878602</v>
      </c>
      <c r="N903" s="255">
        <f>SUMIFS('7.  Persistence Report'!BI$27:BI$603,'7.  Persistence Report'!$D$27:$D$603,$B903,'7.  Persistence Report'!$H$27:$H$603,$D$795,'7.  Persistence Report'!$J$27:$J$603,"&lt;&gt;Adjustment")</f>
        <v>2985474.4848878602</v>
      </c>
      <c r="O903" s="255">
        <f>SUMIFS('7.  Persistence Report'!BJ$27:BJ$603,'7.  Persistence Report'!$D$27:$D$603,$B903,'7.  Persistence Report'!$H$27:$H$603,$D$795,'7.  Persistence Report'!$J$27:$J$603,"&lt;&gt;Adjustment")</f>
        <v>2985474.4848878602</v>
      </c>
      <c r="P903" s="255">
        <f>SUMIFS('7.  Persistence Report'!BK$27:BK$603,'7.  Persistence Report'!$D$27:$D$603,$B903,'7.  Persistence Report'!$H$27:$H$603,$D$795,'7.  Persistence Report'!$J$27:$J$603,"&lt;&gt;Adjustment")</f>
        <v>2985474.4848878602</v>
      </c>
      <c r="Q903" s="255">
        <v>12</v>
      </c>
      <c r="R903" s="255">
        <f>SUMIFS('7.  Persistence Report'!T$27:T$603,'7.  Persistence Report'!$D$27:$D$603,$B903,'7.  Persistence Report'!$H$27:$H$603,$R$795,'7.  Persistence Report'!$J$27:$J$603,"&lt;&gt;Adjustment")</f>
        <v>600.63501246883038</v>
      </c>
      <c r="S903" s="255">
        <f>SUMIFS('7.  Persistence Report'!U$27:U$603,'7.  Persistence Report'!$D$27:$D$603,$B903,'7.  Persistence Report'!$H$27:$H$603,$R$795,'7.  Persistence Report'!$J$27:$J$603,"&lt;&gt;Adjustment")</f>
        <v>600.63501246883038</v>
      </c>
      <c r="T903" s="255">
        <f>SUMIFS('7.  Persistence Report'!V$27:V$603,'7.  Persistence Report'!$D$27:$D$603,$B903,'7.  Persistence Report'!$H$27:$H$603,$R$795,'7.  Persistence Report'!$J$27:$J$603,"&lt;&gt;Adjustment")</f>
        <v>600.63501246883038</v>
      </c>
      <c r="U903" s="255">
        <f>SUMIFS('7.  Persistence Report'!W$27:W$603,'7.  Persistence Report'!$D$27:$D$603,$B903,'7.  Persistence Report'!$H$27:$H$603,$R$795,'7.  Persistence Report'!$J$27:$J$603,"&lt;&gt;Adjustment")</f>
        <v>515.18902743142348</v>
      </c>
      <c r="V903" s="255">
        <f>SUMIFS('7.  Persistence Report'!X$27:X$603,'7.  Persistence Report'!$D$27:$D$603,$B903,'7.  Persistence Report'!$H$27:$H$603,$R$795,'7.  Persistence Report'!$J$27:$J$603,"&lt;&gt;Adjustment")</f>
        <v>441.05206982543814</v>
      </c>
      <c r="W903" s="255">
        <f>SUMIFS('7.  Persistence Report'!Y$27:Y$603,'7.  Persistence Report'!$D$27:$D$603,$B903,'7.  Persistence Report'!$H$27:$H$603,$R$795,'7.  Persistence Report'!$J$27:$J$603,"&lt;&gt;Adjustment")</f>
        <v>441.05206982543814</v>
      </c>
      <c r="X903" s="255">
        <f>SUMIFS('7.  Persistence Report'!Z$27:Z$603,'7.  Persistence Report'!$D$27:$D$603,$B903,'7.  Persistence Report'!$H$27:$H$603,$R$795,'7.  Persistence Report'!$J$27:$J$603,"&lt;&gt;Adjustment")</f>
        <v>441.05206982543814</v>
      </c>
      <c r="Y903" s="255">
        <f>SUMIFS('7.  Persistence Report'!AA$27:AA$603,'7.  Persistence Report'!$D$27:$D$603,$B903,'7.  Persistence Report'!$H$27:$H$603,$R$795,'7.  Persistence Report'!$J$27:$J$603,"&lt;&gt;Adjustment")</f>
        <v>441.05206982543814</v>
      </c>
      <c r="Z903" s="255">
        <f>SUMIFS('7.  Persistence Report'!AB$27:AB$603,'7.  Persistence Report'!$D$27:$D$603,$B903,'7.  Persistence Report'!$H$27:$H$603,$R$795,'7.  Persistence Report'!$J$27:$J$603,"&lt;&gt;Adjustment")</f>
        <v>441.05206982543814</v>
      </c>
      <c r="AA903" s="255">
        <f>SUMIFS('7.  Persistence Report'!AC$27:AC$603,'7.  Persistence Report'!$D$27:$D$603,$B903,'7.  Persistence Report'!$H$27:$H$603,$R$795,'7.  Persistence Report'!$J$27:$J$603,"&lt;&gt;Adjustment")</f>
        <v>441.05206982543814</v>
      </c>
      <c r="AB903" s="255">
        <f>SUMIFS('7.  Persistence Report'!AD$27:AD$603,'7.  Persistence Report'!$D$27:$D$603,$B903,'7.  Persistence Report'!$H$27:$H$603,$R$795,'7.  Persistence Report'!$J$27:$J$603,"&lt;&gt;Adjustment")</f>
        <v>441.05206982543814</v>
      </c>
      <c r="AC903" s="255">
        <f>SUMIFS('7.  Persistence Report'!AE$27:AE$603,'7.  Persistence Report'!$D$27:$D$603,$B903,'7.  Persistence Report'!$H$27:$H$603,$R$795,'7.  Persistence Report'!$J$27:$J$603,"&lt;&gt;Adjustment")</f>
        <v>441.05206982543814</v>
      </c>
      <c r="AD903" s="255">
        <f>SUMIFS('7.  Persistence Report'!AF$27:AF$603,'7.  Persistence Report'!$D$27:$D$603,$B903,'7.  Persistence Report'!$H$27:$H$603,$R$795,'7.  Persistence Report'!$J$27:$J$603,"&lt;&gt;Adjustment")</f>
        <v>441.05206982543814</v>
      </c>
      <c r="AE903" s="361">
        <f>IFERROR(VLOOKUP($B903,'3-a.  Rate Class Allocations'!$B:$AM,16,FALSE),0)</f>
        <v>0</v>
      </c>
      <c r="AF903" s="361">
        <f>IFERROR(VLOOKUP($B903,'3-a.  Rate Class Allocations'!$B:$AM,18,FALSE),0)</f>
        <v>0</v>
      </c>
      <c r="AG903" s="361">
        <f>IFERROR(VLOOKUP($B903,'3-a.  Rate Class Allocations'!$B:$AM,20,FALSE),0)</f>
        <v>0.74449527352864864</v>
      </c>
      <c r="AH903" s="361">
        <f>IFERROR(VLOOKUP($B903,'3-a.  Rate Class Allocations'!$B:$AM,21,FALSE),0)</f>
        <v>0.1926022440201185</v>
      </c>
      <c r="AI903" s="361">
        <f>IFERROR(VLOOKUP($B903,'3-a.  Rate Class Allocations'!$B:$AM,23,FALSE),0)</f>
        <v>4.5551787705682828E-2</v>
      </c>
      <c r="AJ903" s="361">
        <f>IFERROR(VLOOKUP($B903,'3-a.  Rate Class Allocations'!$B:$AM,25,FALSE),0)</f>
        <v>1.6676528824051507E-2</v>
      </c>
      <c r="AK903" s="366"/>
      <c r="AL903" s="366"/>
      <c r="AM903" s="366"/>
      <c r="AN903" s="366"/>
      <c r="AO903" s="366"/>
      <c r="AP903" s="366"/>
      <c r="AQ903" s="366"/>
      <c r="AR903" s="366"/>
      <c r="AS903" s="256">
        <f>SUM(AE903:AR903)</f>
        <v>0.9993258340785014</v>
      </c>
    </row>
    <row r="904" spans="1:45" outlineLevel="1">
      <c r="A904" s="464"/>
      <c r="B904" s="254" t="s">
        <v>342</v>
      </c>
      <c r="C904" s="251" t="s">
        <v>163</v>
      </c>
      <c r="D904" s="255">
        <f>SUMIFS('7.  Persistence Report'!AY$27:AY$603,'7.  Persistence Report'!$D$27:$D$603,$B903,'7.  Persistence Report'!$H$27:$H$603,$D$795,'7.  Persistence Report'!$J$27:$J$603,"Adjustment")</f>
        <v>0</v>
      </c>
      <c r="E904" s="255">
        <f>SUMIFS('7.  Persistence Report'!AZ$27:AZ$603,'7.  Persistence Report'!$D$27:$D$603,$B903,'7.  Persistence Report'!$H$27:$H$603,$D$795,'7.  Persistence Report'!$J$27:$J$603,"Adjustment")</f>
        <v>0</v>
      </c>
      <c r="F904" s="255">
        <f>SUMIFS('7.  Persistence Report'!BA$27:BA$603,'7.  Persistence Report'!$D$27:$D$603,$B903,'7.  Persistence Report'!$H$27:$H$603,$D$795,'7.  Persistence Report'!$J$27:$J$603,"Adjustment")</f>
        <v>0</v>
      </c>
      <c r="G904" s="255">
        <f>SUMIFS('7.  Persistence Report'!BB$27:BB$603,'7.  Persistence Report'!$D$27:$D$603,$B903,'7.  Persistence Report'!$H$27:$H$603,$D$795,'7.  Persistence Report'!$J$27:$J$603,"Adjustment")</f>
        <v>0</v>
      </c>
      <c r="H904" s="255">
        <f>SUMIFS('7.  Persistence Report'!BC$27:BC$603,'7.  Persistence Report'!$D$27:$D$603,$B903,'7.  Persistence Report'!$H$27:$H$603,$D$795,'7.  Persistence Report'!$J$27:$J$603,"Adjustment")</f>
        <v>0</v>
      </c>
      <c r="I904" s="255">
        <f>SUMIFS('7.  Persistence Report'!BD$27:BD$603,'7.  Persistence Report'!$D$27:$D$603,$B903,'7.  Persistence Report'!$H$27:$H$603,$D$795,'7.  Persistence Report'!$J$27:$J$603,"Adjustment")</f>
        <v>0</v>
      </c>
      <c r="J904" s="255">
        <f>SUMIFS('7.  Persistence Report'!BE$27:BE$603,'7.  Persistence Report'!$D$27:$D$603,$B903,'7.  Persistence Report'!$H$27:$H$603,$D$795,'7.  Persistence Report'!$J$27:$J$603,"Adjustment")</f>
        <v>0</v>
      </c>
      <c r="K904" s="255">
        <f>SUMIFS('7.  Persistence Report'!BF$27:BF$603,'7.  Persistence Report'!$D$27:$D$603,$B903,'7.  Persistence Report'!$H$27:$H$603,$D$795,'7.  Persistence Report'!$J$27:$J$603,"Adjustment")</f>
        <v>0</v>
      </c>
      <c r="L904" s="255">
        <f>SUMIFS('7.  Persistence Report'!BG$27:BG$603,'7.  Persistence Report'!$D$27:$D$603,$B903,'7.  Persistence Report'!$H$27:$H$603,$D$795,'7.  Persistence Report'!$J$27:$J$603,"Adjustment")</f>
        <v>0</v>
      </c>
      <c r="M904" s="255">
        <f>SUMIFS('7.  Persistence Report'!BH$27:BH$603,'7.  Persistence Report'!$D$27:$D$603,$B903,'7.  Persistence Report'!$H$27:$H$603,$D$795,'7.  Persistence Report'!$J$27:$J$603,"Adjustment")</f>
        <v>0</v>
      </c>
      <c r="N904" s="255">
        <f>SUMIFS('7.  Persistence Report'!BI$27:BI$603,'7.  Persistence Report'!$D$27:$D$603,$B903,'7.  Persistence Report'!$H$27:$H$603,$D$795,'7.  Persistence Report'!$J$27:$J$603,"Adjustment")</f>
        <v>0</v>
      </c>
      <c r="O904" s="255">
        <f>SUMIFS('7.  Persistence Report'!BJ$27:BJ$603,'7.  Persistence Report'!$D$27:$D$603,$B903,'7.  Persistence Report'!$H$27:$H$603,$D$795,'7.  Persistence Report'!$J$27:$J$603,"Adjustment")</f>
        <v>0</v>
      </c>
      <c r="P904" s="255">
        <f>SUMIFS('7.  Persistence Report'!BK$27:BK$603,'7.  Persistence Report'!$D$27:$D$603,$B903,'7.  Persistence Report'!$H$27:$H$603,$D$795,'7.  Persistence Report'!$J$27:$J$603,"Adjustment")</f>
        <v>0</v>
      </c>
      <c r="Q904" s="255">
        <f>Q903</f>
        <v>12</v>
      </c>
      <c r="R904" s="255">
        <f>SUMIFS('7.  Persistence Report'!T$27:T$603,'7.  Persistence Report'!$D$27:$D$603,$B903,'7.  Persistence Report'!$H$27:$H$603,$R$795,'7.  Persistence Report'!$J$27:$J$603,"Adjustment")</f>
        <v>0</v>
      </c>
      <c r="S904" s="255">
        <f>SUMIFS('7.  Persistence Report'!U$27:U$603,'7.  Persistence Report'!$D$27:$D$603,$B903,'7.  Persistence Report'!$H$27:$H$603,$R$795,'7.  Persistence Report'!$J$27:$J$603,"Adjustment")</f>
        <v>0</v>
      </c>
      <c r="T904" s="255">
        <f>SUMIFS('7.  Persistence Report'!V$27:V$603,'7.  Persistence Report'!$D$27:$D$603,$B903,'7.  Persistence Report'!$H$27:$H$603,$R$795,'7.  Persistence Report'!$J$27:$J$603,"Adjustment")</f>
        <v>0</v>
      </c>
      <c r="U904" s="255">
        <f>SUMIFS('7.  Persistence Report'!W$27:W$603,'7.  Persistence Report'!$D$27:$D$603,$B903,'7.  Persistence Report'!$H$27:$H$603,$R$795,'7.  Persistence Report'!$J$27:$J$603,"Adjustment")</f>
        <v>0</v>
      </c>
      <c r="V904" s="255">
        <f>SUMIFS('7.  Persistence Report'!X$27:X$603,'7.  Persistence Report'!$D$27:$D$603,$B903,'7.  Persistence Report'!$H$27:$H$603,$R$795,'7.  Persistence Report'!$J$27:$J$603,"Adjustment")</f>
        <v>0</v>
      </c>
      <c r="W904" s="255">
        <f>SUMIFS('7.  Persistence Report'!Y$27:Y$603,'7.  Persistence Report'!$D$27:$D$603,$B903,'7.  Persistence Report'!$H$27:$H$603,$R$795,'7.  Persistence Report'!$J$27:$J$603,"Adjustment")</f>
        <v>0</v>
      </c>
      <c r="X904" s="255">
        <f>SUMIFS('7.  Persistence Report'!Z$27:Z$603,'7.  Persistence Report'!$D$27:$D$603,$B903,'7.  Persistence Report'!$H$27:$H$603,$R$795,'7.  Persistence Report'!$J$27:$J$603,"Adjustment")</f>
        <v>0</v>
      </c>
      <c r="Y904" s="255">
        <f>SUMIFS('7.  Persistence Report'!AA$27:AA$603,'7.  Persistence Report'!$D$27:$D$603,$B903,'7.  Persistence Report'!$H$27:$H$603,$R$795,'7.  Persistence Report'!$J$27:$J$603,"Adjustment")</f>
        <v>0</v>
      </c>
      <c r="Z904" s="255">
        <f>SUMIFS('7.  Persistence Report'!AB$27:AB$603,'7.  Persistence Report'!$D$27:$D$603,$B903,'7.  Persistence Report'!$H$27:$H$603,$R$795,'7.  Persistence Report'!$J$27:$J$603,"Adjustment")</f>
        <v>0</v>
      </c>
      <c r="AA904" s="255">
        <f>SUMIFS('7.  Persistence Report'!AC$27:AC$603,'7.  Persistence Report'!$D$27:$D$603,$B903,'7.  Persistence Report'!$H$27:$H$603,$R$795,'7.  Persistence Report'!$J$27:$J$603,"Adjustment")</f>
        <v>0</v>
      </c>
      <c r="AB904" s="255">
        <f>SUMIFS('7.  Persistence Report'!AD$27:AD$603,'7.  Persistence Report'!$D$27:$D$603,$B903,'7.  Persistence Report'!$H$27:$H$603,$R$795,'7.  Persistence Report'!$J$27:$J$603,"Adjustment")</f>
        <v>0</v>
      </c>
      <c r="AC904" s="255">
        <f>SUMIFS('7.  Persistence Report'!AE$27:AE$603,'7.  Persistence Report'!$D$27:$D$603,$B903,'7.  Persistence Report'!$H$27:$H$603,$R$795,'7.  Persistence Report'!$J$27:$J$603,"Adjustment")</f>
        <v>0</v>
      </c>
      <c r="AD904" s="255">
        <f>SUMIFS('7.  Persistence Report'!AF$27:AF$603,'7.  Persistence Report'!$D$27:$D$603,$B903,'7.  Persistence Report'!$H$27:$H$603,$R$795,'7.  Persistence Report'!$J$27:$J$603,"Adjustment")</f>
        <v>0</v>
      </c>
      <c r="AE904" s="362">
        <f>AE903</f>
        <v>0</v>
      </c>
      <c r="AF904" s="362">
        <f t="shared" ref="AF904" si="2664">AF903</f>
        <v>0</v>
      </c>
      <c r="AG904" s="362">
        <f t="shared" ref="AG904" si="2665">AG903</f>
        <v>0.74449527352864864</v>
      </c>
      <c r="AH904" s="362">
        <f t="shared" ref="AH904" si="2666">AH903</f>
        <v>0.1926022440201185</v>
      </c>
      <c r="AI904" s="362">
        <f t="shared" ref="AI904" si="2667">AI903</f>
        <v>4.5551787705682828E-2</v>
      </c>
      <c r="AJ904" s="362">
        <f t="shared" ref="AJ904" si="2668">AJ903</f>
        <v>1.6676528824051507E-2</v>
      </c>
      <c r="AK904" s="362">
        <f t="shared" ref="AK904" si="2669">AK903</f>
        <v>0</v>
      </c>
      <c r="AL904" s="362">
        <f t="shared" ref="AL904" si="2670">AL903</f>
        <v>0</v>
      </c>
      <c r="AM904" s="362">
        <f t="shared" ref="AM904" si="2671">AM903</f>
        <v>0</v>
      </c>
      <c r="AN904" s="362">
        <f t="shared" ref="AN904" si="2672">AN903</f>
        <v>0</v>
      </c>
      <c r="AO904" s="362">
        <f t="shared" ref="AO904" si="2673">AO903</f>
        <v>0</v>
      </c>
      <c r="AP904" s="362">
        <f t="shared" ref="AP904" si="2674">AP903</f>
        <v>0</v>
      </c>
      <c r="AQ904" s="362">
        <f t="shared" ref="AQ904" si="2675">AQ903</f>
        <v>0</v>
      </c>
      <c r="AR904" s="362">
        <f t="shared" ref="AR904" si="2676">AR903</f>
        <v>0</v>
      </c>
      <c r="AS904" s="266"/>
    </row>
    <row r="905" spans="1:45" hidden="1"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idden="1" outlineLevel="1">
      <c r="A906" s="464">
        <v>34</v>
      </c>
      <c r="B906" s="379" t="s">
        <v>126</v>
      </c>
      <c r="C906" s="251" t="s">
        <v>25</v>
      </c>
      <c r="D906" s="255">
        <f>SUMIFS('7.  Persistence Report'!AY$27:AY$603,'7.  Persistence Report'!$D$27:$D$603,$B906,'7.  Persistence Report'!$H$27:$H$603,$D$795,'7.  Persistence Report'!$J$27:$J$603,"&lt;&gt;Adjustment")</f>
        <v>0</v>
      </c>
      <c r="E906" s="255">
        <f>SUMIFS('7.  Persistence Report'!AZ$27:AZ$603,'7.  Persistence Report'!$D$27:$D$603,$B906,'7.  Persistence Report'!$H$27:$H$603,$D$795,'7.  Persistence Report'!$J$27:$J$603,"&lt;&gt;Adjustment")</f>
        <v>0</v>
      </c>
      <c r="F906" s="255">
        <f>SUMIFS('7.  Persistence Report'!BA$27:BA$603,'7.  Persistence Report'!$D$27:$D$603,$B906,'7.  Persistence Report'!$H$27:$H$603,$D$795,'7.  Persistence Report'!$J$27:$J$603,"&lt;&gt;Adjustment")</f>
        <v>0</v>
      </c>
      <c r="G906" s="255">
        <f>SUMIFS('7.  Persistence Report'!BB$27:BB$603,'7.  Persistence Report'!$D$27:$D$603,$B906,'7.  Persistence Report'!$H$27:$H$603,$D$795,'7.  Persistence Report'!$J$27:$J$603,"&lt;&gt;Adjustment")</f>
        <v>0</v>
      </c>
      <c r="H906" s="255">
        <f>SUMIFS('7.  Persistence Report'!BC$27:BC$603,'7.  Persistence Report'!$D$27:$D$603,$B906,'7.  Persistence Report'!$H$27:$H$603,$D$795,'7.  Persistence Report'!$J$27:$J$603,"&lt;&gt;Adjustment")</f>
        <v>0</v>
      </c>
      <c r="I906" s="255">
        <f>SUMIFS('7.  Persistence Report'!BD$27:BD$603,'7.  Persistence Report'!$D$27:$D$603,$B906,'7.  Persistence Report'!$H$27:$H$603,$D$795,'7.  Persistence Report'!$J$27:$J$603,"&lt;&gt;Adjustment")</f>
        <v>0</v>
      </c>
      <c r="J906" s="255">
        <f>SUMIFS('7.  Persistence Report'!BE$27:BE$603,'7.  Persistence Report'!$D$27:$D$603,$B906,'7.  Persistence Report'!$H$27:$H$603,$D$795,'7.  Persistence Report'!$J$27:$J$603,"&lt;&gt;Adjustment")</f>
        <v>0</v>
      </c>
      <c r="K906" s="255">
        <f>SUMIFS('7.  Persistence Report'!BF$27:BF$603,'7.  Persistence Report'!$D$27:$D$603,$B906,'7.  Persistence Report'!$H$27:$H$603,$D$795,'7.  Persistence Report'!$J$27:$J$603,"&lt;&gt;Adjustment")</f>
        <v>0</v>
      </c>
      <c r="L906" s="255">
        <f>SUMIFS('7.  Persistence Report'!BG$27:BG$603,'7.  Persistence Report'!$D$27:$D$603,$B906,'7.  Persistence Report'!$H$27:$H$603,$D$795,'7.  Persistence Report'!$J$27:$J$603,"&lt;&gt;Adjustment")</f>
        <v>0</v>
      </c>
      <c r="M906" s="255">
        <f>SUMIFS('7.  Persistence Report'!BH$27:BH$603,'7.  Persistence Report'!$D$27:$D$603,$B906,'7.  Persistence Report'!$H$27:$H$603,$D$795,'7.  Persistence Report'!$J$27:$J$603,"&lt;&gt;Adjustment")</f>
        <v>0</v>
      </c>
      <c r="N906" s="255">
        <f>SUMIFS('7.  Persistence Report'!BI$27:BI$603,'7.  Persistence Report'!$D$27:$D$603,$B906,'7.  Persistence Report'!$H$27:$H$603,$D$795,'7.  Persistence Report'!$J$27:$J$603,"&lt;&gt;Adjustment")</f>
        <v>0</v>
      </c>
      <c r="O906" s="255">
        <f>SUMIFS('7.  Persistence Report'!BJ$27:BJ$603,'7.  Persistence Report'!$D$27:$D$603,$B906,'7.  Persistence Report'!$H$27:$H$603,$D$795,'7.  Persistence Report'!$J$27:$J$603,"&lt;&gt;Adjustment")</f>
        <v>0</v>
      </c>
      <c r="P906" s="255">
        <f>SUMIFS('7.  Persistence Report'!BK$27:BK$603,'7.  Persistence Report'!$D$27:$D$603,$B906,'7.  Persistence Report'!$H$27:$H$603,$D$795,'7.  Persistence Report'!$J$27:$J$603,"&lt;&gt;Adjustment")</f>
        <v>0</v>
      </c>
      <c r="Q906" s="255">
        <v>0</v>
      </c>
      <c r="R906" s="255">
        <f>SUMIFS('7.  Persistence Report'!T$27:T$603,'7.  Persistence Report'!$D$27:$D$603,$B906,'7.  Persistence Report'!$H$27:$H$603,$R$795,'7.  Persistence Report'!$J$27:$J$603,"&lt;&gt;Adjustment")</f>
        <v>0</v>
      </c>
      <c r="S906" s="255">
        <f>SUMIFS('7.  Persistence Report'!U$27:U$603,'7.  Persistence Report'!$D$27:$D$603,$B906,'7.  Persistence Report'!$H$27:$H$603,$R$795,'7.  Persistence Report'!$J$27:$J$603,"&lt;&gt;Adjustment")</f>
        <v>0</v>
      </c>
      <c r="T906" s="255">
        <f>SUMIFS('7.  Persistence Report'!V$27:V$603,'7.  Persistence Report'!$D$27:$D$603,$B906,'7.  Persistence Report'!$H$27:$H$603,$R$795,'7.  Persistence Report'!$J$27:$J$603,"&lt;&gt;Adjustment")</f>
        <v>0</v>
      </c>
      <c r="U906" s="255">
        <f>SUMIFS('7.  Persistence Report'!W$27:W$603,'7.  Persistence Report'!$D$27:$D$603,$B906,'7.  Persistence Report'!$H$27:$H$603,$R$795,'7.  Persistence Report'!$J$27:$J$603,"&lt;&gt;Adjustment")</f>
        <v>0</v>
      </c>
      <c r="V906" s="255">
        <f>SUMIFS('7.  Persistence Report'!X$27:X$603,'7.  Persistence Report'!$D$27:$D$603,$B906,'7.  Persistence Report'!$H$27:$H$603,$R$795,'7.  Persistence Report'!$J$27:$J$603,"&lt;&gt;Adjustment")</f>
        <v>0</v>
      </c>
      <c r="W906" s="255">
        <f>SUMIFS('7.  Persistence Report'!Y$27:Y$603,'7.  Persistence Report'!$D$27:$D$603,$B906,'7.  Persistence Report'!$H$27:$H$603,$R$795,'7.  Persistence Report'!$J$27:$J$603,"&lt;&gt;Adjustment")</f>
        <v>0</v>
      </c>
      <c r="X906" s="255">
        <f>SUMIFS('7.  Persistence Report'!Z$27:Z$603,'7.  Persistence Report'!$D$27:$D$603,$B906,'7.  Persistence Report'!$H$27:$H$603,$R$795,'7.  Persistence Report'!$J$27:$J$603,"&lt;&gt;Adjustment")</f>
        <v>0</v>
      </c>
      <c r="Y906" s="255">
        <f>SUMIFS('7.  Persistence Report'!AA$27:AA$603,'7.  Persistence Report'!$D$27:$D$603,$B906,'7.  Persistence Report'!$H$27:$H$603,$R$795,'7.  Persistence Report'!$J$27:$J$603,"&lt;&gt;Adjustment")</f>
        <v>0</v>
      </c>
      <c r="Z906" s="255">
        <f>SUMIFS('7.  Persistence Report'!AB$27:AB$603,'7.  Persistence Report'!$D$27:$D$603,$B906,'7.  Persistence Report'!$H$27:$H$603,$R$795,'7.  Persistence Report'!$J$27:$J$603,"&lt;&gt;Adjustment")</f>
        <v>0</v>
      </c>
      <c r="AA906" s="255">
        <f>SUMIFS('7.  Persistence Report'!AC$27:AC$603,'7.  Persistence Report'!$D$27:$D$603,$B906,'7.  Persistence Report'!$H$27:$H$603,$R$795,'7.  Persistence Report'!$J$27:$J$603,"&lt;&gt;Adjustment")</f>
        <v>0</v>
      </c>
      <c r="AB906" s="255">
        <f>SUMIFS('7.  Persistence Report'!AD$27:AD$603,'7.  Persistence Report'!$D$27:$D$603,$B906,'7.  Persistence Report'!$H$27:$H$603,$R$795,'7.  Persistence Report'!$J$27:$J$603,"&lt;&gt;Adjustment")</f>
        <v>0</v>
      </c>
      <c r="AC906" s="255">
        <f>SUMIFS('7.  Persistence Report'!AE$27:AE$603,'7.  Persistence Report'!$D$27:$D$603,$B906,'7.  Persistence Report'!$H$27:$H$603,$R$795,'7.  Persistence Report'!$J$27:$J$603,"&lt;&gt;Adjustment")</f>
        <v>0</v>
      </c>
      <c r="AD906" s="255">
        <f>SUMIFS('7.  Persistence Report'!AF$27:AF$603,'7.  Persistence Report'!$D$27:$D$603,$B906,'7.  Persistence Report'!$H$27:$H$603,$R$795,'7.  Persistence Report'!$J$27:$J$603,"&lt;&gt;Adjustment")</f>
        <v>0</v>
      </c>
      <c r="AE906" s="361">
        <f>IFERROR(VLOOKUP($B906,'3-a.  Rate Class Allocations'!$B:$AM,16,FALSE),0)</f>
        <v>0</v>
      </c>
      <c r="AF906" s="361">
        <f>IFERROR(VLOOKUP($B906,'3-a.  Rate Class Allocations'!$B:$AM,18,FALSE),0)</f>
        <v>0</v>
      </c>
      <c r="AG906" s="361">
        <f>IFERROR(VLOOKUP($B906,'3-a.  Rate Class Allocations'!$B:$AM,20,FALSE),0)</f>
        <v>0</v>
      </c>
      <c r="AH906" s="361">
        <f>IFERROR(VLOOKUP($B906,'3-a.  Rate Class Allocations'!$B:$AM,21,FALSE),0)</f>
        <v>0</v>
      </c>
      <c r="AI906" s="361">
        <f>IFERROR(VLOOKUP($B906,'3-a.  Rate Class Allocations'!$B:$AM,23,FALSE),0)</f>
        <v>0</v>
      </c>
      <c r="AJ906" s="361">
        <f>IFERROR(VLOOKUP($B906,'3-a.  Rate Class Allocations'!$B:$AM,25,FALSE),0)</f>
        <v>0</v>
      </c>
      <c r="AK906" s="366"/>
      <c r="AL906" s="366"/>
      <c r="AM906" s="366"/>
      <c r="AN906" s="366"/>
      <c r="AO906" s="366"/>
      <c r="AP906" s="366"/>
      <c r="AQ906" s="366"/>
      <c r="AR906" s="366"/>
      <c r="AS906" s="256">
        <f>SUM(AE906:AR906)</f>
        <v>0</v>
      </c>
    </row>
    <row r="907" spans="1:45" hidden="1" outlineLevel="1">
      <c r="A907" s="464"/>
      <c r="B907" s="254" t="s">
        <v>342</v>
      </c>
      <c r="C907" s="251" t="s">
        <v>163</v>
      </c>
      <c r="D907" s="255">
        <f>SUMIFS('7.  Persistence Report'!AY$27:AY$603,'7.  Persistence Report'!$D$27:$D$603,$B906,'7.  Persistence Report'!$H$27:$H$603,$D$795,'7.  Persistence Report'!$J$27:$J$603,"Adjustment")</f>
        <v>0</v>
      </c>
      <c r="E907" s="255">
        <f>SUMIFS('7.  Persistence Report'!AZ$27:AZ$603,'7.  Persistence Report'!$D$27:$D$603,$B906,'7.  Persistence Report'!$H$27:$H$603,$D$795,'7.  Persistence Report'!$J$27:$J$603,"Adjustment")</f>
        <v>0</v>
      </c>
      <c r="F907" s="255">
        <f>SUMIFS('7.  Persistence Report'!BA$27:BA$603,'7.  Persistence Report'!$D$27:$D$603,$B906,'7.  Persistence Report'!$H$27:$H$603,$D$795,'7.  Persistence Report'!$J$27:$J$603,"Adjustment")</f>
        <v>0</v>
      </c>
      <c r="G907" s="255">
        <f>SUMIFS('7.  Persistence Report'!BB$27:BB$603,'7.  Persistence Report'!$D$27:$D$603,$B906,'7.  Persistence Report'!$H$27:$H$603,$D$795,'7.  Persistence Report'!$J$27:$J$603,"Adjustment")</f>
        <v>0</v>
      </c>
      <c r="H907" s="255">
        <f>SUMIFS('7.  Persistence Report'!BC$27:BC$603,'7.  Persistence Report'!$D$27:$D$603,$B906,'7.  Persistence Report'!$H$27:$H$603,$D$795,'7.  Persistence Report'!$J$27:$J$603,"Adjustment")</f>
        <v>0</v>
      </c>
      <c r="I907" s="255">
        <f>SUMIFS('7.  Persistence Report'!BD$27:BD$603,'7.  Persistence Report'!$D$27:$D$603,$B906,'7.  Persistence Report'!$H$27:$H$603,$D$795,'7.  Persistence Report'!$J$27:$J$603,"Adjustment")</f>
        <v>0</v>
      </c>
      <c r="J907" s="255">
        <f>SUMIFS('7.  Persistence Report'!BE$27:BE$603,'7.  Persistence Report'!$D$27:$D$603,$B906,'7.  Persistence Report'!$H$27:$H$603,$D$795,'7.  Persistence Report'!$J$27:$J$603,"Adjustment")</f>
        <v>0</v>
      </c>
      <c r="K907" s="255">
        <f>SUMIFS('7.  Persistence Report'!BF$27:BF$603,'7.  Persistence Report'!$D$27:$D$603,$B906,'7.  Persistence Report'!$H$27:$H$603,$D$795,'7.  Persistence Report'!$J$27:$J$603,"Adjustment")</f>
        <v>0</v>
      </c>
      <c r="L907" s="255">
        <f>SUMIFS('7.  Persistence Report'!BG$27:BG$603,'7.  Persistence Report'!$D$27:$D$603,$B906,'7.  Persistence Report'!$H$27:$H$603,$D$795,'7.  Persistence Report'!$J$27:$J$603,"Adjustment")</f>
        <v>0</v>
      </c>
      <c r="M907" s="255">
        <f>SUMIFS('7.  Persistence Report'!BH$27:BH$603,'7.  Persistence Report'!$D$27:$D$603,$B906,'7.  Persistence Report'!$H$27:$H$603,$D$795,'7.  Persistence Report'!$J$27:$J$603,"Adjustment")</f>
        <v>0</v>
      </c>
      <c r="N907" s="255">
        <f>SUMIFS('7.  Persistence Report'!BI$27:BI$603,'7.  Persistence Report'!$D$27:$D$603,$B906,'7.  Persistence Report'!$H$27:$H$603,$D$795,'7.  Persistence Report'!$J$27:$J$603,"Adjustment")</f>
        <v>0</v>
      </c>
      <c r="O907" s="255">
        <f>SUMIFS('7.  Persistence Report'!BJ$27:BJ$603,'7.  Persistence Report'!$D$27:$D$603,$B906,'7.  Persistence Report'!$H$27:$H$603,$D$795,'7.  Persistence Report'!$J$27:$J$603,"Adjustment")</f>
        <v>0</v>
      </c>
      <c r="P907" s="255">
        <f>SUMIFS('7.  Persistence Report'!BK$27:BK$603,'7.  Persistence Report'!$D$27:$D$603,$B906,'7.  Persistence Report'!$H$27:$H$603,$D$795,'7.  Persistence Report'!$J$27:$J$603,"Adjustment")</f>
        <v>0</v>
      </c>
      <c r="Q907" s="255">
        <f>Q906</f>
        <v>0</v>
      </c>
      <c r="R907" s="255">
        <f>SUMIFS('7.  Persistence Report'!T$27:T$603,'7.  Persistence Report'!$D$27:$D$603,$B906,'7.  Persistence Report'!$H$27:$H$603,$R$795,'7.  Persistence Report'!$J$27:$J$603,"Adjustment")</f>
        <v>0</v>
      </c>
      <c r="S907" s="255">
        <f>SUMIFS('7.  Persistence Report'!U$27:U$603,'7.  Persistence Report'!$D$27:$D$603,$B906,'7.  Persistence Report'!$H$27:$H$603,$R$795,'7.  Persistence Report'!$J$27:$J$603,"Adjustment")</f>
        <v>0</v>
      </c>
      <c r="T907" s="255">
        <f>SUMIFS('7.  Persistence Report'!V$27:V$603,'7.  Persistence Report'!$D$27:$D$603,$B906,'7.  Persistence Report'!$H$27:$H$603,$R$795,'7.  Persistence Report'!$J$27:$J$603,"Adjustment")</f>
        <v>0</v>
      </c>
      <c r="U907" s="255">
        <f>SUMIFS('7.  Persistence Report'!W$27:W$603,'7.  Persistence Report'!$D$27:$D$603,$B906,'7.  Persistence Report'!$H$27:$H$603,$R$795,'7.  Persistence Report'!$J$27:$J$603,"Adjustment")</f>
        <v>0</v>
      </c>
      <c r="V907" s="255">
        <f>SUMIFS('7.  Persistence Report'!X$27:X$603,'7.  Persistence Report'!$D$27:$D$603,$B906,'7.  Persistence Report'!$H$27:$H$603,$R$795,'7.  Persistence Report'!$J$27:$J$603,"Adjustment")</f>
        <v>0</v>
      </c>
      <c r="W907" s="255">
        <f>SUMIFS('7.  Persistence Report'!Y$27:Y$603,'7.  Persistence Report'!$D$27:$D$603,$B906,'7.  Persistence Report'!$H$27:$H$603,$R$795,'7.  Persistence Report'!$J$27:$J$603,"Adjustment")</f>
        <v>0</v>
      </c>
      <c r="X907" s="255">
        <f>SUMIFS('7.  Persistence Report'!Z$27:Z$603,'7.  Persistence Report'!$D$27:$D$603,$B906,'7.  Persistence Report'!$H$27:$H$603,$R$795,'7.  Persistence Report'!$J$27:$J$603,"Adjustment")</f>
        <v>0</v>
      </c>
      <c r="Y907" s="255">
        <f>SUMIFS('7.  Persistence Report'!AA$27:AA$603,'7.  Persistence Report'!$D$27:$D$603,$B906,'7.  Persistence Report'!$H$27:$H$603,$R$795,'7.  Persistence Report'!$J$27:$J$603,"Adjustment")</f>
        <v>0</v>
      </c>
      <c r="Z907" s="255">
        <f>SUMIFS('7.  Persistence Report'!AB$27:AB$603,'7.  Persistence Report'!$D$27:$D$603,$B906,'7.  Persistence Report'!$H$27:$H$603,$R$795,'7.  Persistence Report'!$J$27:$J$603,"Adjustment")</f>
        <v>0</v>
      </c>
      <c r="AA907" s="255">
        <f>SUMIFS('7.  Persistence Report'!AC$27:AC$603,'7.  Persistence Report'!$D$27:$D$603,$B906,'7.  Persistence Report'!$H$27:$H$603,$R$795,'7.  Persistence Report'!$J$27:$J$603,"Adjustment")</f>
        <v>0</v>
      </c>
      <c r="AB907" s="255">
        <f>SUMIFS('7.  Persistence Report'!AD$27:AD$603,'7.  Persistence Report'!$D$27:$D$603,$B906,'7.  Persistence Report'!$H$27:$H$603,$R$795,'7.  Persistence Report'!$J$27:$J$603,"Adjustment")</f>
        <v>0</v>
      </c>
      <c r="AC907" s="255">
        <f>SUMIFS('7.  Persistence Report'!AE$27:AE$603,'7.  Persistence Report'!$D$27:$D$603,$B906,'7.  Persistence Report'!$H$27:$H$603,$R$795,'7.  Persistence Report'!$J$27:$J$603,"Adjustment")</f>
        <v>0</v>
      </c>
      <c r="AD907" s="255">
        <f>SUMIFS('7.  Persistence Report'!AF$27:AF$603,'7.  Persistence Report'!$D$27:$D$603,$B906,'7.  Persistence Report'!$H$27:$H$603,$R$795,'7.  Persistence Report'!$J$27:$J$603,"Adjustment")</f>
        <v>0</v>
      </c>
      <c r="AE907" s="362">
        <f>AE906</f>
        <v>0</v>
      </c>
      <c r="AF907" s="362">
        <f t="shared" ref="AF907" si="2677">AF906</f>
        <v>0</v>
      </c>
      <c r="AG907" s="362">
        <f t="shared" ref="AG907" si="2678">AG906</f>
        <v>0</v>
      </c>
      <c r="AH907" s="362">
        <f t="shared" ref="AH907" si="2679">AH906</f>
        <v>0</v>
      </c>
      <c r="AI907" s="362">
        <f t="shared" ref="AI907" si="2680">AI906</f>
        <v>0</v>
      </c>
      <c r="AJ907" s="362">
        <f t="shared" ref="AJ907" si="2681">AJ906</f>
        <v>0</v>
      </c>
      <c r="AK907" s="362">
        <f t="shared" ref="AK907" si="2682">AK906</f>
        <v>0</v>
      </c>
      <c r="AL907" s="362">
        <f t="shared" ref="AL907" si="2683">AL906</f>
        <v>0</v>
      </c>
      <c r="AM907" s="362">
        <f t="shared" ref="AM907" si="2684">AM906</f>
        <v>0</v>
      </c>
      <c r="AN907" s="362">
        <f t="shared" ref="AN907" si="2685">AN906</f>
        <v>0</v>
      </c>
      <c r="AO907" s="362">
        <f t="shared" ref="AO907" si="2686">AO906</f>
        <v>0</v>
      </c>
      <c r="AP907" s="362">
        <f t="shared" ref="AP907" si="2687">AP906</f>
        <v>0</v>
      </c>
      <c r="AQ907" s="362">
        <f t="shared" ref="AQ907" si="2688">AQ906</f>
        <v>0</v>
      </c>
      <c r="AR907" s="362">
        <f t="shared" ref="AR907" si="2689">AR906</f>
        <v>0</v>
      </c>
      <c r="AS907" s="266"/>
    </row>
    <row r="908" spans="1:45" hidden="1"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idden="1" outlineLevel="1">
      <c r="A909" s="464">
        <v>35</v>
      </c>
      <c r="B909" s="379" t="s">
        <v>127</v>
      </c>
      <c r="C909" s="251" t="s">
        <v>25</v>
      </c>
      <c r="D909" s="255">
        <f>SUMIFS('7.  Persistence Report'!AY$27:AY$603,'7.  Persistence Report'!$D$27:$D$603,$B909,'7.  Persistence Report'!$H$27:$H$603,$D$795,'7.  Persistence Report'!$J$27:$J$603,"&lt;&gt;Adjustment")</f>
        <v>0</v>
      </c>
      <c r="E909" s="255">
        <f>SUMIFS('7.  Persistence Report'!AZ$27:AZ$603,'7.  Persistence Report'!$D$27:$D$603,$B909,'7.  Persistence Report'!$H$27:$H$603,$D$795,'7.  Persistence Report'!$J$27:$J$603,"&lt;&gt;Adjustment")</f>
        <v>0</v>
      </c>
      <c r="F909" s="255">
        <f>SUMIFS('7.  Persistence Report'!BA$27:BA$603,'7.  Persistence Report'!$D$27:$D$603,$B909,'7.  Persistence Report'!$H$27:$H$603,$D$795,'7.  Persistence Report'!$J$27:$J$603,"&lt;&gt;Adjustment")</f>
        <v>0</v>
      </c>
      <c r="G909" s="255">
        <f>SUMIFS('7.  Persistence Report'!BB$27:BB$603,'7.  Persistence Report'!$D$27:$D$603,$B909,'7.  Persistence Report'!$H$27:$H$603,$D$795,'7.  Persistence Report'!$J$27:$J$603,"&lt;&gt;Adjustment")</f>
        <v>0</v>
      </c>
      <c r="H909" s="255">
        <f>SUMIFS('7.  Persistence Report'!BC$27:BC$603,'7.  Persistence Report'!$D$27:$D$603,$B909,'7.  Persistence Report'!$H$27:$H$603,$D$795,'7.  Persistence Report'!$J$27:$J$603,"&lt;&gt;Adjustment")</f>
        <v>0</v>
      </c>
      <c r="I909" s="255">
        <f>SUMIFS('7.  Persistence Report'!BD$27:BD$603,'7.  Persistence Report'!$D$27:$D$603,$B909,'7.  Persistence Report'!$H$27:$H$603,$D$795,'7.  Persistence Report'!$J$27:$J$603,"&lt;&gt;Adjustment")</f>
        <v>0</v>
      </c>
      <c r="J909" s="255">
        <f>SUMIFS('7.  Persistence Report'!BE$27:BE$603,'7.  Persistence Report'!$D$27:$D$603,$B909,'7.  Persistence Report'!$H$27:$H$603,$D$795,'7.  Persistence Report'!$J$27:$J$603,"&lt;&gt;Adjustment")</f>
        <v>0</v>
      </c>
      <c r="K909" s="255">
        <f>SUMIFS('7.  Persistence Report'!BF$27:BF$603,'7.  Persistence Report'!$D$27:$D$603,$B909,'7.  Persistence Report'!$H$27:$H$603,$D$795,'7.  Persistence Report'!$J$27:$J$603,"&lt;&gt;Adjustment")</f>
        <v>0</v>
      </c>
      <c r="L909" s="255">
        <f>SUMIFS('7.  Persistence Report'!BG$27:BG$603,'7.  Persistence Report'!$D$27:$D$603,$B909,'7.  Persistence Report'!$H$27:$H$603,$D$795,'7.  Persistence Report'!$J$27:$J$603,"&lt;&gt;Adjustment")</f>
        <v>0</v>
      </c>
      <c r="M909" s="255">
        <f>SUMIFS('7.  Persistence Report'!BH$27:BH$603,'7.  Persistence Report'!$D$27:$D$603,$B909,'7.  Persistence Report'!$H$27:$H$603,$D$795,'7.  Persistence Report'!$J$27:$J$603,"&lt;&gt;Adjustment")</f>
        <v>0</v>
      </c>
      <c r="N909" s="255">
        <f>SUMIFS('7.  Persistence Report'!BI$27:BI$603,'7.  Persistence Report'!$D$27:$D$603,$B909,'7.  Persistence Report'!$H$27:$H$603,$D$795,'7.  Persistence Report'!$J$27:$J$603,"&lt;&gt;Adjustment")</f>
        <v>0</v>
      </c>
      <c r="O909" s="255">
        <f>SUMIFS('7.  Persistence Report'!BJ$27:BJ$603,'7.  Persistence Report'!$D$27:$D$603,$B909,'7.  Persistence Report'!$H$27:$H$603,$D$795,'7.  Persistence Report'!$J$27:$J$603,"&lt;&gt;Adjustment")</f>
        <v>0</v>
      </c>
      <c r="P909" s="255">
        <f>SUMIFS('7.  Persistence Report'!BK$27:BK$603,'7.  Persistence Report'!$D$27:$D$603,$B909,'7.  Persistence Report'!$H$27:$H$603,$D$795,'7.  Persistence Report'!$J$27:$J$603,"&lt;&gt;Adjustment")</f>
        <v>0</v>
      </c>
      <c r="Q909" s="255">
        <v>0</v>
      </c>
      <c r="R909" s="255">
        <f>SUMIFS('7.  Persistence Report'!T$27:T$603,'7.  Persistence Report'!$D$27:$D$603,$B909,'7.  Persistence Report'!$H$27:$H$603,$R$795,'7.  Persistence Report'!$J$27:$J$603,"&lt;&gt;Adjustment")</f>
        <v>0</v>
      </c>
      <c r="S909" s="255">
        <f>SUMIFS('7.  Persistence Report'!U$27:U$603,'7.  Persistence Report'!$D$27:$D$603,$B909,'7.  Persistence Report'!$H$27:$H$603,$R$795,'7.  Persistence Report'!$J$27:$J$603,"&lt;&gt;Adjustment")</f>
        <v>0</v>
      </c>
      <c r="T909" s="255">
        <f>SUMIFS('7.  Persistence Report'!V$27:V$603,'7.  Persistence Report'!$D$27:$D$603,$B909,'7.  Persistence Report'!$H$27:$H$603,$R$795,'7.  Persistence Report'!$J$27:$J$603,"&lt;&gt;Adjustment")</f>
        <v>0</v>
      </c>
      <c r="U909" s="255">
        <f>SUMIFS('7.  Persistence Report'!W$27:W$603,'7.  Persistence Report'!$D$27:$D$603,$B909,'7.  Persistence Report'!$H$27:$H$603,$R$795,'7.  Persistence Report'!$J$27:$J$603,"&lt;&gt;Adjustment")</f>
        <v>0</v>
      </c>
      <c r="V909" s="255">
        <f>SUMIFS('7.  Persistence Report'!X$27:X$603,'7.  Persistence Report'!$D$27:$D$603,$B909,'7.  Persistence Report'!$H$27:$H$603,$R$795,'7.  Persistence Report'!$J$27:$J$603,"&lt;&gt;Adjustment")</f>
        <v>0</v>
      </c>
      <c r="W909" s="255">
        <f>SUMIFS('7.  Persistence Report'!Y$27:Y$603,'7.  Persistence Report'!$D$27:$D$603,$B909,'7.  Persistence Report'!$H$27:$H$603,$R$795,'7.  Persistence Report'!$J$27:$J$603,"&lt;&gt;Adjustment")</f>
        <v>0</v>
      </c>
      <c r="X909" s="255">
        <f>SUMIFS('7.  Persistence Report'!Z$27:Z$603,'7.  Persistence Report'!$D$27:$D$603,$B909,'7.  Persistence Report'!$H$27:$H$603,$R$795,'7.  Persistence Report'!$J$27:$J$603,"&lt;&gt;Adjustment")</f>
        <v>0</v>
      </c>
      <c r="Y909" s="255">
        <f>SUMIFS('7.  Persistence Report'!AA$27:AA$603,'7.  Persistence Report'!$D$27:$D$603,$B909,'7.  Persistence Report'!$H$27:$H$603,$R$795,'7.  Persistence Report'!$J$27:$J$603,"&lt;&gt;Adjustment")</f>
        <v>0</v>
      </c>
      <c r="Z909" s="255">
        <f>SUMIFS('7.  Persistence Report'!AB$27:AB$603,'7.  Persistence Report'!$D$27:$D$603,$B909,'7.  Persistence Report'!$H$27:$H$603,$R$795,'7.  Persistence Report'!$J$27:$J$603,"&lt;&gt;Adjustment")</f>
        <v>0</v>
      </c>
      <c r="AA909" s="255">
        <f>SUMIFS('7.  Persistence Report'!AC$27:AC$603,'7.  Persistence Report'!$D$27:$D$603,$B909,'7.  Persistence Report'!$H$27:$H$603,$R$795,'7.  Persistence Report'!$J$27:$J$603,"&lt;&gt;Adjustment")</f>
        <v>0</v>
      </c>
      <c r="AB909" s="255">
        <f>SUMIFS('7.  Persistence Report'!AD$27:AD$603,'7.  Persistence Report'!$D$27:$D$603,$B909,'7.  Persistence Report'!$H$27:$H$603,$R$795,'7.  Persistence Report'!$J$27:$J$603,"&lt;&gt;Adjustment")</f>
        <v>0</v>
      </c>
      <c r="AC909" s="255">
        <f>SUMIFS('7.  Persistence Report'!AE$27:AE$603,'7.  Persistence Report'!$D$27:$D$603,$B909,'7.  Persistence Report'!$H$27:$H$603,$R$795,'7.  Persistence Report'!$J$27:$J$603,"&lt;&gt;Adjustment")</f>
        <v>0</v>
      </c>
      <c r="AD909" s="255">
        <f>SUMIFS('7.  Persistence Report'!AF$27:AF$603,'7.  Persistence Report'!$D$27:$D$603,$B909,'7.  Persistence Report'!$H$27:$H$603,$R$795,'7.  Persistence Report'!$J$27:$J$603,"&lt;&gt;Adjustment")</f>
        <v>0</v>
      </c>
      <c r="AE909" s="361">
        <f>IFERROR(VLOOKUP($B909,'3-a.  Rate Class Allocations'!$B:$AM,16,FALSE),0)</f>
        <v>0</v>
      </c>
      <c r="AF909" s="361">
        <f>IFERROR(VLOOKUP($B909,'3-a.  Rate Class Allocations'!$B:$AM,18,FALSE),0)</f>
        <v>0</v>
      </c>
      <c r="AG909" s="361">
        <f>IFERROR(VLOOKUP($B909,'3-a.  Rate Class Allocations'!$B:$AM,20,FALSE),0)</f>
        <v>0</v>
      </c>
      <c r="AH909" s="361">
        <f>IFERROR(VLOOKUP($B909,'3-a.  Rate Class Allocations'!$B:$AM,21,FALSE),0)</f>
        <v>0</v>
      </c>
      <c r="AI909" s="361">
        <f>IFERROR(VLOOKUP($B909,'3-a.  Rate Class Allocations'!$B:$AM,23,FALSE),0)</f>
        <v>0</v>
      </c>
      <c r="AJ909" s="361">
        <f>IFERROR(VLOOKUP($B909,'3-a.  Rate Class Allocations'!$B:$AM,25,FALSE),0)</f>
        <v>0</v>
      </c>
      <c r="AK909" s="366"/>
      <c r="AL909" s="366"/>
      <c r="AM909" s="366"/>
      <c r="AN909" s="366"/>
      <c r="AO909" s="366"/>
      <c r="AP909" s="366"/>
      <c r="AQ909" s="366"/>
      <c r="AR909" s="366"/>
      <c r="AS909" s="256">
        <f>SUM(AE909:AR909)</f>
        <v>0</v>
      </c>
    </row>
    <row r="910" spans="1:45" hidden="1" outlineLevel="1">
      <c r="A910" s="464"/>
      <c r="B910" s="254" t="s">
        <v>342</v>
      </c>
      <c r="C910" s="251" t="s">
        <v>163</v>
      </c>
      <c r="D910" s="255">
        <f>SUMIFS('7.  Persistence Report'!AY$27:AY$603,'7.  Persistence Report'!$D$27:$D$603,$B909,'7.  Persistence Report'!$H$27:$H$603,$D$795,'7.  Persistence Report'!$J$27:$J$603,"Adjustment")</f>
        <v>0</v>
      </c>
      <c r="E910" s="255">
        <f>SUMIFS('7.  Persistence Report'!AZ$27:AZ$603,'7.  Persistence Report'!$D$27:$D$603,$B909,'7.  Persistence Report'!$H$27:$H$603,$D$795,'7.  Persistence Report'!$J$27:$J$603,"Adjustment")</f>
        <v>0</v>
      </c>
      <c r="F910" s="255">
        <f>SUMIFS('7.  Persistence Report'!BA$27:BA$603,'7.  Persistence Report'!$D$27:$D$603,$B909,'7.  Persistence Report'!$H$27:$H$603,$D$795,'7.  Persistence Report'!$J$27:$J$603,"Adjustment")</f>
        <v>0</v>
      </c>
      <c r="G910" s="255">
        <f>SUMIFS('7.  Persistence Report'!BB$27:BB$603,'7.  Persistence Report'!$D$27:$D$603,$B909,'7.  Persistence Report'!$H$27:$H$603,$D$795,'7.  Persistence Report'!$J$27:$J$603,"Adjustment")</f>
        <v>0</v>
      </c>
      <c r="H910" s="255">
        <f>SUMIFS('7.  Persistence Report'!BC$27:BC$603,'7.  Persistence Report'!$D$27:$D$603,$B909,'7.  Persistence Report'!$H$27:$H$603,$D$795,'7.  Persistence Report'!$J$27:$J$603,"Adjustment")</f>
        <v>0</v>
      </c>
      <c r="I910" s="255">
        <f>SUMIFS('7.  Persistence Report'!BD$27:BD$603,'7.  Persistence Report'!$D$27:$D$603,$B909,'7.  Persistence Report'!$H$27:$H$603,$D$795,'7.  Persistence Report'!$J$27:$J$603,"Adjustment")</f>
        <v>0</v>
      </c>
      <c r="J910" s="255">
        <f>SUMIFS('7.  Persistence Report'!BE$27:BE$603,'7.  Persistence Report'!$D$27:$D$603,$B909,'7.  Persistence Report'!$H$27:$H$603,$D$795,'7.  Persistence Report'!$J$27:$J$603,"Adjustment")</f>
        <v>0</v>
      </c>
      <c r="K910" s="255">
        <f>SUMIFS('7.  Persistence Report'!BF$27:BF$603,'7.  Persistence Report'!$D$27:$D$603,$B909,'7.  Persistence Report'!$H$27:$H$603,$D$795,'7.  Persistence Report'!$J$27:$J$603,"Adjustment")</f>
        <v>0</v>
      </c>
      <c r="L910" s="255">
        <f>SUMIFS('7.  Persistence Report'!BG$27:BG$603,'7.  Persistence Report'!$D$27:$D$603,$B909,'7.  Persistence Report'!$H$27:$H$603,$D$795,'7.  Persistence Report'!$J$27:$J$603,"Adjustment")</f>
        <v>0</v>
      </c>
      <c r="M910" s="255">
        <f>SUMIFS('7.  Persistence Report'!BH$27:BH$603,'7.  Persistence Report'!$D$27:$D$603,$B909,'7.  Persistence Report'!$H$27:$H$603,$D$795,'7.  Persistence Report'!$J$27:$J$603,"Adjustment")</f>
        <v>0</v>
      </c>
      <c r="N910" s="255">
        <f>SUMIFS('7.  Persistence Report'!BI$27:BI$603,'7.  Persistence Report'!$D$27:$D$603,$B909,'7.  Persistence Report'!$H$27:$H$603,$D$795,'7.  Persistence Report'!$J$27:$J$603,"Adjustment")</f>
        <v>0</v>
      </c>
      <c r="O910" s="255">
        <f>SUMIFS('7.  Persistence Report'!BJ$27:BJ$603,'7.  Persistence Report'!$D$27:$D$603,$B909,'7.  Persistence Report'!$H$27:$H$603,$D$795,'7.  Persistence Report'!$J$27:$J$603,"Adjustment")</f>
        <v>0</v>
      </c>
      <c r="P910" s="255">
        <f>SUMIFS('7.  Persistence Report'!BK$27:BK$603,'7.  Persistence Report'!$D$27:$D$603,$B909,'7.  Persistence Report'!$H$27:$H$603,$D$795,'7.  Persistence Report'!$J$27:$J$603,"Adjustment")</f>
        <v>0</v>
      </c>
      <c r="Q910" s="255">
        <f>Q909</f>
        <v>0</v>
      </c>
      <c r="R910" s="255">
        <f>SUMIFS('7.  Persistence Report'!T$27:T$603,'7.  Persistence Report'!$D$27:$D$603,$B909,'7.  Persistence Report'!$H$27:$H$603,$R$795,'7.  Persistence Report'!$J$27:$J$603,"Adjustment")</f>
        <v>0</v>
      </c>
      <c r="S910" s="255">
        <f>SUMIFS('7.  Persistence Report'!U$27:U$603,'7.  Persistence Report'!$D$27:$D$603,$B909,'7.  Persistence Report'!$H$27:$H$603,$R$795,'7.  Persistence Report'!$J$27:$J$603,"Adjustment")</f>
        <v>0</v>
      </c>
      <c r="T910" s="255">
        <f>SUMIFS('7.  Persistence Report'!V$27:V$603,'7.  Persistence Report'!$D$27:$D$603,$B909,'7.  Persistence Report'!$H$27:$H$603,$R$795,'7.  Persistence Report'!$J$27:$J$603,"Adjustment")</f>
        <v>0</v>
      </c>
      <c r="U910" s="255">
        <f>SUMIFS('7.  Persistence Report'!W$27:W$603,'7.  Persistence Report'!$D$27:$D$603,$B909,'7.  Persistence Report'!$H$27:$H$603,$R$795,'7.  Persistence Report'!$J$27:$J$603,"Adjustment")</f>
        <v>0</v>
      </c>
      <c r="V910" s="255">
        <f>SUMIFS('7.  Persistence Report'!X$27:X$603,'7.  Persistence Report'!$D$27:$D$603,$B909,'7.  Persistence Report'!$H$27:$H$603,$R$795,'7.  Persistence Report'!$J$27:$J$603,"Adjustment")</f>
        <v>0</v>
      </c>
      <c r="W910" s="255">
        <f>SUMIFS('7.  Persistence Report'!Y$27:Y$603,'7.  Persistence Report'!$D$27:$D$603,$B909,'7.  Persistence Report'!$H$27:$H$603,$R$795,'7.  Persistence Report'!$J$27:$J$603,"Adjustment")</f>
        <v>0</v>
      </c>
      <c r="X910" s="255">
        <f>SUMIFS('7.  Persistence Report'!Z$27:Z$603,'7.  Persistence Report'!$D$27:$D$603,$B909,'7.  Persistence Report'!$H$27:$H$603,$R$795,'7.  Persistence Report'!$J$27:$J$603,"Adjustment")</f>
        <v>0</v>
      </c>
      <c r="Y910" s="255">
        <f>SUMIFS('7.  Persistence Report'!AA$27:AA$603,'7.  Persistence Report'!$D$27:$D$603,$B909,'7.  Persistence Report'!$H$27:$H$603,$R$795,'7.  Persistence Report'!$J$27:$J$603,"Adjustment")</f>
        <v>0</v>
      </c>
      <c r="Z910" s="255">
        <f>SUMIFS('7.  Persistence Report'!AB$27:AB$603,'7.  Persistence Report'!$D$27:$D$603,$B909,'7.  Persistence Report'!$H$27:$H$603,$R$795,'7.  Persistence Report'!$J$27:$J$603,"Adjustment")</f>
        <v>0</v>
      </c>
      <c r="AA910" s="255">
        <f>SUMIFS('7.  Persistence Report'!AC$27:AC$603,'7.  Persistence Report'!$D$27:$D$603,$B909,'7.  Persistence Report'!$H$27:$H$603,$R$795,'7.  Persistence Report'!$J$27:$J$603,"Adjustment")</f>
        <v>0</v>
      </c>
      <c r="AB910" s="255">
        <f>SUMIFS('7.  Persistence Report'!AD$27:AD$603,'7.  Persistence Report'!$D$27:$D$603,$B909,'7.  Persistence Report'!$H$27:$H$603,$R$795,'7.  Persistence Report'!$J$27:$J$603,"Adjustment")</f>
        <v>0</v>
      </c>
      <c r="AC910" s="255">
        <f>SUMIFS('7.  Persistence Report'!AE$27:AE$603,'7.  Persistence Report'!$D$27:$D$603,$B909,'7.  Persistence Report'!$H$27:$H$603,$R$795,'7.  Persistence Report'!$J$27:$J$603,"Adjustment")</f>
        <v>0</v>
      </c>
      <c r="AD910" s="255">
        <f>SUMIFS('7.  Persistence Report'!AF$27:AF$603,'7.  Persistence Report'!$D$27:$D$603,$B909,'7.  Persistence Report'!$H$27:$H$603,$R$795,'7.  Persistence Report'!$J$27:$J$603,"Adjustment")</f>
        <v>0</v>
      </c>
      <c r="AE910" s="362">
        <f>AE909</f>
        <v>0</v>
      </c>
      <c r="AF910" s="362">
        <f t="shared" ref="AF910" si="2690">AF909</f>
        <v>0</v>
      </c>
      <c r="AG910" s="362">
        <f t="shared" ref="AG910" si="2691">AG909</f>
        <v>0</v>
      </c>
      <c r="AH910" s="362">
        <f t="shared" ref="AH910" si="2692">AH909</f>
        <v>0</v>
      </c>
      <c r="AI910" s="362">
        <f t="shared" ref="AI910" si="2693">AI909</f>
        <v>0</v>
      </c>
      <c r="AJ910" s="362">
        <f t="shared" ref="AJ910" si="2694">AJ909</f>
        <v>0</v>
      </c>
      <c r="AK910" s="362">
        <f t="shared" ref="AK910" si="2695">AK909</f>
        <v>0</v>
      </c>
      <c r="AL910" s="362">
        <f t="shared" ref="AL910" si="2696">AL909</f>
        <v>0</v>
      </c>
      <c r="AM910" s="362">
        <f t="shared" ref="AM910" si="2697">AM909</f>
        <v>0</v>
      </c>
      <c r="AN910" s="362">
        <f t="shared" ref="AN910" si="2698">AN909</f>
        <v>0</v>
      </c>
      <c r="AO910" s="362">
        <f t="shared" ref="AO910" si="2699">AO909</f>
        <v>0</v>
      </c>
      <c r="AP910" s="362">
        <f t="shared" ref="AP910" si="2700">AP909</f>
        <v>0</v>
      </c>
      <c r="AQ910" s="362">
        <f t="shared" ref="AQ910" si="2701">AQ909</f>
        <v>0</v>
      </c>
      <c r="AR910" s="362">
        <f t="shared" ref="AR910" si="2702">AR909</f>
        <v>0</v>
      </c>
      <c r="AS910" s="266"/>
    </row>
    <row r="911" spans="1:45"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5.75" outlineLevel="1">
      <c r="A912" s="464"/>
      <c r="B912" s="248" t="s">
        <v>500</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outlineLevel="1">
      <c r="A913" s="464">
        <v>36</v>
      </c>
      <c r="B913" s="379" t="s">
        <v>1045</v>
      </c>
      <c r="C913" s="251" t="s">
        <v>25</v>
      </c>
      <c r="D913" s="255">
        <f>SUMIFS('7.  Persistence Report'!AY$27:AY$603,'7.  Persistence Report'!$D$27:$D$603,$B913,'7.  Persistence Report'!$H$27:$H$603,$D$795,'7.  Persistence Report'!$J$27:$J$603,"&lt;&gt;Adjustment")</f>
        <v>9033085.8400000315</v>
      </c>
      <c r="E913" s="255">
        <f>SUMIFS('7.  Persistence Report'!AZ$27:AZ$603,'7.  Persistence Report'!$D$27:$D$603,$B913,'7.  Persistence Report'!$H$27:$H$603,$D$795,'7.  Persistence Report'!$J$27:$J$603,"&lt;&gt;Adjustment")</f>
        <v>9033085.8400000315</v>
      </c>
      <c r="F913" s="255">
        <f>SUMIFS('7.  Persistence Report'!BA$27:BA$603,'7.  Persistence Report'!$D$27:$D$603,$B913,'7.  Persistence Report'!$H$27:$H$603,$D$795,'7.  Persistence Report'!$J$27:$J$603,"&lt;&gt;Adjustment")</f>
        <v>9033085.8400000315</v>
      </c>
      <c r="G913" s="255">
        <f>SUMIFS('7.  Persistence Report'!BB$27:BB$603,'7.  Persistence Report'!$D$27:$D$603,$B913,'7.  Persistence Report'!$H$27:$H$603,$D$795,'7.  Persistence Report'!$J$27:$J$603,"&lt;&gt;Adjustment")</f>
        <v>9033085.8400000315</v>
      </c>
      <c r="H913" s="255">
        <f>SUMIFS('7.  Persistence Report'!BC$27:BC$603,'7.  Persistence Report'!$D$27:$D$603,$B913,'7.  Persistence Report'!$H$27:$H$603,$D$795,'7.  Persistence Report'!$J$27:$J$603,"&lt;&gt;Adjustment")</f>
        <v>9033085.8400000315</v>
      </c>
      <c r="I913" s="255">
        <f>SUMIFS('7.  Persistence Report'!BD$27:BD$603,'7.  Persistence Report'!$D$27:$D$603,$B913,'7.  Persistence Report'!$H$27:$H$603,$D$795,'7.  Persistence Report'!$J$27:$J$603,"&lt;&gt;Adjustment")</f>
        <v>9033085.8400000315</v>
      </c>
      <c r="J913" s="255">
        <f>SUMIFS('7.  Persistence Report'!BE$27:BE$603,'7.  Persistence Report'!$D$27:$D$603,$B913,'7.  Persistence Report'!$H$27:$H$603,$D$795,'7.  Persistence Report'!$J$27:$J$603,"&lt;&gt;Adjustment")</f>
        <v>9033085.8400000315</v>
      </c>
      <c r="K913" s="255">
        <f>SUMIFS('7.  Persistence Report'!BF$27:BF$603,'7.  Persistence Report'!$D$27:$D$603,$B913,'7.  Persistence Report'!$H$27:$H$603,$D$795,'7.  Persistence Report'!$J$27:$J$603,"&lt;&gt;Adjustment")</f>
        <v>9033085.8400000315</v>
      </c>
      <c r="L913" s="255">
        <f>SUMIFS('7.  Persistence Report'!BG$27:BG$603,'7.  Persistence Report'!$D$27:$D$603,$B913,'7.  Persistence Report'!$H$27:$H$603,$D$795,'7.  Persistence Report'!$J$27:$J$603,"&lt;&gt;Adjustment")</f>
        <v>9033085.8400000315</v>
      </c>
      <c r="M913" s="255">
        <f>SUMIFS('7.  Persistence Report'!BH$27:BH$603,'7.  Persistence Report'!$D$27:$D$603,$B913,'7.  Persistence Report'!$H$27:$H$603,$D$795,'7.  Persistence Report'!$J$27:$J$603,"&lt;&gt;Adjustment")</f>
        <v>9033085.8400000315</v>
      </c>
      <c r="N913" s="255">
        <f>SUMIFS('7.  Persistence Report'!BI$27:BI$603,'7.  Persistence Report'!$D$27:$D$603,$B913,'7.  Persistence Report'!$H$27:$H$603,$D$795,'7.  Persistence Report'!$J$27:$J$603,"&lt;&gt;Adjustment")</f>
        <v>9033085.8400000315</v>
      </c>
      <c r="O913" s="255">
        <f>SUMIFS('7.  Persistence Report'!BJ$27:BJ$603,'7.  Persistence Report'!$D$27:$D$603,$B913,'7.  Persistence Report'!$H$27:$H$603,$D$795,'7.  Persistence Report'!$J$27:$J$603,"&lt;&gt;Adjustment")</f>
        <v>9033085.8400000315</v>
      </c>
      <c r="P913" s="255">
        <f>SUMIFS('7.  Persistence Report'!BK$27:BK$603,'7.  Persistence Report'!$D$27:$D$603,$B913,'7.  Persistence Report'!$H$27:$H$603,$D$795,'7.  Persistence Report'!$J$27:$J$603,"&lt;&gt;Adjustment")</f>
        <v>9033085.8400000315</v>
      </c>
      <c r="Q913" s="255">
        <v>12</v>
      </c>
      <c r="R913" s="255">
        <f>SUMIFS('7.  Persistence Report'!T$27:T$603,'7.  Persistence Report'!$D$27:$D$603,$B913,'7.  Persistence Report'!$H$27:$H$603,$R$795,'7.  Persistence Report'!$J$27:$J$603,"&lt;&gt;Adjustment")</f>
        <v>6515.5200159999631</v>
      </c>
      <c r="S913" s="255">
        <f>SUMIFS('7.  Persistence Report'!U$27:U$603,'7.  Persistence Report'!$D$27:$D$603,$B913,'7.  Persistence Report'!$H$27:$H$603,$R$795,'7.  Persistence Report'!$J$27:$J$603,"&lt;&gt;Adjustment")</f>
        <v>6515.5200159999631</v>
      </c>
      <c r="T913" s="255">
        <f>SUMIFS('7.  Persistence Report'!V$27:V$603,'7.  Persistence Report'!$D$27:$D$603,$B913,'7.  Persistence Report'!$H$27:$H$603,$R$795,'7.  Persistence Report'!$J$27:$J$603,"&lt;&gt;Adjustment")</f>
        <v>6515.5200159999631</v>
      </c>
      <c r="U913" s="255">
        <f>SUMIFS('7.  Persistence Report'!W$27:W$603,'7.  Persistence Report'!$D$27:$D$603,$B913,'7.  Persistence Report'!$H$27:$H$603,$R$795,'7.  Persistence Report'!$J$27:$J$603,"&lt;&gt;Adjustment")</f>
        <v>6515.5200159999631</v>
      </c>
      <c r="V913" s="255">
        <f>SUMIFS('7.  Persistence Report'!X$27:X$603,'7.  Persistence Report'!$D$27:$D$603,$B913,'7.  Persistence Report'!$H$27:$H$603,$R$795,'7.  Persistence Report'!$J$27:$J$603,"&lt;&gt;Adjustment")</f>
        <v>6515.5200159999631</v>
      </c>
      <c r="W913" s="255">
        <f>SUMIFS('7.  Persistence Report'!Y$27:Y$603,'7.  Persistence Report'!$D$27:$D$603,$B913,'7.  Persistence Report'!$H$27:$H$603,$R$795,'7.  Persistence Report'!$J$27:$J$603,"&lt;&gt;Adjustment")</f>
        <v>6515.5200159999631</v>
      </c>
      <c r="X913" s="255">
        <f>SUMIFS('7.  Persistence Report'!Z$27:Z$603,'7.  Persistence Report'!$D$27:$D$603,$B913,'7.  Persistence Report'!$H$27:$H$603,$R$795,'7.  Persistence Report'!$J$27:$J$603,"&lt;&gt;Adjustment")</f>
        <v>6515.5200159999631</v>
      </c>
      <c r="Y913" s="255">
        <f>SUMIFS('7.  Persistence Report'!AA$27:AA$603,'7.  Persistence Report'!$D$27:$D$603,$B913,'7.  Persistence Report'!$H$27:$H$603,$R$795,'7.  Persistence Report'!$J$27:$J$603,"&lt;&gt;Adjustment")</f>
        <v>6515.5200159999631</v>
      </c>
      <c r="Z913" s="255">
        <f>SUMIFS('7.  Persistence Report'!AB$27:AB$603,'7.  Persistence Report'!$D$27:$D$603,$B913,'7.  Persistence Report'!$H$27:$H$603,$R$795,'7.  Persistence Report'!$J$27:$J$603,"&lt;&gt;Adjustment")</f>
        <v>6515.5200159999631</v>
      </c>
      <c r="AA913" s="255">
        <f>SUMIFS('7.  Persistence Report'!AC$27:AC$603,'7.  Persistence Report'!$D$27:$D$603,$B913,'7.  Persistence Report'!$H$27:$H$603,$R$795,'7.  Persistence Report'!$J$27:$J$603,"&lt;&gt;Adjustment")</f>
        <v>6515.5200159999631</v>
      </c>
      <c r="AB913" s="255">
        <f>SUMIFS('7.  Persistence Report'!AD$27:AD$603,'7.  Persistence Report'!$D$27:$D$603,$B913,'7.  Persistence Report'!$H$27:$H$603,$R$795,'7.  Persistence Report'!$J$27:$J$603,"&lt;&gt;Adjustment")</f>
        <v>6515.5200159999631</v>
      </c>
      <c r="AC913" s="255">
        <f>SUMIFS('7.  Persistence Report'!AE$27:AE$603,'7.  Persistence Report'!$D$27:$D$603,$B913,'7.  Persistence Report'!$H$27:$H$603,$R$795,'7.  Persistence Report'!$J$27:$J$603,"&lt;&gt;Adjustment")</f>
        <v>6515.5200159999631</v>
      </c>
      <c r="AD913" s="255">
        <f>SUMIFS('7.  Persistence Report'!AF$27:AF$603,'7.  Persistence Report'!$D$27:$D$603,$B913,'7.  Persistence Report'!$H$27:$H$603,$R$795,'7.  Persistence Report'!$J$27:$J$603,"&lt;&gt;Adjustment")</f>
        <v>6515.5200159999631</v>
      </c>
      <c r="AE913" s="361">
        <f>IFERROR(VLOOKUP($B913,'3-a.  Rate Class Allocations'!$B:$AM,16,FALSE),0)</f>
        <v>0</v>
      </c>
      <c r="AF913" s="361">
        <f>IFERROR(VLOOKUP($B913,'3-a.  Rate Class Allocations'!$B:$AM,18,FALSE),0)</f>
        <v>0.25</v>
      </c>
      <c r="AG913" s="361">
        <f>IFERROR(VLOOKUP($B913,'3-a.  Rate Class Allocations'!$B:$AM,20,FALSE),0)</f>
        <v>4.5526028414203543E-2</v>
      </c>
      <c r="AH913" s="361">
        <f>IFERROR(VLOOKUP($B913,'3-a.  Rate Class Allocations'!$B:$AM,21,FALSE),0)</f>
        <v>0.69103272483557265</v>
      </c>
      <c r="AI913" s="361">
        <f>IFERROR(VLOOKUP($B913,'3-a.  Rate Class Allocations'!$B:$AM,23,FALSE),0)</f>
        <v>5.6401896840190369E-2</v>
      </c>
      <c r="AJ913" s="361">
        <f>IFERROR(VLOOKUP($B913,'3-a.  Rate Class Allocations'!$B:$AM,25,FALSE),0)</f>
        <v>0</v>
      </c>
      <c r="AK913" s="366"/>
      <c r="AL913" s="366"/>
      <c r="AM913" s="366"/>
      <c r="AN913" s="366"/>
      <c r="AO913" s="366"/>
      <c r="AP913" s="366"/>
      <c r="AQ913" s="366"/>
      <c r="AR913" s="366"/>
      <c r="AS913" s="256">
        <f>SUM(AE913:AR913)</f>
        <v>1.0429606500899666</v>
      </c>
    </row>
    <row r="914" spans="1:45" outlineLevel="1">
      <c r="A914" s="464"/>
      <c r="B914" s="254" t="s">
        <v>342</v>
      </c>
      <c r="C914" s="251" t="s">
        <v>163</v>
      </c>
      <c r="D914" s="255">
        <f>SUMIFS('7.  Persistence Report'!AY$27:AY$603,'7.  Persistence Report'!$D$27:$D$603,$B913,'7.  Persistence Report'!$H$27:$H$603,$D$795,'7.  Persistence Report'!$J$27:$J$603,"Adjustment")</f>
        <v>0</v>
      </c>
      <c r="E914" s="255">
        <f>SUMIFS('7.  Persistence Report'!AZ$27:AZ$603,'7.  Persistence Report'!$D$27:$D$603,$B913,'7.  Persistence Report'!$H$27:$H$603,$D$795,'7.  Persistence Report'!$J$27:$J$603,"Adjustment")</f>
        <v>0</v>
      </c>
      <c r="F914" s="255">
        <f>SUMIFS('7.  Persistence Report'!BA$27:BA$603,'7.  Persistence Report'!$D$27:$D$603,$B913,'7.  Persistence Report'!$H$27:$H$603,$D$795,'7.  Persistence Report'!$J$27:$J$603,"Adjustment")</f>
        <v>0</v>
      </c>
      <c r="G914" s="255">
        <f>SUMIFS('7.  Persistence Report'!BB$27:BB$603,'7.  Persistence Report'!$D$27:$D$603,$B913,'7.  Persistence Report'!$H$27:$H$603,$D$795,'7.  Persistence Report'!$J$27:$J$603,"Adjustment")</f>
        <v>0</v>
      </c>
      <c r="H914" s="255">
        <f>SUMIFS('7.  Persistence Report'!BC$27:BC$603,'7.  Persistence Report'!$D$27:$D$603,$B913,'7.  Persistence Report'!$H$27:$H$603,$D$795,'7.  Persistence Report'!$J$27:$J$603,"Adjustment")</f>
        <v>0</v>
      </c>
      <c r="I914" s="255">
        <f>SUMIFS('7.  Persistence Report'!BD$27:BD$603,'7.  Persistence Report'!$D$27:$D$603,$B913,'7.  Persistence Report'!$H$27:$H$603,$D$795,'7.  Persistence Report'!$J$27:$J$603,"Adjustment")</f>
        <v>0</v>
      </c>
      <c r="J914" s="255">
        <f>SUMIFS('7.  Persistence Report'!BE$27:BE$603,'7.  Persistence Report'!$D$27:$D$603,$B913,'7.  Persistence Report'!$H$27:$H$603,$D$795,'7.  Persistence Report'!$J$27:$J$603,"Adjustment")</f>
        <v>0</v>
      </c>
      <c r="K914" s="255">
        <f>SUMIFS('7.  Persistence Report'!BF$27:BF$603,'7.  Persistence Report'!$D$27:$D$603,$B913,'7.  Persistence Report'!$H$27:$H$603,$D$795,'7.  Persistence Report'!$J$27:$J$603,"Adjustment")</f>
        <v>0</v>
      </c>
      <c r="L914" s="255">
        <f>SUMIFS('7.  Persistence Report'!BG$27:BG$603,'7.  Persistence Report'!$D$27:$D$603,$B913,'7.  Persistence Report'!$H$27:$H$603,$D$795,'7.  Persistence Report'!$J$27:$J$603,"Adjustment")</f>
        <v>0</v>
      </c>
      <c r="M914" s="255">
        <f>SUMIFS('7.  Persistence Report'!BH$27:BH$603,'7.  Persistence Report'!$D$27:$D$603,$B913,'7.  Persistence Report'!$H$27:$H$603,$D$795,'7.  Persistence Report'!$J$27:$J$603,"Adjustment")</f>
        <v>0</v>
      </c>
      <c r="N914" s="255">
        <f>SUMIFS('7.  Persistence Report'!BI$27:BI$603,'7.  Persistence Report'!$D$27:$D$603,$B913,'7.  Persistence Report'!$H$27:$H$603,$D$795,'7.  Persistence Report'!$J$27:$J$603,"Adjustment")</f>
        <v>0</v>
      </c>
      <c r="O914" s="255">
        <f>SUMIFS('7.  Persistence Report'!BJ$27:BJ$603,'7.  Persistence Report'!$D$27:$D$603,$B913,'7.  Persistence Report'!$H$27:$H$603,$D$795,'7.  Persistence Report'!$J$27:$J$603,"Adjustment")</f>
        <v>0</v>
      </c>
      <c r="P914" s="255">
        <f>SUMIFS('7.  Persistence Report'!BK$27:BK$603,'7.  Persistence Report'!$D$27:$D$603,$B913,'7.  Persistence Report'!$H$27:$H$603,$D$795,'7.  Persistence Report'!$J$27:$J$603,"Adjustment")</f>
        <v>0</v>
      </c>
      <c r="Q914" s="255">
        <f>Q913</f>
        <v>12</v>
      </c>
      <c r="R914" s="255">
        <f>SUMIFS('7.  Persistence Report'!T$27:T$603,'7.  Persistence Report'!$D$27:$D$603,$B913,'7.  Persistence Report'!$H$27:$H$603,$R$795,'7.  Persistence Report'!$J$27:$J$603,"Adjustment")</f>
        <v>0</v>
      </c>
      <c r="S914" s="255">
        <f>SUMIFS('7.  Persistence Report'!U$27:U$603,'7.  Persistence Report'!$D$27:$D$603,$B913,'7.  Persistence Report'!$H$27:$H$603,$R$795,'7.  Persistence Report'!$J$27:$J$603,"Adjustment")</f>
        <v>0</v>
      </c>
      <c r="T914" s="255">
        <f>SUMIFS('7.  Persistence Report'!V$27:V$603,'7.  Persistence Report'!$D$27:$D$603,$B913,'7.  Persistence Report'!$H$27:$H$603,$R$795,'7.  Persistence Report'!$J$27:$J$603,"Adjustment")</f>
        <v>0</v>
      </c>
      <c r="U914" s="255">
        <f>SUMIFS('7.  Persistence Report'!W$27:W$603,'7.  Persistence Report'!$D$27:$D$603,$B913,'7.  Persistence Report'!$H$27:$H$603,$R$795,'7.  Persistence Report'!$J$27:$J$603,"Adjustment")</f>
        <v>0</v>
      </c>
      <c r="V914" s="255">
        <f>SUMIFS('7.  Persistence Report'!X$27:X$603,'7.  Persistence Report'!$D$27:$D$603,$B913,'7.  Persistence Report'!$H$27:$H$603,$R$795,'7.  Persistence Report'!$J$27:$J$603,"Adjustment")</f>
        <v>0</v>
      </c>
      <c r="W914" s="255">
        <f>SUMIFS('7.  Persistence Report'!Y$27:Y$603,'7.  Persistence Report'!$D$27:$D$603,$B913,'7.  Persistence Report'!$H$27:$H$603,$R$795,'7.  Persistence Report'!$J$27:$J$603,"Adjustment")</f>
        <v>0</v>
      </c>
      <c r="X914" s="255">
        <f>SUMIFS('7.  Persistence Report'!Z$27:Z$603,'7.  Persistence Report'!$D$27:$D$603,$B913,'7.  Persistence Report'!$H$27:$H$603,$R$795,'7.  Persistence Report'!$J$27:$J$603,"Adjustment")</f>
        <v>0</v>
      </c>
      <c r="Y914" s="255">
        <f>SUMIFS('7.  Persistence Report'!AA$27:AA$603,'7.  Persistence Report'!$D$27:$D$603,$B913,'7.  Persistence Report'!$H$27:$H$603,$R$795,'7.  Persistence Report'!$J$27:$J$603,"Adjustment")</f>
        <v>0</v>
      </c>
      <c r="Z914" s="255">
        <f>SUMIFS('7.  Persistence Report'!AB$27:AB$603,'7.  Persistence Report'!$D$27:$D$603,$B913,'7.  Persistence Report'!$H$27:$H$603,$R$795,'7.  Persistence Report'!$J$27:$J$603,"Adjustment")</f>
        <v>0</v>
      </c>
      <c r="AA914" s="255">
        <f>SUMIFS('7.  Persistence Report'!AC$27:AC$603,'7.  Persistence Report'!$D$27:$D$603,$B913,'7.  Persistence Report'!$H$27:$H$603,$R$795,'7.  Persistence Report'!$J$27:$J$603,"Adjustment")</f>
        <v>0</v>
      </c>
      <c r="AB914" s="255">
        <f>SUMIFS('7.  Persistence Report'!AD$27:AD$603,'7.  Persistence Report'!$D$27:$D$603,$B913,'7.  Persistence Report'!$H$27:$H$603,$R$795,'7.  Persistence Report'!$J$27:$J$603,"Adjustment")</f>
        <v>0</v>
      </c>
      <c r="AC914" s="255">
        <f>SUMIFS('7.  Persistence Report'!AE$27:AE$603,'7.  Persistence Report'!$D$27:$D$603,$B913,'7.  Persistence Report'!$H$27:$H$603,$R$795,'7.  Persistence Report'!$J$27:$J$603,"Adjustment")</f>
        <v>0</v>
      </c>
      <c r="AD914" s="255">
        <f>SUMIFS('7.  Persistence Report'!AF$27:AF$603,'7.  Persistence Report'!$D$27:$D$603,$B913,'7.  Persistence Report'!$H$27:$H$603,$R$795,'7.  Persistence Report'!$J$27:$J$603,"Adjustment")</f>
        <v>0</v>
      </c>
      <c r="AE914" s="362">
        <f>AE913</f>
        <v>0</v>
      </c>
      <c r="AF914" s="362">
        <f t="shared" ref="AF914" si="2703">AF913</f>
        <v>0.25</v>
      </c>
      <c r="AG914" s="362">
        <f t="shared" ref="AG914" si="2704">AG913</f>
        <v>4.5526028414203543E-2</v>
      </c>
      <c r="AH914" s="362">
        <f t="shared" ref="AH914" si="2705">AH913</f>
        <v>0.69103272483557265</v>
      </c>
      <c r="AI914" s="362">
        <f t="shared" ref="AI914" si="2706">AI913</f>
        <v>5.6401896840190369E-2</v>
      </c>
      <c r="AJ914" s="362">
        <f t="shared" ref="AJ914" si="2707">AJ913</f>
        <v>0</v>
      </c>
      <c r="AK914" s="362">
        <f t="shared" ref="AK914" si="2708">AK913</f>
        <v>0</v>
      </c>
      <c r="AL914" s="362">
        <f t="shared" ref="AL914" si="2709">AL913</f>
        <v>0</v>
      </c>
      <c r="AM914" s="362">
        <f t="shared" ref="AM914" si="2710">AM913</f>
        <v>0</v>
      </c>
      <c r="AN914" s="362">
        <f t="shared" ref="AN914" si="2711">AN913</f>
        <v>0</v>
      </c>
      <c r="AO914" s="362">
        <f t="shared" ref="AO914" si="2712">AO913</f>
        <v>0</v>
      </c>
      <c r="AP914" s="362">
        <f t="shared" ref="AP914" si="2713">AP913</f>
        <v>0</v>
      </c>
      <c r="AQ914" s="362">
        <f t="shared" ref="AQ914" si="2714">AQ913</f>
        <v>0</v>
      </c>
      <c r="AR914" s="362">
        <f t="shared" ref="AR914" si="2715">AR913</f>
        <v>0</v>
      </c>
      <c r="AS914" s="266"/>
    </row>
    <row r="915" spans="1:45"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outlineLevel="1">
      <c r="A916" s="464">
        <v>37</v>
      </c>
      <c r="B916" s="379" t="s">
        <v>1043</v>
      </c>
      <c r="C916" s="251" t="s">
        <v>25</v>
      </c>
      <c r="D916" s="255">
        <f>SUMIFS('7.  Persistence Report'!AY$27:AY$603,'7.  Persistence Report'!$D$27:$D$603,$B916,'7.  Persistence Report'!$H$27:$H$603,$D$795,'7.  Persistence Report'!$J$27:$J$603,"&lt;&gt;Adjustment")</f>
        <v>2343728.2992488849</v>
      </c>
      <c r="E916" s="255">
        <f>SUMIFS('7.  Persistence Report'!AZ$27:AZ$603,'7.  Persistence Report'!$D$27:$D$603,$B916,'7.  Persistence Report'!$H$27:$H$603,$D$795,'7.  Persistence Report'!$J$27:$J$603,"&lt;&gt;Adjustment")</f>
        <v>2343728.2992488849</v>
      </c>
      <c r="F916" s="255">
        <f>SUMIFS('7.  Persistence Report'!BA$27:BA$603,'7.  Persistence Report'!$D$27:$D$603,$B916,'7.  Persistence Report'!$H$27:$H$603,$D$795,'7.  Persistence Report'!$J$27:$J$603,"&lt;&gt;Adjustment")</f>
        <v>2343728.2992488849</v>
      </c>
      <c r="G916" s="255">
        <f>SUMIFS('7.  Persistence Report'!BB$27:BB$603,'7.  Persistence Report'!$D$27:$D$603,$B916,'7.  Persistence Report'!$H$27:$H$603,$D$795,'7.  Persistence Report'!$J$27:$J$603,"&lt;&gt;Adjustment")</f>
        <v>2343728.2992488849</v>
      </c>
      <c r="H916" s="255">
        <f>SUMIFS('7.  Persistence Report'!BC$27:BC$603,'7.  Persistence Report'!$D$27:$D$603,$B916,'7.  Persistence Report'!$H$27:$H$603,$D$795,'7.  Persistence Report'!$J$27:$J$603,"&lt;&gt;Adjustment")</f>
        <v>2343728.2992488849</v>
      </c>
      <c r="I916" s="255">
        <f>SUMIFS('7.  Persistence Report'!BD$27:BD$603,'7.  Persistence Report'!$D$27:$D$603,$B916,'7.  Persistence Report'!$H$27:$H$603,$D$795,'7.  Persistence Report'!$J$27:$J$603,"&lt;&gt;Adjustment")</f>
        <v>2343728.2992488849</v>
      </c>
      <c r="J916" s="255">
        <f>SUMIFS('7.  Persistence Report'!BE$27:BE$603,'7.  Persistence Report'!$D$27:$D$603,$B916,'7.  Persistence Report'!$H$27:$H$603,$D$795,'7.  Persistence Report'!$J$27:$J$603,"&lt;&gt;Adjustment")</f>
        <v>2343728.2992488849</v>
      </c>
      <c r="K916" s="255">
        <f>SUMIFS('7.  Persistence Report'!BF$27:BF$603,'7.  Persistence Report'!$D$27:$D$603,$B916,'7.  Persistence Report'!$H$27:$H$603,$D$795,'7.  Persistence Report'!$J$27:$J$603,"&lt;&gt;Adjustment")</f>
        <v>2343728.2992488849</v>
      </c>
      <c r="L916" s="255">
        <f>SUMIFS('7.  Persistence Report'!BG$27:BG$603,'7.  Persistence Report'!$D$27:$D$603,$B916,'7.  Persistence Report'!$H$27:$H$603,$D$795,'7.  Persistence Report'!$J$27:$J$603,"&lt;&gt;Adjustment")</f>
        <v>2343728.2992488849</v>
      </c>
      <c r="M916" s="255">
        <f>SUMIFS('7.  Persistence Report'!BH$27:BH$603,'7.  Persistence Report'!$D$27:$D$603,$B916,'7.  Persistence Report'!$H$27:$H$603,$D$795,'7.  Persistence Report'!$J$27:$J$603,"&lt;&gt;Adjustment")</f>
        <v>2343728.2992488849</v>
      </c>
      <c r="N916" s="255">
        <f>SUMIFS('7.  Persistence Report'!BI$27:BI$603,'7.  Persistence Report'!$D$27:$D$603,$B916,'7.  Persistence Report'!$H$27:$H$603,$D$795,'7.  Persistence Report'!$J$27:$J$603,"&lt;&gt;Adjustment")</f>
        <v>2343728.2992488849</v>
      </c>
      <c r="O916" s="255">
        <f>SUMIFS('7.  Persistence Report'!BJ$27:BJ$603,'7.  Persistence Report'!$D$27:$D$603,$B916,'7.  Persistence Report'!$H$27:$H$603,$D$795,'7.  Persistence Report'!$J$27:$J$603,"&lt;&gt;Adjustment")</f>
        <v>2343728.2992488849</v>
      </c>
      <c r="P916" s="255">
        <f>SUMIFS('7.  Persistence Report'!BK$27:BK$603,'7.  Persistence Report'!$D$27:$D$603,$B916,'7.  Persistence Report'!$H$27:$H$603,$D$795,'7.  Persistence Report'!$J$27:$J$603,"&lt;&gt;Adjustment")</f>
        <v>2343728.2992488849</v>
      </c>
      <c r="Q916" s="255">
        <v>12</v>
      </c>
      <c r="R916" s="255">
        <f>SUMIFS('7.  Persistence Report'!T$27:T$603,'7.  Persistence Report'!$D$27:$D$603,$B916,'7.  Persistence Report'!$H$27:$H$603,$R$795,'7.  Persistence Report'!$J$27:$J$603,"&lt;&gt;Adjustment")</f>
        <v>325.49439083232909</v>
      </c>
      <c r="S916" s="255">
        <f>SUMIFS('7.  Persistence Report'!U$27:U$603,'7.  Persistence Report'!$D$27:$D$603,$B916,'7.  Persistence Report'!$H$27:$H$603,$R$795,'7.  Persistence Report'!$J$27:$J$603,"&lt;&gt;Adjustment")</f>
        <v>325.49439083232909</v>
      </c>
      <c r="T916" s="255">
        <f>SUMIFS('7.  Persistence Report'!V$27:V$603,'7.  Persistence Report'!$D$27:$D$603,$B916,'7.  Persistence Report'!$H$27:$H$603,$R$795,'7.  Persistence Report'!$J$27:$J$603,"&lt;&gt;Adjustment")</f>
        <v>325.49439083232909</v>
      </c>
      <c r="U916" s="255">
        <f>SUMIFS('7.  Persistence Report'!W$27:W$603,'7.  Persistence Report'!$D$27:$D$603,$B916,'7.  Persistence Report'!$H$27:$H$603,$R$795,'7.  Persistence Report'!$J$27:$J$603,"&lt;&gt;Adjustment")</f>
        <v>325.49439083232909</v>
      </c>
      <c r="V916" s="255">
        <f>SUMIFS('7.  Persistence Report'!X$27:X$603,'7.  Persistence Report'!$D$27:$D$603,$B916,'7.  Persistence Report'!$H$27:$H$603,$R$795,'7.  Persistence Report'!$J$27:$J$603,"&lt;&gt;Adjustment")</f>
        <v>325.49439083232909</v>
      </c>
      <c r="W916" s="255">
        <f>SUMIFS('7.  Persistence Report'!Y$27:Y$603,'7.  Persistence Report'!$D$27:$D$603,$B916,'7.  Persistence Report'!$H$27:$H$603,$R$795,'7.  Persistence Report'!$J$27:$J$603,"&lt;&gt;Adjustment")</f>
        <v>325.49439083232909</v>
      </c>
      <c r="X916" s="255">
        <f>SUMIFS('7.  Persistence Report'!Z$27:Z$603,'7.  Persistence Report'!$D$27:$D$603,$B916,'7.  Persistence Report'!$H$27:$H$603,$R$795,'7.  Persistence Report'!$J$27:$J$603,"&lt;&gt;Adjustment")</f>
        <v>325.49439083232909</v>
      </c>
      <c r="Y916" s="255">
        <f>SUMIFS('7.  Persistence Report'!AA$27:AA$603,'7.  Persistence Report'!$D$27:$D$603,$B916,'7.  Persistence Report'!$H$27:$H$603,$R$795,'7.  Persistence Report'!$J$27:$J$603,"&lt;&gt;Adjustment")</f>
        <v>325.49439083232909</v>
      </c>
      <c r="Z916" s="255">
        <f>SUMIFS('7.  Persistence Report'!AB$27:AB$603,'7.  Persistence Report'!$D$27:$D$603,$B916,'7.  Persistence Report'!$H$27:$H$603,$R$795,'7.  Persistence Report'!$J$27:$J$603,"&lt;&gt;Adjustment")</f>
        <v>325.49439083232909</v>
      </c>
      <c r="AA916" s="255">
        <f>SUMIFS('7.  Persistence Report'!AC$27:AC$603,'7.  Persistence Report'!$D$27:$D$603,$B916,'7.  Persistence Report'!$H$27:$H$603,$R$795,'7.  Persistence Report'!$J$27:$J$603,"&lt;&gt;Adjustment")</f>
        <v>325.49439083232909</v>
      </c>
      <c r="AB916" s="255">
        <f>SUMIFS('7.  Persistence Report'!AD$27:AD$603,'7.  Persistence Report'!$D$27:$D$603,$B916,'7.  Persistence Report'!$H$27:$H$603,$R$795,'7.  Persistence Report'!$J$27:$J$603,"&lt;&gt;Adjustment")</f>
        <v>325.49439083232909</v>
      </c>
      <c r="AC916" s="255">
        <f>SUMIFS('7.  Persistence Report'!AE$27:AE$603,'7.  Persistence Report'!$D$27:$D$603,$B916,'7.  Persistence Report'!$H$27:$H$603,$R$795,'7.  Persistence Report'!$J$27:$J$603,"&lt;&gt;Adjustment")</f>
        <v>325.49439083232909</v>
      </c>
      <c r="AD916" s="255">
        <f>SUMIFS('7.  Persistence Report'!AF$27:AF$603,'7.  Persistence Report'!$D$27:$D$603,$B916,'7.  Persistence Report'!$H$27:$H$603,$R$795,'7.  Persistence Report'!$J$27:$J$603,"&lt;&gt;Adjustment")</f>
        <v>325.49439083232909</v>
      </c>
      <c r="AE916" s="361">
        <f>IFERROR(VLOOKUP($B916,'3-a.  Rate Class Allocations'!$B:$AM,16,FALSE),0)</f>
        <v>0</v>
      </c>
      <c r="AF916" s="361">
        <f>IFERROR(VLOOKUP($B916,'3-a.  Rate Class Allocations'!$B:$AM,18,FALSE),0)</f>
        <v>0</v>
      </c>
      <c r="AG916" s="361">
        <f>IFERROR(VLOOKUP($B916,'3-a.  Rate Class Allocations'!$B:$AM,20,FALSE),0)</f>
        <v>3.2192180791624447E-2</v>
      </c>
      <c r="AH916" s="361">
        <f>IFERROR(VLOOKUP($B916,'3-a.  Rate Class Allocations'!$B:$AM,21,FALSE),0)</f>
        <v>0.77137870855148372</v>
      </c>
      <c r="AI916" s="361">
        <f>IFERROR(VLOOKUP($B916,'3-a.  Rate Class Allocations'!$B:$AM,23,FALSE),0)</f>
        <v>0.18008289703315888</v>
      </c>
      <c r="AJ916" s="361">
        <f>IFERROR(VLOOKUP($B916,'3-a.  Rate Class Allocations'!$B:$AM,25,FALSE),0)</f>
        <v>0</v>
      </c>
      <c r="AK916" s="366"/>
      <c r="AL916" s="366"/>
      <c r="AM916" s="366"/>
      <c r="AN916" s="366"/>
      <c r="AO916" s="366"/>
      <c r="AP916" s="366"/>
      <c r="AQ916" s="366"/>
      <c r="AR916" s="366"/>
      <c r="AS916" s="256">
        <f>SUM(AE916:AR916)</f>
        <v>0.9836537863762671</v>
      </c>
    </row>
    <row r="917" spans="1:45" outlineLevel="1">
      <c r="A917" s="464"/>
      <c r="B917" s="254" t="s">
        <v>342</v>
      </c>
      <c r="C917" s="251" t="s">
        <v>163</v>
      </c>
      <c r="D917" s="255">
        <f>SUMIFS('7.  Persistence Report'!AY$27:AY$603,'7.  Persistence Report'!$D$27:$D$603,$B916,'7.  Persistence Report'!$H$27:$H$603,$D$795,'7.  Persistence Report'!$J$27:$J$603,"Adjustment")</f>
        <v>0</v>
      </c>
      <c r="E917" s="255">
        <f>SUMIFS('7.  Persistence Report'!AZ$27:AZ$603,'7.  Persistence Report'!$D$27:$D$603,$B916,'7.  Persistence Report'!$H$27:$H$603,$D$795,'7.  Persistence Report'!$J$27:$J$603,"Adjustment")</f>
        <v>0</v>
      </c>
      <c r="F917" s="255">
        <f>SUMIFS('7.  Persistence Report'!BA$27:BA$603,'7.  Persistence Report'!$D$27:$D$603,$B916,'7.  Persistence Report'!$H$27:$H$603,$D$795,'7.  Persistence Report'!$J$27:$J$603,"Adjustment")</f>
        <v>0</v>
      </c>
      <c r="G917" s="255">
        <f>SUMIFS('7.  Persistence Report'!BB$27:BB$603,'7.  Persistence Report'!$D$27:$D$603,$B916,'7.  Persistence Report'!$H$27:$H$603,$D$795,'7.  Persistence Report'!$J$27:$J$603,"Adjustment")</f>
        <v>0</v>
      </c>
      <c r="H917" s="255">
        <f>SUMIFS('7.  Persistence Report'!BC$27:BC$603,'7.  Persistence Report'!$D$27:$D$603,$B916,'7.  Persistence Report'!$H$27:$H$603,$D$795,'7.  Persistence Report'!$J$27:$J$603,"Adjustment")</f>
        <v>0</v>
      </c>
      <c r="I917" s="255">
        <f>SUMIFS('7.  Persistence Report'!BD$27:BD$603,'7.  Persistence Report'!$D$27:$D$603,$B916,'7.  Persistence Report'!$H$27:$H$603,$D$795,'7.  Persistence Report'!$J$27:$J$603,"Adjustment")</f>
        <v>0</v>
      </c>
      <c r="J917" s="255">
        <f>SUMIFS('7.  Persistence Report'!BE$27:BE$603,'7.  Persistence Report'!$D$27:$D$603,$B916,'7.  Persistence Report'!$H$27:$H$603,$D$795,'7.  Persistence Report'!$J$27:$J$603,"Adjustment")</f>
        <v>0</v>
      </c>
      <c r="K917" s="255">
        <f>SUMIFS('7.  Persistence Report'!BF$27:BF$603,'7.  Persistence Report'!$D$27:$D$603,$B916,'7.  Persistence Report'!$H$27:$H$603,$D$795,'7.  Persistence Report'!$J$27:$J$603,"Adjustment")</f>
        <v>0</v>
      </c>
      <c r="L917" s="255">
        <f>SUMIFS('7.  Persistence Report'!BG$27:BG$603,'7.  Persistence Report'!$D$27:$D$603,$B916,'7.  Persistence Report'!$H$27:$H$603,$D$795,'7.  Persistence Report'!$J$27:$J$603,"Adjustment")</f>
        <v>0</v>
      </c>
      <c r="M917" s="255">
        <f>SUMIFS('7.  Persistence Report'!BH$27:BH$603,'7.  Persistence Report'!$D$27:$D$603,$B916,'7.  Persistence Report'!$H$27:$H$603,$D$795,'7.  Persistence Report'!$J$27:$J$603,"Adjustment")</f>
        <v>0</v>
      </c>
      <c r="N917" s="255">
        <f>SUMIFS('7.  Persistence Report'!BI$27:BI$603,'7.  Persistence Report'!$D$27:$D$603,$B916,'7.  Persistence Report'!$H$27:$H$603,$D$795,'7.  Persistence Report'!$J$27:$J$603,"Adjustment")</f>
        <v>0</v>
      </c>
      <c r="O917" s="255">
        <f>SUMIFS('7.  Persistence Report'!BJ$27:BJ$603,'7.  Persistence Report'!$D$27:$D$603,$B916,'7.  Persistence Report'!$H$27:$H$603,$D$795,'7.  Persistence Report'!$J$27:$J$603,"Adjustment")</f>
        <v>0</v>
      </c>
      <c r="P917" s="255">
        <f>SUMIFS('7.  Persistence Report'!BK$27:BK$603,'7.  Persistence Report'!$D$27:$D$603,$B916,'7.  Persistence Report'!$H$27:$H$603,$D$795,'7.  Persistence Report'!$J$27:$J$603,"Adjustment")</f>
        <v>0</v>
      </c>
      <c r="Q917" s="255">
        <f>Q916</f>
        <v>12</v>
      </c>
      <c r="R917" s="255">
        <f>SUMIFS('7.  Persistence Report'!T$27:T$603,'7.  Persistence Report'!$D$27:$D$603,$B916,'7.  Persistence Report'!$H$27:$H$603,$R$795,'7.  Persistence Report'!$J$27:$J$603,"Adjustment")</f>
        <v>0</v>
      </c>
      <c r="S917" s="255">
        <f>SUMIFS('7.  Persistence Report'!U$27:U$603,'7.  Persistence Report'!$D$27:$D$603,$B916,'7.  Persistence Report'!$H$27:$H$603,$R$795,'7.  Persistence Report'!$J$27:$J$603,"Adjustment")</f>
        <v>0</v>
      </c>
      <c r="T917" s="255">
        <f>SUMIFS('7.  Persistence Report'!V$27:V$603,'7.  Persistence Report'!$D$27:$D$603,$B916,'7.  Persistence Report'!$H$27:$H$603,$R$795,'7.  Persistence Report'!$J$27:$J$603,"Adjustment")</f>
        <v>0</v>
      </c>
      <c r="U917" s="255">
        <f>SUMIFS('7.  Persistence Report'!W$27:W$603,'7.  Persistence Report'!$D$27:$D$603,$B916,'7.  Persistence Report'!$H$27:$H$603,$R$795,'7.  Persistence Report'!$J$27:$J$603,"Adjustment")</f>
        <v>0</v>
      </c>
      <c r="V917" s="255">
        <f>SUMIFS('7.  Persistence Report'!X$27:X$603,'7.  Persistence Report'!$D$27:$D$603,$B916,'7.  Persistence Report'!$H$27:$H$603,$R$795,'7.  Persistence Report'!$J$27:$J$603,"Adjustment")</f>
        <v>0</v>
      </c>
      <c r="W917" s="255">
        <f>SUMIFS('7.  Persistence Report'!Y$27:Y$603,'7.  Persistence Report'!$D$27:$D$603,$B916,'7.  Persistence Report'!$H$27:$H$603,$R$795,'7.  Persistence Report'!$J$27:$J$603,"Adjustment")</f>
        <v>0</v>
      </c>
      <c r="X917" s="255">
        <f>SUMIFS('7.  Persistence Report'!Z$27:Z$603,'7.  Persistence Report'!$D$27:$D$603,$B916,'7.  Persistence Report'!$H$27:$H$603,$R$795,'7.  Persistence Report'!$J$27:$J$603,"Adjustment")</f>
        <v>0</v>
      </c>
      <c r="Y917" s="255">
        <f>SUMIFS('7.  Persistence Report'!AA$27:AA$603,'7.  Persistence Report'!$D$27:$D$603,$B916,'7.  Persistence Report'!$H$27:$H$603,$R$795,'7.  Persistence Report'!$J$27:$J$603,"Adjustment")</f>
        <v>0</v>
      </c>
      <c r="Z917" s="255">
        <f>SUMIFS('7.  Persistence Report'!AB$27:AB$603,'7.  Persistence Report'!$D$27:$D$603,$B916,'7.  Persistence Report'!$H$27:$H$603,$R$795,'7.  Persistence Report'!$J$27:$J$603,"Adjustment")</f>
        <v>0</v>
      </c>
      <c r="AA917" s="255">
        <f>SUMIFS('7.  Persistence Report'!AC$27:AC$603,'7.  Persistence Report'!$D$27:$D$603,$B916,'7.  Persistence Report'!$H$27:$H$603,$R$795,'7.  Persistence Report'!$J$27:$J$603,"Adjustment")</f>
        <v>0</v>
      </c>
      <c r="AB917" s="255">
        <f>SUMIFS('7.  Persistence Report'!AD$27:AD$603,'7.  Persistence Report'!$D$27:$D$603,$B916,'7.  Persistence Report'!$H$27:$H$603,$R$795,'7.  Persistence Report'!$J$27:$J$603,"Adjustment")</f>
        <v>0</v>
      </c>
      <c r="AC917" s="255">
        <f>SUMIFS('7.  Persistence Report'!AE$27:AE$603,'7.  Persistence Report'!$D$27:$D$603,$B916,'7.  Persistence Report'!$H$27:$H$603,$R$795,'7.  Persistence Report'!$J$27:$J$603,"Adjustment")</f>
        <v>0</v>
      </c>
      <c r="AD917" s="255">
        <f>SUMIFS('7.  Persistence Report'!AF$27:AF$603,'7.  Persistence Report'!$D$27:$D$603,$B916,'7.  Persistence Report'!$H$27:$H$603,$R$795,'7.  Persistence Report'!$J$27:$J$603,"Adjustment")</f>
        <v>0</v>
      </c>
      <c r="AE917" s="362">
        <f>AE916</f>
        <v>0</v>
      </c>
      <c r="AF917" s="362">
        <f t="shared" ref="AF917" si="2716">AF916</f>
        <v>0</v>
      </c>
      <c r="AG917" s="362">
        <f t="shared" ref="AG917" si="2717">AG916</f>
        <v>3.2192180791624447E-2</v>
      </c>
      <c r="AH917" s="362">
        <f t="shared" ref="AH917" si="2718">AH916</f>
        <v>0.77137870855148372</v>
      </c>
      <c r="AI917" s="362">
        <f t="shared" ref="AI917" si="2719">AI916</f>
        <v>0.18008289703315888</v>
      </c>
      <c r="AJ917" s="362">
        <f t="shared" ref="AJ917" si="2720">AJ916</f>
        <v>0</v>
      </c>
      <c r="AK917" s="362">
        <f t="shared" ref="AK917" si="2721">AK916</f>
        <v>0</v>
      </c>
      <c r="AL917" s="362">
        <f t="shared" ref="AL917" si="2722">AL916</f>
        <v>0</v>
      </c>
      <c r="AM917" s="362">
        <f t="shared" ref="AM917" si="2723">AM916</f>
        <v>0</v>
      </c>
      <c r="AN917" s="362">
        <f t="shared" ref="AN917" si="2724">AN916</f>
        <v>0</v>
      </c>
      <c r="AO917" s="362">
        <f t="shared" ref="AO917" si="2725">AO916</f>
        <v>0</v>
      </c>
      <c r="AP917" s="362">
        <f t="shared" ref="AP917" si="2726">AP916</f>
        <v>0</v>
      </c>
      <c r="AQ917" s="362">
        <f t="shared" ref="AQ917" si="2727">AQ916</f>
        <v>0</v>
      </c>
      <c r="AR917" s="362">
        <f t="shared" ref="AR917" si="2728">AR916</f>
        <v>0</v>
      </c>
      <c r="AS917" s="266"/>
    </row>
    <row r="918" spans="1:45"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outlineLevel="1">
      <c r="A919" s="464">
        <v>38</v>
      </c>
      <c r="B919" s="379" t="s">
        <v>1042</v>
      </c>
      <c r="C919" s="251" t="s">
        <v>25</v>
      </c>
      <c r="D919" s="255">
        <f>SUMIFS('7.  Persistence Report'!AY$27:AY$603,'7.  Persistence Report'!$D$27:$D$603,$B919,'7.  Persistence Report'!$H$27:$H$603,$D$795,'7.  Persistence Report'!$J$27:$J$603,"&lt;&gt;Adjustment")</f>
        <v>3866618</v>
      </c>
      <c r="E919" s="255">
        <f>SUMIFS('7.  Persistence Report'!AZ$27:AZ$603,'7.  Persistence Report'!$D$27:$D$603,$B919,'7.  Persistence Report'!$H$27:$H$603,$D$795,'7.  Persistence Report'!$J$27:$J$603,"&lt;&gt;Adjustment")</f>
        <v>3866618</v>
      </c>
      <c r="F919" s="255">
        <f>SUMIFS('7.  Persistence Report'!BA$27:BA$603,'7.  Persistence Report'!$D$27:$D$603,$B919,'7.  Persistence Report'!$H$27:$H$603,$D$795,'7.  Persistence Report'!$J$27:$J$603,"&lt;&gt;Adjustment")</f>
        <v>3866618</v>
      </c>
      <c r="G919" s="255">
        <f>SUMIFS('7.  Persistence Report'!BB$27:BB$603,'7.  Persistence Report'!$D$27:$D$603,$B919,'7.  Persistence Report'!$H$27:$H$603,$D$795,'7.  Persistence Report'!$J$27:$J$603,"&lt;&gt;Adjustment")</f>
        <v>3866618</v>
      </c>
      <c r="H919" s="255">
        <f>SUMIFS('7.  Persistence Report'!BC$27:BC$603,'7.  Persistence Report'!$D$27:$D$603,$B919,'7.  Persistence Report'!$H$27:$H$603,$D$795,'7.  Persistence Report'!$J$27:$J$603,"&lt;&gt;Adjustment")</f>
        <v>3866618</v>
      </c>
      <c r="I919" s="255">
        <f>SUMIFS('7.  Persistence Report'!BD$27:BD$603,'7.  Persistence Report'!$D$27:$D$603,$B919,'7.  Persistence Report'!$H$27:$H$603,$D$795,'7.  Persistence Report'!$J$27:$J$603,"&lt;&gt;Adjustment")</f>
        <v>3866618</v>
      </c>
      <c r="J919" s="255">
        <f>SUMIFS('7.  Persistence Report'!BE$27:BE$603,'7.  Persistence Report'!$D$27:$D$603,$B919,'7.  Persistence Report'!$H$27:$H$603,$D$795,'7.  Persistence Report'!$J$27:$J$603,"&lt;&gt;Adjustment")</f>
        <v>3866618</v>
      </c>
      <c r="K919" s="255">
        <f>SUMIFS('7.  Persistence Report'!BF$27:BF$603,'7.  Persistence Report'!$D$27:$D$603,$B919,'7.  Persistence Report'!$H$27:$H$603,$D$795,'7.  Persistence Report'!$J$27:$J$603,"&lt;&gt;Adjustment")</f>
        <v>3866618</v>
      </c>
      <c r="L919" s="255">
        <f>SUMIFS('7.  Persistence Report'!BG$27:BG$603,'7.  Persistence Report'!$D$27:$D$603,$B919,'7.  Persistence Report'!$H$27:$H$603,$D$795,'7.  Persistence Report'!$J$27:$J$603,"&lt;&gt;Adjustment")</f>
        <v>3805145.2782456973</v>
      </c>
      <c r="M919" s="255">
        <f>SUMIFS('7.  Persistence Report'!BH$27:BH$603,'7.  Persistence Report'!$D$27:$D$603,$B919,'7.  Persistence Report'!$H$27:$H$603,$D$795,'7.  Persistence Report'!$J$27:$J$603,"&lt;&gt;Adjustment")</f>
        <v>3196871.7515833732</v>
      </c>
      <c r="N919" s="255">
        <f>SUMIFS('7.  Persistence Report'!BI$27:BI$603,'7.  Persistence Report'!$D$27:$D$603,$B919,'7.  Persistence Report'!$H$27:$H$603,$D$795,'7.  Persistence Report'!$J$27:$J$603,"&lt;&gt;Adjustment")</f>
        <v>2031834.0875741066</v>
      </c>
      <c r="O919" s="255">
        <f>SUMIFS('7.  Persistence Report'!BJ$27:BJ$603,'7.  Persistence Report'!$D$27:$D$603,$B919,'7.  Persistence Report'!$H$27:$H$603,$D$795,'7.  Persistence Report'!$J$27:$J$603,"&lt;&gt;Adjustment")</f>
        <v>1359141.0901107157</v>
      </c>
      <c r="P919" s="255">
        <f>SUMIFS('7.  Persistence Report'!BK$27:BK$603,'7.  Persistence Report'!$D$27:$D$603,$B919,'7.  Persistence Report'!$H$27:$H$603,$D$795,'7.  Persistence Report'!$J$27:$J$603,"&lt;&gt;Adjustment")</f>
        <v>891778.3221486538</v>
      </c>
      <c r="Q919" s="255">
        <v>12</v>
      </c>
      <c r="R919" s="255">
        <f>SUMIFS('7.  Persistence Report'!T$27:T$603,'7.  Persistence Report'!$D$27:$D$603,$B919,'7.  Persistence Report'!$H$27:$H$603,$R$795,'7.  Persistence Report'!$J$27:$J$603,"&lt;&gt;Adjustment")</f>
        <v>0</v>
      </c>
      <c r="S919" s="255">
        <f>SUMIFS('7.  Persistence Report'!U$27:U$603,'7.  Persistence Report'!$D$27:$D$603,$B919,'7.  Persistence Report'!$H$27:$H$603,$R$795,'7.  Persistence Report'!$J$27:$J$603,"&lt;&gt;Adjustment")</f>
        <v>0</v>
      </c>
      <c r="T919" s="255">
        <f>SUMIFS('7.  Persistence Report'!V$27:V$603,'7.  Persistence Report'!$D$27:$D$603,$B919,'7.  Persistence Report'!$H$27:$H$603,$R$795,'7.  Persistence Report'!$J$27:$J$603,"&lt;&gt;Adjustment")</f>
        <v>0</v>
      </c>
      <c r="U919" s="255">
        <f>SUMIFS('7.  Persistence Report'!W$27:W$603,'7.  Persistence Report'!$D$27:$D$603,$B919,'7.  Persistence Report'!$H$27:$H$603,$R$795,'7.  Persistence Report'!$J$27:$J$603,"&lt;&gt;Adjustment")</f>
        <v>0</v>
      </c>
      <c r="V919" s="255">
        <f>SUMIFS('7.  Persistence Report'!X$27:X$603,'7.  Persistence Report'!$D$27:$D$603,$B919,'7.  Persistence Report'!$H$27:$H$603,$R$795,'7.  Persistence Report'!$J$27:$J$603,"&lt;&gt;Adjustment")</f>
        <v>0</v>
      </c>
      <c r="W919" s="255">
        <f>SUMIFS('7.  Persistence Report'!Y$27:Y$603,'7.  Persistence Report'!$D$27:$D$603,$B919,'7.  Persistence Report'!$H$27:$H$603,$R$795,'7.  Persistence Report'!$J$27:$J$603,"&lt;&gt;Adjustment")</f>
        <v>0</v>
      </c>
      <c r="X919" s="255">
        <f>SUMIFS('7.  Persistence Report'!Z$27:Z$603,'7.  Persistence Report'!$D$27:$D$603,$B919,'7.  Persistence Report'!$H$27:$H$603,$R$795,'7.  Persistence Report'!$J$27:$J$603,"&lt;&gt;Adjustment")</f>
        <v>0</v>
      </c>
      <c r="Y919" s="255">
        <f>SUMIFS('7.  Persistence Report'!AA$27:AA$603,'7.  Persistence Report'!$D$27:$D$603,$B919,'7.  Persistence Report'!$H$27:$H$603,$R$795,'7.  Persistence Report'!$J$27:$J$603,"&lt;&gt;Adjustment")</f>
        <v>0</v>
      </c>
      <c r="Z919" s="255">
        <f>SUMIFS('7.  Persistence Report'!AB$27:AB$603,'7.  Persistence Report'!$D$27:$D$603,$B919,'7.  Persistence Report'!$H$27:$H$603,$R$795,'7.  Persistence Report'!$J$27:$J$603,"&lt;&gt;Adjustment")</f>
        <v>0</v>
      </c>
      <c r="AA919" s="255">
        <f>SUMIFS('7.  Persistence Report'!AC$27:AC$603,'7.  Persistence Report'!$D$27:$D$603,$B919,'7.  Persistence Report'!$H$27:$H$603,$R$795,'7.  Persistence Report'!$J$27:$J$603,"&lt;&gt;Adjustment")</f>
        <v>0</v>
      </c>
      <c r="AB919" s="255">
        <f>SUMIFS('7.  Persistence Report'!AD$27:AD$603,'7.  Persistence Report'!$D$27:$D$603,$B919,'7.  Persistence Report'!$H$27:$H$603,$R$795,'7.  Persistence Report'!$J$27:$J$603,"&lt;&gt;Adjustment")</f>
        <v>0</v>
      </c>
      <c r="AC919" s="255">
        <f>SUMIFS('7.  Persistence Report'!AE$27:AE$603,'7.  Persistence Report'!$D$27:$D$603,$B919,'7.  Persistence Report'!$H$27:$H$603,$R$795,'7.  Persistence Report'!$J$27:$J$603,"&lt;&gt;Adjustment")</f>
        <v>0</v>
      </c>
      <c r="AD919" s="255">
        <f>SUMIFS('7.  Persistence Report'!AF$27:AF$603,'7.  Persistence Report'!$D$27:$D$603,$B919,'7.  Persistence Report'!$H$27:$H$603,$R$795,'7.  Persistence Report'!$J$27:$J$603,"&lt;&gt;Adjustment")</f>
        <v>0</v>
      </c>
      <c r="AE919" s="361">
        <f>IFERROR(VLOOKUP($B919,'3-a.  Rate Class Allocations'!$B:$AM,16,FALSE),0)</f>
        <v>0</v>
      </c>
      <c r="AF919" s="361">
        <f>IFERROR(VLOOKUP($B919,'3-a.  Rate Class Allocations'!$B:$AM,18,FALSE),0)</f>
        <v>0</v>
      </c>
      <c r="AG919" s="361">
        <f>IFERROR(VLOOKUP($B919,'3-a.  Rate Class Allocations'!$B:$AM,20,FALSE),0)</f>
        <v>0</v>
      </c>
      <c r="AH919" s="361">
        <f>IFERROR(VLOOKUP($B919,'3-a.  Rate Class Allocations'!$B:$AM,21,FALSE),0)</f>
        <v>0.11612088510294502</v>
      </c>
      <c r="AI919" s="361">
        <f>IFERROR(VLOOKUP($B919,'3-a.  Rate Class Allocations'!$B:$AM,23,FALSE),0)</f>
        <v>0.68129806427818973</v>
      </c>
      <c r="AJ919" s="361">
        <f>IFERROR(VLOOKUP($B919,'3-a.  Rate Class Allocations'!$B:$AM,25,FALSE),0)</f>
        <v>0.20258105061886528</v>
      </c>
      <c r="AK919" s="366"/>
      <c r="AL919" s="366"/>
      <c r="AM919" s="366"/>
      <c r="AN919" s="366"/>
      <c r="AO919" s="366"/>
      <c r="AP919" s="366"/>
      <c r="AQ919" s="366"/>
      <c r="AR919" s="366"/>
      <c r="AS919" s="256">
        <f>SUM(AE919:AR919)</f>
        <v>1</v>
      </c>
    </row>
    <row r="920" spans="1:45" outlineLevel="1">
      <c r="A920" s="464"/>
      <c r="B920" s="254" t="s">
        <v>342</v>
      </c>
      <c r="C920" s="251" t="s">
        <v>163</v>
      </c>
      <c r="D920" s="255">
        <f>SUMIFS('7.  Persistence Report'!AY$27:AY$603,'7.  Persistence Report'!$D$27:$D$603,$B919,'7.  Persistence Report'!$H$27:$H$603,$D$795,'7.  Persistence Report'!$J$27:$J$603,"Adjustment")</f>
        <v>657510</v>
      </c>
      <c r="E920" s="255">
        <f>SUMIFS('7.  Persistence Report'!AZ$27:AZ$603,'7.  Persistence Report'!$D$27:$D$603,$B919,'7.  Persistence Report'!$H$27:$H$603,$D$795,'7.  Persistence Report'!$J$27:$J$603,"Adjustment")</f>
        <v>657510</v>
      </c>
      <c r="F920" s="255">
        <f>SUMIFS('7.  Persistence Report'!BA$27:BA$603,'7.  Persistence Report'!$D$27:$D$603,$B919,'7.  Persistence Report'!$H$27:$H$603,$D$795,'7.  Persistence Report'!$J$27:$J$603,"Adjustment")</f>
        <v>657510</v>
      </c>
      <c r="G920" s="255">
        <f>SUMIFS('7.  Persistence Report'!BB$27:BB$603,'7.  Persistence Report'!$D$27:$D$603,$B919,'7.  Persistence Report'!$H$27:$H$603,$D$795,'7.  Persistence Report'!$J$27:$J$603,"Adjustment")</f>
        <v>657510</v>
      </c>
      <c r="H920" s="255">
        <f>SUMIFS('7.  Persistence Report'!BC$27:BC$603,'7.  Persistence Report'!$D$27:$D$603,$B919,'7.  Persistence Report'!$H$27:$H$603,$D$795,'7.  Persistence Report'!$J$27:$J$603,"Adjustment")</f>
        <v>657510</v>
      </c>
      <c r="I920" s="255">
        <f>SUMIFS('7.  Persistence Report'!BD$27:BD$603,'7.  Persistence Report'!$D$27:$D$603,$B919,'7.  Persistence Report'!$H$27:$H$603,$D$795,'7.  Persistence Report'!$J$27:$J$603,"Adjustment")</f>
        <v>657510</v>
      </c>
      <c r="J920" s="255">
        <f>SUMIFS('7.  Persistence Report'!BE$27:BE$603,'7.  Persistence Report'!$D$27:$D$603,$B919,'7.  Persistence Report'!$H$27:$H$603,$D$795,'7.  Persistence Report'!$J$27:$J$603,"Adjustment")</f>
        <v>657510</v>
      </c>
      <c r="K920" s="255">
        <f>SUMIFS('7.  Persistence Report'!BF$27:BF$603,'7.  Persistence Report'!$D$27:$D$603,$B919,'7.  Persistence Report'!$H$27:$H$603,$D$795,'7.  Persistence Report'!$J$27:$J$603,"Adjustment")</f>
        <v>657510</v>
      </c>
      <c r="L920" s="255">
        <f>SUMIFS('7.  Persistence Report'!BG$27:BG$603,'7.  Persistence Report'!$D$27:$D$603,$B919,'7.  Persistence Report'!$H$27:$H$603,$D$795,'7.  Persistence Report'!$J$27:$J$603,"Adjustment")</f>
        <v>647056.69706687564</v>
      </c>
      <c r="M920" s="255">
        <f>SUMIFS('7.  Persistence Report'!BH$27:BH$603,'7.  Persistence Report'!$D$27:$D$603,$B919,'7.  Persistence Report'!$H$27:$H$603,$D$795,'7.  Persistence Report'!$J$27:$J$603,"Adjustment")</f>
        <v>543621.10386482032</v>
      </c>
      <c r="N920" s="255">
        <f>SUMIFS('7.  Persistence Report'!BI$27:BI$603,'7.  Persistence Report'!$D$27:$D$603,$B919,'7.  Persistence Report'!$H$27:$H$603,$D$795,'7.  Persistence Report'!$J$27:$J$603,"Adjustment")</f>
        <v>345508.97733390029</v>
      </c>
      <c r="O920" s="255">
        <f>SUMIFS('7.  Persistence Report'!BJ$27:BJ$603,'7.  Persistence Report'!$D$27:$D$603,$B919,'7.  Persistence Report'!$H$27:$H$603,$D$795,'7.  Persistence Report'!$J$27:$J$603,"Adjustment")</f>
        <v>231118.99291802206</v>
      </c>
      <c r="P920" s="255">
        <f>SUMIFS('7.  Persistence Report'!BK$27:BK$603,'7.  Persistence Report'!$D$27:$D$603,$B919,'7.  Persistence Report'!$H$27:$H$603,$D$795,'7.  Persistence Report'!$J$27:$J$603,"Adjustment")</f>
        <v>151644.96844424802</v>
      </c>
      <c r="Q920" s="255">
        <f>Q919</f>
        <v>12</v>
      </c>
      <c r="R920" s="255">
        <f>SUMIFS('7.  Persistence Report'!T$27:T$603,'7.  Persistence Report'!$D$27:$D$603,$B919,'7.  Persistence Report'!$H$27:$H$603,$R$795,'7.  Persistence Report'!$J$27:$J$603,"Adjustment")</f>
        <v>0</v>
      </c>
      <c r="S920" s="255">
        <f>SUMIFS('7.  Persistence Report'!U$27:U$603,'7.  Persistence Report'!$D$27:$D$603,$B919,'7.  Persistence Report'!$H$27:$H$603,$R$795,'7.  Persistence Report'!$J$27:$J$603,"Adjustment")</f>
        <v>0</v>
      </c>
      <c r="T920" s="255">
        <f>SUMIFS('7.  Persistence Report'!V$27:V$603,'7.  Persistence Report'!$D$27:$D$603,$B919,'7.  Persistence Report'!$H$27:$H$603,$R$795,'7.  Persistence Report'!$J$27:$J$603,"Adjustment")</f>
        <v>0</v>
      </c>
      <c r="U920" s="255">
        <f>SUMIFS('7.  Persistence Report'!W$27:W$603,'7.  Persistence Report'!$D$27:$D$603,$B919,'7.  Persistence Report'!$H$27:$H$603,$R$795,'7.  Persistence Report'!$J$27:$J$603,"Adjustment")</f>
        <v>0</v>
      </c>
      <c r="V920" s="255">
        <f>SUMIFS('7.  Persistence Report'!X$27:X$603,'7.  Persistence Report'!$D$27:$D$603,$B919,'7.  Persistence Report'!$H$27:$H$603,$R$795,'7.  Persistence Report'!$J$27:$J$603,"Adjustment")</f>
        <v>0</v>
      </c>
      <c r="W920" s="255">
        <f>SUMIFS('7.  Persistence Report'!Y$27:Y$603,'7.  Persistence Report'!$D$27:$D$603,$B919,'7.  Persistence Report'!$H$27:$H$603,$R$795,'7.  Persistence Report'!$J$27:$J$603,"Adjustment")</f>
        <v>0</v>
      </c>
      <c r="X920" s="255">
        <f>SUMIFS('7.  Persistence Report'!Z$27:Z$603,'7.  Persistence Report'!$D$27:$D$603,$B919,'7.  Persistence Report'!$H$27:$H$603,$R$795,'7.  Persistence Report'!$J$27:$J$603,"Adjustment")</f>
        <v>0</v>
      </c>
      <c r="Y920" s="255">
        <f>SUMIFS('7.  Persistence Report'!AA$27:AA$603,'7.  Persistence Report'!$D$27:$D$603,$B919,'7.  Persistence Report'!$H$27:$H$603,$R$795,'7.  Persistence Report'!$J$27:$J$603,"Adjustment")</f>
        <v>0</v>
      </c>
      <c r="Z920" s="255">
        <f>SUMIFS('7.  Persistence Report'!AB$27:AB$603,'7.  Persistence Report'!$D$27:$D$603,$B919,'7.  Persistence Report'!$H$27:$H$603,$R$795,'7.  Persistence Report'!$J$27:$J$603,"Adjustment")</f>
        <v>0</v>
      </c>
      <c r="AA920" s="255">
        <f>SUMIFS('7.  Persistence Report'!AC$27:AC$603,'7.  Persistence Report'!$D$27:$D$603,$B919,'7.  Persistence Report'!$H$27:$H$603,$R$795,'7.  Persistence Report'!$J$27:$J$603,"Adjustment")</f>
        <v>0</v>
      </c>
      <c r="AB920" s="255">
        <f>SUMIFS('7.  Persistence Report'!AD$27:AD$603,'7.  Persistence Report'!$D$27:$D$603,$B919,'7.  Persistence Report'!$H$27:$H$603,$R$795,'7.  Persistence Report'!$J$27:$J$603,"Adjustment")</f>
        <v>0</v>
      </c>
      <c r="AC920" s="255">
        <f>SUMIFS('7.  Persistence Report'!AE$27:AE$603,'7.  Persistence Report'!$D$27:$D$603,$B919,'7.  Persistence Report'!$H$27:$H$603,$R$795,'7.  Persistence Report'!$J$27:$J$603,"Adjustment")</f>
        <v>0</v>
      </c>
      <c r="AD920" s="255">
        <f>SUMIFS('7.  Persistence Report'!AF$27:AF$603,'7.  Persistence Report'!$D$27:$D$603,$B919,'7.  Persistence Report'!$H$27:$H$603,$R$795,'7.  Persistence Report'!$J$27:$J$603,"Adjustment")</f>
        <v>0</v>
      </c>
      <c r="AE920" s="362">
        <f>AE919</f>
        <v>0</v>
      </c>
      <c r="AF920" s="362">
        <f t="shared" ref="AF920" si="2729">AF919</f>
        <v>0</v>
      </c>
      <c r="AG920" s="362">
        <f t="shared" ref="AG920" si="2730">AG919</f>
        <v>0</v>
      </c>
      <c r="AH920" s="362">
        <f t="shared" ref="AH920" si="2731">AH919</f>
        <v>0.11612088510294502</v>
      </c>
      <c r="AI920" s="362">
        <f t="shared" ref="AI920" si="2732">AI919</f>
        <v>0.68129806427818973</v>
      </c>
      <c r="AJ920" s="362">
        <f t="shared" ref="AJ920" si="2733">AJ919</f>
        <v>0.20258105061886528</v>
      </c>
      <c r="AK920" s="362">
        <f t="shared" ref="AK920" si="2734">AK919</f>
        <v>0</v>
      </c>
      <c r="AL920" s="362">
        <f t="shared" ref="AL920" si="2735">AL919</f>
        <v>0</v>
      </c>
      <c r="AM920" s="362">
        <f t="shared" ref="AM920" si="2736">AM919</f>
        <v>0</v>
      </c>
      <c r="AN920" s="362">
        <f t="shared" ref="AN920" si="2737">AN919</f>
        <v>0</v>
      </c>
      <c r="AO920" s="362">
        <f t="shared" ref="AO920" si="2738">AO919</f>
        <v>0</v>
      </c>
      <c r="AP920" s="362">
        <f t="shared" ref="AP920" si="2739">AP919</f>
        <v>0</v>
      </c>
      <c r="AQ920" s="362">
        <f t="shared" ref="AQ920" si="2740">AQ919</f>
        <v>0</v>
      </c>
      <c r="AR920" s="362">
        <f t="shared" ref="AR920" si="2741">AR919</f>
        <v>0</v>
      </c>
      <c r="AS920" s="266"/>
    </row>
    <row r="921" spans="1:45"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outlineLevel="1">
      <c r="A922" s="464">
        <v>39</v>
      </c>
      <c r="B922" s="379" t="s">
        <v>1075</v>
      </c>
      <c r="C922" s="251" t="s">
        <v>25</v>
      </c>
      <c r="D922" s="255">
        <f>SUMIFS('7.  Persistence Report'!AY$27:AY$603,'7.  Persistence Report'!$D$27:$D$603,$B922,'7.  Persistence Report'!$H$27:$H$603,$D$795,'7.  Persistence Report'!$J$27:$J$603,"&lt;&gt;Adjustment")</f>
        <v>0</v>
      </c>
      <c r="E922" s="255">
        <f>SUMIFS('7.  Persistence Report'!AZ$27:AZ$603,'7.  Persistence Report'!$D$27:$D$603,$B922,'7.  Persistence Report'!$H$27:$H$603,$D$795,'7.  Persistence Report'!$J$27:$J$603,"&lt;&gt;Adjustment")</f>
        <v>0</v>
      </c>
      <c r="F922" s="255">
        <f>SUMIFS('7.  Persistence Report'!BA$27:BA$603,'7.  Persistence Report'!$D$27:$D$603,$B922,'7.  Persistence Report'!$H$27:$H$603,$D$795,'7.  Persistence Report'!$J$27:$J$603,"&lt;&gt;Adjustment")</f>
        <v>0</v>
      </c>
      <c r="G922" s="255">
        <f>SUMIFS('7.  Persistence Report'!BB$27:BB$603,'7.  Persistence Report'!$D$27:$D$603,$B922,'7.  Persistence Report'!$H$27:$H$603,$D$795,'7.  Persistence Report'!$J$27:$J$603,"&lt;&gt;Adjustment")</f>
        <v>0</v>
      </c>
      <c r="H922" s="255">
        <f>SUMIFS('7.  Persistence Report'!BC$27:BC$603,'7.  Persistence Report'!$D$27:$D$603,$B922,'7.  Persistence Report'!$H$27:$H$603,$D$795,'7.  Persistence Report'!$J$27:$J$603,"&lt;&gt;Adjustment")</f>
        <v>0</v>
      </c>
      <c r="I922" s="255">
        <f>SUMIFS('7.  Persistence Report'!BD$27:BD$603,'7.  Persistence Report'!$D$27:$D$603,$B922,'7.  Persistence Report'!$H$27:$H$603,$D$795,'7.  Persistence Report'!$J$27:$J$603,"&lt;&gt;Adjustment")</f>
        <v>0</v>
      </c>
      <c r="J922" s="255">
        <f>SUMIFS('7.  Persistence Report'!BE$27:BE$603,'7.  Persistence Report'!$D$27:$D$603,$B922,'7.  Persistence Report'!$H$27:$H$603,$D$795,'7.  Persistence Report'!$J$27:$J$603,"&lt;&gt;Adjustment")</f>
        <v>0</v>
      </c>
      <c r="K922" s="255">
        <f>SUMIFS('7.  Persistence Report'!BF$27:BF$603,'7.  Persistence Report'!$D$27:$D$603,$B922,'7.  Persistence Report'!$H$27:$H$603,$D$795,'7.  Persistence Report'!$J$27:$J$603,"&lt;&gt;Adjustment")</f>
        <v>0</v>
      </c>
      <c r="L922" s="255">
        <f>SUMIFS('7.  Persistence Report'!BG$27:BG$603,'7.  Persistence Report'!$D$27:$D$603,$B922,'7.  Persistence Report'!$H$27:$H$603,$D$795,'7.  Persistence Report'!$J$27:$J$603,"&lt;&gt;Adjustment")</f>
        <v>0</v>
      </c>
      <c r="M922" s="255">
        <f>SUMIFS('7.  Persistence Report'!BH$27:BH$603,'7.  Persistence Report'!$D$27:$D$603,$B922,'7.  Persistence Report'!$H$27:$H$603,$D$795,'7.  Persistence Report'!$J$27:$J$603,"&lt;&gt;Adjustment")</f>
        <v>0</v>
      </c>
      <c r="N922" s="255">
        <f>SUMIFS('7.  Persistence Report'!BI$27:BI$603,'7.  Persistence Report'!$D$27:$D$603,$B922,'7.  Persistence Report'!$H$27:$H$603,$D$795,'7.  Persistence Report'!$J$27:$J$603,"&lt;&gt;Adjustment")</f>
        <v>0</v>
      </c>
      <c r="O922" s="255">
        <f>SUMIFS('7.  Persistence Report'!BJ$27:BJ$603,'7.  Persistence Report'!$D$27:$D$603,$B922,'7.  Persistence Report'!$H$27:$H$603,$D$795,'7.  Persistence Report'!$J$27:$J$603,"&lt;&gt;Adjustment")</f>
        <v>0</v>
      </c>
      <c r="P922" s="255">
        <f>SUMIFS('7.  Persistence Report'!BK$27:BK$603,'7.  Persistence Report'!$D$27:$D$603,$B922,'7.  Persistence Report'!$H$27:$H$603,$D$795,'7.  Persistence Report'!$J$27:$J$603,"&lt;&gt;Adjustment")</f>
        <v>0</v>
      </c>
      <c r="Q922" s="251"/>
      <c r="R922" s="255">
        <f>SUMIFS('7.  Persistence Report'!T$27:T$603,'7.  Persistence Report'!$D$27:$D$603,$B922,'7.  Persistence Report'!$H$27:$H$603,$R$795,'7.  Persistence Report'!$J$27:$J$603,"&lt;&gt;Adjustment")</f>
        <v>0</v>
      </c>
      <c r="S922" s="255">
        <f>SUMIFS('7.  Persistence Report'!U$27:U$603,'7.  Persistence Report'!$D$27:$D$603,$B922,'7.  Persistence Report'!$H$27:$H$603,$R$795,'7.  Persistence Report'!$J$27:$J$603,"&lt;&gt;Adjustment")</f>
        <v>0</v>
      </c>
      <c r="T922" s="255">
        <f>SUMIFS('7.  Persistence Report'!V$27:V$603,'7.  Persistence Report'!$D$27:$D$603,$B922,'7.  Persistence Report'!$H$27:$H$603,$R$795,'7.  Persistence Report'!$J$27:$J$603,"&lt;&gt;Adjustment")</f>
        <v>0</v>
      </c>
      <c r="U922" s="255">
        <f>SUMIFS('7.  Persistence Report'!W$27:W$603,'7.  Persistence Report'!$D$27:$D$603,$B922,'7.  Persistence Report'!$H$27:$H$603,$R$795,'7.  Persistence Report'!$J$27:$J$603,"&lt;&gt;Adjustment")</f>
        <v>0</v>
      </c>
      <c r="V922" s="255">
        <f>SUMIFS('7.  Persistence Report'!X$27:X$603,'7.  Persistence Report'!$D$27:$D$603,$B922,'7.  Persistence Report'!$H$27:$H$603,$R$795,'7.  Persistence Report'!$J$27:$J$603,"&lt;&gt;Adjustment")</f>
        <v>0</v>
      </c>
      <c r="W922" s="255">
        <f>SUMIFS('7.  Persistence Report'!Y$27:Y$603,'7.  Persistence Report'!$D$27:$D$603,$B922,'7.  Persistence Report'!$H$27:$H$603,$R$795,'7.  Persistence Report'!$J$27:$J$603,"&lt;&gt;Adjustment")</f>
        <v>0</v>
      </c>
      <c r="X922" s="255">
        <f>SUMIFS('7.  Persistence Report'!Z$27:Z$603,'7.  Persistence Report'!$D$27:$D$603,$B922,'7.  Persistence Report'!$H$27:$H$603,$R$795,'7.  Persistence Report'!$J$27:$J$603,"&lt;&gt;Adjustment")</f>
        <v>0</v>
      </c>
      <c r="Y922" s="255">
        <f>SUMIFS('7.  Persistence Report'!AA$27:AA$603,'7.  Persistence Report'!$D$27:$D$603,$B922,'7.  Persistence Report'!$H$27:$H$603,$R$795,'7.  Persistence Report'!$J$27:$J$603,"&lt;&gt;Adjustment")</f>
        <v>0</v>
      </c>
      <c r="Z922" s="255">
        <f>SUMIFS('7.  Persistence Report'!AB$27:AB$603,'7.  Persistence Report'!$D$27:$D$603,$B922,'7.  Persistence Report'!$H$27:$H$603,$R$795,'7.  Persistence Report'!$J$27:$J$603,"&lt;&gt;Adjustment")</f>
        <v>0</v>
      </c>
      <c r="AA922" s="255">
        <f>SUMIFS('7.  Persistence Report'!AC$27:AC$603,'7.  Persistence Report'!$D$27:$D$603,$B922,'7.  Persistence Report'!$H$27:$H$603,$R$795,'7.  Persistence Report'!$J$27:$J$603,"&lt;&gt;Adjustment")</f>
        <v>0</v>
      </c>
      <c r="AB922" s="255">
        <f>SUMIFS('7.  Persistence Report'!AD$27:AD$603,'7.  Persistence Report'!$D$27:$D$603,$B922,'7.  Persistence Report'!$H$27:$H$603,$R$795,'7.  Persistence Report'!$J$27:$J$603,"&lt;&gt;Adjustment")</f>
        <v>0</v>
      </c>
      <c r="AC922" s="255">
        <f>SUMIFS('7.  Persistence Report'!AE$27:AE$603,'7.  Persistence Report'!$D$27:$D$603,$B922,'7.  Persistence Report'!$H$27:$H$603,$R$795,'7.  Persistence Report'!$J$27:$J$603,"&lt;&gt;Adjustment")</f>
        <v>0</v>
      </c>
      <c r="AD922" s="255">
        <f>SUMIFS('7.  Persistence Report'!AF$27:AF$603,'7.  Persistence Report'!$D$27:$D$603,$B922,'7.  Persistence Report'!$H$27:$H$603,$R$795,'7.  Persistence Report'!$J$27:$J$603,"&lt;&gt;Adjustment")</f>
        <v>0</v>
      </c>
      <c r="AE922" s="361">
        <f>IFERROR(VLOOKUP($B922,'3-a.  Rate Class Allocations'!$B:$AM,16,FALSE),0)</f>
        <v>1</v>
      </c>
      <c r="AF922" s="361">
        <f>IFERROR(VLOOKUP($B922,'3-a.  Rate Class Allocations'!$B:$AM,18,FALSE),0)</f>
        <v>0</v>
      </c>
      <c r="AG922" s="361">
        <f>IFERROR(VLOOKUP($B922,'3-a.  Rate Class Allocations'!$B:$AM,20,FALSE),0)</f>
        <v>0</v>
      </c>
      <c r="AH922" s="361">
        <f>IFERROR(VLOOKUP($B922,'3-a.  Rate Class Allocations'!$B:$AM,21,FALSE),0)</f>
        <v>0</v>
      </c>
      <c r="AI922" s="361">
        <f>IFERROR(VLOOKUP($B922,'3-a.  Rate Class Allocations'!$B:$AM,23,FALSE),0)</f>
        <v>0</v>
      </c>
      <c r="AJ922" s="361">
        <f>IFERROR(VLOOKUP($B922,'3-a.  Rate Class Allocations'!$B:$AM,25,FALSE),0)</f>
        <v>0</v>
      </c>
      <c r="AK922" s="366"/>
      <c r="AL922" s="366"/>
      <c r="AM922" s="366"/>
      <c r="AN922" s="366"/>
      <c r="AO922" s="366"/>
      <c r="AP922" s="366"/>
      <c r="AQ922" s="366"/>
      <c r="AR922" s="366"/>
      <c r="AS922" s="256">
        <f>SUM(AE922:AR922)</f>
        <v>1</v>
      </c>
    </row>
    <row r="923" spans="1:45" outlineLevel="1">
      <c r="A923" s="464"/>
      <c r="B923" s="254" t="s">
        <v>342</v>
      </c>
      <c r="C923" s="251" t="s">
        <v>163</v>
      </c>
      <c r="D923" s="255">
        <f>SUMIFS('7.  Persistence Report'!AY$27:AY$603,'7.  Persistence Report'!$D$27:$D$603,$B922,'7.  Persistence Report'!$H$27:$H$603,$D$795,'7.  Persistence Report'!$J$27:$J$603,"Adjustment")</f>
        <v>0</v>
      </c>
      <c r="E923" s="255">
        <f>SUMIFS('7.  Persistence Report'!AZ$27:AZ$603,'7.  Persistence Report'!$D$27:$D$603,$B922,'7.  Persistence Report'!$H$27:$H$603,$D$795,'7.  Persistence Report'!$J$27:$J$603,"Adjustment")</f>
        <v>0</v>
      </c>
      <c r="F923" s="255">
        <f>SUMIFS('7.  Persistence Report'!BA$27:BA$603,'7.  Persistence Report'!$D$27:$D$603,$B922,'7.  Persistence Report'!$H$27:$H$603,$D$795,'7.  Persistence Report'!$J$27:$J$603,"Adjustment")</f>
        <v>0</v>
      </c>
      <c r="G923" s="255">
        <f>SUMIFS('7.  Persistence Report'!BB$27:BB$603,'7.  Persistence Report'!$D$27:$D$603,$B922,'7.  Persistence Report'!$H$27:$H$603,$D$795,'7.  Persistence Report'!$J$27:$J$603,"Adjustment")</f>
        <v>0</v>
      </c>
      <c r="H923" s="255">
        <f>SUMIFS('7.  Persistence Report'!BC$27:BC$603,'7.  Persistence Report'!$D$27:$D$603,$B922,'7.  Persistence Report'!$H$27:$H$603,$D$795,'7.  Persistence Report'!$J$27:$J$603,"Adjustment")</f>
        <v>0</v>
      </c>
      <c r="I923" s="255">
        <f>SUMIFS('7.  Persistence Report'!BD$27:BD$603,'7.  Persistence Report'!$D$27:$D$603,$B922,'7.  Persistence Report'!$H$27:$H$603,$D$795,'7.  Persistence Report'!$J$27:$J$603,"Adjustment")</f>
        <v>0</v>
      </c>
      <c r="J923" s="255">
        <f>SUMIFS('7.  Persistence Report'!BE$27:BE$603,'7.  Persistence Report'!$D$27:$D$603,$B922,'7.  Persistence Report'!$H$27:$H$603,$D$795,'7.  Persistence Report'!$J$27:$J$603,"Adjustment")</f>
        <v>0</v>
      </c>
      <c r="K923" s="255">
        <f>SUMIFS('7.  Persistence Report'!BF$27:BF$603,'7.  Persistence Report'!$D$27:$D$603,$B922,'7.  Persistence Report'!$H$27:$H$603,$D$795,'7.  Persistence Report'!$J$27:$J$603,"Adjustment")</f>
        <v>0</v>
      </c>
      <c r="L923" s="255">
        <f>SUMIFS('7.  Persistence Report'!BG$27:BG$603,'7.  Persistence Report'!$D$27:$D$603,$B922,'7.  Persistence Report'!$H$27:$H$603,$D$795,'7.  Persistence Report'!$J$27:$J$603,"Adjustment")</f>
        <v>0</v>
      </c>
      <c r="M923" s="255">
        <f>SUMIFS('7.  Persistence Report'!BH$27:BH$603,'7.  Persistence Report'!$D$27:$D$603,$B922,'7.  Persistence Report'!$H$27:$H$603,$D$795,'7.  Persistence Report'!$J$27:$J$603,"Adjustment")</f>
        <v>0</v>
      </c>
      <c r="N923" s="255">
        <f>SUMIFS('7.  Persistence Report'!BI$27:BI$603,'7.  Persistence Report'!$D$27:$D$603,$B922,'7.  Persistence Report'!$H$27:$H$603,$D$795,'7.  Persistence Report'!$J$27:$J$603,"Adjustment")</f>
        <v>0</v>
      </c>
      <c r="O923" s="255">
        <f>SUMIFS('7.  Persistence Report'!BJ$27:BJ$603,'7.  Persistence Report'!$D$27:$D$603,$B922,'7.  Persistence Report'!$H$27:$H$603,$D$795,'7.  Persistence Report'!$J$27:$J$603,"Adjustment")</f>
        <v>0</v>
      </c>
      <c r="P923" s="255">
        <f>SUMIFS('7.  Persistence Report'!BK$27:BK$603,'7.  Persistence Report'!$D$27:$D$603,$B922,'7.  Persistence Report'!$H$27:$H$603,$D$795,'7.  Persistence Report'!$J$27:$J$603,"Adjustment")</f>
        <v>0</v>
      </c>
      <c r="Q923" s="414"/>
      <c r="R923" s="255">
        <f>SUMIFS('7.  Persistence Report'!T$27:T$603,'7.  Persistence Report'!$D$27:$D$603,$B922,'7.  Persistence Report'!$H$27:$H$603,$R$795,'7.  Persistence Report'!$J$27:$J$603,"Adjustment")</f>
        <v>0</v>
      </c>
      <c r="S923" s="255">
        <f>SUMIFS('7.  Persistence Report'!U$27:U$603,'7.  Persistence Report'!$D$27:$D$603,$B922,'7.  Persistence Report'!$H$27:$H$603,$R$795,'7.  Persistence Report'!$J$27:$J$603,"Adjustment")</f>
        <v>0</v>
      </c>
      <c r="T923" s="255">
        <f>SUMIFS('7.  Persistence Report'!V$27:V$603,'7.  Persistence Report'!$D$27:$D$603,$B922,'7.  Persistence Report'!$H$27:$H$603,$R$795,'7.  Persistence Report'!$J$27:$J$603,"Adjustment")</f>
        <v>0</v>
      </c>
      <c r="U923" s="255">
        <f>SUMIFS('7.  Persistence Report'!W$27:W$603,'7.  Persistence Report'!$D$27:$D$603,$B922,'7.  Persistence Report'!$H$27:$H$603,$R$795,'7.  Persistence Report'!$J$27:$J$603,"Adjustment")</f>
        <v>0</v>
      </c>
      <c r="V923" s="255">
        <f>SUMIFS('7.  Persistence Report'!X$27:X$603,'7.  Persistence Report'!$D$27:$D$603,$B922,'7.  Persistence Report'!$H$27:$H$603,$R$795,'7.  Persistence Report'!$J$27:$J$603,"Adjustment")</f>
        <v>0</v>
      </c>
      <c r="W923" s="255">
        <f>SUMIFS('7.  Persistence Report'!Y$27:Y$603,'7.  Persistence Report'!$D$27:$D$603,$B922,'7.  Persistence Report'!$H$27:$H$603,$R$795,'7.  Persistence Report'!$J$27:$J$603,"Adjustment")</f>
        <v>0</v>
      </c>
      <c r="X923" s="255">
        <f>SUMIFS('7.  Persistence Report'!Z$27:Z$603,'7.  Persistence Report'!$D$27:$D$603,$B922,'7.  Persistence Report'!$H$27:$H$603,$R$795,'7.  Persistence Report'!$J$27:$J$603,"Adjustment")</f>
        <v>0</v>
      </c>
      <c r="Y923" s="255">
        <f>SUMIFS('7.  Persistence Report'!AA$27:AA$603,'7.  Persistence Report'!$D$27:$D$603,$B922,'7.  Persistence Report'!$H$27:$H$603,$R$795,'7.  Persistence Report'!$J$27:$J$603,"Adjustment")</f>
        <v>0</v>
      </c>
      <c r="Z923" s="255">
        <f>SUMIFS('7.  Persistence Report'!AB$27:AB$603,'7.  Persistence Report'!$D$27:$D$603,$B922,'7.  Persistence Report'!$H$27:$H$603,$R$795,'7.  Persistence Report'!$J$27:$J$603,"Adjustment")</f>
        <v>0</v>
      </c>
      <c r="AA923" s="255">
        <f>SUMIFS('7.  Persistence Report'!AC$27:AC$603,'7.  Persistence Report'!$D$27:$D$603,$B922,'7.  Persistence Report'!$H$27:$H$603,$R$795,'7.  Persistence Report'!$J$27:$J$603,"Adjustment")</f>
        <v>0</v>
      </c>
      <c r="AB923" s="255">
        <f>SUMIFS('7.  Persistence Report'!AD$27:AD$603,'7.  Persistence Report'!$D$27:$D$603,$B922,'7.  Persistence Report'!$H$27:$H$603,$R$795,'7.  Persistence Report'!$J$27:$J$603,"Adjustment")</f>
        <v>0</v>
      </c>
      <c r="AC923" s="255">
        <f>SUMIFS('7.  Persistence Report'!AE$27:AE$603,'7.  Persistence Report'!$D$27:$D$603,$B922,'7.  Persistence Report'!$H$27:$H$603,$R$795,'7.  Persistence Report'!$J$27:$J$603,"Adjustment")</f>
        <v>0</v>
      </c>
      <c r="AD923" s="255">
        <f>SUMIFS('7.  Persistence Report'!AF$27:AF$603,'7.  Persistence Report'!$D$27:$D$603,$B922,'7.  Persistence Report'!$H$27:$H$603,$R$795,'7.  Persistence Report'!$J$27:$J$603,"Adjustment")</f>
        <v>0</v>
      </c>
      <c r="AE923" s="362">
        <f>AE922</f>
        <v>1</v>
      </c>
      <c r="AF923" s="362">
        <f t="shared" ref="AF923" si="2742">AF922</f>
        <v>0</v>
      </c>
      <c r="AG923" s="362">
        <f t="shared" ref="AG923" si="2743">AG922</f>
        <v>0</v>
      </c>
      <c r="AH923" s="362">
        <f t="shared" ref="AH923" si="2744">AH922</f>
        <v>0</v>
      </c>
      <c r="AI923" s="362">
        <f t="shared" ref="AI923" si="2745">AI922</f>
        <v>0</v>
      </c>
      <c r="AJ923" s="362">
        <f t="shared" ref="AJ923" si="2746">AJ922</f>
        <v>0</v>
      </c>
      <c r="AK923" s="362">
        <f t="shared" ref="AK923" si="2747">AK922</f>
        <v>0</v>
      </c>
      <c r="AL923" s="362">
        <f t="shared" ref="AL923" si="2748">AL922</f>
        <v>0</v>
      </c>
      <c r="AM923" s="362">
        <f t="shared" ref="AM923" si="2749">AM922</f>
        <v>0</v>
      </c>
      <c r="AN923" s="362">
        <f t="shared" ref="AN923" si="2750">AN922</f>
        <v>0</v>
      </c>
      <c r="AO923" s="362">
        <f t="shared" ref="AO923" si="2751">AO922</f>
        <v>0</v>
      </c>
      <c r="AP923" s="362">
        <f t="shared" ref="AP923" si="2752">AP922</f>
        <v>0</v>
      </c>
      <c r="AQ923" s="362">
        <f t="shared" ref="AQ923" si="2753">AQ922</f>
        <v>0</v>
      </c>
      <c r="AR923" s="362">
        <f t="shared" ref="AR923" si="2754">AR922</f>
        <v>0</v>
      </c>
      <c r="AS923" s="266"/>
    </row>
    <row r="924" spans="1:45"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outlineLevel="1">
      <c r="A925" s="464">
        <v>40</v>
      </c>
      <c r="B925" s="379" t="s">
        <v>1044</v>
      </c>
      <c r="C925" s="251" t="s">
        <v>25</v>
      </c>
      <c r="D925" s="255">
        <f>SUMIFS('7.  Persistence Report'!AY$27:AY$603,'7.  Persistence Report'!$D$27:$D$603,$B925,'7.  Persistence Report'!$H$27:$H$603,$D$795,'7.  Persistence Report'!$J$27:$J$603,"&lt;&gt;Adjustment")</f>
        <v>1265639.7090443422</v>
      </c>
      <c r="E925" s="255">
        <f>SUMIFS('7.  Persistence Report'!AZ$27:AZ$603,'7.  Persistence Report'!$D$27:$D$603,$B925,'7.  Persistence Report'!$H$27:$H$603,$D$795,'7.  Persistence Report'!$J$27:$J$603,"&lt;&gt;Adjustment")</f>
        <v>1265639.7090443422</v>
      </c>
      <c r="F925" s="255">
        <f>SUMIFS('7.  Persistence Report'!BA$27:BA$603,'7.  Persistence Report'!$D$27:$D$603,$B925,'7.  Persistence Report'!$H$27:$H$603,$D$795,'7.  Persistence Report'!$J$27:$J$603,"&lt;&gt;Adjustment")</f>
        <v>1265639.7090443422</v>
      </c>
      <c r="G925" s="255">
        <f>SUMIFS('7.  Persistence Report'!BB$27:BB$603,'7.  Persistence Report'!$D$27:$D$603,$B925,'7.  Persistence Report'!$H$27:$H$603,$D$795,'7.  Persistence Report'!$J$27:$J$603,"&lt;&gt;Adjustment")</f>
        <v>1265639.7090443422</v>
      </c>
      <c r="H925" s="255">
        <f>SUMIFS('7.  Persistence Report'!BC$27:BC$603,'7.  Persistence Report'!$D$27:$D$603,$B925,'7.  Persistence Report'!$H$27:$H$603,$D$795,'7.  Persistence Report'!$J$27:$J$603,"&lt;&gt;Adjustment")</f>
        <v>1265639.7090443422</v>
      </c>
      <c r="I925" s="255">
        <f>SUMIFS('7.  Persistence Report'!BD$27:BD$603,'7.  Persistence Report'!$D$27:$D$603,$B925,'7.  Persistence Report'!$H$27:$H$603,$D$795,'7.  Persistence Report'!$J$27:$J$603,"&lt;&gt;Adjustment")</f>
        <v>1265639.7090443422</v>
      </c>
      <c r="J925" s="255">
        <f>SUMIFS('7.  Persistence Report'!BE$27:BE$603,'7.  Persistence Report'!$D$27:$D$603,$B925,'7.  Persistence Report'!$H$27:$H$603,$D$795,'7.  Persistence Report'!$J$27:$J$603,"&lt;&gt;Adjustment")</f>
        <v>1265639.7090443422</v>
      </c>
      <c r="K925" s="255">
        <f>SUMIFS('7.  Persistence Report'!BF$27:BF$603,'7.  Persistence Report'!$D$27:$D$603,$B925,'7.  Persistence Report'!$H$27:$H$603,$D$795,'7.  Persistence Report'!$J$27:$J$603,"&lt;&gt;Adjustment")</f>
        <v>1265639.7090443422</v>
      </c>
      <c r="L925" s="255">
        <f>SUMIFS('7.  Persistence Report'!BG$27:BG$603,'7.  Persistence Report'!$D$27:$D$603,$B925,'7.  Persistence Report'!$H$27:$H$603,$D$795,'7.  Persistence Report'!$J$27:$J$603,"&lt;&gt;Adjustment")</f>
        <v>1265639.7090443422</v>
      </c>
      <c r="M925" s="255">
        <f>SUMIFS('7.  Persistence Report'!BH$27:BH$603,'7.  Persistence Report'!$D$27:$D$603,$B925,'7.  Persistence Report'!$H$27:$H$603,$D$795,'7.  Persistence Report'!$J$27:$J$603,"&lt;&gt;Adjustment")</f>
        <v>1265639.7090443422</v>
      </c>
      <c r="N925" s="255">
        <f>SUMIFS('7.  Persistence Report'!BI$27:BI$603,'7.  Persistence Report'!$D$27:$D$603,$B925,'7.  Persistence Report'!$H$27:$H$603,$D$795,'7.  Persistence Report'!$J$27:$J$603,"&lt;&gt;Adjustment")</f>
        <v>0</v>
      </c>
      <c r="O925" s="255">
        <f>SUMIFS('7.  Persistence Report'!BJ$27:BJ$603,'7.  Persistence Report'!$D$27:$D$603,$B925,'7.  Persistence Report'!$H$27:$H$603,$D$795,'7.  Persistence Report'!$J$27:$J$603,"&lt;&gt;Adjustment")</f>
        <v>0</v>
      </c>
      <c r="P925" s="255">
        <f>SUMIFS('7.  Persistence Report'!BK$27:BK$603,'7.  Persistence Report'!$D$27:$D$603,$B925,'7.  Persistence Report'!$H$27:$H$603,$D$795,'7.  Persistence Report'!$J$27:$J$603,"&lt;&gt;Adjustment")</f>
        <v>0</v>
      </c>
      <c r="Q925" s="255">
        <v>12</v>
      </c>
      <c r="R925" s="255">
        <f>SUMIFS('7.  Persistence Report'!T$27:T$603,'7.  Persistence Report'!$D$27:$D$603,$B925,'7.  Persistence Report'!$H$27:$H$603,$R$795,'7.  Persistence Report'!$J$27:$J$603,"&lt;&gt;Adjustment")</f>
        <v>260.73032424485854</v>
      </c>
      <c r="S925" s="255">
        <f>SUMIFS('7.  Persistence Report'!U$27:U$603,'7.  Persistence Report'!$D$27:$D$603,$B925,'7.  Persistence Report'!$H$27:$H$603,$R$795,'7.  Persistence Report'!$J$27:$J$603,"&lt;&gt;Adjustment")</f>
        <v>260.73032424485854</v>
      </c>
      <c r="T925" s="255">
        <f>SUMIFS('7.  Persistence Report'!V$27:V$603,'7.  Persistence Report'!$D$27:$D$603,$B925,'7.  Persistence Report'!$H$27:$H$603,$R$795,'7.  Persistence Report'!$J$27:$J$603,"&lt;&gt;Adjustment")</f>
        <v>260.73032424485854</v>
      </c>
      <c r="U925" s="255">
        <f>SUMIFS('7.  Persistence Report'!W$27:W$603,'7.  Persistence Report'!$D$27:$D$603,$B925,'7.  Persistence Report'!$H$27:$H$603,$R$795,'7.  Persistence Report'!$J$27:$J$603,"&lt;&gt;Adjustment")</f>
        <v>260.73032424485854</v>
      </c>
      <c r="V925" s="255">
        <f>SUMIFS('7.  Persistence Report'!X$27:X$603,'7.  Persistence Report'!$D$27:$D$603,$B925,'7.  Persistence Report'!$H$27:$H$603,$R$795,'7.  Persistence Report'!$J$27:$J$603,"&lt;&gt;Adjustment")</f>
        <v>260.73032424485854</v>
      </c>
      <c r="W925" s="255">
        <f>SUMIFS('7.  Persistence Report'!Y$27:Y$603,'7.  Persistence Report'!$D$27:$D$603,$B925,'7.  Persistence Report'!$H$27:$H$603,$R$795,'7.  Persistence Report'!$J$27:$J$603,"&lt;&gt;Adjustment")</f>
        <v>260.73032424485854</v>
      </c>
      <c r="X925" s="255">
        <f>SUMIFS('7.  Persistence Report'!Z$27:Z$603,'7.  Persistence Report'!$D$27:$D$603,$B925,'7.  Persistence Report'!$H$27:$H$603,$R$795,'7.  Persistence Report'!$J$27:$J$603,"&lt;&gt;Adjustment")</f>
        <v>260.73032424485854</v>
      </c>
      <c r="Y925" s="255">
        <f>SUMIFS('7.  Persistence Report'!AA$27:AA$603,'7.  Persistence Report'!$D$27:$D$603,$B925,'7.  Persistence Report'!$H$27:$H$603,$R$795,'7.  Persistence Report'!$J$27:$J$603,"&lt;&gt;Adjustment")</f>
        <v>260.73032424485854</v>
      </c>
      <c r="Z925" s="255">
        <f>SUMIFS('7.  Persistence Report'!AB$27:AB$603,'7.  Persistence Report'!$D$27:$D$603,$B925,'7.  Persistence Report'!$H$27:$H$603,$R$795,'7.  Persistence Report'!$J$27:$J$603,"&lt;&gt;Adjustment")</f>
        <v>260.73032424485854</v>
      </c>
      <c r="AA925" s="255">
        <f>SUMIFS('7.  Persistence Report'!AC$27:AC$603,'7.  Persistence Report'!$D$27:$D$603,$B925,'7.  Persistence Report'!$H$27:$H$603,$R$795,'7.  Persistence Report'!$J$27:$J$603,"&lt;&gt;Adjustment")</f>
        <v>260.73032424485854</v>
      </c>
      <c r="AB925" s="255">
        <f>SUMIFS('7.  Persistence Report'!AD$27:AD$603,'7.  Persistence Report'!$D$27:$D$603,$B925,'7.  Persistence Report'!$H$27:$H$603,$R$795,'7.  Persistence Report'!$J$27:$J$603,"&lt;&gt;Adjustment")</f>
        <v>0</v>
      </c>
      <c r="AC925" s="255">
        <f>SUMIFS('7.  Persistence Report'!AE$27:AE$603,'7.  Persistence Report'!$D$27:$D$603,$B925,'7.  Persistence Report'!$H$27:$H$603,$R$795,'7.  Persistence Report'!$J$27:$J$603,"&lt;&gt;Adjustment")</f>
        <v>0</v>
      </c>
      <c r="AD925" s="255">
        <f>SUMIFS('7.  Persistence Report'!AF$27:AF$603,'7.  Persistence Report'!$D$27:$D$603,$B925,'7.  Persistence Report'!$H$27:$H$603,$R$795,'7.  Persistence Report'!$J$27:$J$603,"&lt;&gt;Adjustment")</f>
        <v>0</v>
      </c>
      <c r="AE925" s="361">
        <f>IFERROR(VLOOKUP($B925,'3-a.  Rate Class Allocations'!$B:$AM,16,FALSE),0)</f>
        <v>0</v>
      </c>
      <c r="AF925" s="361">
        <f>IFERROR(VLOOKUP($B925,'3-a.  Rate Class Allocations'!$B:$AM,18,FALSE),0)</f>
        <v>0</v>
      </c>
      <c r="AG925" s="361">
        <f>IFERROR(VLOOKUP($B925,'3-a.  Rate Class Allocations'!$B:$AM,20,FALSE),0)</f>
        <v>0.61970316018197091</v>
      </c>
      <c r="AH925" s="361">
        <f>IFERROR(VLOOKUP($B925,'3-a.  Rate Class Allocations'!$B:$AM,21,FALSE),0)</f>
        <v>0.36151451986434596</v>
      </c>
      <c r="AI925" s="361">
        <f>IFERROR(VLOOKUP($B925,'3-a.  Rate Class Allocations'!$B:$AM,23,FALSE),0)</f>
        <v>1.6303533812680734E-2</v>
      </c>
      <c r="AJ925" s="361">
        <f>IFERROR(VLOOKUP($B925,'3-a.  Rate Class Allocations'!$B:$AM,25,FALSE),0)</f>
        <v>2.4787861410024326E-3</v>
      </c>
      <c r="AK925" s="366"/>
      <c r="AL925" s="366"/>
      <c r="AM925" s="366"/>
      <c r="AN925" s="366"/>
      <c r="AO925" s="366"/>
      <c r="AP925" s="366"/>
      <c r="AQ925" s="366"/>
      <c r="AR925" s="366"/>
      <c r="AS925" s="256">
        <f>SUM(AE925:AR925)</f>
        <v>0.99999999999999989</v>
      </c>
    </row>
    <row r="926" spans="1:45" outlineLevel="1">
      <c r="A926" s="464"/>
      <c r="B926" s="254" t="s">
        <v>342</v>
      </c>
      <c r="C926" s="251" t="s">
        <v>163</v>
      </c>
      <c r="D926" s="255">
        <f>SUMIFS('7.  Persistence Report'!AY$27:AY$603,'7.  Persistence Report'!$D$27:$D$603,$B925,'7.  Persistence Report'!$H$27:$H$603,$D$795,'7.  Persistence Report'!$J$27:$J$603,"Adjustment")</f>
        <v>0</v>
      </c>
      <c r="E926" s="255">
        <f>SUMIFS('7.  Persistence Report'!AZ$27:AZ$603,'7.  Persistence Report'!$D$27:$D$603,$B925,'7.  Persistence Report'!$H$27:$H$603,$D$795,'7.  Persistence Report'!$J$27:$J$603,"Adjustment")</f>
        <v>0</v>
      </c>
      <c r="F926" s="255">
        <f>SUMIFS('7.  Persistence Report'!BA$27:BA$603,'7.  Persistence Report'!$D$27:$D$603,$B925,'7.  Persistence Report'!$H$27:$H$603,$D$795,'7.  Persistence Report'!$J$27:$J$603,"Adjustment")</f>
        <v>0</v>
      </c>
      <c r="G926" s="255">
        <f>SUMIFS('7.  Persistence Report'!BB$27:BB$603,'7.  Persistence Report'!$D$27:$D$603,$B925,'7.  Persistence Report'!$H$27:$H$603,$D$795,'7.  Persistence Report'!$J$27:$J$603,"Adjustment")</f>
        <v>0</v>
      </c>
      <c r="H926" s="255">
        <f>SUMIFS('7.  Persistence Report'!BC$27:BC$603,'7.  Persistence Report'!$D$27:$D$603,$B925,'7.  Persistence Report'!$H$27:$H$603,$D$795,'7.  Persistence Report'!$J$27:$J$603,"Adjustment")</f>
        <v>0</v>
      </c>
      <c r="I926" s="255">
        <f>SUMIFS('7.  Persistence Report'!BD$27:BD$603,'7.  Persistence Report'!$D$27:$D$603,$B925,'7.  Persistence Report'!$H$27:$H$603,$D$795,'7.  Persistence Report'!$J$27:$J$603,"Adjustment")</f>
        <v>0</v>
      </c>
      <c r="J926" s="255">
        <f>SUMIFS('7.  Persistence Report'!BE$27:BE$603,'7.  Persistence Report'!$D$27:$D$603,$B925,'7.  Persistence Report'!$H$27:$H$603,$D$795,'7.  Persistence Report'!$J$27:$J$603,"Adjustment")</f>
        <v>0</v>
      </c>
      <c r="K926" s="255">
        <f>SUMIFS('7.  Persistence Report'!BF$27:BF$603,'7.  Persistence Report'!$D$27:$D$603,$B925,'7.  Persistence Report'!$H$27:$H$603,$D$795,'7.  Persistence Report'!$J$27:$J$603,"Adjustment")</f>
        <v>0</v>
      </c>
      <c r="L926" s="255">
        <f>SUMIFS('7.  Persistence Report'!BG$27:BG$603,'7.  Persistence Report'!$D$27:$D$603,$B925,'7.  Persistence Report'!$H$27:$H$603,$D$795,'7.  Persistence Report'!$J$27:$J$603,"Adjustment")</f>
        <v>0</v>
      </c>
      <c r="M926" s="255">
        <f>SUMIFS('7.  Persistence Report'!BH$27:BH$603,'7.  Persistence Report'!$D$27:$D$603,$B925,'7.  Persistence Report'!$H$27:$H$603,$D$795,'7.  Persistence Report'!$J$27:$J$603,"Adjustment")</f>
        <v>0</v>
      </c>
      <c r="N926" s="255">
        <f>SUMIFS('7.  Persistence Report'!BI$27:BI$603,'7.  Persistence Report'!$D$27:$D$603,$B925,'7.  Persistence Report'!$H$27:$H$603,$D$795,'7.  Persistence Report'!$J$27:$J$603,"Adjustment")</f>
        <v>0</v>
      </c>
      <c r="O926" s="255">
        <f>SUMIFS('7.  Persistence Report'!BJ$27:BJ$603,'7.  Persistence Report'!$D$27:$D$603,$B925,'7.  Persistence Report'!$H$27:$H$603,$D$795,'7.  Persistence Report'!$J$27:$J$603,"Adjustment")</f>
        <v>0</v>
      </c>
      <c r="P926" s="255">
        <f>SUMIFS('7.  Persistence Report'!BK$27:BK$603,'7.  Persistence Report'!$D$27:$D$603,$B925,'7.  Persistence Report'!$H$27:$H$603,$D$795,'7.  Persistence Report'!$J$27:$J$603,"Adjustment")</f>
        <v>0</v>
      </c>
      <c r="Q926" s="255">
        <f>Q925</f>
        <v>12</v>
      </c>
      <c r="R926" s="255">
        <f>SUMIFS('7.  Persistence Report'!T$27:T$603,'7.  Persistence Report'!$D$27:$D$603,$B925,'7.  Persistence Report'!$H$27:$H$603,$R$795,'7.  Persistence Report'!$J$27:$J$603,"Adjustment")</f>
        <v>0</v>
      </c>
      <c r="S926" s="255">
        <f>SUMIFS('7.  Persistence Report'!U$27:U$603,'7.  Persistence Report'!$D$27:$D$603,$B925,'7.  Persistence Report'!$H$27:$H$603,$R$795,'7.  Persistence Report'!$J$27:$J$603,"Adjustment")</f>
        <v>0</v>
      </c>
      <c r="T926" s="255">
        <f>SUMIFS('7.  Persistence Report'!V$27:V$603,'7.  Persistence Report'!$D$27:$D$603,$B925,'7.  Persistence Report'!$H$27:$H$603,$R$795,'7.  Persistence Report'!$J$27:$J$603,"Adjustment")</f>
        <v>0</v>
      </c>
      <c r="U926" s="255">
        <f>SUMIFS('7.  Persistence Report'!W$27:W$603,'7.  Persistence Report'!$D$27:$D$603,$B925,'7.  Persistence Report'!$H$27:$H$603,$R$795,'7.  Persistence Report'!$J$27:$J$603,"Adjustment")</f>
        <v>0</v>
      </c>
      <c r="V926" s="255">
        <f>SUMIFS('7.  Persistence Report'!X$27:X$603,'7.  Persistence Report'!$D$27:$D$603,$B925,'7.  Persistence Report'!$H$27:$H$603,$R$795,'7.  Persistence Report'!$J$27:$J$603,"Adjustment")</f>
        <v>0</v>
      </c>
      <c r="W926" s="255">
        <f>SUMIFS('7.  Persistence Report'!Y$27:Y$603,'7.  Persistence Report'!$D$27:$D$603,$B925,'7.  Persistence Report'!$H$27:$H$603,$R$795,'7.  Persistence Report'!$J$27:$J$603,"Adjustment")</f>
        <v>0</v>
      </c>
      <c r="X926" s="255">
        <f>SUMIFS('7.  Persistence Report'!Z$27:Z$603,'7.  Persistence Report'!$D$27:$D$603,$B925,'7.  Persistence Report'!$H$27:$H$603,$R$795,'7.  Persistence Report'!$J$27:$J$603,"Adjustment")</f>
        <v>0</v>
      </c>
      <c r="Y926" s="255">
        <f>SUMIFS('7.  Persistence Report'!AA$27:AA$603,'7.  Persistence Report'!$D$27:$D$603,$B925,'7.  Persistence Report'!$H$27:$H$603,$R$795,'7.  Persistence Report'!$J$27:$J$603,"Adjustment")</f>
        <v>0</v>
      </c>
      <c r="Z926" s="255">
        <f>SUMIFS('7.  Persistence Report'!AB$27:AB$603,'7.  Persistence Report'!$D$27:$D$603,$B925,'7.  Persistence Report'!$H$27:$H$603,$R$795,'7.  Persistence Report'!$J$27:$J$603,"Adjustment")</f>
        <v>0</v>
      </c>
      <c r="AA926" s="255">
        <f>SUMIFS('7.  Persistence Report'!AC$27:AC$603,'7.  Persistence Report'!$D$27:$D$603,$B925,'7.  Persistence Report'!$H$27:$H$603,$R$795,'7.  Persistence Report'!$J$27:$J$603,"Adjustment")</f>
        <v>0</v>
      </c>
      <c r="AB926" s="255">
        <f>SUMIFS('7.  Persistence Report'!AD$27:AD$603,'7.  Persistence Report'!$D$27:$D$603,$B925,'7.  Persistence Report'!$H$27:$H$603,$R$795,'7.  Persistence Report'!$J$27:$J$603,"Adjustment")</f>
        <v>0</v>
      </c>
      <c r="AC926" s="255">
        <f>SUMIFS('7.  Persistence Report'!AE$27:AE$603,'7.  Persistence Report'!$D$27:$D$603,$B925,'7.  Persistence Report'!$H$27:$H$603,$R$795,'7.  Persistence Report'!$J$27:$J$603,"Adjustment")</f>
        <v>0</v>
      </c>
      <c r="AD926" s="255">
        <f>SUMIFS('7.  Persistence Report'!AF$27:AF$603,'7.  Persistence Report'!$D$27:$D$603,$B925,'7.  Persistence Report'!$H$27:$H$603,$R$795,'7.  Persistence Report'!$J$27:$J$603,"Adjustment")</f>
        <v>0</v>
      </c>
      <c r="AE926" s="362">
        <f>AE925</f>
        <v>0</v>
      </c>
      <c r="AF926" s="362">
        <f t="shared" ref="AF926" si="2755">AF925</f>
        <v>0</v>
      </c>
      <c r="AG926" s="362">
        <f t="shared" ref="AG926" si="2756">AG925</f>
        <v>0.61970316018197091</v>
      </c>
      <c r="AH926" s="362">
        <f t="shared" ref="AH926" si="2757">AH925</f>
        <v>0.36151451986434596</v>
      </c>
      <c r="AI926" s="362">
        <f t="shared" ref="AI926" si="2758">AI925</f>
        <v>1.6303533812680734E-2</v>
      </c>
      <c r="AJ926" s="362">
        <f t="shared" ref="AJ926" si="2759">AJ925</f>
        <v>2.4787861410024326E-3</v>
      </c>
      <c r="AK926" s="362">
        <f t="shared" ref="AK926" si="2760">AK925</f>
        <v>0</v>
      </c>
      <c r="AL926" s="362">
        <f t="shared" ref="AL926" si="2761">AL925</f>
        <v>0</v>
      </c>
      <c r="AM926" s="362">
        <f t="shared" ref="AM926" si="2762">AM925</f>
        <v>0</v>
      </c>
      <c r="AN926" s="362">
        <f t="shared" ref="AN926" si="2763">AN925</f>
        <v>0</v>
      </c>
      <c r="AO926" s="362">
        <f t="shared" ref="AO926" si="2764">AO925</f>
        <v>0</v>
      </c>
      <c r="AP926" s="362">
        <f t="shared" ref="AP926" si="2765">AP925</f>
        <v>0</v>
      </c>
      <c r="AQ926" s="362">
        <f t="shared" ref="AQ926" si="2766">AQ925</f>
        <v>0</v>
      </c>
      <c r="AR926" s="362">
        <f t="shared" ref="AR926" si="2767">AR925</f>
        <v>0</v>
      </c>
      <c r="AS926" s="266"/>
    </row>
    <row r="927" spans="1:45"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outlineLevel="1">
      <c r="A928" s="464">
        <v>41</v>
      </c>
      <c r="B928" s="379" t="s">
        <v>1047</v>
      </c>
      <c r="C928" s="251" t="s">
        <v>25</v>
      </c>
      <c r="D928" s="255">
        <f>SUMIFS('7.  Persistence Report'!AY$27:AY$603,'7.  Persistence Report'!$D$27:$D$603,$B928,'7.  Persistence Report'!$H$27:$H$603,$D$795,'7.  Persistence Report'!$J$27:$J$603,"&lt;&gt;Adjustment")</f>
        <v>21340.360919193121</v>
      </c>
      <c r="E928" s="255">
        <f>SUMIFS('7.  Persistence Report'!AZ$27:AZ$603,'7.  Persistence Report'!$D$27:$D$603,$B928,'7.  Persistence Report'!$H$27:$H$603,$D$795,'7.  Persistence Report'!$J$27:$J$603,"&lt;&gt;Adjustment")</f>
        <v>21340.360919193121</v>
      </c>
      <c r="F928" s="255">
        <f>SUMIFS('7.  Persistence Report'!BA$27:BA$603,'7.  Persistence Report'!$D$27:$D$603,$B928,'7.  Persistence Report'!$H$27:$H$603,$D$795,'7.  Persistence Report'!$J$27:$J$603,"&lt;&gt;Adjustment")</f>
        <v>21340.360919193121</v>
      </c>
      <c r="G928" s="255">
        <f>SUMIFS('7.  Persistence Report'!BB$27:BB$603,'7.  Persistence Report'!$D$27:$D$603,$B928,'7.  Persistence Report'!$H$27:$H$603,$D$795,'7.  Persistence Report'!$J$27:$J$603,"&lt;&gt;Adjustment")</f>
        <v>21340.360919193121</v>
      </c>
      <c r="H928" s="255">
        <f>SUMIFS('7.  Persistence Report'!BC$27:BC$603,'7.  Persistence Report'!$D$27:$D$603,$B928,'7.  Persistence Report'!$H$27:$H$603,$D$795,'7.  Persistence Report'!$J$27:$J$603,"&lt;&gt;Adjustment")</f>
        <v>21340.360919193121</v>
      </c>
      <c r="I928" s="255">
        <f>SUMIFS('7.  Persistence Report'!BD$27:BD$603,'7.  Persistence Report'!$D$27:$D$603,$B928,'7.  Persistence Report'!$H$27:$H$603,$D$795,'7.  Persistence Report'!$J$27:$J$603,"&lt;&gt;Adjustment")</f>
        <v>21340.360919193121</v>
      </c>
      <c r="J928" s="255">
        <f>SUMIFS('7.  Persistence Report'!BE$27:BE$603,'7.  Persistence Report'!$D$27:$D$603,$B928,'7.  Persistence Report'!$H$27:$H$603,$D$795,'7.  Persistence Report'!$J$27:$J$603,"&lt;&gt;Adjustment")</f>
        <v>21340.360919193121</v>
      </c>
      <c r="K928" s="255">
        <f>SUMIFS('7.  Persistence Report'!BF$27:BF$603,'7.  Persistence Report'!$D$27:$D$603,$B928,'7.  Persistence Report'!$H$27:$H$603,$D$795,'7.  Persistence Report'!$J$27:$J$603,"&lt;&gt;Adjustment")</f>
        <v>21340.360919193121</v>
      </c>
      <c r="L928" s="255">
        <f>SUMIFS('7.  Persistence Report'!BG$27:BG$603,'7.  Persistence Report'!$D$27:$D$603,$B928,'7.  Persistence Report'!$H$27:$H$603,$D$795,'7.  Persistence Report'!$J$27:$J$603,"&lt;&gt;Adjustment")</f>
        <v>21340.360919193121</v>
      </c>
      <c r="M928" s="255">
        <f>SUMIFS('7.  Persistence Report'!BH$27:BH$603,'7.  Persistence Report'!$D$27:$D$603,$B928,'7.  Persistence Report'!$H$27:$H$603,$D$795,'7.  Persistence Report'!$J$27:$J$603,"&lt;&gt;Adjustment")</f>
        <v>21340.360919193121</v>
      </c>
      <c r="N928" s="255">
        <f>SUMIFS('7.  Persistence Report'!BI$27:BI$603,'7.  Persistence Report'!$D$27:$D$603,$B928,'7.  Persistence Report'!$H$27:$H$603,$D$795,'7.  Persistence Report'!$J$27:$J$603,"&lt;&gt;Adjustment")</f>
        <v>0</v>
      </c>
      <c r="O928" s="255">
        <f>SUMIFS('7.  Persistence Report'!BJ$27:BJ$603,'7.  Persistence Report'!$D$27:$D$603,$B928,'7.  Persistence Report'!$H$27:$H$603,$D$795,'7.  Persistence Report'!$J$27:$J$603,"&lt;&gt;Adjustment")</f>
        <v>0</v>
      </c>
      <c r="P928" s="255">
        <f>SUMIFS('7.  Persistence Report'!BK$27:BK$603,'7.  Persistence Report'!$D$27:$D$603,$B928,'7.  Persistence Report'!$H$27:$H$603,$D$795,'7.  Persistence Report'!$J$27:$J$603,"&lt;&gt;Adjustment")</f>
        <v>0</v>
      </c>
      <c r="Q928" s="251"/>
      <c r="R928" s="255">
        <f>SUMIFS('7.  Persistence Report'!T$27:T$603,'7.  Persistence Report'!$D$27:$D$603,$B928,'7.  Persistence Report'!$H$27:$H$603,$R$795,'7.  Persistence Report'!$J$27:$J$603,"&lt;&gt;Adjustment")</f>
        <v>6.4563285619884834</v>
      </c>
      <c r="S928" s="255">
        <f>SUMIFS('7.  Persistence Report'!U$27:U$603,'7.  Persistence Report'!$D$27:$D$603,$B928,'7.  Persistence Report'!$H$27:$H$603,$R$795,'7.  Persistence Report'!$J$27:$J$603,"&lt;&gt;Adjustment")</f>
        <v>6.4563285619884834</v>
      </c>
      <c r="T928" s="255">
        <f>SUMIFS('7.  Persistence Report'!V$27:V$603,'7.  Persistence Report'!$D$27:$D$603,$B928,'7.  Persistence Report'!$H$27:$H$603,$R$795,'7.  Persistence Report'!$J$27:$J$603,"&lt;&gt;Adjustment")</f>
        <v>6.4563285619884834</v>
      </c>
      <c r="U928" s="255">
        <f>SUMIFS('7.  Persistence Report'!W$27:W$603,'7.  Persistence Report'!$D$27:$D$603,$B928,'7.  Persistence Report'!$H$27:$H$603,$R$795,'7.  Persistence Report'!$J$27:$J$603,"&lt;&gt;Adjustment")</f>
        <v>6.4563285619884834</v>
      </c>
      <c r="V928" s="255">
        <f>SUMIFS('7.  Persistence Report'!X$27:X$603,'7.  Persistence Report'!$D$27:$D$603,$B928,'7.  Persistence Report'!$H$27:$H$603,$R$795,'7.  Persistence Report'!$J$27:$J$603,"&lt;&gt;Adjustment")</f>
        <v>6.4563285619884834</v>
      </c>
      <c r="W928" s="255">
        <f>SUMIFS('7.  Persistence Report'!Y$27:Y$603,'7.  Persistence Report'!$D$27:$D$603,$B928,'7.  Persistence Report'!$H$27:$H$603,$R$795,'7.  Persistence Report'!$J$27:$J$603,"&lt;&gt;Adjustment")</f>
        <v>6.4563285619884834</v>
      </c>
      <c r="X928" s="255">
        <f>SUMIFS('7.  Persistence Report'!Z$27:Z$603,'7.  Persistence Report'!$D$27:$D$603,$B928,'7.  Persistence Report'!$H$27:$H$603,$R$795,'7.  Persistence Report'!$J$27:$J$603,"&lt;&gt;Adjustment")</f>
        <v>6.4563285619884834</v>
      </c>
      <c r="Y928" s="255">
        <f>SUMIFS('7.  Persistence Report'!AA$27:AA$603,'7.  Persistence Report'!$D$27:$D$603,$B928,'7.  Persistence Report'!$H$27:$H$603,$R$795,'7.  Persistence Report'!$J$27:$J$603,"&lt;&gt;Adjustment")</f>
        <v>6.4563285619884834</v>
      </c>
      <c r="Z928" s="255">
        <f>SUMIFS('7.  Persistence Report'!AB$27:AB$603,'7.  Persistence Report'!$D$27:$D$603,$B928,'7.  Persistence Report'!$H$27:$H$603,$R$795,'7.  Persistence Report'!$J$27:$J$603,"&lt;&gt;Adjustment")</f>
        <v>6.4563285619884834</v>
      </c>
      <c r="AA928" s="255">
        <f>SUMIFS('7.  Persistence Report'!AC$27:AC$603,'7.  Persistence Report'!$D$27:$D$603,$B928,'7.  Persistence Report'!$H$27:$H$603,$R$795,'7.  Persistence Report'!$J$27:$J$603,"&lt;&gt;Adjustment")</f>
        <v>6.4563285619884834</v>
      </c>
      <c r="AB928" s="255">
        <f>SUMIFS('7.  Persistence Report'!AD$27:AD$603,'7.  Persistence Report'!$D$27:$D$603,$B928,'7.  Persistence Report'!$H$27:$H$603,$R$795,'7.  Persistence Report'!$J$27:$J$603,"&lt;&gt;Adjustment")</f>
        <v>0</v>
      </c>
      <c r="AC928" s="255">
        <f>SUMIFS('7.  Persistence Report'!AE$27:AE$603,'7.  Persistence Report'!$D$27:$D$603,$B928,'7.  Persistence Report'!$H$27:$H$603,$R$795,'7.  Persistence Report'!$J$27:$J$603,"&lt;&gt;Adjustment")</f>
        <v>0</v>
      </c>
      <c r="AD928" s="255">
        <f>SUMIFS('7.  Persistence Report'!AF$27:AF$603,'7.  Persistence Report'!$D$27:$D$603,$B928,'7.  Persistence Report'!$H$27:$H$603,$R$795,'7.  Persistence Report'!$J$27:$J$603,"&lt;&gt;Adjustment")</f>
        <v>0</v>
      </c>
      <c r="AE928" s="361">
        <f>IFERROR(VLOOKUP($B928,'3-a.  Rate Class Allocations'!$B:$AM,16,FALSE),0)</f>
        <v>1</v>
      </c>
      <c r="AF928" s="361">
        <f>IFERROR(VLOOKUP($B928,'3-a.  Rate Class Allocations'!$B:$AM,18,FALSE),0)</f>
        <v>0</v>
      </c>
      <c r="AG928" s="361">
        <f>IFERROR(VLOOKUP($B928,'3-a.  Rate Class Allocations'!$B:$AM,20,FALSE),0)</f>
        <v>0</v>
      </c>
      <c r="AH928" s="361">
        <f>IFERROR(VLOOKUP($B928,'3-a.  Rate Class Allocations'!$B:$AM,21,FALSE),0)</f>
        <v>0</v>
      </c>
      <c r="AI928" s="361">
        <f>IFERROR(VLOOKUP($B928,'3-a.  Rate Class Allocations'!$B:$AM,23,FALSE),0)</f>
        <v>0</v>
      </c>
      <c r="AJ928" s="361">
        <f>IFERROR(VLOOKUP($B928,'3-a.  Rate Class Allocations'!$B:$AM,25,FALSE),0)</f>
        <v>0</v>
      </c>
      <c r="AK928" s="366"/>
      <c r="AL928" s="366"/>
      <c r="AM928" s="366"/>
      <c r="AN928" s="366"/>
      <c r="AO928" s="366"/>
      <c r="AP928" s="366"/>
      <c r="AQ928" s="366"/>
      <c r="AR928" s="366"/>
      <c r="AS928" s="256">
        <f>SUM(AE928:AR928)</f>
        <v>1</v>
      </c>
    </row>
    <row r="929" spans="1:45" outlineLevel="1">
      <c r="A929" s="464"/>
      <c r="B929" s="254" t="s">
        <v>342</v>
      </c>
      <c r="C929" s="251" t="s">
        <v>163</v>
      </c>
      <c r="D929" s="255">
        <f>SUMIFS('7.  Persistence Report'!AY$27:AY$603,'7.  Persistence Report'!$D$27:$D$603,$B928,'7.  Persistence Report'!$H$27:$H$603,$D$795,'7.  Persistence Report'!$J$27:$J$603,"Adjustment")</f>
        <v>0</v>
      </c>
      <c r="E929" s="255">
        <f>SUMIFS('7.  Persistence Report'!AZ$27:AZ$603,'7.  Persistence Report'!$D$27:$D$603,$B928,'7.  Persistence Report'!$H$27:$H$603,$D$795,'7.  Persistence Report'!$J$27:$J$603,"Adjustment")</f>
        <v>0</v>
      </c>
      <c r="F929" s="255">
        <f>SUMIFS('7.  Persistence Report'!BA$27:BA$603,'7.  Persistence Report'!$D$27:$D$603,$B928,'7.  Persistence Report'!$H$27:$H$603,$D$795,'7.  Persistence Report'!$J$27:$J$603,"Adjustment")</f>
        <v>0</v>
      </c>
      <c r="G929" s="255">
        <f>SUMIFS('7.  Persistence Report'!BB$27:BB$603,'7.  Persistence Report'!$D$27:$D$603,$B928,'7.  Persistence Report'!$H$27:$H$603,$D$795,'7.  Persistence Report'!$J$27:$J$603,"Adjustment")</f>
        <v>0</v>
      </c>
      <c r="H929" s="255">
        <f>SUMIFS('7.  Persistence Report'!BC$27:BC$603,'7.  Persistence Report'!$D$27:$D$603,$B928,'7.  Persistence Report'!$H$27:$H$603,$D$795,'7.  Persistence Report'!$J$27:$J$603,"Adjustment")</f>
        <v>0</v>
      </c>
      <c r="I929" s="255">
        <f>SUMIFS('7.  Persistence Report'!BD$27:BD$603,'7.  Persistence Report'!$D$27:$D$603,$B928,'7.  Persistence Report'!$H$27:$H$603,$D$795,'7.  Persistence Report'!$J$27:$J$603,"Adjustment")</f>
        <v>0</v>
      </c>
      <c r="J929" s="255">
        <f>SUMIFS('7.  Persistence Report'!BE$27:BE$603,'7.  Persistence Report'!$D$27:$D$603,$B928,'7.  Persistence Report'!$H$27:$H$603,$D$795,'7.  Persistence Report'!$J$27:$J$603,"Adjustment")</f>
        <v>0</v>
      </c>
      <c r="K929" s="255">
        <f>SUMIFS('7.  Persistence Report'!BF$27:BF$603,'7.  Persistence Report'!$D$27:$D$603,$B928,'7.  Persistence Report'!$H$27:$H$603,$D$795,'7.  Persistence Report'!$J$27:$J$603,"Adjustment")</f>
        <v>0</v>
      </c>
      <c r="L929" s="255">
        <f>SUMIFS('7.  Persistence Report'!BG$27:BG$603,'7.  Persistence Report'!$D$27:$D$603,$B928,'7.  Persistence Report'!$H$27:$H$603,$D$795,'7.  Persistence Report'!$J$27:$J$603,"Adjustment")</f>
        <v>0</v>
      </c>
      <c r="M929" s="255">
        <f>SUMIFS('7.  Persistence Report'!BH$27:BH$603,'7.  Persistence Report'!$D$27:$D$603,$B928,'7.  Persistence Report'!$H$27:$H$603,$D$795,'7.  Persistence Report'!$J$27:$J$603,"Adjustment")</f>
        <v>0</v>
      </c>
      <c r="N929" s="255">
        <f>SUMIFS('7.  Persistence Report'!BI$27:BI$603,'7.  Persistence Report'!$D$27:$D$603,$B928,'7.  Persistence Report'!$H$27:$H$603,$D$795,'7.  Persistence Report'!$J$27:$J$603,"Adjustment")</f>
        <v>0</v>
      </c>
      <c r="O929" s="255">
        <f>SUMIFS('7.  Persistence Report'!BJ$27:BJ$603,'7.  Persistence Report'!$D$27:$D$603,$B928,'7.  Persistence Report'!$H$27:$H$603,$D$795,'7.  Persistence Report'!$J$27:$J$603,"Adjustment")</f>
        <v>0</v>
      </c>
      <c r="P929" s="255">
        <f>SUMIFS('7.  Persistence Report'!BK$27:BK$603,'7.  Persistence Report'!$D$27:$D$603,$B928,'7.  Persistence Report'!$H$27:$H$603,$D$795,'7.  Persistence Report'!$J$27:$J$603,"Adjustment")</f>
        <v>0</v>
      </c>
      <c r="Q929" s="414"/>
      <c r="R929" s="255">
        <f>SUMIFS('7.  Persistence Report'!T$27:T$603,'7.  Persistence Report'!$D$27:$D$603,$B928,'7.  Persistence Report'!$H$27:$H$603,$R$795,'7.  Persistence Report'!$J$27:$J$603,"Adjustment")</f>
        <v>0</v>
      </c>
      <c r="S929" s="255">
        <f>SUMIFS('7.  Persistence Report'!U$27:U$603,'7.  Persistence Report'!$D$27:$D$603,$B928,'7.  Persistence Report'!$H$27:$H$603,$R$795,'7.  Persistence Report'!$J$27:$J$603,"Adjustment")</f>
        <v>0</v>
      </c>
      <c r="T929" s="255">
        <f>SUMIFS('7.  Persistence Report'!V$27:V$603,'7.  Persistence Report'!$D$27:$D$603,$B928,'7.  Persistence Report'!$H$27:$H$603,$R$795,'7.  Persistence Report'!$J$27:$J$603,"Adjustment")</f>
        <v>0</v>
      </c>
      <c r="U929" s="255">
        <f>SUMIFS('7.  Persistence Report'!W$27:W$603,'7.  Persistence Report'!$D$27:$D$603,$B928,'7.  Persistence Report'!$H$27:$H$603,$R$795,'7.  Persistence Report'!$J$27:$J$603,"Adjustment")</f>
        <v>0</v>
      </c>
      <c r="V929" s="255">
        <f>SUMIFS('7.  Persistence Report'!X$27:X$603,'7.  Persistence Report'!$D$27:$D$603,$B928,'7.  Persistence Report'!$H$27:$H$603,$R$795,'7.  Persistence Report'!$J$27:$J$603,"Adjustment")</f>
        <v>0</v>
      </c>
      <c r="W929" s="255">
        <f>SUMIFS('7.  Persistence Report'!Y$27:Y$603,'7.  Persistence Report'!$D$27:$D$603,$B928,'7.  Persistence Report'!$H$27:$H$603,$R$795,'7.  Persistence Report'!$J$27:$J$603,"Adjustment")</f>
        <v>0</v>
      </c>
      <c r="X929" s="255">
        <f>SUMIFS('7.  Persistence Report'!Z$27:Z$603,'7.  Persistence Report'!$D$27:$D$603,$B928,'7.  Persistence Report'!$H$27:$H$603,$R$795,'7.  Persistence Report'!$J$27:$J$603,"Adjustment")</f>
        <v>0</v>
      </c>
      <c r="Y929" s="255">
        <f>SUMIFS('7.  Persistence Report'!AA$27:AA$603,'7.  Persistence Report'!$D$27:$D$603,$B928,'7.  Persistence Report'!$H$27:$H$603,$R$795,'7.  Persistence Report'!$J$27:$J$603,"Adjustment")</f>
        <v>0</v>
      </c>
      <c r="Z929" s="255">
        <f>SUMIFS('7.  Persistence Report'!AB$27:AB$603,'7.  Persistence Report'!$D$27:$D$603,$B928,'7.  Persistence Report'!$H$27:$H$603,$R$795,'7.  Persistence Report'!$J$27:$J$603,"Adjustment")</f>
        <v>0</v>
      </c>
      <c r="AA929" s="255">
        <f>SUMIFS('7.  Persistence Report'!AC$27:AC$603,'7.  Persistence Report'!$D$27:$D$603,$B928,'7.  Persistence Report'!$H$27:$H$603,$R$795,'7.  Persistence Report'!$J$27:$J$603,"Adjustment")</f>
        <v>0</v>
      </c>
      <c r="AB929" s="255">
        <f>SUMIFS('7.  Persistence Report'!AD$27:AD$603,'7.  Persistence Report'!$D$27:$D$603,$B928,'7.  Persistence Report'!$H$27:$H$603,$R$795,'7.  Persistence Report'!$J$27:$J$603,"Adjustment")</f>
        <v>0</v>
      </c>
      <c r="AC929" s="255">
        <f>SUMIFS('7.  Persistence Report'!AE$27:AE$603,'7.  Persistence Report'!$D$27:$D$603,$B928,'7.  Persistence Report'!$H$27:$H$603,$R$795,'7.  Persistence Report'!$J$27:$J$603,"Adjustment")</f>
        <v>0</v>
      </c>
      <c r="AD929" s="255">
        <f>SUMIFS('7.  Persistence Report'!AF$27:AF$603,'7.  Persistence Report'!$D$27:$D$603,$B928,'7.  Persistence Report'!$H$27:$H$603,$R$795,'7.  Persistence Report'!$J$27:$J$603,"Adjustment")</f>
        <v>0</v>
      </c>
      <c r="AE929" s="362">
        <f>AE928</f>
        <v>1</v>
      </c>
      <c r="AF929" s="362">
        <f t="shared" ref="AF929" si="2768">AF928</f>
        <v>0</v>
      </c>
      <c r="AG929" s="362">
        <f t="shared" ref="AG929" si="2769">AG928</f>
        <v>0</v>
      </c>
      <c r="AH929" s="362">
        <f t="shared" ref="AH929" si="2770">AH928</f>
        <v>0</v>
      </c>
      <c r="AI929" s="362">
        <f t="shared" ref="AI929" si="2771">AI928</f>
        <v>0</v>
      </c>
      <c r="AJ929" s="362">
        <f t="shared" ref="AJ929" si="2772">AJ928</f>
        <v>0</v>
      </c>
      <c r="AK929" s="362">
        <f t="shared" ref="AK929" si="2773">AK928</f>
        <v>0</v>
      </c>
      <c r="AL929" s="362">
        <f t="shared" ref="AL929" si="2774">AL928</f>
        <v>0</v>
      </c>
      <c r="AM929" s="362">
        <f t="shared" ref="AM929" si="2775">AM928</f>
        <v>0</v>
      </c>
      <c r="AN929" s="362">
        <f t="shared" ref="AN929" si="2776">AN928</f>
        <v>0</v>
      </c>
      <c r="AO929" s="362">
        <f t="shared" ref="AO929" si="2777">AO928</f>
        <v>0</v>
      </c>
      <c r="AP929" s="362">
        <f t="shared" ref="AP929" si="2778">AP928</f>
        <v>0</v>
      </c>
      <c r="AQ929" s="362">
        <f t="shared" ref="AQ929" si="2779">AQ928</f>
        <v>0</v>
      </c>
      <c r="AR929" s="362">
        <f t="shared" ref="AR929" si="2780">AR928</f>
        <v>0</v>
      </c>
      <c r="AS929" s="266"/>
    </row>
    <row r="930" spans="1:45"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outlineLevel="1">
      <c r="A931" s="464">
        <v>42</v>
      </c>
      <c r="B931" s="379" t="s">
        <v>1046</v>
      </c>
      <c r="C931" s="251" t="s">
        <v>25</v>
      </c>
      <c r="D931" s="255">
        <f>SUMIFS('7.  Persistence Report'!AY$27:AY$603,'7.  Persistence Report'!$D$27:$D$603,$B931,'7.  Persistence Report'!$H$27:$H$603,$D$795,'7.  Persistence Report'!$J$27:$J$603,"&lt;&gt;Adjustment")</f>
        <v>151691.96459016393</v>
      </c>
      <c r="E931" s="255">
        <f>SUMIFS('7.  Persistence Report'!AZ$27:AZ$603,'7.  Persistence Report'!$D$27:$D$603,$B931,'7.  Persistence Report'!$H$27:$H$603,$D$795,'7.  Persistence Report'!$J$27:$J$603,"&lt;&gt;Adjustment")</f>
        <v>151691.96459016393</v>
      </c>
      <c r="F931" s="255">
        <f>SUMIFS('7.  Persistence Report'!BA$27:BA$603,'7.  Persistence Report'!$D$27:$D$603,$B931,'7.  Persistence Report'!$H$27:$H$603,$D$795,'7.  Persistence Report'!$J$27:$J$603,"&lt;&gt;Adjustment")</f>
        <v>151691.96459016393</v>
      </c>
      <c r="G931" s="255">
        <f>SUMIFS('7.  Persistence Report'!BB$27:BB$603,'7.  Persistence Report'!$D$27:$D$603,$B931,'7.  Persistence Report'!$H$27:$H$603,$D$795,'7.  Persistence Report'!$J$27:$J$603,"&lt;&gt;Adjustment")</f>
        <v>151691.96459016393</v>
      </c>
      <c r="H931" s="255">
        <f>SUMIFS('7.  Persistence Report'!BC$27:BC$603,'7.  Persistence Report'!$D$27:$D$603,$B931,'7.  Persistence Report'!$H$27:$H$603,$D$795,'7.  Persistence Report'!$J$27:$J$603,"&lt;&gt;Adjustment")</f>
        <v>151691.96459016393</v>
      </c>
      <c r="I931" s="255">
        <f>SUMIFS('7.  Persistence Report'!BD$27:BD$603,'7.  Persistence Report'!$D$27:$D$603,$B931,'7.  Persistence Report'!$H$27:$H$603,$D$795,'7.  Persistence Report'!$J$27:$J$603,"&lt;&gt;Adjustment")</f>
        <v>151691.96459016393</v>
      </c>
      <c r="J931" s="255">
        <f>SUMIFS('7.  Persistence Report'!BE$27:BE$603,'7.  Persistence Report'!$D$27:$D$603,$B931,'7.  Persistence Report'!$H$27:$H$603,$D$795,'7.  Persistence Report'!$J$27:$J$603,"&lt;&gt;Adjustment")</f>
        <v>151691.96459016393</v>
      </c>
      <c r="K931" s="255">
        <f>SUMIFS('7.  Persistence Report'!BF$27:BF$603,'7.  Persistence Report'!$D$27:$D$603,$B931,'7.  Persistence Report'!$H$27:$H$603,$D$795,'7.  Persistence Report'!$J$27:$J$603,"&lt;&gt;Adjustment")</f>
        <v>151691.96459016393</v>
      </c>
      <c r="L931" s="255">
        <f>SUMIFS('7.  Persistence Report'!BG$27:BG$603,'7.  Persistence Report'!$D$27:$D$603,$B931,'7.  Persistence Report'!$H$27:$H$603,$D$795,'7.  Persistence Report'!$J$27:$J$603,"&lt;&gt;Adjustment")</f>
        <v>151691.96459016393</v>
      </c>
      <c r="M931" s="255">
        <f>SUMIFS('7.  Persistence Report'!BH$27:BH$603,'7.  Persistence Report'!$D$27:$D$603,$B931,'7.  Persistence Report'!$H$27:$H$603,$D$795,'7.  Persistence Report'!$J$27:$J$603,"&lt;&gt;Adjustment")</f>
        <v>151691.96459016393</v>
      </c>
      <c r="N931" s="255">
        <f>SUMIFS('7.  Persistence Report'!BI$27:BI$603,'7.  Persistence Report'!$D$27:$D$603,$B931,'7.  Persistence Report'!$H$27:$H$603,$D$795,'7.  Persistence Report'!$J$27:$J$603,"&lt;&gt;Adjustment")</f>
        <v>151691.96459016393</v>
      </c>
      <c r="O931" s="255">
        <f>SUMIFS('7.  Persistence Report'!BJ$27:BJ$603,'7.  Persistence Report'!$D$27:$D$603,$B931,'7.  Persistence Report'!$H$27:$H$603,$D$795,'7.  Persistence Report'!$J$27:$J$603,"&lt;&gt;Adjustment")</f>
        <v>151691.96459016393</v>
      </c>
      <c r="P931" s="255">
        <f>SUMIFS('7.  Persistence Report'!BK$27:BK$603,'7.  Persistence Report'!$D$27:$D$603,$B931,'7.  Persistence Report'!$H$27:$H$603,$D$795,'7.  Persistence Report'!$J$27:$J$603,"&lt;&gt;Adjustment")</f>
        <v>151691.96459016393</v>
      </c>
      <c r="Q931" s="251"/>
      <c r="R931" s="255">
        <f>SUMIFS('7.  Persistence Report'!T$27:T$603,'7.  Persistence Report'!$D$27:$D$603,$B931,'7.  Persistence Report'!$H$27:$H$603,$R$795,'7.  Persistence Report'!$J$27:$J$603,"&lt;&gt;Adjustment")</f>
        <v>651</v>
      </c>
      <c r="S931" s="255">
        <f>SUMIFS('7.  Persistence Report'!U$27:U$603,'7.  Persistence Report'!$D$27:$D$603,$B931,'7.  Persistence Report'!$H$27:$H$603,$R$795,'7.  Persistence Report'!$J$27:$J$603,"&lt;&gt;Adjustment")</f>
        <v>651</v>
      </c>
      <c r="T931" s="255">
        <f>SUMIFS('7.  Persistence Report'!V$27:V$603,'7.  Persistence Report'!$D$27:$D$603,$B931,'7.  Persistence Report'!$H$27:$H$603,$R$795,'7.  Persistence Report'!$J$27:$J$603,"&lt;&gt;Adjustment")</f>
        <v>651</v>
      </c>
      <c r="U931" s="255">
        <f>SUMIFS('7.  Persistence Report'!W$27:W$603,'7.  Persistence Report'!$D$27:$D$603,$B931,'7.  Persistence Report'!$H$27:$H$603,$R$795,'7.  Persistence Report'!$J$27:$J$603,"&lt;&gt;Adjustment")</f>
        <v>651</v>
      </c>
      <c r="V931" s="255">
        <f>SUMIFS('7.  Persistence Report'!X$27:X$603,'7.  Persistence Report'!$D$27:$D$603,$B931,'7.  Persistence Report'!$H$27:$H$603,$R$795,'7.  Persistence Report'!$J$27:$J$603,"&lt;&gt;Adjustment")</f>
        <v>651</v>
      </c>
      <c r="W931" s="255">
        <f>SUMIFS('7.  Persistence Report'!Y$27:Y$603,'7.  Persistence Report'!$D$27:$D$603,$B931,'7.  Persistence Report'!$H$27:$H$603,$R$795,'7.  Persistence Report'!$J$27:$J$603,"&lt;&gt;Adjustment")</f>
        <v>651</v>
      </c>
      <c r="X931" s="255">
        <f>SUMIFS('7.  Persistence Report'!Z$27:Z$603,'7.  Persistence Report'!$D$27:$D$603,$B931,'7.  Persistence Report'!$H$27:$H$603,$R$795,'7.  Persistence Report'!$J$27:$J$603,"&lt;&gt;Adjustment")</f>
        <v>651</v>
      </c>
      <c r="Y931" s="255">
        <f>SUMIFS('7.  Persistence Report'!AA$27:AA$603,'7.  Persistence Report'!$D$27:$D$603,$B931,'7.  Persistence Report'!$H$27:$H$603,$R$795,'7.  Persistence Report'!$J$27:$J$603,"&lt;&gt;Adjustment")</f>
        <v>651</v>
      </c>
      <c r="Z931" s="255">
        <f>SUMIFS('7.  Persistence Report'!AB$27:AB$603,'7.  Persistence Report'!$D$27:$D$603,$B931,'7.  Persistence Report'!$H$27:$H$603,$R$795,'7.  Persistence Report'!$J$27:$J$603,"&lt;&gt;Adjustment")</f>
        <v>651</v>
      </c>
      <c r="AA931" s="255">
        <f>SUMIFS('7.  Persistence Report'!AC$27:AC$603,'7.  Persistence Report'!$D$27:$D$603,$B931,'7.  Persistence Report'!$H$27:$H$603,$R$795,'7.  Persistence Report'!$J$27:$J$603,"&lt;&gt;Adjustment")</f>
        <v>651</v>
      </c>
      <c r="AB931" s="255">
        <f>SUMIFS('7.  Persistence Report'!AD$27:AD$603,'7.  Persistence Report'!$D$27:$D$603,$B931,'7.  Persistence Report'!$H$27:$H$603,$R$795,'7.  Persistence Report'!$J$27:$J$603,"&lt;&gt;Adjustment")</f>
        <v>651</v>
      </c>
      <c r="AC931" s="255">
        <f>SUMIFS('7.  Persistence Report'!AE$27:AE$603,'7.  Persistence Report'!$D$27:$D$603,$B931,'7.  Persistence Report'!$H$27:$H$603,$R$795,'7.  Persistence Report'!$J$27:$J$603,"&lt;&gt;Adjustment")</f>
        <v>651</v>
      </c>
      <c r="AD931" s="255">
        <f>SUMIFS('7.  Persistence Report'!AF$27:AF$603,'7.  Persistence Report'!$D$27:$D$603,$B931,'7.  Persistence Report'!$H$27:$H$603,$R$795,'7.  Persistence Report'!$J$27:$J$603,"&lt;&gt;Adjustment")</f>
        <v>651</v>
      </c>
      <c r="AE931" s="361">
        <f>IFERROR(VLOOKUP($B931,'3-a.  Rate Class Allocations'!$B:$AM,16,FALSE),0)</f>
        <v>1</v>
      </c>
      <c r="AF931" s="361">
        <f>IFERROR(VLOOKUP($B931,'3-a.  Rate Class Allocations'!$B:$AM,18,FALSE),0)</f>
        <v>0</v>
      </c>
      <c r="AG931" s="361">
        <f>IFERROR(VLOOKUP($B931,'3-a.  Rate Class Allocations'!$B:$AM,20,FALSE),0)</f>
        <v>0</v>
      </c>
      <c r="AH931" s="361">
        <f>IFERROR(VLOOKUP($B931,'3-a.  Rate Class Allocations'!$B:$AM,21,FALSE),0)</f>
        <v>0</v>
      </c>
      <c r="AI931" s="361">
        <f>IFERROR(VLOOKUP($B931,'3-a.  Rate Class Allocations'!$B:$AM,23,FALSE),0)</f>
        <v>0</v>
      </c>
      <c r="AJ931" s="361">
        <f>IFERROR(VLOOKUP($B931,'3-a.  Rate Class Allocations'!$B:$AM,25,FALSE),0)</f>
        <v>0</v>
      </c>
      <c r="AK931" s="366"/>
      <c r="AL931" s="366"/>
      <c r="AM931" s="366"/>
      <c r="AN931" s="366"/>
      <c r="AO931" s="366"/>
      <c r="AP931" s="366"/>
      <c r="AQ931" s="366"/>
      <c r="AR931" s="366"/>
      <c r="AS931" s="256">
        <f>SUM(AE931:AR931)</f>
        <v>1</v>
      </c>
    </row>
    <row r="932" spans="1:45" outlineLevel="1">
      <c r="A932" s="464"/>
      <c r="B932" s="254" t="s">
        <v>342</v>
      </c>
      <c r="C932" s="251" t="s">
        <v>163</v>
      </c>
      <c r="D932" s="255">
        <f>SUMIFS('7.  Persistence Report'!AY$27:AY$603,'7.  Persistence Report'!$D$27:$D$603,$B931,'7.  Persistence Report'!$H$27:$H$603,$D$795,'7.  Persistence Report'!$J$27:$J$603,"Adjustment")</f>
        <v>0</v>
      </c>
      <c r="E932" s="255">
        <f>SUMIFS('7.  Persistence Report'!AZ$27:AZ$603,'7.  Persistence Report'!$D$27:$D$603,$B931,'7.  Persistence Report'!$H$27:$H$603,$D$795,'7.  Persistence Report'!$J$27:$J$603,"Adjustment")</f>
        <v>0</v>
      </c>
      <c r="F932" s="255">
        <f>SUMIFS('7.  Persistence Report'!BA$27:BA$603,'7.  Persistence Report'!$D$27:$D$603,$B931,'7.  Persistence Report'!$H$27:$H$603,$D$795,'7.  Persistence Report'!$J$27:$J$603,"Adjustment")</f>
        <v>0</v>
      </c>
      <c r="G932" s="255">
        <f>SUMIFS('7.  Persistence Report'!BB$27:BB$603,'7.  Persistence Report'!$D$27:$D$603,$B931,'7.  Persistence Report'!$H$27:$H$603,$D$795,'7.  Persistence Report'!$J$27:$J$603,"Adjustment")</f>
        <v>0</v>
      </c>
      <c r="H932" s="255">
        <f>SUMIFS('7.  Persistence Report'!BC$27:BC$603,'7.  Persistence Report'!$D$27:$D$603,$B931,'7.  Persistence Report'!$H$27:$H$603,$D$795,'7.  Persistence Report'!$J$27:$J$603,"Adjustment")</f>
        <v>0</v>
      </c>
      <c r="I932" s="255">
        <f>SUMIFS('7.  Persistence Report'!BD$27:BD$603,'7.  Persistence Report'!$D$27:$D$603,$B931,'7.  Persistence Report'!$H$27:$H$603,$D$795,'7.  Persistence Report'!$J$27:$J$603,"Adjustment")</f>
        <v>0</v>
      </c>
      <c r="J932" s="255">
        <f>SUMIFS('7.  Persistence Report'!BE$27:BE$603,'7.  Persistence Report'!$D$27:$D$603,$B931,'7.  Persistence Report'!$H$27:$H$603,$D$795,'7.  Persistence Report'!$J$27:$J$603,"Adjustment")</f>
        <v>0</v>
      </c>
      <c r="K932" s="255">
        <f>SUMIFS('7.  Persistence Report'!BF$27:BF$603,'7.  Persistence Report'!$D$27:$D$603,$B931,'7.  Persistence Report'!$H$27:$H$603,$D$795,'7.  Persistence Report'!$J$27:$J$603,"Adjustment")</f>
        <v>0</v>
      </c>
      <c r="L932" s="255">
        <f>SUMIFS('7.  Persistence Report'!BG$27:BG$603,'7.  Persistence Report'!$D$27:$D$603,$B931,'7.  Persistence Report'!$H$27:$H$603,$D$795,'7.  Persistence Report'!$J$27:$J$603,"Adjustment")</f>
        <v>0</v>
      </c>
      <c r="M932" s="255">
        <f>SUMIFS('7.  Persistence Report'!BH$27:BH$603,'7.  Persistence Report'!$D$27:$D$603,$B931,'7.  Persistence Report'!$H$27:$H$603,$D$795,'7.  Persistence Report'!$J$27:$J$603,"Adjustment")</f>
        <v>0</v>
      </c>
      <c r="N932" s="255">
        <f>SUMIFS('7.  Persistence Report'!BI$27:BI$603,'7.  Persistence Report'!$D$27:$D$603,$B931,'7.  Persistence Report'!$H$27:$H$603,$D$795,'7.  Persistence Report'!$J$27:$J$603,"Adjustment")</f>
        <v>0</v>
      </c>
      <c r="O932" s="255">
        <f>SUMIFS('7.  Persistence Report'!BJ$27:BJ$603,'7.  Persistence Report'!$D$27:$D$603,$B931,'7.  Persistence Report'!$H$27:$H$603,$D$795,'7.  Persistence Report'!$J$27:$J$603,"Adjustment")</f>
        <v>0</v>
      </c>
      <c r="P932" s="255">
        <f>SUMIFS('7.  Persistence Report'!BK$27:BK$603,'7.  Persistence Report'!$D$27:$D$603,$B931,'7.  Persistence Report'!$H$27:$H$603,$D$795,'7.  Persistence Report'!$J$27:$J$603,"Adjustment")</f>
        <v>0</v>
      </c>
      <c r="Q932" s="414"/>
      <c r="R932" s="255">
        <f>SUMIFS('7.  Persistence Report'!T$27:T$603,'7.  Persistence Report'!$D$27:$D$603,$B931,'7.  Persistence Report'!$H$27:$H$603,$R$795,'7.  Persistence Report'!$J$27:$J$603,"Adjustment")</f>
        <v>0</v>
      </c>
      <c r="S932" s="255">
        <f>SUMIFS('7.  Persistence Report'!U$27:U$603,'7.  Persistence Report'!$D$27:$D$603,$B931,'7.  Persistence Report'!$H$27:$H$603,$R$795,'7.  Persistence Report'!$J$27:$J$603,"Adjustment")</f>
        <v>0</v>
      </c>
      <c r="T932" s="255">
        <f>SUMIFS('7.  Persistence Report'!V$27:V$603,'7.  Persistence Report'!$D$27:$D$603,$B931,'7.  Persistence Report'!$H$27:$H$603,$R$795,'7.  Persistence Report'!$J$27:$J$603,"Adjustment")</f>
        <v>0</v>
      </c>
      <c r="U932" s="255">
        <f>SUMIFS('7.  Persistence Report'!W$27:W$603,'7.  Persistence Report'!$D$27:$D$603,$B931,'7.  Persistence Report'!$H$27:$H$603,$R$795,'7.  Persistence Report'!$J$27:$J$603,"Adjustment")</f>
        <v>0</v>
      </c>
      <c r="V932" s="255">
        <f>SUMIFS('7.  Persistence Report'!X$27:X$603,'7.  Persistence Report'!$D$27:$D$603,$B931,'7.  Persistence Report'!$H$27:$H$603,$R$795,'7.  Persistence Report'!$J$27:$J$603,"Adjustment")</f>
        <v>0</v>
      </c>
      <c r="W932" s="255">
        <f>SUMIFS('7.  Persistence Report'!Y$27:Y$603,'7.  Persistence Report'!$D$27:$D$603,$B931,'7.  Persistence Report'!$H$27:$H$603,$R$795,'7.  Persistence Report'!$J$27:$J$603,"Adjustment")</f>
        <v>0</v>
      </c>
      <c r="X932" s="255">
        <f>SUMIFS('7.  Persistence Report'!Z$27:Z$603,'7.  Persistence Report'!$D$27:$D$603,$B931,'7.  Persistence Report'!$H$27:$H$603,$R$795,'7.  Persistence Report'!$J$27:$J$603,"Adjustment")</f>
        <v>0</v>
      </c>
      <c r="Y932" s="255">
        <f>SUMIFS('7.  Persistence Report'!AA$27:AA$603,'7.  Persistence Report'!$D$27:$D$603,$B931,'7.  Persistence Report'!$H$27:$H$603,$R$795,'7.  Persistence Report'!$J$27:$J$603,"Adjustment")</f>
        <v>0</v>
      </c>
      <c r="Z932" s="255">
        <f>SUMIFS('7.  Persistence Report'!AB$27:AB$603,'7.  Persistence Report'!$D$27:$D$603,$B931,'7.  Persistence Report'!$H$27:$H$603,$R$795,'7.  Persistence Report'!$J$27:$J$603,"Adjustment")</f>
        <v>0</v>
      </c>
      <c r="AA932" s="255">
        <f>SUMIFS('7.  Persistence Report'!AC$27:AC$603,'7.  Persistence Report'!$D$27:$D$603,$B931,'7.  Persistence Report'!$H$27:$H$603,$R$795,'7.  Persistence Report'!$J$27:$J$603,"Adjustment")</f>
        <v>0</v>
      </c>
      <c r="AB932" s="255">
        <f>SUMIFS('7.  Persistence Report'!AD$27:AD$603,'7.  Persistence Report'!$D$27:$D$603,$B931,'7.  Persistence Report'!$H$27:$H$603,$R$795,'7.  Persistence Report'!$J$27:$J$603,"Adjustment")</f>
        <v>0</v>
      </c>
      <c r="AC932" s="255">
        <f>SUMIFS('7.  Persistence Report'!AE$27:AE$603,'7.  Persistence Report'!$D$27:$D$603,$B931,'7.  Persistence Report'!$H$27:$H$603,$R$795,'7.  Persistence Report'!$J$27:$J$603,"Adjustment")</f>
        <v>0</v>
      </c>
      <c r="AD932" s="255">
        <f>SUMIFS('7.  Persistence Report'!AF$27:AF$603,'7.  Persistence Report'!$D$27:$D$603,$B931,'7.  Persistence Report'!$H$27:$H$603,$R$795,'7.  Persistence Report'!$J$27:$J$603,"Adjustment")</f>
        <v>0</v>
      </c>
      <c r="AE932" s="362">
        <f>AE931</f>
        <v>1</v>
      </c>
      <c r="AF932" s="362">
        <f t="shared" ref="AF932" si="2781">AF931</f>
        <v>0</v>
      </c>
      <c r="AG932" s="362">
        <f t="shared" ref="AG932" si="2782">AG931</f>
        <v>0</v>
      </c>
      <c r="AH932" s="362">
        <f t="shared" ref="AH932" si="2783">AH931</f>
        <v>0</v>
      </c>
      <c r="AI932" s="362">
        <f t="shared" ref="AI932" si="2784">AI931</f>
        <v>0</v>
      </c>
      <c r="AJ932" s="362">
        <f t="shared" ref="AJ932" si="2785">AJ931</f>
        <v>0</v>
      </c>
      <c r="AK932" s="362">
        <f t="shared" ref="AK932" si="2786">AK931</f>
        <v>0</v>
      </c>
      <c r="AL932" s="362">
        <f t="shared" ref="AL932" si="2787">AL931</f>
        <v>0</v>
      </c>
      <c r="AM932" s="362">
        <f t="shared" ref="AM932" si="2788">AM931</f>
        <v>0</v>
      </c>
      <c r="AN932" s="362">
        <f t="shared" ref="AN932" si="2789">AN931</f>
        <v>0</v>
      </c>
      <c r="AO932" s="362">
        <f t="shared" ref="AO932" si="2790">AO931</f>
        <v>0</v>
      </c>
      <c r="AP932" s="362">
        <f t="shared" ref="AP932" si="2791">AP931</f>
        <v>0</v>
      </c>
      <c r="AQ932" s="362">
        <f t="shared" ref="AQ932" si="2792">AQ931</f>
        <v>0</v>
      </c>
      <c r="AR932" s="362">
        <f t="shared" ref="AR932" si="2793">AR931</f>
        <v>0</v>
      </c>
      <c r="AS932" s="266"/>
    </row>
    <row r="933" spans="1:45" hidden="1"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hidden="1" outlineLevel="1">
      <c r="A934" s="464">
        <v>43</v>
      </c>
      <c r="B934" s="379" t="s">
        <v>135</v>
      </c>
      <c r="C934" s="251" t="s">
        <v>25</v>
      </c>
      <c r="D934" s="255">
        <f>SUMIFS('7.  Persistence Report'!AY$27:AY$603,'7.  Persistence Report'!$D$27:$D$603,$B934,'7.  Persistence Report'!$H$27:$H$603,$D$795,'7.  Persistence Report'!$J$27:$J$603,"&lt;&gt;Adjustment")</f>
        <v>0</v>
      </c>
      <c r="E934" s="255">
        <f>SUMIFS('7.  Persistence Report'!AZ$27:AZ$603,'7.  Persistence Report'!$D$27:$D$603,$B934,'7.  Persistence Report'!$H$27:$H$603,$D$795,'7.  Persistence Report'!$J$27:$J$603,"&lt;&gt;Adjustment")</f>
        <v>0</v>
      </c>
      <c r="F934" s="255">
        <f>SUMIFS('7.  Persistence Report'!BA$27:BA$603,'7.  Persistence Report'!$D$27:$D$603,$B934,'7.  Persistence Report'!$H$27:$H$603,$D$795,'7.  Persistence Report'!$J$27:$J$603,"&lt;&gt;Adjustment")</f>
        <v>0</v>
      </c>
      <c r="G934" s="255">
        <f>SUMIFS('7.  Persistence Report'!BB$27:BB$603,'7.  Persistence Report'!$D$27:$D$603,$B934,'7.  Persistence Report'!$H$27:$H$603,$D$795,'7.  Persistence Report'!$J$27:$J$603,"&lt;&gt;Adjustment")</f>
        <v>0</v>
      </c>
      <c r="H934" s="255">
        <f>SUMIFS('7.  Persistence Report'!BC$27:BC$603,'7.  Persistence Report'!$D$27:$D$603,$B934,'7.  Persistence Report'!$H$27:$H$603,$D$795,'7.  Persistence Report'!$J$27:$J$603,"&lt;&gt;Adjustment")</f>
        <v>0</v>
      </c>
      <c r="I934" s="255">
        <f>SUMIFS('7.  Persistence Report'!BD$27:BD$603,'7.  Persistence Report'!$D$27:$D$603,$B934,'7.  Persistence Report'!$H$27:$H$603,$D$795,'7.  Persistence Report'!$J$27:$J$603,"&lt;&gt;Adjustment")</f>
        <v>0</v>
      </c>
      <c r="J934" s="255">
        <f>SUMIFS('7.  Persistence Report'!BE$27:BE$603,'7.  Persistence Report'!$D$27:$D$603,$B934,'7.  Persistence Report'!$H$27:$H$603,$D$795,'7.  Persistence Report'!$J$27:$J$603,"&lt;&gt;Adjustment")</f>
        <v>0</v>
      </c>
      <c r="K934" s="255">
        <f>SUMIFS('7.  Persistence Report'!BF$27:BF$603,'7.  Persistence Report'!$D$27:$D$603,$B934,'7.  Persistence Report'!$H$27:$H$603,$D$795,'7.  Persistence Report'!$J$27:$J$603,"&lt;&gt;Adjustment")</f>
        <v>0</v>
      </c>
      <c r="L934" s="255">
        <f>SUMIFS('7.  Persistence Report'!BG$27:BG$603,'7.  Persistence Report'!$D$27:$D$603,$B934,'7.  Persistence Report'!$H$27:$H$603,$D$795,'7.  Persistence Report'!$J$27:$J$603,"&lt;&gt;Adjustment")</f>
        <v>0</v>
      </c>
      <c r="M934" s="255">
        <f>SUMIFS('7.  Persistence Report'!BH$27:BH$603,'7.  Persistence Report'!$D$27:$D$603,$B934,'7.  Persistence Report'!$H$27:$H$603,$D$795,'7.  Persistence Report'!$J$27:$J$603,"&lt;&gt;Adjustment")</f>
        <v>0</v>
      </c>
      <c r="N934" s="255">
        <f>SUMIFS('7.  Persistence Report'!BI$27:BI$603,'7.  Persistence Report'!$D$27:$D$603,$B934,'7.  Persistence Report'!$H$27:$H$603,$D$795,'7.  Persistence Report'!$J$27:$J$603,"&lt;&gt;Adjustment")</f>
        <v>0</v>
      </c>
      <c r="O934" s="255">
        <f>SUMIFS('7.  Persistence Report'!BJ$27:BJ$603,'7.  Persistence Report'!$D$27:$D$603,$B934,'7.  Persistence Report'!$H$27:$H$603,$D$795,'7.  Persistence Report'!$J$27:$J$603,"&lt;&gt;Adjustment")</f>
        <v>0</v>
      </c>
      <c r="P934" s="255">
        <f>SUMIFS('7.  Persistence Report'!BK$27:BK$603,'7.  Persistence Report'!$D$27:$D$603,$B934,'7.  Persistence Report'!$H$27:$H$603,$D$795,'7.  Persistence Report'!$J$27:$J$603,"&lt;&gt;Adjustment")</f>
        <v>0</v>
      </c>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hidden="1" outlineLevel="1">
      <c r="A935" s="464"/>
      <c r="B935" s="254" t="s">
        <v>342</v>
      </c>
      <c r="C935" s="251" t="s">
        <v>163</v>
      </c>
      <c r="D935" s="255">
        <f>SUMIFS('7.  Persistence Report'!AY$27:AY$603,'7.  Persistence Report'!$D$27:$D$603,$B934,'7.  Persistence Report'!$H$27:$H$603,$D$795,'7.  Persistence Report'!$J$27:$J$603,"Adjustment")</f>
        <v>0</v>
      </c>
      <c r="E935" s="255">
        <f>SUMIFS('7.  Persistence Report'!AZ$27:AZ$603,'7.  Persistence Report'!$D$27:$D$603,$B934,'7.  Persistence Report'!$H$27:$H$603,$D$795,'7.  Persistence Report'!$J$27:$J$603,"Adjustment")</f>
        <v>0</v>
      </c>
      <c r="F935" s="255">
        <f>SUMIFS('7.  Persistence Report'!BA$27:BA$603,'7.  Persistence Report'!$D$27:$D$603,$B934,'7.  Persistence Report'!$H$27:$H$603,$D$795,'7.  Persistence Report'!$J$27:$J$603,"Adjustment")</f>
        <v>0</v>
      </c>
      <c r="G935" s="255">
        <f>SUMIFS('7.  Persistence Report'!BB$27:BB$603,'7.  Persistence Report'!$D$27:$D$603,$B934,'7.  Persistence Report'!$H$27:$H$603,$D$795,'7.  Persistence Report'!$J$27:$J$603,"Adjustment")</f>
        <v>0</v>
      </c>
      <c r="H935" s="255">
        <f>SUMIFS('7.  Persistence Report'!BC$27:BC$603,'7.  Persistence Report'!$D$27:$D$603,$B934,'7.  Persistence Report'!$H$27:$H$603,$D$795,'7.  Persistence Report'!$J$27:$J$603,"Adjustment")</f>
        <v>0</v>
      </c>
      <c r="I935" s="255">
        <f>SUMIFS('7.  Persistence Report'!BD$27:BD$603,'7.  Persistence Report'!$D$27:$D$603,$B934,'7.  Persistence Report'!$H$27:$H$603,$D$795,'7.  Persistence Report'!$J$27:$J$603,"Adjustment")</f>
        <v>0</v>
      </c>
      <c r="J935" s="255">
        <f>SUMIFS('7.  Persistence Report'!BE$27:BE$603,'7.  Persistence Report'!$D$27:$D$603,$B934,'7.  Persistence Report'!$H$27:$H$603,$D$795,'7.  Persistence Report'!$J$27:$J$603,"Adjustment")</f>
        <v>0</v>
      </c>
      <c r="K935" s="255">
        <f>SUMIFS('7.  Persistence Report'!BF$27:BF$603,'7.  Persistence Report'!$D$27:$D$603,$B934,'7.  Persistence Report'!$H$27:$H$603,$D$795,'7.  Persistence Report'!$J$27:$J$603,"Adjustment")</f>
        <v>0</v>
      </c>
      <c r="L935" s="255">
        <f>SUMIFS('7.  Persistence Report'!BG$27:BG$603,'7.  Persistence Report'!$D$27:$D$603,$B934,'7.  Persistence Report'!$H$27:$H$603,$D$795,'7.  Persistence Report'!$J$27:$J$603,"Adjustment")</f>
        <v>0</v>
      </c>
      <c r="M935" s="255">
        <f>SUMIFS('7.  Persistence Report'!BH$27:BH$603,'7.  Persistence Report'!$D$27:$D$603,$B934,'7.  Persistence Report'!$H$27:$H$603,$D$795,'7.  Persistence Report'!$J$27:$J$603,"Adjustment")</f>
        <v>0</v>
      </c>
      <c r="N935" s="255">
        <f>SUMIFS('7.  Persistence Report'!BI$27:BI$603,'7.  Persistence Report'!$D$27:$D$603,$B934,'7.  Persistence Report'!$H$27:$H$603,$D$795,'7.  Persistence Report'!$J$27:$J$603,"Adjustment")</f>
        <v>0</v>
      </c>
      <c r="O935" s="255">
        <f>SUMIFS('7.  Persistence Report'!BJ$27:BJ$603,'7.  Persistence Report'!$D$27:$D$603,$B934,'7.  Persistence Report'!$H$27:$H$603,$D$795,'7.  Persistence Report'!$J$27:$J$603,"Adjustment")</f>
        <v>0</v>
      </c>
      <c r="P935" s="255">
        <f>SUMIFS('7.  Persistence Report'!BK$27:BK$603,'7.  Persistence Report'!$D$27:$D$603,$B934,'7.  Persistence Report'!$H$27:$H$603,$D$795,'7.  Persistence Report'!$J$27:$J$603,"Adjustment")</f>
        <v>0</v>
      </c>
      <c r="Q935" s="255">
        <f>Q934</f>
        <v>12</v>
      </c>
      <c r="R935" s="255"/>
      <c r="S935" s="255"/>
      <c r="T935" s="255"/>
      <c r="U935" s="255"/>
      <c r="V935" s="255"/>
      <c r="W935" s="255"/>
      <c r="X935" s="255"/>
      <c r="Y935" s="255"/>
      <c r="Z935" s="255"/>
      <c r="AA935" s="255"/>
      <c r="AB935" s="255"/>
      <c r="AC935" s="255"/>
      <c r="AD935" s="255"/>
      <c r="AE935" s="362">
        <f>AE934</f>
        <v>0</v>
      </c>
      <c r="AF935" s="362">
        <f t="shared" ref="AF935" si="2794">AF934</f>
        <v>0</v>
      </c>
      <c r="AG935" s="362">
        <f t="shared" ref="AG935" si="2795">AG934</f>
        <v>0</v>
      </c>
      <c r="AH935" s="362">
        <f t="shared" ref="AH935" si="2796">AH934</f>
        <v>0</v>
      </c>
      <c r="AI935" s="362">
        <f t="shared" ref="AI935" si="2797">AI934</f>
        <v>0</v>
      </c>
      <c r="AJ935" s="362">
        <f t="shared" ref="AJ935" si="2798">AJ934</f>
        <v>0</v>
      </c>
      <c r="AK935" s="362">
        <f t="shared" ref="AK935" si="2799">AK934</f>
        <v>0</v>
      </c>
      <c r="AL935" s="362">
        <f t="shared" ref="AL935" si="2800">AL934</f>
        <v>0</v>
      </c>
      <c r="AM935" s="362">
        <f t="shared" ref="AM935" si="2801">AM934</f>
        <v>0</v>
      </c>
      <c r="AN935" s="362">
        <f t="shared" ref="AN935" si="2802">AN934</f>
        <v>0</v>
      </c>
      <c r="AO935" s="362">
        <f t="shared" ref="AO935" si="2803">AO934</f>
        <v>0</v>
      </c>
      <c r="AP935" s="362">
        <f t="shared" ref="AP935" si="2804">AP934</f>
        <v>0</v>
      </c>
      <c r="AQ935" s="362">
        <f t="shared" ref="AQ935" si="2805">AQ934</f>
        <v>0</v>
      </c>
      <c r="AR935" s="362">
        <f t="shared" ref="AR935" si="2806">AR934</f>
        <v>0</v>
      </c>
      <c r="AS935" s="266"/>
    </row>
    <row r="936" spans="1:45" hidden="1"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0" hidden="1"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hidden="1" outlineLevel="1">
      <c r="A938" s="464"/>
      <c r="B938" s="254" t="s">
        <v>342</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AE937</f>
        <v>0</v>
      </c>
      <c r="AF938" s="362">
        <f t="shared" ref="AF938" si="2807">AF937</f>
        <v>0</v>
      </c>
      <c r="AG938" s="362">
        <f t="shared" ref="AG938" si="2808">AG937</f>
        <v>0</v>
      </c>
      <c r="AH938" s="362">
        <f t="shared" ref="AH938" si="2809">AH937</f>
        <v>0</v>
      </c>
      <c r="AI938" s="362">
        <f t="shared" ref="AI938" si="2810">AI937</f>
        <v>0</v>
      </c>
      <c r="AJ938" s="362">
        <f t="shared" ref="AJ938" si="2811">AJ937</f>
        <v>0</v>
      </c>
      <c r="AK938" s="362">
        <f t="shared" ref="AK938" si="2812">AK937</f>
        <v>0</v>
      </c>
      <c r="AL938" s="362">
        <f t="shared" ref="AL938" si="2813">AL937</f>
        <v>0</v>
      </c>
      <c r="AM938" s="362">
        <f t="shared" ref="AM938" si="2814">AM937</f>
        <v>0</v>
      </c>
      <c r="AN938" s="362">
        <f t="shared" ref="AN938" si="2815">AN937</f>
        <v>0</v>
      </c>
      <c r="AO938" s="362">
        <f t="shared" ref="AO938" si="2816">AO937</f>
        <v>0</v>
      </c>
      <c r="AP938" s="362">
        <f t="shared" ref="AP938" si="2817">AP937</f>
        <v>0</v>
      </c>
      <c r="AQ938" s="362">
        <f t="shared" ref="AQ938" si="2818">AQ937</f>
        <v>0</v>
      </c>
      <c r="AR938" s="362">
        <f t="shared" ref="AR938" si="2819">AR937</f>
        <v>0</v>
      </c>
      <c r="AS938" s="266"/>
    </row>
    <row r="939" spans="1:45" hidden="1"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0" hidden="1"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hidden="1" outlineLevel="1">
      <c r="A941" s="464"/>
      <c r="B941" s="254" t="s">
        <v>342</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AE940</f>
        <v>0</v>
      </c>
      <c r="AF941" s="362">
        <f t="shared" ref="AF941" si="2820">AF940</f>
        <v>0</v>
      </c>
      <c r="AG941" s="362">
        <f t="shared" ref="AG941" si="2821">AG940</f>
        <v>0</v>
      </c>
      <c r="AH941" s="362">
        <f t="shared" ref="AH941" si="2822">AH940</f>
        <v>0</v>
      </c>
      <c r="AI941" s="362">
        <f t="shared" ref="AI941" si="2823">AI940</f>
        <v>0</v>
      </c>
      <c r="AJ941" s="362">
        <f t="shared" ref="AJ941" si="2824">AJ940</f>
        <v>0</v>
      </c>
      <c r="AK941" s="362">
        <f t="shared" ref="AK941" si="2825">AK940</f>
        <v>0</v>
      </c>
      <c r="AL941" s="362">
        <f t="shared" ref="AL941" si="2826">AL940</f>
        <v>0</v>
      </c>
      <c r="AM941" s="362">
        <f t="shared" ref="AM941" si="2827">AM940</f>
        <v>0</v>
      </c>
      <c r="AN941" s="362">
        <f t="shared" ref="AN941" si="2828">AN940</f>
        <v>0</v>
      </c>
      <c r="AO941" s="362">
        <f t="shared" ref="AO941" si="2829">AO940</f>
        <v>0</v>
      </c>
      <c r="AP941" s="362">
        <f t="shared" ref="AP941" si="2830">AP940</f>
        <v>0</v>
      </c>
      <c r="AQ941" s="362">
        <f t="shared" ref="AQ941" si="2831">AQ940</f>
        <v>0</v>
      </c>
      <c r="AR941" s="362">
        <f t="shared" ref="AR941" si="2832">AR940</f>
        <v>0</v>
      </c>
      <c r="AS941" s="266"/>
    </row>
    <row r="942" spans="1:45" hidden="1"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0" hidden="1"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hidden="1" outlineLevel="1">
      <c r="A944" s="464"/>
      <c r="B944" s="254" t="s">
        <v>342</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AE943</f>
        <v>0</v>
      </c>
      <c r="AF944" s="362">
        <f t="shared" ref="AF944" si="2833">AF943</f>
        <v>0</v>
      </c>
      <c r="AG944" s="362">
        <f t="shared" ref="AG944" si="2834">AG943</f>
        <v>0</v>
      </c>
      <c r="AH944" s="362">
        <f t="shared" ref="AH944" si="2835">AH943</f>
        <v>0</v>
      </c>
      <c r="AI944" s="362">
        <f t="shared" ref="AI944" si="2836">AI943</f>
        <v>0</v>
      </c>
      <c r="AJ944" s="362">
        <f t="shared" ref="AJ944" si="2837">AJ943</f>
        <v>0</v>
      </c>
      <c r="AK944" s="362">
        <f t="shared" ref="AK944" si="2838">AK943</f>
        <v>0</v>
      </c>
      <c r="AL944" s="362">
        <f t="shared" ref="AL944" si="2839">AL943</f>
        <v>0</v>
      </c>
      <c r="AM944" s="362">
        <f t="shared" ref="AM944" si="2840">AM943</f>
        <v>0</v>
      </c>
      <c r="AN944" s="362">
        <f t="shared" ref="AN944" si="2841">AN943</f>
        <v>0</v>
      </c>
      <c r="AO944" s="362">
        <f t="shared" ref="AO944" si="2842">AO943</f>
        <v>0</v>
      </c>
      <c r="AP944" s="362">
        <f t="shared" ref="AP944" si="2843">AP943</f>
        <v>0</v>
      </c>
      <c r="AQ944" s="362">
        <f t="shared" ref="AQ944" si="2844">AQ943</f>
        <v>0</v>
      </c>
      <c r="AR944" s="362">
        <f t="shared" ref="AR944" si="2845">AR943</f>
        <v>0</v>
      </c>
      <c r="AS944" s="266"/>
    </row>
    <row r="945" spans="1:45" hidden="1"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0" hidden="1"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hidden="1" outlineLevel="1">
      <c r="A947" s="464"/>
      <c r="B947" s="254" t="s">
        <v>342</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AE946</f>
        <v>0</v>
      </c>
      <c r="AF947" s="362">
        <f t="shared" ref="AF947" si="2846">AF946</f>
        <v>0</v>
      </c>
      <c r="AG947" s="362">
        <f t="shared" ref="AG947" si="2847">AG946</f>
        <v>0</v>
      </c>
      <c r="AH947" s="362">
        <f t="shared" ref="AH947" si="2848">AH946</f>
        <v>0</v>
      </c>
      <c r="AI947" s="362">
        <f t="shared" ref="AI947" si="2849">AI946</f>
        <v>0</v>
      </c>
      <c r="AJ947" s="362">
        <f t="shared" ref="AJ947" si="2850">AJ946</f>
        <v>0</v>
      </c>
      <c r="AK947" s="362">
        <f t="shared" ref="AK947" si="2851">AK946</f>
        <v>0</v>
      </c>
      <c r="AL947" s="362">
        <f t="shared" ref="AL947" si="2852">AL946</f>
        <v>0</v>
      </c>
      <c r="AM947" s="362">
        <f t="shared" ref="AM947" si="2853">AM946</f>
        <v>0</v>
      </c>
      <c r="AN947" s="362">
        <f t="shared" ref="AN947" si="2854">AN946</f>
        <v>0</v>
      </c>
      <c r="AO947" s="362">
        <f t="shared" ref="AO947" si="2855">AO946</f>
        <v>0</v>
      </c>
      <c r="AP947" s="362">
        <f t="shared" ref="AP947" si="2856">AP946</f>
        <v>0</v>
      </c>
      <c r="AQ947" s="362">
        <f t="shared" ref="AQ947" si="2857">AQ946</f>
        <v>0</v>
      </c>
      <c r="AR947" s="362">
        <f t="shared" ref="AR947" si="2858">AR946</f>
        <v>0</v>
      </c>
      <c r="AS947" s="266"/>
    </row>
    <row r="948" spans="1:45" hidden="1"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0" hidden="1"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hidden="1" outlineLevel="1">
      <c r="A950" s="464"/>
      <c r="B950" s="254" t="s">
        <v>342</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AE949</f>
        <v>0</v>
      </c>
      <c r="AF950" s="362">
        <f t="shared" ref="AF950" si="2859">AF949</f>
        <v>0</v>
      </c>
      <c r="AG950" s="362">
        <f t="shared" ref="AG950" si="2860">AG949</f>
        <v>0</v>
      </c>
      <c r="AH950" s="362">
        <f t="shared" ref="AH950" si="2861">AH949</f>
        <v>0</v>
      </c>
      <c r="AI950" s="362">
        <f t="shared" ref="AI950" si="2862">AI949</f>
        <v>0</v>
      </c>
      <c r="AJ950" s="362">
        <f t="shared" ref="AJ950" si="2863">AJ949</f>
        <v>0</v>
      </c>
      <c r="AK950" s="362">
        <f t="shared" ref="AK950" si="2864">AK949</f>
        <v>0</v>
      </c>
      <c r="AL950" s="362">
        <f t="shared" ref="AL950" si="2865">AL949</f>
        <v>0</v>
      </c>
      <c r="AM950" s="362">
        <f t="shared" ref="AM950" si="2866">AM949</f>
        <v>0</v>
      </c>
      <c r="AN950" s="362">
        <f t="shared" ref="AN950" si="2867">AN949</f>
        <v>0</v>
      </c>
      <c r="AO950" s="362">
        <f t="shared" ref="AO950" si="2868">AO949</f>
        <v>0</v>
      </c>
      <c r="AP950" s="362">
        <f t="shared" ref="AP950" si="2869">AP949</f>
        <v>0</v>
      </c>
      <c r="AQ950" s="362">
        <f t="shared" ref="AQ950" si="2870">AQ949</f>
        <v>0</v>
      </c>
      <c r="AR950" s="362">
        <f t="shared" ref="AR950" si="2871">AR949</f>
        <v>0</v>
      </c>
      <c r="AS950" s="266"/>
    </row>
    <row r="951" spans="1:45" hidden="1"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0" hidden="1"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hidden="1" outlineLevel="1">
      <c r="A953" s="464"/>
      <c r="B953" s="254" t="s">
        <v>342</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AE952</f>
        <v>0</v>
      </c>
      <c r="AF953" s="362">
        <f t="shared" ref="AF953" si="2872">AF952</f>
        <v>0</v>
      </c>
      <c r="AG953" s="362">
        <f t="shared" ref="AG953" si="2873">AG952</f>
        <v>0</v>
      </c>
      <c r="AH953" s="362">
        <f t="shared" ref="AH953" si="2874">AH952</f>
        <v>0</v>
      </c>
      <c r="AI953" s="362">
        <f t="shared" ref="AI953" si="2875">AI952</f>
        <v>0</v>
      </c>
      <c r="AJ953" s="362">
        <f t="shared" ref="AJ953" si="2876">AJ952</f>
        <v>0</v>
      </c>
      <c r="AK953" s="362">
        <f t="shared" ref="AK953" si="2877">AK952</f>
        <v>0</v>
      </c>
      <c r="AL953" s="362">
        <f t="shared" ref="AL953" si="2878">AL952</f>
        <v>0</v>
      </c>
      <c r="AM953" s="362">
        <f t="shared" ref="AM953" si="2879">AM952</f>
        <v>0</v>
      </c>
      <c r="AN953" s="362">
        <f t="shared" ref="AN953" si="2880">AN952</f>
        <v>0</v>
      </c>
      <c r="AO953" s="362">
        <f t="shared" ref="AO953" si="2881">AO952</f>
        <v>0</v>
      </c>
      <c r="AP953" s="362">
        <f t="shared" ref="AP953" si="2882">AP952</f>
        <v>0</v>
      </c>
      <c r="AQ953" s="362">
        <f t="shared" ref="AQ953" si="2883">AQ952</f>
        <v>0</v>
      </c>
      <c r="AR953" s="362">
        <f t="shared" ref="AR953" si="2884">AR952</f>
        <v>0</v>
      </c>
      <c r="AS953" s="266"/>
    </row>
    <row r="954" spans="1:45" ht="15.75" hidden="1"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5.75" outlineLevel="1">
      <c r="A955" s="464"/>
      <c r="B955" s="675" t="s">
        <v>923</v>
      </c>
      <c r="AS955" s="671"/>
    </row>
    <row r="956" spans="1:45" outlineLevel="1">
      <c r="A956" s="464">
        <v>50</v>
      </c>
      <c r="B956" s="254"/>
      <c r="AS956" s="671"/>
    </row>
    <row r="957" spans="1:45" ht="15.75" outlineLevel="1">
      <c r="A957" s="464"/>
      <c r="B957" s="379" t="s">
        <v>922</v>
      </c>
      <c r="C957" s="251" t="s">
        <v>25</v>
      </c>
      <c r="D957" s="255">
        <f>SUMIFS('7.  Persistence Report'!AY$27:AY$603,'7.  Persistence Report'!$D$27:$D$603,$B957,'7.  Persistence Report'!$H$27:$H$603,$D$795,'7.  Persistence Report'!$J$27:$J$603,"&lt;&gt;Adjustment")</f>
        <v>0</v>
      </c>
      <c r="E957" s="255">
        <f>SUMIFS('7.  Persistence Report'!AZ$27:AZ$603,'7.  Persistence Report'!$D$27:$D$603,$B957,'7.  Persistence Report'!$H$27:$H$603,$D$795,'7.  Persistence Report'!$J$27:$J$603,"&lt;&gt;Adjustment")</f>
        <v>0</v>
      </c>
      <c r="F957" s="255">
        <f>SUMIFS('7.  Persistence Report'!BA$27:BA$603,'7.  Persistence Report'!$D$27:$D$603,$B957,'7.  Persistence Report'!$H$27:$H$603,$D$795,'7.  Persistence Report'!$J$27:$J$603,"&lt;&gt;Adjustment")</f>
        <v>0</v>
      </c>
      <c r="G957" s="255">
        <f>SUMIFS('7.  Persistence Report'!BB$27:BB$603,'7.  Persistence Report'!$D$27:$D$603,$B957,'7.  Persistence Report'!$H$27:$H$603,$D$795,'7.  Persistence Report'!$J$27:$J$603,"&lt;&gt;Adjustment")</f>
        <v>0</v>
      </c>
      <c r="H957" s="255">
        <f>SUMIFS('7.  Persistence Report'!BC$27:BC$603,'7.  Persistence Report'!$D$27:$D$603,$B957,'7.  Persistence Report'!$H$27:$H$603,$D$795,'7.  Persistence Report'!$J$27:$J$603,"&lt;&gt;Adjustment")</f>
        <v>0</v>
      </c>
      <c r="I957" s="255">
        <f>SUMIFS('7.  Persistence Report'!BD$27:BD$603,'7.  Persistence Report'!$D$27:$D$603,$B957,'7.  Persistence Report'!$H$27:$H$603,$D$795,'7.  Persistence Report'!$J$27:$J$603,"&lt;&gt;Adjustment")</f>
        <v>0</v>
      </c>
      <c r="J957" s="255">
        <f>SUMIFS('7.  Persistence Report'!BE$27:BE$603,'7.  Persistence Report'!$D$27:$D$603,$B957,'7.  Persistence Report'!$H$27:$H$603,$D$795,'7.  Persistence Report'!$J$27:$J$603,"&lt;&gt;Adjustment")</f>
        <v>0</v>
      </c>
      <c r="K957" s="255">
        <f>SUMIFS('7.  Persistence Report'!BF$27:BF$603,'7.  Persistence Report'!$D$27:$D$603,$B957,'7.  Persistence Report'!$H$27:$H$603,$D$795,'7.  Persistence Report'!$J$27:$J$603,"&lt;&gt;Adjustment")</f>
        <v>0</v>
      </c>
      <c r="L957" s="255">
        <f>SUMIFS('7.  Persistence Report'!BG$27:BG$603,'7.  Persistence Report'!$D$27:$D$603,$B957,'7.  Persistence Report'!$H$27:$H$603,$D$795,'7.  Persistence Report'!$J$27:$J$603,"&lt;&gt;Adjustment")</f>
        <v>0</v>
      </c>
      <c r="M957" s="255">
        <f>SUMIFS('7.  Persistence Report'!BH$27:BH$603,'7.  Persistence Report'!$D$27:$D$603,$B957,'7.  Persistence Report'!$H$27:$H$603,$D$795,'7.  Persistence Report'!$J$27:$J$603,"&lt;&gt;Adjustment")</f>
        <v>0</v>
      </c>
      <c r="N957" s="255">
        <f>SUMIFS('7.  Persistence Report'!BI$27:BI$603,'7.  Persistence Report'!$D$27:$D$603,$B957,'7.  Persistence Report'!$H$27:$H$603,$D$795,'7.  Persistence Report'!$J$27:$J$603,"&lt;&gt;Adjustment")</f>
        <v>0</v>
      </c>
      <c r="O957" s="255">
        <f>SUMIFS('7.  Persistence Report'!BJ$27:BJ$603,'7.  Persistence Report'!$D$27:$D$603,$B957,'7.  Persistence Report'!$H$27:$H$603,$D$795,'7.  Persistence Report'!$J$27:$J$603,"&lt;&gt;Adjustment")</f>
        <v>0</v>
      </c>
      <c r="P957" s="255">
        <f>SUMIFS('7.  Persistence Report'!BK$27:BK$603,'7.  Persistence Report'!$D$27:$D$603,$B957,'7.  Persistence Report'!$H$27:$H$603,$D$795,'7.  Persistence Report'!$J$27:$J$603,"&lt;&gt;Adjustment")</f>
        <v>0</v>
      </c>
      <c r="Q957" s="255">
        <v>12</v>
      </c>
      <c r="R957" s="255">
        <f>SUMIFS('7.  Persistence Report'!T$27:T$603,'7.  Persistence Report'!$D$27:$D$603,$B957,'7.  Persistence Report'!$H$27:$H$603,$R$795,'7.  Persistence Report'!$J$27:$J$603,"&lt;&gt;Adjustment")</f>
        <v>0</v>
      </c>
      <c r="S957" s="255">
        <f>SUMIFS('7.  Persistence Report'!U$27:U$603,'7.  Persistence Report'!$D$27:$D$603,$B957,'7.  Persistence Report'!$H$27:$H$603,$R$795,'7.  Persistence Report'!$J$27:$J$603,"&lt;&gt;Adjustment")</f>
        <v>0</v>
      </c>
      <c r="T957" s="255">
        <f>SUMIFS('7.  Persistence Report'!V$27:V$603,'7.  Persistence Report'!$D$27:$D$603,$B957,'7.  Persistence Report'!$H$27:$H$603,$R$795,'7.  Persistence Report'!$J$27:$J$603,"&lt;&gt;Adjustment")</f>
        <v>0</v>
      </c>
      <c r="U957" s="255">
        <f>SUMIFS('7.  Persistence Report'!W$27:W$603,'7.  Persistence Report'!$D$27:$D$603,$B957,'7.  Persistence Report'!$H$27:$H$603,$R$795,'7.  Persistence Report'!$J$27:$J$603,"&lt;&gt;Adjustment")</f>
        <v>0</v>
      </c>
      <c r="V957" s="255">
        <f>SUMIFS('7.  Persistence Report'!X$27:X$603,'7.  Persistence Report'!$D$27:$D$603,$B957,'7.  Persistence Report'!$H$27:$H$603,$R$795,'7.  Persistence Report'!$J$27:$J$603,"&lt;&gt;Adjustment")</f>
        <v>0</v>
      </c>
      <c r="W957" s="255">
        <f>SUMIFS('7.  Persistence Report'!Y$27:Y$603,'7.  Persistence Report'!$D$27:$D$603,$B957,'7.  Persistence Report'!$H$27:$H$603,$R$795,'7.  Persistence Report'!$J$27:$J$603,"&lt;&gt;Adjustment")</f>
        <v>0</v>
      </c>
      <c r="X957" s="255">
        <f>SUMIFS('7.  Persistence Report'!Z$27:Z$603,'7.  Persistence Report'!$D$27:$D$603,$B957,'7.  Persistence Report'!$H$27:$H$603,$R$795,'7.  Persistence Report'!$J$27:$J$603,"&lt;&gt;Adjustment")</f>
        <v>0</v>
      </c>
      <c r="Y957" s="255">
        <f>SUMIFS('7.  Persistence Report'!AA$27:AA$603,'7.  Persistence Report'!$D$27:$D$603,$B957,'7.  Persistence Report'!$H$27:$H$603,$R$795,'7.  Persistence Report'!$J$27:$J$603,"&lt;&gt;Adjustment")</f>
        <v>0</v>
      </c>
      <c r="Z957" s="255">
        <f>SUMIFS('7.  Persistence Report'!AB$27:AB$603,'7.  Persistence Report'!$D$27:$D$603,$B957,'7.  Persistence Report'!$H$27:$H$603,$R$795,'7.  Persistence Report'!$J$27:$J$603,"&lt;&gt;Adjustment")</f>
        <v>0</v>
      </c>
      <c r="AA957" s="255">
        <f>SUMIFS('7.  Persistence Report'!AC$27:AC$603,'7.  Persistence Report'!$D$27:$D$603,$B957,'7.  Persistence Report'!$H$27:$H$603,$R$795,'7.  Persistence Report'!$J$27:$J$603,"&lt;&gt;Adjustment")</f>
        <v>0</v>
      </c>
      <c r="AB957" s="255">
        <f>SUMIFS('7.  Persistence Report'!AD$27:AD$603,'7.  Persistence Report'!$D$27:$D$603,$B957,'7.  Persistence Report'!$H$27:$H$603,$R$795,'7.  Persistence Report'!$J$27:$J$603,"&lt;&gt;Adjustment")</f>
        <v>0</v>
      </c>
      <c r="AC957" s="255">
        <f>SUMIFS('7.  Persistence Report'!AE$27:AE$603,'7.  Persistence Report'!$D$27:$D$603,$B957,'7.  Persistence Report'!$H$27:$H$603,$R$795,'7.  Persistence Report'!$J$27:$J$603,"&lt;&gt;Adjustment")</f>
        <v>0</v>
      </c>
      <c r="AD957" s="255">
        <f>SUMIFS('7.  Persistence Report'!AF$27:AF$603,'7.  Persistence Report'!$D$27:$D$603,$B957,'7.  Persistence Report'!$H$27:$H$603,$R$795,'7.  Persistence Report'!$J$27:$J$603,"&lt;&gt;Adjustment")</f>
        <v>0</v>
      </c>
      <c r="AE957" s="361">
        <f>IFERROR(VLOOKUP($B957,'3-a.  Rate Class Allocations'!$B:$AM,16,FALSE),0)</f>
        <v>0</v>
      </c>
      <c r="AF957" s="361">
        <f>IFERROR(VLOOKUP($B957,'3-a.  Rate Class Allocations'!$B:$AM,18,FALSE),0)</f>
        <v>0</v>
      </c>
      <c r="AG957" s="361">
        <f>IFERROR(VLOOKUP($B957,'3-a.  Rate Class Allocations'!$B:$AM,20,FALSE),0)</f>
        <v>0</v>
      </c>
      <c r="AH957" s="361">
        <f>IFERROR(VLOOKUP($B957,'3-a.  Rate Class Allocations'!$B:$AM,21,FALSE),0)</f>
        <v>0</v>
      </c>
      <c r="AI957" s="361">
        <f>IFERROR(VLOOKUP($B957,'3-a.  Rate Class Allocations'!$B:$AM,23,FALSE),0)</f>
        <v>0</v>
      </c>
      <c r="AJ957" s="361">
        <f>IFERROR(VLOOKUP($B957,'3-a.  Rate Class Allocations'!$B:$AM,25,FALSE),0)</f>
        <v>0</v>
      </c>
      <c r="AK957" s="366"/>
      <c r="AL957" s="366"/>
      <c r="AM957" s="366"/>
      <c r="AN957" s="366"/>
      <c r="AO957" s="366"/>
      <c r="AP957" s="366"/>
      <c r="AQ957" s="366"/>
      <c r="AR957" s="366"/>
      <c r="AS957" s="256">
        <f>SUM(AE957:AR957)</f>
        <v>0</v>
      </c>
    </row>
    <row r="958" spans="1:45" outlineLevel="1">
      <c r="A958" s="464"/>
      <c r="B958" s="254" t="s">
        <v>342</v>
      </c>
      <c r="C958" s="251" t="s">
        <v>163</v>
      </c>
      <c r="D958" s="255">
        <f>SUMIFS('7.  Persistence Report'!AY$27:AY$603,'7.  Persistence Report'!$D$27:$D$603,$B957,'7.  Persistence Report'!$H$27:$H$603,$D$795,'7.  Persistence Report'!$J$27:$J$603,"Adjustment")</f>
        <v>0</v>
      </c>
      <c r="E958" s="255">
        <f>SUMIFS('7.  Persistence Report'!AZ$27:AZ$603,'7.  Persistence Report'!$D$27:$D$603,$B957,'7.  Persistence Report'!$H$27:$H$603,$D$795,'7.  Persistence Report'!$J$27:$J$603,"Adjustment")</f>
        <v>0</v>
      </c>
      <c r="F958" s="255">
        <f>SUMIFS('7.  Persistence Report'!BA$27:BA$603,'7.  Persistence Report'!$D$27:$D$603,$B957,'7.  Persistence Report'!$H$27:$H$603,$D$795,'7.  Persistence Report'!$J$27:$J$603,"Adjustment")</f>
        <v>0</v>
      </c>
      <c r="G958" s="255">
        <f>SUMIFS('7.  Persistence Report'!BB$27:BB$603,'7.  Persistence Report'!$D$27:$D$603,$B957,'7.  Persistence Report'!$H$27:$H$603,$D$795,'7.  Persistence Report'!$J$27:$J$603,"Adjustment")</f>
        <v>0</v>
      </c>
      <c r="H958" s="255">
        <f>SUMIFS('7.  Persistence Report'!BC$27:BC$603,'7.  Persistence Report'!$D$27:$D$603,$B957,'7.  Persistence Report'!$H$27:$H$603,$D$795,'7.  Persistence Report'!$J$27:$J$603,"Adjustment")</f>
        <v>0</v>
      </c>
      <c r="I958" s="255">
        <f>SUMIFS('7.  Persistence Report'!BD$27:BD$603,'7.  Persistence Report'!$D$27:$D$603,$B957,'7.  Persistence Report'!$H$27:$H$603,$D$795,'7.  Persistence Report'!$J$27:$J$603,"Adjustment")</f>
        <v>0</v>
      </c>
      <c r="J958" s="255">
        <f>SUMIFS('7.  Persistence Report'!BE$27:BE$603,'7.  Persistence Report'!$D$27:$D$603,$B957,'7.  Persistence Report'!$H$27:$H$603,$D$795,'7.  Persistence Report'!$J$27:$J$603,"Adjustment")</f>
        <v>0</v>
      </c>
      <c r="K958" s="255">
        <f>SUMIFS('7.  Persistence Report'!BF$27:BF$603,'7.  Persistence Report'!$D$27:$D$603,$B957,'7.  Persistence Report'!$H$27:$H$603,$D$795,'7.  Persistence Report'!$J$27:$J$603,"Adjustment")</f>
        <v>0</v>
      </c>
      <c r="L958" s="255">
        <f>SUMIFS('7.  Persistence Report'!BG$27:BG$603,'7.  Persistence Report'!$D$27:$D$603,$B957,'7.  Persistence Report'!$H$27:$H$603,$D$795,'7.  Persistence Report'!$J$27:$J$603,"Adjustment")</f>
        <v>0</v>
      </c>
      <c r="M958" s="255">
        <f>SUMIFS('7.  Persistence Report'!BH$27:BH$603,'7.  Persistence Report'!$D$27:$D$603,$B957,'7.  Persistence Report'!$H$27:$H$603,$D$795,'7.  Persistence Report'!$J$27:$J$603,"Adjustment")</f>
        <v>0</v>
      </c>
      <c r="N958" s="255">
        <f>SUMIFS('7.  Persistence Report'!BI$27:BI$603,'7.  Persistence Report'!$D$27:$D$603,$B957,'7.  Persistence Report'!$H$27:$H$603,$D$795,'7.  Persistence Report'!$J$27:$J$603,"Adjustment")</f>
        <v>0</v>
      </c>
      <c r="O958" s="255">
        <f>SUMIFS('7.  Persistence Report'!BJ$27:BJ$603,'7.  Persistence Report'!$D$27:$D$603,$B957,'7.  Persistence Report'!$H$27:$H$603,$D$795,'7.  Persistence Report'!$J$27:$J$603,"Adjustment")</f>
        <v>0</v>
      </c>
      <c r="P958" s="255">
        <f>SUMIFS('7.  Persistence Report'!BK$27:BK$603,'7.  Persistence Report'!$D$27:$D$603,$B957,'7.  Persistence Report'!$H$27:$H$603,$D$795,'7.  Persistence Report'!$J$27:$J$603,"Adjustment")</f>
        <v>0</v>
      </c>
      <c r="Q958" s="255">
        <f>Q957</f>
        <v>12</v>
      </c>
      <c r="R958" s="255">
        <f>SUMIFS('7.  Persistence Report'!T$27:T$603,'7.  Persistence Report'!$D$27:$D$603,$B957,'7.  Persistence Report'!$H$27:$H$603,$R$795,'7.  Persistence Report'!$J$27:$J$603,"Adjustment")</f>
        <v>0</v>
      </c>
      <c r="S958" s="255">
        <f>SUMIFS('7.  Persistence Report'!U$27:U$603,'7.  Persistence Report'!$D$27:$D$603,$B957,'7.  Persistence Report'!$H$27:$H$603,$R$795,'7.  Persistence Report'!$J$27:$J$603,"Adjustment")</f>
        <v>0</v>
      </c>
      <c r="T958" s="255">
        <f>SUMIFS('7.  Persistence Report'!V$27:V$603,'7.  Persistence Report'!$D$27:$D$603,$B957,'7.  Persistence Report'!$H$27:$H$603,$R$795,'7.  Persistence Report'!$J$27:$J$603,"Adjustment")</f>
        <v>0</v>
      </c>
      <c r="U958" s="255">
        <f>SUMIFS('7.  Persistence Report'!W$27:W$603,'7.  Persistence Report'!$D$27:$D$603,$B957,'7.  Persistence Report'!$H$27:$H$603,$R$795,'7.  Persistence Report'!$J$27:$J$603,"Adjustment")</f>
        <v>0</v>
      </c>
      <c r="V958" s="255">
        <f>SUMIFS('7.  Persistence Report'!X$27:X$603,'7.  Persistence Report'!$D$27:$D$603,$B957,'7.  Persistence Report'!$H$27:$H$603,$R$795,'7.  Persistence Report'!$J$27:$J$603,"Adjustment")</f>
        <v>0</v>
      </c>
      <c r="W958" s="255">
        <f>SUMIFS('7.  Persistence Report'!Y$27:Y$603,'7.  Persistence Report'!$D$27:$D$603,$B957,'7.  Persistence Report'!$H$27:$H$603,$R$795,'7.  Persistence Report'!$J$27:$J$603,"Adjustment")</f>
        <v>0</v>
      </c>
      <c r="X958" s="255">
        <f>SUMIFS('7.  Persistence Report'!Z$27:Z$603,'7.  Persistence Report'!$D$27:$D$603,$B957,'7.  Persistence Report'!$H$27:$H$603,$R$795,'7.  Persistence Report'!$J$27:$J$603,"Adjustment")</f>
        <v>0</v>
      </c>
      <c r="Y958" s="255">
        <f>SUMIFS('7.  Persistence Report'!AA$27:AA$603,'7.  Persistence Report'!$D$27:$D$603,$B957,'7.  Persistence Report'!$H$27:$H$603,$R$795,'7.  Persistence Report'!$J$27:$J$603,"Adjustment")</f>
        <v>0</v>
      </c>
      <c r="Z958" s="255">
        <f>SUMIFS('7.  Persistence Report'!AB$27:AB$603,'7.  Persistence Report'!$D$27:$D$603,$B957,'7.  Persistence Report'!$H$27:$H$603,$R$795,'7.  Persistence Report'!$J$27:$J$603,"Adjustment")</f>
        <v>0</v>
      </c>
      <c r="AA958" s="255">
        <f>SUMIFS('7.  Persistence Report'!AC$27:AC$603,'7.  Persistence Report'!$D$27:$D$603,$B957,'7.  Persistence Report'!$H$27:$H$603,$R$795,'7.  Persistence Report'!$J$27:$J$603,"Adjustment")</f>
        <v>0</v>
      </c>
      <c r="AB958" s="255">
        <f>SUMIFS('7.  Persistence Report'!AD$27:AD$603,'7.  Persistence Report'!$D$27:$D$603,$B957,'7.  Persistence Report'!$H$27:$H$603,$R$795,'7.  Persistence Report'!$J$27:$J$603,"Adjustment")</f>
        <v>0</v>
      </c>
      <c r="AC958" s="255">
        <f>SUMIFS('7.  Persistence Report'!AE$27:AE$603,'7.  Persistence Report'!$D$27:$D$603,$B957,'7.  Persistence Report'!$H$27:$H$603,$R$795,'7.  Persistence Report'!$J$27:$J$603,"Adjustment")</f>
        <v>0</v>
      </c>
      <c r="AD958" s="255">
        <f>SUMIFS('7.  Persistence Report'!AF$27:AF$603,'7.  Persistence Report'!$D$27:$D$603,$B957,'7.  Persistence Report'!$H$27:$H$603,$R$795,'7.  Persistence Report'!$J$27:$J$603,"Adjustment")</f>
        <v>0</v>
      </c>
      <c r="AE958" s="362">
        <f>AE957</f>
        <v>0</v>
      </c>
      <c r="AF958" s="362">
        <f t="shared" ref="AF958:AR958" si="2885">AF957</f>
        <v>0</v>
      </c>
      <c r="AG958" s="362">
        <f t="shared" si="2885"/>
        <v>0</v>
      </c>
      <c r="AH958" s="362">
        <f t="shared" si="2885"/>
        <v>0</v>
      </c>
      <c r="AI958" s="362">
        <f t="shared" si="2885"/>
        <v>0</v>
      </c>
      <c r="AJ958" s="362">
        <f t="shared" si="2885"/>
        <v>0</v>
      </c>
      <c r="AK958" s="362">
        <f t="shared" si="2885"/>
        <v>0</v>
      </c>
      <c r="AL958" s="362">
        <f t="shared" si="2885"/>
        <v>0</v>
      </c>
      <c r="AM958" s="362">
        <f t="shared" si="2885"/>
        <v>0</v>
      </c>
      <c r="AN958" s="362">
        <f t="shared" si="2885"/>
        <v>0</v>
      </c>
      <c r="AO958" s="362">
        <f t="shared" si="2885"/>
        <v>0</v>
      </c>
      <c r="AP958" s="362">
        <f t="shared" si="2885"/>
        <v>0</v>
      </c>
      <c r="AQ958" s="362">
        <f t="shared" si="2885"/>
        <v>0</v>
      </c>
      <c r="AR958" s="362">
        <f t="shared" si="2885"/>
        <v>0</v>
      </c>
      <c r="AS958" s="266"/>
    </row>
    <row r="959" spans="1:45"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5.75">
      <c r="B960" s="286" t="s">
        <v>328</v>
      </c>
      <c r="C960" s="288"/>
      <c r="D960" s="288">
        <f>SUM(D798:D953)</f>
        <v>152183819.17372909</v>
      </c>
      <c r="E960" s="288"/>
      <c r="F960" s="288"/>
      <c r="G960" s="288"/>
      <c r="H960" s="288"/>
      <c r="I960" s="288"/>
      <c r="J960" s="288"/>
      <c r="K960" s="288"/>
      <c r="L960" s="288"/>
      <c r="M960" s="288"/>
      <c r="N960" s="288"/>
      <c r="O960" s="288"/>
      <c r="P960" s="288"/>
      <c r="Q960" s="288"/>
      <c r="R960" s="288">
        <f>SUM(R798:R953)</f>
        <v>29005.402810212403</v>
      </c>
      <c r="S960" s="288"/>
      <c r="T960" s="288"/>
      <c r="U960" s="288"/>
      <c r="V960" s="288"/>
      <c r="W960" s="288"/>
      <c r="X960" s="288"/>
      <c r="Y960" s="288"/>
      <c r="Z960" s="288"/>
      <c r="AA960" s="288"/>
      <c r="AB960" s="288"/>
      <c r="AC960" s="288"/>
      <c r="AD960" s="288"/>
      <c r="AE960" s="288">
        <f>IF(AE796="kWh",SUMPRODUCT(D798:D958,AE798:AE958))</f>
        <v>1432841.9307900809</v>
      </c>
      <c r="AF960" s="288">
        <f>IF(AF796="kWh",SUMPRODUCT(D798:D958,AF798:AF958))</f>
        <v>2258271.4600000079</v>
      </c>
      <c r="AG960" s="288">
        <f>IF(AG796="kw",SUMPRODUCT($Q$798:$Q$958,$R$798:$R$958,AG798:AG958),SUMPRODUCT($D$798:$D$958,AG798:AG958))</f>
        <v>17248414.749088671</v>
      </c>
      <c r="AH960" s="288">
        <f t="shared" ref="AH960:AR960" si="2886">IF(AH796="kw",SUMPRODUCT($Q$798:$Q$958,$R$798:$R$958,AH798:AH958),SUMPRODUCT($D$798:$D$958,AH798:AH958))</f>
        <v>197518.15456574428</v>
      </c>
      <c r="AI960" s="288">
        <f>IF(AI796="kw",SUMPRODUCT($Q$798:$Q$958,$R$798:$R$958,AI798:AI958),SUMPRODUCT($D$798:$D$958,AI798:AI958))</f>
        <v>48939.010495860464</v>
      </c>
      <c r="AJ960" s="288">
        <f t="shared" si="2886"/>
        <v>38435.275491936285</v>
      </c>
      <c r="AK960" s="288">
        <f t="shared" si="2886"/>
        <v>0</v>
      </c>
      <c r="AL960" s="288">
        <f t="shared" si="2886"/>
        <v>0</v>
      </c>
      <c r="AM960" s="288">
        <f t="shared" si="2886"/>
        <v>0</v>
      </c>
      <c r="AN960" s="288">
        <f t="shared" si="2886"/>
        <v>0</v>
      </c>
      <c r="AO960" s="288">
        <f t="shared" si="2886"/>
        <v>0</v>
      </c>
      <c r="AP960" s="288">
        <f t="shared" si="2886"/>
        <v>0</v>
      </c>
      <c r="AQ960" s="288">
        <f t="shared" si="2886"/>
        <v>0</v>
      </c>
      <c r="AR960" s="288">
        <f t="shared" si="2886"/>
        <v>0</v>
      </c>
      <c r="AS960" s="289"/>
    </row>
    <row r="961" spans="2:45" ht="15.75">
      <c r="B961" s="343" t="s">
        <v>329</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0</v>
      </c>
      <c r="AF961" s="344">
        <f>HLOOKUP(AF795,'2. LRAMVA Threshold'!$B$42:$Q$53,11,FALSE)</f>
        <v>0</v>
      </c>
      <c r="AG961" s="344">
        <f>HLOOKUP(AG605,'2. LRAMVA Threshold'!$B$42:$Q$53,11,FALSE)</f>
        <v>0</v>
      </c>
      <c r="AH961" s="344">
        <f>HLOOKUP(AH605,'2. LRAMVA Threshold'!$B$42:$Q$53,11,FALSE)</f>
        <v>0</v>
      </c>
      <c r="AI961" s="344">
        <f>HLOOKUP(AI605,'2. LRAMVA Threshold'!$B$42:$Q$53,11,FALSE)</f>
        <v>0</v>
      </c>
      <c r="AJ961" s="344">
        <f>HLOOKUP(AJ605,'2. LRAMVA Threshold'!$B$42:$Q$53,11,FALSE)</f>
        <v>0</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c r="B963" s="283" t="s">
        <v>330</v>
      </c>
      <c r="C963" s="296"/>
      <c r="D963" s="814"/>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29">
        <f>HLOOKUP(AE$35,'3.  Distribution Rates'!$C$172:$P$185,11,FALSE)</f>
        <v>0</v>
      </c>
      <c r="AF963" s="729">
        <f>HLOOKUP(AF$35,'3.  Distribution Rates'!$C$172:$P$185,11,FALSE)</f>
        <v>0</v>
      </c>
      <c r="AG963" s="299">
        <f>HLOOKUP(AG$35,'3.  Distribution Rates'!$C$172:$P$185,11,FALSE)</f>
        <v>0</v>
      </c>
      <c r="AH963" s="299">
        <f>HLOOKUP(AH$35,'3.  Distribution Rates'!$C$172:$P$185,11,FALSE)</f>
        <v>0</v>
      </c>
      <c r="AI963" s="299">
        <f>HLOOKUP(AI$35,'3.  Distribution Rates'!$C$172:$P$185,11,FALSE)</f>
        <v>0</v>
      </c>
      <c r="AJ963" s="299">
        <f>HLOOKUP(AJ$35,'3.  Distribution Rates'!$C$172:$P$185,11,FALSE)</f>
        <v>0</v>
      </c>
      <c r="AK963" s="299">
        <f>HLOOKUP(AK$35,'3.  Distribution Rates'!$C$172:$P$185,11,FALSE)</f>
        <v>0</v>
      </c>
      <c r="AL963" s="299">
        <f>HLOOKUP(AL$35,'3.  Distribution Rates'!$C$172:$P$185,11,FALSE)</f>
        <v>0</v>
      </c>
      <c r="AM963" s="299">
        <f>HLOOKUP(AM$35,'3.  Distribution Rates'!$C$172:$P$185,11,FALSE)</f>
        <v>0</v>
      </c>
      <c r="AN963" s="299">
        <f>HLOOKUP(AN$35,'3.  Distribution Rates'!$C$172:$P$185,11,FALSE)</f>
        <v>0</v>
      </c>
      <c r="AO963" s="299">
        <f>HLOOKUP(AO$35,'3.  Distribution Rates'!$C$172:$P$185,11,FALSE)</f>
        <v>0</v>
      </c>
      <c r="AP963" s="299">
        <f>HLOOKUP(AP$35,'3.  Distribution Rates'!$C$172:$P$185,11,FALSE)</f>
        <v>0</v>
      </c>
      <c r="AQ963" s="299">
        <f>HLOOKUP(AQ$35,'3.  Distribution Rates'!$C$172:$P$185,11,FALSE)</f>
        <v>0</v>
      </c>
      <c r="AR963" s="299">
        <f>HLOOKUP(AR$35,'3.  Distribution Rates'!$C$172:$P$185,11,FALSE)</f>
        <v>0</v>
      </c>
      <c r="AS963" s="330"/>
    </row>
    <row r="964" spans="2:45">
      <c r="B964" s="283" t="s">
        <v>331</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0</v>
      </c>
      <c r="AF964" s="331">
        <f>'4.  2011-2014 LRAM'!AN142*AF963</f>
        <v>0</v>
      </c>
      <c r="AG964" s="331">
        <f>'4.  2011-2014 LRAM'!AO142*AG963</f>
        <v>0</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2887">SUM(AE964:AR964)</f>
        <v>0</v>
      </c>
    </row>
    <row r="965" spans="2:45">
      <c r="B965" s="283" t="s">
        <v>332</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0</v>
      </c>
      <c r="AF965" s="331">
        <f>'4.  2011-2014 LRAM'!AN281*AF963</f>
        <v>0</v>
      </c>
      <c r="AG965" s="331">
        <f>'4.  2011-2014 LRAM'!AO281*AG963</f>
        <v>0</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2887"/>
        <v>0</v>
      </c>
    </row>
    <row r="966" spans="2:45">
      <c r="B966" s="283" t="s">
        <v>333</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0</v>
      </c>
      <c r="AF966" s="331">
        <f>'4.  2011-2014 LRAM'!AN417*AF963</f>
        <v>0</v>
      </c>
      <c r="AG966" s="331">
        <f>'4.  2011-2014 LRAM'!AO417*AG963</f>
        <v>0</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2887"/>
        <v>0</v>
      </c>
    </row>
    <row r="967" spans="2:45">
      <c r="B967" s="283" t="s">
        <v>334</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0</v>
      </c>
      <c r="AF967" s="331">
        <f>'4.  2011-2014 LRAM'!AN554*AF963</f>
        <v>0</v>
      </c>
      <c r="AG967" s="331">
        <f>'4.  2011-2014 LRAM'!AO554*AG963</f>
        <v>0</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2887"/>
        <v>0</v>
      </c>
    </row>
    <row r="968" spans="2:45">
      <c r="B968" s="283" t="s">
        <v>335</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0</v>
      </c>
      <c r="AF968" s="331">
        <f t="shared" ref="AF968:AR968" si="2888">AF211*AF963</f>
        <v>0</v>
      </c>
      <c r="AG968" s="331">
        <f t="shared" si="2888"/>
        <v>0</v>
      </c>
      <c r="AH968" s="331">
        <f t="shared" si="2888"/>
        <v>0</v>
      </c>
      <c r="AI968" s="331">
        <f t="shared" si="2888"/>
        <v>0</v>
      </c>
      <c r="AJ968" s="331">
        <f t="shared" si="2888"/>
        <v>0</v>
      </c>
      <c r="AK968" s="331">
        <f t="shared" si="2888"/>
        <v>0</v>
      </c>
      <c r="AL968" s="331">
        <f t="shared" si="2888"/>
        <v>0</v>
      </c>
      <c r="AM968" s="331">
        <f t="shared" si="2888"/>
        <v>0</v>
      </c>
      <c r="AN968" s="331">
        <f t="shared" si="2888"/>
        <v>0</v>
      </c>
      <c r="AO968" s="331">
        <f t="shared" si="2888"/>
        <v>0</v>
      </c>
      <c r="AP968" s="331">
        <f t="shared" si="2888"/>
        <v>0</v>
      </c>
      <c r="AQ968" s="331">
        <f t="shared" si="2888"/>
        <v>0</v>
      </c>
      <c r="AR968" s="331">
        <f t="shared" si="2888"/>
        <v>0</v>
      </c>
      <c r="AS968" s="543">
        <f t="shared" si="2887"/>
        <v>0</v>
      </c>
    </row>
    <row r="969" spans="2:45">
      <c r="B969" s="283" t="s">
        <v>336</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0</v>
      </c>
      <c r="AF969" s="331">
        <f t="shared" ref="AF969:AR969" si="2889">AF401*AF963</f>
        <v>0</v>
      </c>
      <c r="AG969" s="331">
        <f t="shared" si="2889"/>
        <v>0</v>
      </c>
      <c r="AH969" s="331">
        <f t="shared" si="2889"/>
        <v>0</v>
      </c>
      <c r="AI969" s="331">
        <f t="shared" si="2889"/>
        <v>0</v>
      </c>
      <c r="AJ969" s="331">
        <f t="shared" si="2889"/>
        <v>0</v>
      </c>
      <c r="AK969" s="331">
        <f t="shared" si="2889"/>
        <v>0</v>
      </c>
      <c r="AL969" s="331">
        <f t="shared" si="2889"/>
        <v>0</v>
      </c>
      <c r="AM969" s="331">
        <f t="shared" si="2889"/>
        <v>0</v>
      </c>
      <c r="AN969" s="331">
        <f t="shared" si="2889"/>
        <v>0</v>
      </c>
      <c r="AO969" s="331">
        <f t="shared" si="2889"/>
        <v>0</v>
      </c>
      <c r="AP969" s="331">
        <f t="shared" si="2889"/>
        <v>0</v>
      </c>
      <c r="AQ969" s="331">
        <f t="shared" si="2889"/>
        <v>0</v>
      </c>
      <c r="AR969" s="331">
        <f t="shared" si="2889"/>
        <v>0</v>
      </c>
      <c r="AS969" s="543">
        <f t="shared" si="2887"/>
        <v>0</v>
      </c>
    </row>
    <row r="970" spans="2:45">
      <c r="B970" s="283" t="s">
        <v>337</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0</v>
      </c>
      <c r="AF970" s="331">
        <f t="shared" ref="AF970:AR970" si="2890">AF591*AF963</f>
        <v>0</v>
      </c>
      <c r="AG970" s="331">
        <f t="shared" si="2890"/>
        <v>0</v>
      </c>
      <c r="AH970" s="331">
        <f t="shared" si="2890"/>
        <v>0</v>
      </c>
      <c r="AI970" s="331">
        <f t="shared" si="2890"/>
        <v>0</v>
      </c>
      <c r="AJ970" s="331">
        <f t="shared" si="2890"/>
        <v>0</v>
      </c>
      <c r="AK970" s="331">
        <f t="shared" si="2890"/>
        <v>0</v>
      </c>
      <c r="AL970" s="331">
        <f t="shared" si="2890"/>
        <v>0</v>
      </c>
      <c r="AM970" s="331">
        <f t="shared" si="2890"/>
        <v>0</v>
      </c>
      <c r="AN970" s="331">
        <f t="shared" si="2890"/>
        <v>0</v>
      </c>
      <c r="AO970" s="331">
        <f t="shared" si="2890"/>
        <v>0</v>
      </c>
      <c r="AP970" s="331">
        <f t="shared" si="2890"/>
        <v>0</v>
      </c>
      <c r="AQ970" s="331">
        <f t="shared" si="2890"/>
        <v>0</v>
      </c>
      <c r="AR970" s="331">
        <f t="shared" si="2890"/>
        <v>0</v>
      </c>
      <c r="AS970" s="543">
        <f t="shared" si="2887"/>
        <v>0</v>
      </c>
    </row>
    <row r="971" spans="2:45">
      <c r="B971" s="283" t="s">
        <v>338</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0</v>
      </c>
      <c r="AF971" s="331">
        <f t="shared" ref="AF971:AR971" si="2891">AF781*AF963</f>
        <v>0</v>
      </c>
      <c r="AG971" s="331">
        <f t="shared" si="2891"/>
        <v>0</v>
      </c>
      <c r="AH971" s="331">
        <f t="shared" si="2891"/>
        <v>0</v>
      </c>
      <c r="AI971" s="331">
        <f t="shared" si="2891"/>
        <v>0</v>
      </c>
      <c r="AJ971" s="331">
        <f t="shared" si="2891"/>
        <v>0</v>
      </c>
      <c r="AK971" s="331">
        <f t="shared" si="2891"/>
        <v>0</v>
      </c>
      <c r="AL971" s="331">
        <f t="shared" si="2891"/>
        <v>0</v>
      </c>
      <c r="AM971" s="331">
        <f t="shared" si="2891"/>
        <v>0</v>
      </c>
      <c r="AN971" s="331">
        <f t="shared" si="2891"/>
        <v>0</v>
      </c>
      <c r="AO971" s="331">
        <f t="shared" si="2891"/>
        <v>0</v>
      </c>
      <c r="AP971" s="331">
        <f t="shared" si="2891"/>
        <v>0</v>
      </c>
      <c r="AQ971" s="331">
        <f t="shared" si="2891"/>
        <v>0</v>
      </c>
      <c r="AR971" s="331">
        <f t="shared" si="2891"/>
        <v>0</v>
      </c>
      <c r="AS971" s="543">
        <f t="shared" si="2887"/>
        <v>0</v>
      </c>
    </row>
    <row r="972" spans="2:45">
      <c r="B972" s="283" t="s">
        <v>339</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0</v>
      </c>
      <c r="AF972" s="331">
        <f t="shared" ref="AF972:AR972" si="2892">AF960*AF963</f>
        <v>0</v>
      </c>
      <c r="AG972" s="331">
        <f t="shared" si="2892"/>
        <v>0</v>
      </c>
      <c r="AH972" s="331">
        <f t="shared" si="2892"/>
        <v>0</v>
      </c>
      <c r="AI972" s="331">
        <f t="shared" si="2892"/>
        <v>0</v>
      </c>
      <c r="AJ972" s="331">
        <f t="shared" si="2892"/>
        <v>0</v>
      </c>
      <c r="AK972" s="331">
        <f t="shared" si="2892"/>
        <v>0</v>
      </c>
      <c r="AL972" s="331">
        <f t="shared" si="2892"/>
        <v>0</v>
      </c>
      <c r="AM972" s="331">
        <f t="shared" si="2892"/>
        <v>0</v>
      </c>
      <c r="AN972" s="331">
        <f t="shared" si="2892"/>
        <v>0</v>
      </c>
      <c r="AO972" s="331">
        <f t="shared" si="2892"/>
        <v>0</v>
      </c>
      <c r="AP972" s="331">
        <f t="shared" si="2892"/>
        <v>0</v>
      </c>
      <c r="AQ972" s="331">
        <f t="shared" si="2892"/>
        <v>0</v>
      </c>
      <c r="AR972" s="331">
        <f t="shared" si="2892"/>
        <v>0</v>
      </c>
      <c r="AS972" s="543">
        <f>SUM(AE972:AR972)</f>
        <v>0</v>
      </c>
    </row>
    <row r="973" spans="2:45" ht="15.75">
      <c r="B973" s="305" t="s">
        <v>343</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0</v>
      </c>
      <c r="AF973" s="302">
        <f t="shared" ref="AF973:AK973" si="2893">SUM(AF964:AF972)</f>
        <v>0</v>
      </c>
      <c r="AG973" s="302">
        <f t="shared" si="2893"/>
        <v>0</v>
      </c>
      <c r="AH973" s="302">
        <f t="shared" si="2893"/>
        <v>0</v>
      </c>
      <c r="AI973" s="302">
        <f t="shared" si="2893"/>
        <v>0</v>
      </c>
      <c r="AJ973" s="302">
        <f t="shared" si="2893"/>
        <v>0</v>
      </c>
      <c r="AK973" s="302">
        <f t="shared" si="2893"/>
        <v>0</v>
      </c>
      <c r="AL973" s="302">
        <f>SUM(AL964:AL972)</f>
        <v>0</v>
      </c>
      <c r="AM973" s="302">
        <f t="shared" ref="AM973:AR973" si="2894">SUM(AM964:AM972)</f>
        <v>0</v>
      </c>
      <c r="AN973" s="302">
        <f t="shared" si="2894"/>
        <v>0</v>
      </c>
      <c r="AO973" s="302">
        <f t="shared" si="2894"/>
        <v>0</v>
      </c>
      <c r="AP973" s="302">
        <f t="shared" si="2894"/>
        <v>0</v>
      </c>
      <c r="AQ973" s="302">
        <f t="shared" si="2894"/>
        <v>0</v>
      </c>
      <c r="AR973" s="302">
        <f t="shared" si="2894"/>
        <v>0</v>
      </c>
      <c r="AS973" s="359">
        <f>SUM(AS964:AS972)</f>
        <v>0</v>
      </c>
    </row>
    <row r="974" spans="2:45" ht="15.75">
      <c r="B974" s="305" t="s">
        <v>344</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0</v>
      </c>
      <c r="AF974" s="303">
        <f t="shared" ref="AF974:AK974" si="2895">AF961*AF963</f>
        <v>0</v>
      </c>
      <c r="AG974" s="303">
        <f t="shared" si="2895"/>
        <v>0</v>
      </c>
      <c r="AH974" s="303">
        <f t="shared" si="2895"/>
        <v>0</v>
      </c>
      <c r="AI974" s="303">
        <f t="shared" si="2895"/>
        <v>0</v>
      </c>
      <c r="AJ974" s="303">
        <f t="shared" si="2895"/>
        <v>0</v>
      </c>
      <c r="AK974" s="303">
        <f t="shared" si="2895"/>
        <v>0</v>
      </c>
      <c r="AL974" s="303">
        <f>AL961*AL963</f>
        <v>0</v>
      </c>
      <c r="AM974" s="303">
        <f t="shared" ref="AM974:AR974" si="2896">AM961*AM963</f>
        <v>0</v>
      </c>
      <c r="AN974" s="303">
        <f t="shared" si="2896"/>
        <v>0</v>
      </c>
      <c r="AO974" s="303">
        <f t="shared" si="2896"/>
        <v>0</v>
      </c>
      <c r="AP974" s="303">
        <f t="shared" si="2896"/>
        <v>0</v>
      </c>
      <c r="AQ974" s="303">
        <f t="shared" si="2896"/>
        <v>0</v>
      </c>
      <c r="AR974" s="303">
        <f t="shared" si="2896"/>
        <v>0</v>
      </c>
      <c r="AS974" s="359">
        <f>SUM(AE974:AR974)</f>
        <v>0</v>
      </c>
    </row>
    <row r="975" spans="2:45" ht="15.75">
      <c r="B975" s="305" t="s">
        <v>345</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0</v>
      </c>
    </row>
    <row r="976" spans="2:45">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c r="B977" s="283" t="s">
        <v>340</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2">
        <f>SUMPRODUCT($E$798:$E$958,AE798:AE958)</f>
        <v>1432841.9307900809</v>
      </c>
      <c r="AF977" s="682">
        <f>SUMPRODUCT($E$798:$E$958,AF798:AF958)</f>
        <v>2258271.4600000079</v>
      </c>
      <c r="AG977" s="251">
        <f>IF($AG$796="kw",SUMPRODUCT($Q$798:$Q$958,$S$798:$S$958,AG798:AG958),SUMPRODUCT($E$798:$E$958,AG798:AG958))</f>
        <v>17277385.197409555</v>
      </c>
      <c r="AH977" s="251">
        <f>IF($AH$796="kw",SUMPRODUCT($Q$798:$Q$958,$S$798:$S$958,AH798:AH958),SUMPRODUCT($E$798:$E$958,AH798:AH958))</f>
        <v>198123.86378044621</v>
      </c>
      <c r="AI977" s="251">
        <f>IF(AI796="kw",SUMPRODUCT($Q$798:$Q$958,$S$798:$S$958,AI798:AI958),SUMPRODUCT($E$798:$E$958,AI798:AI958))</f>
        <v>49118.419054569451</v>
      </c>
      <c r="AJ977" s="251">
        <f t="shared" ref="AJ977:AR977" si="2897">IF(AJ796="kw",SUMPRODUCT($Q$798:$Q$958,$S$798:$S$958,AJ798:AJ958),SUMPRODUCT($E$798:$E$958,AJ798:AJ958))</f>
        <v>38550.8961813555</v>
      </c>
      <c r="AK977" s="251">
        <f t="shared" si="2897"/>
        <v>0</v>
      </c>
      <c r="AL977" s="251">
        <f t="shared" si="2897"/>
        <v>0</v>
      </c>
      <c r="AM977" s="251">
        <f t="shared" si="2897"/>
        <v>0</v>
      </c>
      <c r="AN977" s="251">
        <f t="shared" si="2897"/>
        <v>0</v>
      </c>
      <c r="AO977" s="251">
        <f t="shared" si="2897"/>
        <v>0</v>
      </c>
      <c r="AP977" s="251">
        <f t="shared" si="2897"/>
        <v>0</v>
      </c>
      <c r="AQ977" s="251">
        <f t="shared" si="2897"/>
        <v>0</v>
      </c>
      <c r="AR977" s="251">
        <f t="shared" si="2897"/>
        <v>0</v>
      </c>
      <c r="AS977" s="295"/>
    </row>
    <row r="978" spans="1:45">
      <c r="B978" s="283" t="s">
        <v>849</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2">
        <f>SUMPRODUCT($F$798:$F$958,AE798:AE958)</f>
        <v>1432841.9307900809</v>
      </c>
      <c r="AF978" s="682">
        <f>SUMPRODUCT($F$798:$F$958,AF798:AF958)</f>
        <v>2258271.4600000079</v>
      </c>
      <c r="AG978" s="251">
        <f>IF(AG796="kw",SUMPRODUCT($Q$798:$Q$958,$T$798:$T$958,AG798:AG958),SUMPRODUCT($F$798:$F$958,AG798:AG958))</f>
        <v>17092653.814274158</v>
      </c>
      <c r="AH978" s="251">
        <f t="shared" ref="AH978:AR978" si="2898">IF(AH796="kw",SUMPRODUCT($Q$798:$Q$958,$T$798:$T$958,AH798:AH958),SUMPRODUCT($F$798:$F$958,AH798:AH958))</f>
        <v>198110.43678572154</v>
      </c>
      <c r="AI978" s="251">
        <f t="shared" si="2898"/>
        <v>49117.641525530067</v>
      </c>
      <c r="AJ978" s="251">
        <f t="shared" si="2898"/>
        <v>38550.00413119002</v>
      </c>
      <c r="AK978" s="251">
        <f t="shared" si="2898"/>
        <v>0</v>
      </c>
      <c r="AL978" s="251">
        <f t="shared" si="2898"/>
        <v>0</v>
      </c>
      <c r="AM978" s="251">
        <f t="shared" si="2898"/>
        <v>0</v>
      </c>
      <c r="AN978" s="251">
        <f t="shared" si="2898"/>
        <v>0</v>
      </c>
      <c r="AO978" s="251">
        <f t="shared" si="2898"/>
        <v>0</v>
      </c>
      <c r="AP978" s="251">
        <f t="shared" si="2898"/>
        <v>0</v>
      </c>
      <c r="AQ978" s="251">
        <f t="shared" si="2898"/>
        <v>0</v>
      </c>
      <c r="AR978" s="251">
        <f t="shared" si="2898"/>
        <v>0</v>
      </c>
      <c r="AS978" s="295"/>
    </row>
    <row r="979" spans="1:45">
      <c r="B979" s="283" t="s">
        <v>874</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2">
        <f>SUMPRODUCT($G$798:$G$958,AE798:AE958)</f>
        <v>1432841.9307900809</v>
      </c>
      <c r="AF979" s="682">
        <f>SUMPRODUCT($G$798:$G$958,AF798:AF958)</f>
        <v>2258271.4600000079</v>
      </c>
      <c r="AG979" s="251">
        <f>IF(AG796="kw",SUMPRODUCT($Q$798:$Q$958,$U$798:$U$958,AG798:AG958),SUMPRODUCT($G$798:$G$958,AG798:AG958))</f>
        <v>16740370.935503125</v>
      </c>
      <c r="AH979" s="251">
        <f t="shared" ref="AH979:AR979" si="2899">IF(AH796="kw",SUMPRODUCT($Q$798:$Q$958,$U$798:$U$958,AH798:AH958),SUMPRODUCT($G$798:$G$958,AH798:AH958))</f>
        <v>197909.4183045286</v>
      </c>
      <c r="AI979" s="251">
        <f t="shared" si="2899"/>
        <v>49070.730304176242</v>
      </c>
      <c r="AJ979" s="251">
        <f t="shared" si="2899"/>
        <v>38532.670071957968</v>
      </c>
      <c r="AK979" s="251">
        <f t="shared" si="2899"/>
        <v>0</v>
      </c>
      <c r="AL979" s="251">
        <f t="shared" si="2899"/>
        <v>0</v>
      </c>
      <c r="AM979" s="251">
        <f t="shared" si="2899"/>
        <v>0</v>
      </c>
      <c r="AN979" s="251">
        <f t="shared" si="2899"/>
        <v>0</v>
      </c>
      <c r="AO979" s="251">
        <f t="shared" si="2899"/>
        <v>0</v>
      </c>
      <c r="AP979" s="251">
        <f t="shared" si="2899"/>
        <v>0</v>
      </c>
      <c r="AQ979" s="251">
        <f t="shared" si="2899"/>
        <v>0</v>
      </c>
      <c r="AR979" s="251">
        <f t="shared" si="2899"/>
        <v>0</v>
      </c>
      <c r="AS979" s="295"/>
    </row>
    <row r="980" spans="1:45">
      <c r="B980" s="283" t="s">
        <v>875</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2">
        <f>SUMPRODUCT($H$798:$H$958,AE798:AE958)</f>
        <v>1432841.9307900809</v>
      </c>
      <c r="AF980" s="682">
        <f>SUMPRODUCT($H$798:$H$958,AF798:AF958)</f>
        <v>2258271.4600000079</v>
      </c>
      <c r="AG980" s="251">
        <f>IF(AG796="kw",SUMPRODUCT($Q$798:$Q$958,$V$798:$V$958,AG798:AG958),SUMPRODUCT($H$798:$H$958,AG798:AG958))</f>
        <v>15942427.454063985</v>
      </c>
      <c r="AH980" s="251">
        <f t="shared" ref="AH980:AR980" si="2900">IF(AH796="kw",SUMPRODUCT($Q$798:$Q$958,$V$798:$V$958,AH798:AH958),SUMPRODUCT($H$798:$H$958,AH798:AH958))</f>
        <v>197679.41620530304</v>
      </c>
      <c r="AI980" s="251">
        <f t="shared" si="2900"/>
        <v>49026.808878503405</v>
      </c>
      <c r="AJ980" s="251">
        <f t="shared" si="2900"/>
        <v>38513.937055909802</v>
      </c>
      <c r="AK980" s="251">
        <f t="shared" si="2900"/>
        <v>0</v>
      </c>
      <c r="AL980" s="251">
        <f t="shared" si="2900"/>
        <v>0</v>
      </c>
      <c r="AM980" s="251">
        <f t="shared" si="2900"/>
        <v>0</v>
      </c>
      <c r="AN980" s="251">
        <f t="shared" si="2900"/>
        <v>0</v>
      </c>
      <c r="AO980" s="251">
        <f t="shared" si="2900"/>
        <v>0</v>
      </c>
      <c r="AP980" s="251">
        <f t="shared" si="2900"/>
        <v>0</v>
      </c>
      <c r="AQ980" s="251">
        <f t="shared" si="2900"/>
        <v>0</v>
      </c>
      <c r="AR980" s="251">
        <f t="shared" si="2900"/>
        <v>0</v>
      </c>
      <c r="AS980" s="295"/>
    </row>
    <row r="981" spans="1:45">
      <c r="B981" s="283" t="s">
        <v>876</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2">
        <f>SUMPRODUCT($I$798:$I$958,AE798:AE958)</f>
        <v>1432841.9307900809</v>
      </c>
      <c r="AF981" s="682">
        <f>SUMPRODUCT($I$798:$I$958,AF798:AF958)</f>
        <v>2258271.4600000079</v>
      </c>
      <c r="AG981" s="251">
        <f>IF(AG796="kw",SUMPRODUCT($Q$798:$Q$958,$W$798:$W$958,AG798:AG958),SUMPRODUCT($I$798:$I$958,AG798:AG958))</f>
        <v>14651707.678150553</v>
      </c>
      <c r="AH981" s="251">
        <f t="shared" ref="AH981:AR981" si="2901">IF(AH796="kw",SUMPRODUCT($Q$798:$Q$958,$W$798:$W$958,AH798:AH958),SUMPRODUCT($I$798:$I$958,AH798:AH958))</f>
        <v>190444.39436191748</v>
      </c>
      <c r="AI981" s="251">
        <f t="shared" si="2901"/>
        <v>46839.813589919468</v>
      </c>
      <c r="AJ981" s="251">
        <f t="shared" si="2901"/>
        <v>37148.539253962677</v>
      </c>
      <c r="AK981" s="251">
        <f t="shared" si="2901"/>
        <v>0</v>
      </c>
      <c r="AL981" s="251">
        <f t="shared" si="2901"/>
        <v>0</v>
      </c>
      <c r="AM981" s="251">
        <f t="shared" si="2901"/>
        <v>0</v>
      </c>
      <c r="AN981" s="251">
        <f t="shared" si="2901"/>
        <v>0</v>
      </c>
      <c r="AO981" s="251">
        <f t="shared" si="2901"/>
        <v>0</v>
      </c>
      <c r="AP981" s="251">
        <f t="shared" si="2901"/>
        <v>0</v>
      </c>
      <c r="AQ981" s="251">
        <f t="shared" si="2901"/>
        <v>0</v>
      </c>
      <c r="AR981" s="251">
        <f t="shared" si="2901"/>
        <v>0</v>
      </c>
      <c r="AS981" s="295"/>
    </row>
    <row r="982" spans="1:45">
      <c r="B982" s="283" t="s">
        <v>877</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2">
        <f>SUMPRODUCT($J$798:$J$958,AE798:AE958)</f>
        <v>1432841.9307900809</v>
      </c>
      <c r="AF982" s="682">
        <f>SUMPRODUCT($J$798:$J$958,AF798:AF958)</f>
        <v>2258271.4600000079</v>
      </c>
      <c r="AG982" s="251">
        <f>IF(AG796="kw",SUMPRODUCT($Q$798:$Q$958,$X$798:$X$958,AG798:AG958),SUMPRODUCT($J$798:$J$958,AG798:AG958))</f>
        <v>14079180.642516792</v>
      </c>
      <c r="AH982" s="251">
        <f t="shared" ref="AH982:AR982" si="2902">IF(AH796="kw",SUMPRODUCT($Q$798:$Q$958,$X$798:$X$958,AH798:AH958),SUMPRODUCT($J$798:$J$958,AH798:AH958))</f>
        <v>190356.05887030796</v>
      </c>
      <c r="AI982" s="251">
        <f t="shared" si="2902"/>
        <v>46834.698267291933</v>
      </c>
      <c r="AJ982" s="251">
        <f t="shared" si="2902"/>
        <v>37142.670502874047</v>
      </c>
      <c r="AK982" s="251">
        <f t="shared" si="2902"/>
        <v>0</v>
      </c>
      <c r="AL982" s="251">
        <f t="shared" si="2902"/>
        <v>0</v>
      </c>
      <c r="AM982" s="251">
        <f t="shared" si="2902"/>
        <v>0</v>
      </c>
      <c r="AN982" s="251">
        <f t="shared" si="2902"/>
        <v>0</v>
      </c>
      <c r="AO982" s="251">
        <f t="shared" si="2902"/>
        <v>0</v>
      </c>
      <c r="AP982" s="251">
        <f t="shared" si="2902"/>
        <v>0</v>
      </c>
      <c r="AQ982" s="251">
        <f t="shared" si="2902"/>
        <v>0</v>
      </c>
      <c r="AR982" s="251">
        <f t="shared" si="2902"/>
        <v>0</v>
      </c>
      <c r="AS982" s="295"/>
    </row>
    <row r="983" spans="1:45">
      <c r="B983" s="283" t="s">
        <v>878</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2">
        <f>SUMPRODUCT($K$798:$K$958,AE798:AE958)</f>
        <v>1432841.9307900809</v>
      </c>
      <c r="AF983" s="682">
        <f>SUMPRODUCT($K$798:$K$958,AF798:AF958)</f>
        <v>2258271.4600000079</v>
      </c>
      <c r="AG983" s="251">
        <f>IF(AG796="kw",SUMPRODUCT($Q$798:$Q$958,$Y$798:$Y$958,AG798:AG958),SUMPRODUCT($K$798:$K$958,AG798:AG958))</f>
        <v>13199772.759387691</v>
      </c>
      <c r="AH983" s="251">
        <f t="shared" ref="AH983:AR983" si="2903">IF(AH796="kw",SUMPRODUCT($Q$798:$Q$958,$Y$798:$Y$958,AH798:AH958),SUMPRODUCT($K$798:$K$958,AH798:AH958))</f>
        <v>190201.29508900805</v>
      </c>
      <c r="AI983" s="251">
        <f t="shared" si="2903"/>
        <v>46825.736222048501</v>
      </c>
      <c r="AJ983" s="251">
        <f t="shared" si="2903"/>
        <v>37132.38845096677</v>
      </c>
      <c r="AK983" s="251">
        <f t="shared" si="2903"/>
        <v>0</v>
      </c>
      <c r="AL983" s="251">
        <f t="shared" si="2903"/>
        <v>0</v>
      </c>
      <c r="AM983" s="251">
        <f t="shared" si="2903"/>
        <v>0</v>
      </c>
      <c r="AN983" s="251">
        <f t="shared" si="2903"/>
        <v>0</v>
      </c>
      <c r="AO983" s="251">
        <f t="shared" si="2903"/>
        <v>0</v>
      </c>
      <c r="AP983" s="251">
        <f t="shared" si="2903"/>
        <v>0</v>
      </c>
      <c r="AQ983" s="251">
        <f t="shared" si="2903"/>
        <v>0</v>
      </c>
      <c r="AR983" s="251">
        <f t="shared" si="2903"/>
        <v>0</v>
      </c>
      <c r="AS983" s="295"/>
    </row>
    <row r="984" spans="1:45">
      <c r="B984" s="391" t="s">
        <v>879</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3">
        <f>SUMPRODUCT($L$798:$L$958,AE798:AE958)</f>
        <v>1432841.9307900809</v>
      </c>
      <c r="AF984" s="683">
        <f>SUMPRODUCT($L$798:$L$958,AF798:AF958)</f>
        <v>2258271.4600000079</v>
      </c>
      <c r="AG984" s="285">
        <f>IF(AG796="kw",SUMPRODUCT($Q$798:$Q$958,$Z$798:$Z$958,AG798:AG958),SUMPRODUCT($L$798:$L$958,AG798:AG958))</f>
        <v>12687620.492568776</v>
      </c>
      <c r="AH984" s="285">
        <f t="shared" ref="AH984:AR984" si="2904">IF(AH796="kw",SUMPRODUCT($Q$798:$Q$958,$Z$798:$Z$958,AH798:AH958),SUMPRODUCT($L$798:$L$958,AH798:AH958))</f>
        <v>190046.32020466725</v>
      </c>
      <c r="AI984" s="285">
        <f t="shared" si="2904"/>
        <v>46802.061347411247</v>
      </c>
      <c r="AJ984" s="285">
        <f t="shared" si="2904"/>
        <v>37114.414868487453</v>
      </c>
      <c r="AK984" s="285">
        <f t="shared" si="2904"/>
        <v>0</v>
      </c>
      <c r="AL984" s="285">
        <f t="shared" si="2904"/>
        <v>0</v>
      </c>
      <c r="AM984" s="285">
        <f t="shared" si="2904"/>
        <v>0</v>
      </c>
      <c r="AN984" s="285">
        <f t="shared" si="2904"/>
        <v>0</v>
      </c>
      <c r="AO984" s="285">
        <f t="shared" si="2904"/>
        <v>0</v>
      </c>
      <c r="AP984" s="285">
        <f t="shared" si="2904"/>
        <v>0</v>
      </c>
      <c r="AQ984" s="285">
        <f t="shared" si="2904"/>
        <v>0</v>
      </c>
      <c r="AR984" s="285">
        <f t="shared" si="2904"/>
        <v>0</v>
      </c>
      <c r="AS984" s="339"/>
    </row>
    <row r="985" spans="1:45" ht="18.75" customHeight="1">
      <c r="B985" s="322" t="s">
        <v>589</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5.75">
      <c r="B988" s="241" t="s">
        <v>341</v>
      </c>
      <c r="C988" s="242"/>
      <c r="D988" s="511" t="s">
        <v>526</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913" t="s">
        <v>211</v>
      </c>
      <c r="C989" s="915" t="s">
        <v>33</v>
      </c>
      <c r="D989" s="244" t="s">
        <v>422</v>
      </c>
      <c r="E989" s="924" t="s">
        <v>209</v>
      </c>
      <c r="F989" s="925"/>
      <c r="G989" s="925"/>
      <c r="H989" s="925"/>
      <c r="I989" s="925"/>
      <c r="J989" s="925"/>
      <c r="K989" s="925"/>
      <c r="L989" s="925"/>
      <c r="M989" s="925"/>
      <c r="N989" s="925"/>
      <c r="O989" s="925"/>
      <c r="P989" s="926"/>
      <c r="Q989" s="922" t="s">
        <v>213</v>
      </c>
      <c r="R989" s="244" t="s">
        <v>423</v>
      </c>
      <c r="S989" s="919" t="s">
        <v>212</v>
      </c>
      <c r="T989" s="920"/>
      <c r="U989" s="920"/>
      <c r="V989" s="920"/>
      <c r="W989" s="920"/>
      <c r="X989" s="920"/>
      <c r="Y989" s="920"/>
      <c r="Z989" s="920"/>
      <c r="AA989" s="920"/>
      <c r="AB989" s="920"/>
      <c r="AC989" s="920"/>
      <c r="AD989" s="927"/>
      <c r="AE989" s="919" t="s">
        <v>243</v>
      </c>
      <c r="AF989" s="920"/>
      <c r="AG989" s="920"/>
      <c r="AH989" s="920"/>
      <c r="AI989" s="920"/>
      <c r="AJ989" s="920"/>
      <c r="AK989" s="920"/>
      <c r="AL989" s="920"/>
      <c r="AM989" s="920"/>
      <c r="AN989" s="920"/>
      <c r="AO989" s="920"/>
      <c r="AP989" s="920"/>
      <c r="AQ989" s="920"/>
      <c r="AR989" s="920"/>
      <c r="AS989" s="921"/>
    </row>
    <row r="990" spans="1:45" ht="65.25" customHeight="1">
      <c r="B990" s="914"/>
      <c r="C990" s="916"/>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923"/>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Competitive Sector Multi-Unit Residential Service</v>
      </c>
      <c r="AG990" s="245" t="str">
        <f>'1.  LRAMVA Summary'!$F$53</f>
        <v>GS &lt;50kW</v>
      </c>
      <c r="AH990" s="245" t="str">
        <f>'1.  LRAMVA Summary'!$G$53</f>
        <v>GS 50-999kW</v>
      </c>
      <c r="AI990" s="245" t="str">
        <f>'1.  LRAMVA Summary'!$H$53</f>
        <v>GS 1000-4999kW</v>
      </c>
      <c r="AJ990" s="245" t="str">
        <f>'1.  LRAMVA Summary'!$I$53</f>
        <v>Large Use</v>
      </c>
      <c r="AK990" s="245" t="str">
        <f>'1.  LRAMVA Summary'!$J$53</f>
        <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customHeight="1">
      <c r="A991" s="464"/>
      <c r="B991" s="454"/>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t="str">
        <f>'1.  LRAMVA Summary'!$F$54</f>
        <v>kWh</v>
      </c>
      <c r="AH991" s="251" t="str">
        <f>'1.  LRAMVA Summary'!$G$54</f>
        <v>kW</v>
      </c>
      <c r="AI991" s="251" t="str">
        <f>'1.  LRAMVA Summary'!$H$54</f>
        <v>kW</v>
      </c>
      <c r="AJ991" s="251" t="str">
        <f>'1.  LRAMVA Summary'!$I$54</f>
        <v>kW</v>
      </c>
      <c r="AK991" s="251">
        <f>'1.  LRAMVA Summary'!$J$54</f>
        <v>0</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hidden="1" customHeight="1" outlineLevel="1">
      <c r="A992" s="464"/>
      <c r="B992" s="443" t="s">
        <v>495</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hidden="1"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hidden="1" customHeight="1" outlineLevel="1">
      <c r="A994" s="464"/>
      <c r="B994" s="254" t="s">
        <v>346</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AE993</f>
        <v>0</v>
      </c>
      <c r="AF994" s="362">
        <f t="shared" ref="AF994" si="2905">AF993</f>
        <v>0</v>
      </c>
      <c r="AG994" s="362">
        <f t="shared" ref="AG994" si="2906">AG993</f>
        <v>0</v>
      </c>
      <c r="AH994" s="362">
        <f t="shared" ref="AH994" si="2907">AH993</f>
        <v>0</v>
      </c>
      <c r="AI994" s="362">
        <f t="shared" ref="AI994" si="2908">AI993</f>
        <v>0</v>
      </c>
      <c r="AJ994" s="362">
        <f t="shared" ref="AJ994" si="2909">AJ993</f>
        <v>0</v>
      </c>
      <c r="AK994" s="362">
        <f t="shared" ref="AK994" si="2910">AK993</f>
        <v>0</v>
      </c>
      <c r="AL994" s="362">
        <f t="shared" ref="AL994" si="2911">AL993</f>
        <v>0</v>
      </c>
      <c r="AM994" s="362">
        <f t="shared" ref="AM994" si="2912">AM993</f>
        <v>0</v>
      </c>
      <c r="AN994" s="362">
        <f t="shared" ref="AN994" si="2913">AN993</f>
        <v>0</v>
      </c>
      <c r="AO994" s="362">
        <f t="shared" ref="AO994" si="2914">AO993</f>
        <v>0</v>
      </c>
      <c r="AP994" s="362">
        <f t="shared" ref="AP994" si="2915">AP993</f>
        <v>0</v>
      </c>
      <c r="AQ994" s="362">
        <f t="shared" ref="AQ994" si="2916">AQ993</f>
        <v>0</v>
      </c>
      <c r="AR994" s="362">
        <f t="shared" ref="AR994" si="2917">AR993</f>
        <v>0</v>
      </c>
      <c r="AS994" s="257"/>
    </row>
    <row r="995" spans="1:45" ht="15" hidden="1" customHeight="1" outlineLevel="1">
      <c r="A995" s="464"/>
      <c r="B995" s="258"/>
      <c r="C995" s="259"/>
      <c r="D995" s="259"/>
      <c r="E995" s="259"/>
      <c r="F995" s="259"/>
      <c r="G995" s="259"/>
      <c r="H995" s="259"/>
      <c r="I995" s="259"/>
      <c r="J995" s="659"/>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hidden="1"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hidden="1" customHeight="1" outlineLevel="1">
      <c r="A997" s="464"/>
      <c r="B997" s="254" t="s">
        <v>346</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AE996</f>
        <v>0</v>
      </c>
      <c r="AF997" s="362">
        <f t="shared" ref="AF997" si="2918">AF996</f>
        <v>0</v>
      </c>
      <c r="AG997" s="362">
        <f t="shared" ref="AG997" si="2919">AG996</f>
        <v>0</v>
      </c>
      <c r="AH997" s="362">
        <f t="shared" ref="AH997" si="2920">AH996</f>
        <v>0</v>
      </c>
      <c r="AI997" s="362">
        <f t="shared" ref="AI997" si="2921">AI996</f>
        <v>0</v>
      </c>
      <c r="AJ997" s="362">
        <f t="shared" ref="AJ997" si="2922">AJ996</f>
        <v>0</v>
      </c>
      <c r="AK997" s="362">
        <f t="shared" ref="AK997" si="2923">AK996</f>
        <v>0</v>
      </c>
      <c r="AL997" s="362">
        <f t="shared" ref="AL997" si="2924">AL996</f>
        <v>0</v>
      </c>
      <c r="AM997" s="362">
        <f t="shared" ref="AM997" si="2925">AM996</f>
        <v>0</v>
      </c>
      <c r="AN997" s="362">
        <f t="shared" ref="AN997" si="2926">AN996</f>
        <v>0</v>
      </c>
      <c r="AO997" s="362">
        <f t="shared" ref="AO997" si="2927">AO996</f>
        <v>0</v>
      </c>
      <c r="AP997" s="362">
        <f t="shared" ref="AP997" si="2928">AP996</f>
        <v>0</v>
      </c>
      <c r="AQ997" s="362">
        <f t="shared" ref="AQ997" si="2929">AQ996</f>
        <v>0</v>
      </c>
      <c r="AR997" s="362">
        <f t="shared" ref="AR997" si="2930">AR996</f>
        <v>0</v>
      </c>
      <c r="AS997" s="257"/>
    </row>
    <row r="998" spans="1:45" ht="15" hidden="1"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hidden="1"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hidden="1" customHeight="1" outlineLevel="1">
      <c r="A1000" s="464"/>
      <c r="B1000" s="254" t="s">
        <v>346</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AE999</f>
        <v>0</v>
      </c>
      <c r="AF1000" s="362">
        <f t="shared" ref="AF1000" si="2931">AF999</f>
        <v>0</v>
      </c>
      <c r="AG1000" s="362">
        <f t="shared" ref="AG1000" si="2932">AG999</f>
        <v>0</v>
      </c>
      <c r="AH1000" s="362">
        <f t="shared" ref="AH1000" si="2933">AH999</f>
        <v>0</v>
      </c>
      <c r="AI1000" s="362">
        <f t="shared" ref="AI1000" si="2934">AI999</f>
        <v>0</v>
      </c>
      <c r="AJ1000" s="362">
        <f t="shared" ref="AJ1000" si="2935">AJ999</f>
        <v>0</v>
      </c>
      <c r="AK1000" s="362">
        <f t="shared" ref="AK1000" si="2936">AK999</f>
        <v>0</v>
      </c>
      <c r="AL1000" s="362">
        <f t="shared" ref="AL1000" si="2937">AL999</f>
        <v>0</v>
      </c>
      <c r="AM1000" s="362">
        <f t="shared" ref="AM1000" si="2938">AM999</f>
        <v>0</v>
      </c>
      <c r="AN1000" s="362">
        <f t="shared" ref="AN1000" si="2939">AN999</f>
        <v>0</v>
      </c>
      <c r="AO1000" s="362">
        <f t="shared" ref="AO1000" si="2940">AO999</f>
        <v>0</v>
      </c>
      <c r="AP1000" s="362">
        <f t="shared" ref="AP1000" si="2941">AP999</f>
        <v>0</v>
      </c>
      <c r="AQ1000" s="362">
        <f t="shared" ref="AQ1000" si="2942">AQ999</f>
        <v>0</v>
      </c>
      <c r="AR1000" s="362">
        <f t="shared" ref="AR1000" si="2943">AR999</f>
        <v>0</v>
      </c>
      <c r="AS1000" s="257"/>
    </row>
    <row r="1001" spans="1:45" ht="15" hidden="1"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hidden="1" customHeight="1" outlineLevel="1">
      <c r="A1002" s="464">
        <v>4</v>
      </c>
      <c r="B1002" s="273" t="s">
        <v>664</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hidden="1" customHeight="1" outlineLevel="1">
      <c r="A1003" s="464"/>
      <c r="B1003" s="254" t="s">
        <v>346</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AE1002</f>
        <v>0</v>
      </c>
      <c r="AF1003" s="362">
        <f t="shared" ref="AF1003" si="2944">AF1002</f>
        <v>0</v>
      </c>
      <c r="AG1003" s="362">
        <f t="shared" ref="AG1003" si="2945">AG1002</f>
        <v>0</v>
      </c>
      <c r="AH1003" s="362">
        <f t="shared" ref="AH1003" si="2946">AH1002</f>
        <v>0</v>
      </c>
      <c r="AI1003" s="362">
        <f t="shared" ref="AI1003" si="2947">AI1002</f>
        <v>0</v>
      </c>
      <c r="AJ1003" s="362">
        <f t="shared" ref="AJ1003" si="2948">AJ1002</f>
        <v>0</v>
      </c>
      <c r="AK1003" s="362">
        <f t="shared" ref="AK1003" si="2949">AK1002</f>
        <v>0</v>
      </c>
      <c r="AL1003" s="362">
        <f t="shared" ref="AL1003" si="2950">AL1002</f>
        <v>0</v>
      </c>
      <c r="AM1003" s="362">
        <f t="shared" ref="AM1003" si="2951">AM1002</f>
        <v>0</v>
      </c>
      <c r="AN1003" s="362">
        <f t="shared" ref="AN1003" si="2952">AN1002</f>
        <v>0</v>
      </c>
      <c r="AO1003" s="362">
        <f t="shared" ref="AO1003" si="2953">AO1002</f>
        <v>0</v>
      </c>
      <c r="AP1003" s="362">
        <f t="shared" ref="AP1003" si="2954">AP1002</f>
        <v>0</v>
      </c>
      <c r="AQ1003" s="362">
        <f t="shared" ref="AQ1003" si="2955">AQ1002</f>
        <v>0</v>
      </c>
      <c r="AR1003" s="362">
        <f t="shared" ref="AR1003" si="2956">AR1002</f>
        <v>0</v>
      </c>
      <c r="AS1003" s="257"/>
    </row>
    <row r="1004" spans="1:45" ht="15" hidden="1"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hidden="1"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hidden="1" customHeight="1" outlineLevel="1">
      <c r="A1006" s="464"/>
      <c r="B1006" s="254" t="s">
        <v>346</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AE1005</f>
        <v>0</v>
      </c>
      <c r="AF1006" s="362">
        <f t="shared" ref="AF1006" si="2957">AF1005</f>
        <v>0</v>
      </c>
      <c r="AG1006" s="362">
        <f t="shared" ref="AG1006" si="2958">AG1005</f>
        <v>0</v>
      </c>
      <c r="AH1006" s="362">
        <f t="shared" ref="AH1006" si="2959">AH1005</f>
        <v>0</v>
      </c>
      <c r="AI1006" s="362">
        <f t="shared" ref="AI1006" si="2960">AI1005</f>
        <v>0</v>
      </c>
      <c r="AJ1006" s="362">
        <f t="shared" ref="AJ1006" si="2961">AJ1005</f>
        <v>0</v>
      </c>
      <c r="AK1006" s="362">
        <f t="shared" ref="AK1006" si="2962">AK1005</f>
        <v>0</v>
      </c>
      <c r="AL1006" s="362">
        <f t="shared" ref="AL1006" si="2963">AL1005</f>
        <v>0</v>
      </c>
      <c r="AM1006" s="362">
        <f t="shared" ref="AM1006" si="2964">AM1005</f>
        <v>0</v>
      </c>
      <c r="AN1006" s="362">
        <f t="shared" ref="AN1006" si="2965">AN1005</f>
        <v>0</v>
      </c>
      <c r="AO1006" s="362">
        <f t="shared" ref="AO1006" si="2966">AO1005</f>
        <v>0</v>
      </c>
      <c r="AP1006" s="362">
        <f t="shared" ref="AP1006" si="2967">AP1005</f>
        <v>0</v>
      </c>
      <c r="AQ1006" s="362">
        <f t="shared" ref="AQ1006" si="2968">AQ1005</f>
        <v>0</v>
      </c>
      <c r="AR1006" s="362">
        <f t="shared" ref="AR1006" si="2969">AR1005</f>
        <v>0</v>
      </c>
      <c r="AS1006" s="257"/>
    </row>
    <row r="1007" spans="1:45" ht="15" hidden="1"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5.75" hidden="1" outlineLevel="1">
      <c r="A1008" s="464"/>
      <c r="B1008" s="278" t="s">
        <v>496</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hidden="1"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hidden="1" customHeight="1" outlineLevel="1">
      <c r="A1010" s="464"/>
      <c r="B1010" s="254" t="s">
        <v>346</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AE1009</f>
        <v>0</v>
      </c>
      <c r="AF1010" s="362">
        <f t="shared" ref="AF1010" si="2970">AF1009</f>
        <v>0</v>
      </c>
      <c r="AG1010" s="362">
        <f t="shared" ref="AG1010" si="2971">AG1009</f>
        <v>0</v>
      </c>
      <c r="AH1010" s="362">
        <f t="shared" ref="AH1010" si="2972">AH1009</f>
        <v>0</v>
      </c>
      <c r="AI1010" s="362">
        <f t="shared" ref="AI1010" si="2973">AI1009</f>
        <v>0</v>
      </c>
      <c r="AJ1010" s="362">
        <f t="shared" ref="AJ1010" si="2974">AJ1009</f>
        <v>0</v>
      </c>
      <c r="AK1010" s="362">
        <f t="shared" ref="AK1010" si="2975">AK1009</f>
        <v>0</v>
      </c>
      <c r="AL1010" s="362">
        <f t="shared" ref="AL1010" si="2976">AL1009</f>
        <v>0</v>
      </c>
      <c r="AM1010" s="362">
        <f t="shared" ref="AM1010" si="2977">AM1009</f>
        <v>0</v>
      </c>
      <c r="AN1010" s="362">
        <f t="shared" ref="AN1010" si="2978">AN1009</f>
        <v>0</v>
      </c>
      <c r="AO1010" s="362">
        <f t="shared" ref="AO1010" si="2979">AO1009</f>
        <v>0</v>
      </c>
      <c r="AP1010" s="362">
        <f t="shared" ref="AP1010" si="2980">AP1009</f>
        <v>0</v>
      </c>
      <c r="AQ1010" s="362">
        <f t="shared" ref="AQ1010" si="2981">AQ1009</f>
        <v>0</v>
      </c>
      <c r="AR1010" s="362">
        <f t="shared" ref="AR1010" si="2982">AR1009</f>
        <v>0</v>
      </c>
      <c r="AS1010" s="270"/>
    </row>
    <row r="1011" spans="1:45" ht="15" hidden="1"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hidden="1"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hidden="1" customHeight="1" outlineLevel="1">
      <c r="A1013" s="464"/>
      <c r="B1013" s="254" t="s">
        <v>346</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AE1012</f>
        <v>0</v>
      </c>
      <c r="AF1013" s="362">
        <f t="shared" ref="AF1013" si="2983">AF1012</f>
        <v>0</v>
      </c>
      <c r="AG1013" s="362">
        <f t="shared" ref="AG1013" si="2984">AG1012</f>
        <v>0</v>
      </c>
      <c r="AH1013" s="362">
        <f t="shared" ref="AH1013" si="2985">AH1012</f>
        <v>0</v>
      </c>
      <c r="AI1013" s="362">
        <f t="shared" ref="AI1013" si="2986">AI1012</f>
        <v>0</v>
      </c>
      <c r="AJ1013" s="362">
        <f t="shared" ref="AJ1013" si="2987">AJ1012</f>
        <v>0</v>
      </c>
      <c r="AK1013" s="362">
        <f t="shared" ref="AK1013" si="2988">AK1012</f>
        <v>0</v>
      </c>
      <c r="AL1013" s="362">
        <f t="shared" ref="AL1013" si="2989">AL1012</f>
        <v>0</v>
      </c>
      <c r="AM1013" s="362">
        <f t="shared" ref="AM1013" si="2990">AM1012</f>
        <v>0</v>
      </c>
      <c r="AN1013" s="362">
        <f t="shared" ref="AN1013" si="2991">AN1012</f>
        <v>0</v>
      </c>
      <c r="AO1013" s="362">
        <f t="shared" ref="AO1013" si="2992">AO1012</f>
        <v>0</v>
      </c>
      <c r="AP1013" s="362">
        <f t="shared" ref="AP1013" si="2993">AP1012</f>
        <v>0</v>
      </c>
      <c r="AQ1013" s="362">
        <f t="shared" ref="AQ1013" si="2994">AQ1012</f>
        <v>0</v>
      </c>
      <c r="AR1013" s="362">
        <f t="shared" ref="AR1013" si="2995">AR1012</f>
        <v>0</v>
      </c>
      <c r="AS1013" s="270"/>
    </row>
    <row r="1014" spans="1:45" ht="15" hidden="1"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hidden="1"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hidden="1" customHeight="1" outlineLevel="1">
      <c r="A1016" s="464"/>
      <c r="B1016" s="254" t="s">
        <v>346</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AE1015</f>
        <v>0</v>
      </c>
      <c r="AF1016" s="362">
        <f t="shared" ref="AF1016" si="2996">AF1015</f>
        <v>0</v>
      </c>
      <c r="AG1016" s="362">
        <f t="shared" ref="AG1016" si="2997">AG1015</f>
        <v>0</v>
      </c>
      <c r="AH1016" s="362">
        <f t="shared" ref="AH1016" si="2998">AH1015</f>
        <v>0</v>
      </c>
      <c r="AI1016" s="362">
        <f t="shared" ref="AI1016" si="2999">AI1015</f>
        <v>0</v>
      </c>
      <c r="AJ1016" s="362">
        <f t="shared" ref="AJ1016" si="3000">AJ1015</f>
        <v>0</v>
      </c>
      <c r="AK1016" s="362">
        <f t="shared" ref="AK1016" si="3001">AK1015</f>
        <v>0</v>
      </c>
      <c r="AL1016" s="362">
        <f t="shared" ref="AL1016" si="3002">AL1015</f>
        <v>0</v>
      </c>
      <c r="AM1016" s="362">
        <f t="shared" ref="AM1016" si="3003">AM1015</f>
        <v>0</v>
      </c>
      <c r="AN1016" s="362">
        <f t="shared" ref="AN1016" si="3004">AN1015</f>
        <v>0</v>
      </c>
      <c r="AO1016" s="362">
        <f t="shared" ref="AO1016" si="3005">AO1015</f>
        <v>0</v>
      </c>
      <c r="AP1016" s="362">
        <f t="shared" ref="AP1016" si="3006">AP1015</f>
        <v>0</v>
      </c>
      <c r="AQ1016" s="362">
        <f t="shared" ref="AQ1016" si="3007">AQ1015</f>
        <v>0</v>
      </c>
      <c r="AR1016" s="362">
        <f t="shared" ref="AR1016" si="3008">AR1015</f>
        <v>0</v>
      </c>
      <c r="AS1016" s="270"/>
    </row>
    <row r="1017" spans="1:45" ht="15" hidden="1"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hidden="1"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hidden="1" customHeight="1" outlineLevel="1">
      <c r="A1019" s="464"/>
      <c r="B1019" s="254" t="s">
        <v>346</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AE1018</f>
        <v>0</v>
      </c>
      <c r="AF1019" s="362">
        <f t="shared" ref="AF1019" si="3009">AF1018</f>
        <v>0</v>
      </c>
      <c r="AG1019" s="362">
        <f t="shared" ref="AG1019" si="3010">AG1018</f>
        <v>0</v>
      </c>
      <c r="AH1019" s="362">
        <f t="shared" ref="AH1019" si="3011">AH1018</f>
        <v>0</v>
      </c>
      <c r="AI1019" s="362">
        <f t="shared" ref="AI1019" si="3012">AI1018</f>
        <v>0</v>
      </c>
      <c r="AJ1019" s="362">
        <f t="shared" ref="AJ1019" si="3013">AJ1018</f>
        <v>0</v>
      </c>
      <c r="AK1019" s="362">
        <f t="shared" ref="AK1019" si="3014">AK1018</f>
        <v>0</v>
      </c>
      <c r="AL1019" s="362">
        <f t="shared" ref="AL1019" si="3015">AL1018</f>
        <v>0</v>
      </c>
      <c r="AM1019" s="362">
        <f t="shared" ref="AM1019" si="3016">AM1018</f>
        <v>0</v>
      </c>
      <c r="AN1019" s="362">
        <f t="shared" ref="AN1019" si="3017">AN1018</f>
        <v>0</v>
      </c>
      <c r="AO1019" s="362">
        <f t="shared" ref="AO1019" si="3018">AO1018</f>
        <v>0</v>
      </c>
      <c r="AP1019" s="362">
        <f t="shared" ref="AP1019" si="3019">AP1018</f>
        <v>0</v>
      </c>
      <c r="AQ1019" s="362">
        <f t="shared" ref="AQ1019" si="3020">AQ1018</f>
        <v>0</v>
      </c>
      <c r="AR1019" s="362">
        <f t="shared" ref="AR1019" si="3021">AR1018</f>
        <v>0</v>
      </c>
      <c r="AS1019" s="270"/>
    </row>
    <row r="1020" spans="1:45" ht="15" hidden="1"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hidden="1"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hidden="1" customHeight="1" outlineLevel="1">
      <c r="A1022" s="464"/>
      <c r="B1022" s="254" t="s">
        <v>346</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AE1021</f>
        <v>0</v>
      </c>
      <c r="AF1022" s="362">
        <f t="shared" ref="AF1022" si="3022">AF1021</f>
        <v>0</v>
      </c>
      <c r="AG1022" s="362">
        <f t="shared" ref="AG1022" si="3023">AG1021</f>
        <v>0</v>
      </c>
      <c r="AH1022" s="362">
        <f t="shared" ref="AH1022" si="3024">AH1021</f>
        <v>0</v>
      </c>
      <c r="AI1022" s="362">
        <f t="shared" ref="AI1022" si="3025">AI1021</f>
        <v>0</v>
      </c>
      <c r="AJ1022" s="362">
        <f t="shared" ref="AJ1022" si="3026">AJ1021</f>
        <v>0</v>
      </c>
      <c r="AK1022" s="362">
        <f t="shared" ref="AK1022" si="3027">AK1021</f>
        <v>0</v>
      </c>
      <c r="AL1022" s="362">
        <f t="shared" ref="AL1022" si="3028">AL1021</f>
        <v>0</v>
      </c>
      <c r="AM1022" s="362">
        <f t="shared" ref="AM1022" si="3029">AM1021</f>
        <v>0</v>
      </c>
      <c r="AN1022" s="362">
        <f t="shared" ref="AN1022" si="3030">AN1021</f>
        <v>0</v>
      </c>
      <c r="AO1022" s="362">
        <f t="shared" ref="AO1022" si="3031">AO1021</f>
        <v>0</v>
      </c>
      <c r="AP1022" s="362">
        <f t="shared" ref="AP1022" si="3032">AP1021</f>
        <v>0</v>
      </c>
      <c r="AQ1022" s="362">
        <f t="shared" ref="AQ1022" si="3033">AQ1021</f>
        <v>0</v>
      </c>
      <c r="AR1022" s="362">
        <f t="shared" ref="AR1022" si="3034">AR1021</f>
        <v>0</v>
      </c>
      <c r="AS1022" s="270"/>
    </row>
    <row r="1023" spans="1:45" ht="15" hidden="1"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hidden="1"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hidden="1"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hidden="1" customHeight="1" outlineLevel="1">
      <c r="A1026" s="464"/>
      <c r="B1026" s="254" t="s">
        <v>346</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AE1025</f>
        <v>0</v>
      </c>
      <c r="AF1026" s="362">
        <f t="shared" ref="AF1026" si="3035">AF1025</f>
        <v>0</v>
      </c>
      <c r="AG1026" s="362">
        <f t="shared" ref="AG1026" si="3036">AG1025</f>
        <v>0</v>
      </c>
      <c r="AH1026" s="362">
        <f t="shared" ref="AH1026" si="3037">AH1025</f>
        <v>0</v>
      </c>
      <c r="AI1026" s="362">
        <f t="shared" ref="AI1026" si="3038">AI1025</f>
        <v>0</v>
      </c>
      <c r="AJ1026" s="362">
        <f t="shared" ref="AJ1026" si="3039">AJ1025</f>
        <v>0</v>
      </c>
      <c r="AK1026" s="362">
        <f t="shared" ref="AK1026" si="3040">AK1025</f>
        <v>0</v>
      </c>
      <c r="AL1026" s="362">
        <f t="shared" ref="AL1026" si="3041">AL1025</f>
        <v>0</v>
      </c>
      <c r="AM1026" s="362">
        <f t="shared" ref="AM1026" si="3042">AM1025</f>
        <v>0</v>
      </c>
      <c r="AN1026" s="362">
        <f t="shared" ref="AN1026" si="3043">AN1025</f>
        <v>0</v>
      </c>
      <c r="AO1026" s="362">
        <f t="shared" ref="AO1026" si="3044">AO1025</f>
        <v>0</v>
      </c>
      <c r="AP1026" s="362">
        <f t="shared" ref="AP1026" si="3045">AP1025</f>
        <v>0</v>
      </c>
      <c r="AQ1026" s="362">
        <f t="shared" ref="AQ1026" si="3046">AQ1025</f>
        <v>0</v>
      </c>
      <c r="AR1026" s="362">
        <f t="shared" ref="AR1026" si="3047">AR1025</f>
        <v>0</v>
      </c>
      <c r="AS1026" s="257"/>
    </row>
    <row r="1027" spans="1:46" ht="15" hidden="1"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hidden="1"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hidden="1" customHeight="1" outlineLevel="1">
      <c r="A1029" s="464"/>
      <c r="B1029" s="254" t="s">
        <v>346</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AE1028</f>
        <v>0</v>
      </c>
      <c r="AF1029" s="362">
        <f t="shared" ref="AF1029" si="3048">AF1028</f>
        <v>0</v>
      </c>
      <c r="AG1029" s="362">
        <f t="shared" ref="AG1029" si="3049">AG1028</f>
        <v>0</v>
      </c>
      <c r="AH1029" s="362">
        <f t="shared" ref="AH1029" si="3050">AH1028</f>
        <v>0</v>
      </c>
      <c r="AI1029" s="362">
        <f t="shared" ref="AI1029" si="3051">AI1028</f>
        <v>0</v>
      </c>
      <c r="AJ1029" s="362">
        <f t="shared" ref="AJ1029" si="3052">AJ1028</f>
        <v>0</v>
      </c>
      <c r="AK1029" s="362">
        <f t="shared" ref="AK1029" si="3053">AK1028</f>
        <v>0</v>
      </c>
      <c r="AL1029" s="362">
        <f t="shared" ref="AL1029" si="3054">AL1028</f>
        <v>0</v>
      </c>
      <c r="AM1029" s="362">
        <f t="shared" ref="AM1029" si="3055">AM1028</f>
        <v>0</v>
      </c>
      <c r="AN1029" s="362">
        <f t="shared" ref="AN1029" si="3056">AN1028</f>
        <v>0</v>
      </c>
      <c r="AO1029" s="362">
        <f t="shared" ref="AO1029" si="3057">AO1028</f>
        <v>0</v>
      </c>
      <c r="AP1029" s="362">
        <f t="shared" ref="AP1029" si="3058">AP1028</f>
        <v>0</v>
      </c>
      <c r="AQ1029" s="362">
        <f t="shared" ref="AQ1029" si="3059">AQ1028</f>
        <v>0</v>
      </c>
      <c r="AR1029" s="362">
        <f t="shared" ref="AR1029" si="3060">AR1028</f>
        <v>0</v>
      </c>
      <c r="AS1029" s="257"/>
    </row>
    <row r="1030" spans="1:46" ht="15" hidden="1"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hidden="1"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hidden="1" customHeight="1" outlineLevel="1">
      <c r="A1032" s="464"/>
      <c r="B1032" s="254" t="s">
        <v>346</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AE1031</f>
        <v>0</v>
      </c>
      <c r="AF1032" s="362">
        <f t="shared" ref="AF1032" si="3061">AF1031</f>
        <v>0</v>
      </c>
      <c r="AG1032" s="362">
        <f t="shared" ref="AG1032" si="3062">AG1031</f>
        <v>0</v>
      </c>
      <c r="AH1032" s="362">
        <f t="shared" ref="AH1032" si="3063">AH1031</f>
        <v>0</v>
      </c>
      <c r="AI1032" s="362">
        <f t="shared" ref="AI1032" si="3064">AI1031</f>
        <v>0</v>
      </c>
      <c r="AJ1032" s="362">
        <f t="shared" ref="AJ1032" si="3065">AJ1031</f>
        <v>0</v>
      </c>
      <c r="AK1032" s="362">
        <f t="shared" ref="AK1032" si="3066">AK1031</f>
        <v>0</v>
      </c>
      <c r="AL1032" s="362">
        <f t="shared" ref="AL1032" si="3067">AL1031</f>
        <v>0</v>
      </c>
      <c r="AM1032" s="362">
        <f t="shared" ref="AM1032" si="3068">AM1031</f>
        <v>0</v>
      </c>
      <c r="AN1032" s="362">
        <f t="shared" ref="AN1032" si="3069">AN1031</f>
        <v>0</v>
      </c>
      <c r="AO1032" s="362">
        <f t="shared" ref="AO1032" si="3070">AO1031</f>
        <v>0</v>
      </c>
      <c r="AP1032" s="362">
        <f t="shared" ref="AP1032" si="3071">AP1031</f>
        <v>0</v>
      </c>
      <c r="AQ1032" s="362">
        <f t="shared" ref="AQ1032" si="3072">AQ1031</f>
        <v>0</v>
      </c>
      <c r="AR1032" s="362">
        <f t="shared" ref="AR1032" si="3073">AR1031</f>
        <v>0</v>
      </c>
      <c r="AS1032" s="266"/>
    </row>
    <row r="1033" spans="1:46" ht="15" hidden="1"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hidden="1"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hidden="1"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hidden="1" customHeight="1" outlineLevel="1">
      <c r="A1036" s="464"/>
      <c r="B1036" s="254" t="s">
        <v>346</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AE1035</f>
        <v>0</v>
      </c>
      <c r="AF1036" s="362">
        <f t="shared" ref="AF1036" si="3074">AF1035</f>
        <v>0</v>
      </c>
      <c r="AG1036" s="362">
        <f t="shared" ref="AG1036" si="3075">AG1035</f>
        <v>0</v>
      </c>
      <c r="AH1036" s="362">
        <f t="shared" ref="AH1036" si="3076">AH1035</f>
        <v>0</v>
      </c>
      <c r="AI1036" s="362">
        <f t="shared" ref="AI1036" si="3077">AI1035</f>
        <v>0</v>
      </c>
      <c r="AJ1036" s="362">
        <f t="shared" ref="AJ1036" si="3078">AJ1035</f>
        <v>0</v>
      </c>
      <c r="AK1036" s="362">
        <f t="shared" ref="AK1036" si="3079">AK1035</f>
        <v>0</v>
      </c>
      <c r="AL1036" s="362">
        <f t="shared" ref="AL1036" si="3080">AL1035</f>
        <v>0</v>
      </c>
      <c r="AM1036" s="362">
        <f t="shared" ref="AM1036" si="3081">AM1035</f>
        <v>0</v>
      </c>
      <c r="AN1036" s="362">
        <f t="shared" ref="AN1036" si="3082">AN1035</f>
        <v>0</v>
      </c>
      <c r="AO1036" s="362">
        <f t="shared" ref="AO1036" si="3083">AO1035</f>
        <v>0</v>
      </c>
      <c r="AP1036" s="362">
        <f t="shared" ref="AP1036" si="3084">AP1035</f>
        <v>0</v>
      </c>
      <c r="AQ1036" s="362">
        <f t="shared" ref="AQ1036" si="3085">AQ1035</f>
        <v>0</v>
      </c>
      <c r="AR1036" s="362">
        <f t="shared" ref="AR1036" si="3086">AR1035</f>
        <v>0</v>
      </c>
      <c r="AS1036" s="257"/>
    </row>
    <row r="1037" spans="1:46" ht="15" hidden="1"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5.75" hidden="1" outlineLevel="1">
      <c r="A1038" s="464"/>
      <c r="B1038" s="248" t="s">
        <v>488</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hidden="1" outlineLevel="1">
      <c r="A1039" s="464">
        <v>15</v>
      </c>
      <c r="B1039" s="254" t="s">
        <v>493</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hidden="1" outlineLevel="1">
      <c r="A1040" s="464"/>
      <c r="B1040" s="254" t="s">
        <v>346</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3087">AG1039</f>
        <v>0</v>
      </c>
      <c r="AH1040" s="362">
        <f t="shared" si="3087"/>
        <v>0</v>
      </c>
      <c r="AI1040" s="362">
        <f t="shared" si="3087"/>
        <v>0</v>
      </c>
      <c r="AJ1040" s="362">
        <f>AJ1039</f>
        <v>0</v>
      </c>
      <c r="AK1040" s="362">
        <f t="shared" si="3087"/>
        <v>0</v>
      </c>
      <c r="AL1040" s="362">
        <f t="shared" si="3087"/>
        <v>0</v>
      </c>
      <c r="AM1040" s="362">
        <f t="shared" si="3087"/>
        <v>0</v>
      </c>
      <c r="AN1040" s="362">
        <f t="shared" si="3087"/>
        <v>0</v>
      </c>
      <c r="AO1040" s="362">
        <f t="shared" si="3087"/>
        <v>0</v>
      </c>
      <c r="AP1040" s="362">
        <f t="shared" si="3087"/>
        <v>0</v>
      </c>
      <c r="AQ1040" s="362">
        <f t="shared" si="3087"/>
        <v>0</v>
      </c>
      <c r="AR1040" s="362">
        <f t="shared" si="3087"/>
        <v>0</v>
      </c>
      <c r="AS1040" s="257"/>
    </row>
    <row r="1041" spans="1:45" hidden="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hidden="1" outlineLevel="1">
      <c r="A1042" s="464">
        <v>16</v>
      </c>
      <c r="B1042" s="283" t="s">
        <v>489</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hidden="1" outlineLevel="1">
      <c r="A1043" s="464"/>
      <c r="B1043" s="254" t="s">
        <v>346</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3088">AF1042</f>
        <v>0</v>
      </c>
      <c r="AG1043" s="362">
        <f t="shared" si="3088"/>
        <v>0</v>
      </c>
      <c r="AH1043" s="362">
        <f t="shared" si="3088"/>
        <v>0</v>
      </c>
      <c r="AI1043" s="362">
        <f t="shared" si="3088"/>
        <v>0</v>
      </c>
      <c r="AJ1043" s="362">
        <f t="shared" si="3088"/>
        <v>0</v>
      </c>
      <c r="AK1043" s="362">
        <f t="shared" si="3088"/>
        <v>0</v>
      </c>
      <c r="AL1043" s="362">
        <f t="shared" si="3088"/>
        <v>0</v>
      </c>
      <c r="AM1043" s="362">
        <f t="shared" si="3088"/>
        <v>0</v>
      </c>
      <c r="AN1043" s="362">
        <f t="shared" si="3088"/>
        <v>0</v>
      </c>
      <c r="AO1043" s="362">
        <f t="shared" si="3088"/>
        <v>0</v>
      </c>
      <c r="AP1043" s="362">
        <f t="shared" si="3088"/>
        <v>0</v>
      </c>
      <c r="AQ1043" s="362">
        <f t="shared" si="3088"/>
        <v>0</v>
      </c>
      <c r="AR1043" s="362">
        <f>AR1042</f>
        <v>0</v>
      </c>
      <c r="AS1043" s="257"/>
    </row>
    <row r="1044" spans="1:45" s="243" customFormat="1" hidden="1"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5.75" hidden="1" outlineLevel="1">
      <c r="A1045" s="464"/>
      <c r="B1045" s="455" t="s">
        <v>494</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hidden="1"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hidden="1" outlineLevel="1">
      <c r="A1047" s="464"/>
      <c r="B1047" s="254" t="s">
        <v>346</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3089">AF1046</f>
        <v>0</v>
      </c>
      <c r="AG1047" s="362">
        <f t="shared" si="3089"/>
        <v>0</v>
      </c>
      <c r="AH1047" s="362">
        <f t="shared" si="3089"/>
        <v>0</v>
      </c>
      <c r="AI1047" s="362">
        <f t="shared" si="3089"/>
        <v>0</v>
      </c>
      <c r="AJ1047" s="362">
        <f t="shared" si="3089"/>
        <v>0</v>
      </c>
      <c r="AK1047" s="362">
        <f t="shared" si="3089"/>
        <v>0</v>
      </c>
      <c r="AL1047" s="362">
        <f t="shared" si="3089"/>
        <v>0</v>
      </c>
      <c r="AM1047" s="362">
        <f t="shared" si="3089"/>
        <v>0</v>
      </c>
      <c r="AN1047" s="362">
        <f t="shared" si="3089"/>
        <v>0</v>
      </c>
      <c r="AO1047" s="362">
        <f t="shared" si="3089"/>
        <v>0</v>
      </c>
      <c r="AP1047" s="362">
        <f t="shared" si="3089"/>
        <v>0</v>
      </c>
      <c r="AQ1047" s="362">
        <f t="shared" si="3089"/>
        <v>0</v>
      </c>
      <c r="AR1047" s="362">
        <f t="shared" si="3089"/>
        <v>0</v>
      </c>
      <c r="AS1047" s="266"/>
    </row>
    <row r="1048" spans="1:45" hidden="1"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hidden="1"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hidden="1" outlineLevel="1">
      <c r="A1050" s="464"/>
      <c r="B1050" s="254" t="s">
        <v>346</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3090">AF1049</f>
        <v>0</v>
      </c>
      <c r="AG1050" s="362">
        <f t="shared" si="3090"/>
        <v>0</v>
      </c>
      <c r="AH1050" s="362">
        <f t="shared" si="3090"/>
        <v>0</v>
      </c>
      <c r="AI1050" s="362">
        <f t="shared" si="3090"/>
        <v>0</v>
      </c>
      <c r="AJ1050" s="362">
        <f t="shared" si="3090"/>
        <v>0</v>
      </c>
      <c r="AK1050" s="362">
        <f t="shared" si="3090"/>
        <v>0</v>
      </c>
      <c r="AL1050" s="362">
        <f t="shared" si="3090"/>
        <v>0</v>
      </c>
      <c r="AM1050" s="362">
        <f t="shared" si="3090"/>
        <v>0</v>
      </c>
      <c r="AN1050" s="362">
        <f t="shared" si="3090"/>
        <v>0</v>
      </c>
      <c r="AO1050" s="362">
        <f t="shared" si="3090"/>
        <v>0</v>
      </c>
      <c r="AP1050" s="362">
        <f t="shared" si="3090"/>
        <v>0</v>
      </c>
      <c r="AQ1050" s="362">
        <f t="shared" si="3090"/>
        <v>0</v>
      </c>
      <c r="AR1050" s="362">
        <f t="shared" si="3090"/>
        <v>0</v>
      </c>
      <c r="AS1050" s="266"/>
    </row>
    <row r="1051" spans="1:45" hidden="1"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hidden="1"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hidden="1" outlineLevel="1">
      <c r="A1053" s="464"/>
      <c r="B1053" s="254" t="s">
        <v>346</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3091">AF1052</f>
        <v>0</v>
      </c>
      <c r="AG1053" s="362">
        <f t="shared" si="3091"/>
        <v>0</v>
      </c>
      <c r="AH1053" s="362">
        <f t="shared" si="3091"/>
        <v>0</v>
      </c>
      <c r="AI1053" s="362">
        <f t="shared" si="3091"/>
        <v>0</v>
      </c>
      <c r="AJ1053" s="362">
        <f t="shared" si="3091"/>
        <v>0</v>
      </c>
      <c r="AK1053" s="362">
        <f t="shared" si="3091"/>
        <v>0</v>
      </c>
      <c r="AL1053" s="362">
        <f t="shared" si="3091"/>
        <v>0</v>
      </c>
      <c r="AM1053" s="362">
        <f t="shared" si="3091"/>
        <v>0</v>
      </c>
      <c r="AN1053" s="362">
        <f t="shared" si="3091"/>
        <v>0</v>
      </c>
      <c r="AO1053" s="362">
        <f t="shared" si="3091"/>
        <v>0</v>
      </c>
      <c r="AP1053" s="362">
        <f t="shared" si="3091"/>
        <v>0</v>
      </c>
      <c r="AQ1053" s="362">
        <f t="shared" si="3091"/>
        <v>0</v>
      </c>
      <c r="AR1053" s="362">
        <f t="shared" si="3091"/>
        <v>0</v>
      </c>
      <c r="AS1053" s="257"/>
    </row>
    <row r="1054" spans="1:45" hidden="1"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hidden="1"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hidden="1" outlineLevel="1">
      <c r="A1056" s="464"/>
      <c r="B1056" s="254" t="s">
        <v>346</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3092">AE1055</f>
        <v>0</v>
      </c>
      <c r="AF1056" s="362">
        <f t="shared" si="3092"/>
        <v>0</v>
      </c>
      <c r="AG1056" s="362">
        <f t="shared" si="3092"/>
        <v>0</v>
      </c>
      <c r="AH1056" s="362">
        <f t="shared" si="3092"/>
        <v>0</v>
      </c>
      <c r="AI1056" s="362">
        <f t="shared" si="3092"/>
        <v>0</v>
      </c>
      <c r="AJ1056" s="362">
        <f t="shared" si="3092"/>
        <v>0</v>
      </c>
      <c r="AK1056" s="362">
        <f t="shared" si="3092"/>
        <v>0</v>
      </c>
      <c r="AL1056" s="362">
        <f t="shared" si="3092"/>
        <v>0</v>
      </c>
      <c r="AM1056" s="362">
        <f t="shared" si="3092"/>
        <v>0</v>
      </c>
      <c r="AN1056" s="362">
        <f t="shared" si="3092"/>
        <v>0</v>
      </c>
      <c r="AO1056" s="362">
        <f t="shared" si="3092"/>
        <v>0</v>
      </c>
      <c r="AP1056" s="362">
        <f t="shared" si="3092"/>
        <v>0</v>
      </c>
      <c r="AQ1056" s="362">
        <f t="shared" si="3092"/>
        <v>0</v>
      </c>
      <c r="AR1056" s="362">
        <f t="shared" si="3092"/>
        <v>0</v>
      </c>
      <c r="AS1056" s="266"/>
    </row>
    <row r="1057" spans="1:45" ht="15.75" hidden="1"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5.75" outlineLevel="1">
      <c r="A1058" s="464"/>
      <c r="B1058" s="454" t="s">
        <v>501</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5.75" outlineLevel="1">
      <c r="A1059" s="464"/>
      <c r="B1059" s="443" t="s">
        <v>497</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customHeight="1" outlineLevel="1">
      <c r="A1060" s="464">
        <v>21</v>
      </c>
      <c r="B1060" s="379" t="s">
        <v>113</v>
      </c>
      <c r="C1060" s="251" t="s">
        <v>25</v>
      </c>
      <c r="D1060" s="255">
        <f>SUMIFS('7.  Persistence Report'!AZ$27:AZ$603,'7.  Persistence Report'!$D$27:$D$603,$B1060,'7.  Persistence Report'!$H$27:$H$603,$D$990,'7.  Persistence Report'!$J$27:$J$603,"&lt;&gt;Adjustment")</f>
        <v>0</v>
      </c>
      <c r="E1060" s="255">
        <f>SUMIFS('7.  Persistence Report'!BA$27:BA$603,'7.  Persistence Report'!$D$27:$D$603,$B1060,'7.  Persistence Report'!$H$27:$H$603,$D$990,'7.  Persistence Report'!$J$27:$J$603,"&lt;&gt;Adjustment")</f>
        <v>0</v>
      </c>
      <c r="F1060" s="255">
        <f>SUMIFS('7.  Persistence Report'!BB$27:BB$603,'7.  Persistence Report'!$D$27:$D$603,$B1060,'7.  Persistence Report'!$H$27:$H$603,$D$990,'7.  Persistence Report'!$J$27:$J$603,"&lt;&gt;Adjustment")</f>
        <v>0</v>
      </c>
      <c r="G1060" s="255">
        <f>SUMIFS('7.  Persistence Report'!BC$27:BC$603,'7.  Persistence Report'!$D$27:$D$603,$B1060,'7.  Persistence Report'!$H$27:$H$603,$D$990,'7.  Persistence Report'!$J$27:$J$603,"&lt;&gt;Adjustment")</f>
        <v>0</v>
      </c>
      <c r="H1060" s="255">
        <f>SUMIFS('7.  Persistence Report'!BD$27:BD$603,'7.  Persistence Report'!$D$27:$D$603,$B1060,'7.  Persistence Report'!$H$27:$H$603,$D$990,'7.  Persistence Report'!$J$27:$J$603,"&lt;&gt;Adjustment")</f>
        <v>0</v>
      </c>
      <c r="I1060" s="255">
        <f>SUMIFS('7.  Persistence Report'!BE$27:BE$603,'7.  Persistence Report'!$D$27:$D$603,$B1060,'7.  Persistence Report'!$H$27:$H$603,$D$990,'7.  Persistence Report'!$J$27:$J$603,"&lt;&gt;Adjustment")</f>
        <v>0</v>
      </c>
      <c r="J1060" s="255">
        <f>SUMIFS('7.  Persistence Report'!BF$27:BF$603,'7.  Persistence Report'!$D$27:$D$603,$B1060,'7.  Persistence Report'!$H$27:$H$603,$D$990,'7.  Persistence Report'!$J$27:$J$603,"&lt;&gt;Adjustment")</f>
        <v>0</v>
      </c>
      <c r="K1060" s="255">
        <f>SUMIFS('7.  Persistence Report'!BG$27:BG$603,'7.  Persistence Report'!$D$27:$D$603,$B1060,'7.  Persistence Report'!$H$27:$H$603,$D$990,'7.  Persistence Report'!$J$27:$J$603,"&lt;&gt;Adjustment")</f>
        <v>0</v>
      </c>
      <c r="L1060" s="255">
        <f>SUMIFS('7.  Persistence Report'!BH$27:BH$603,'7.  Persistence Report'!$D$27:$D$603,$B1060,'7.  Persistence Report'!$H$27:$H$603,$D$990,'7.  Persistence Report'!$J$27:$J$603,"&lt;&gt;Adjustment")</f>
        <v>0</v>
      </c>
      <c r="M1060" s="255">
        <f>SUMIFS('7.  Persistence Report'!BI$27:BI$603,'7.  Persistence Report'!$D$27:$D$603,$B1060,'7.  Persistence Report'!$H$27:$H$603,$D$990,'7.  Persistence Report'!$J$27:$J$603,"&lt;&gt;Adjustment")</f>
        <v>0</v>
      </c>
      <c r="N1060" s="255">
        <f>SUMIFS('7.  Persistence Report'!BJ$27:BJ$603,'7.  Persistence Report'!$D$27:$D$603,$B1060,'7.  Persistence Report'!$H$27:$H$603,$D$990,'7.  Persistence Report'!$J$27:$J$603,"&lt;&gt;Adjustment")</f>
        <v>0</v>
      </c>
      <c r="O1060" s="255">
        <f>SUMIFS('7.  Persistence Report'!BK$27:BK$603,'7.  Persistence Report'!$D$27:$D$603,$B1060,'7.  Persistence Report'!$H$27:$H$603,$D$990,'7.  Persistence Report'!$J$27:$J$603,"&lt;&gt;Adjustment")</f>
        <v>0</v>
      </c>
      <c r="P1060" s="255">
        <f>SUMIFS('7.  Persistence Report'!BL$27:BL$603,'7.  Persistence Report'!$D$27:$D$603,$B1060,'7.  Persistence Report'!$H$27:$H$603,$D$990,'7.  Persistence Report'!$J$27:$J$603,"&lt;&gt;Adjustment")</f>
        <v>0</v>
      </c>
      <c r="Q1060" s="251"/>
      <c r="R1060" s="255">
        <f>SUMIFS('7.  Persistence Report'!U$27:U$603,'7.  Persistence Report'!$D$27:$D$603,$B1060,'7.  Persistence Report'!$H$27:$H$603,$R$990,'7.  Persistence Report'!$J$27:$J$603,"&lt;&gt;Adjustment")</f>
        <v>0</v>
      </c>
      <c r="S1060" s="255">
        <f>SUMIFS('7.  Persistence Report'!V$27:V$603,'7.  Persistence Report'!$D$27:$D$603,$B1060,'7.  Persistence Report'!$H$27:$H$603,$R$990,'7.  Persistence Report'!$J$27:$J$603,"&lt;&gt;Adjustment")</f>
        <v>0</v>
      </c>
      <c r="T1060" s="255">
        <f>SUMIFS('7.  Persistence Report'!W$27:W$603,'7.  Persistence Report'!$D$27:$D$603,$B1060,'7.  Persistence Report'!$H$27:$H$603,$R$990,'7.  Persistence Report'!$J$27:$J$603,"&lt;&gt;Adjustment")</f>
        <v>0</v>
      </c>
      <c r="U1060" s="255">
        <f>SUMIFS('7.  Persistence Report'!X$27:X$603,'7.  Persistence Report'!$D$27:$D$603,$B1060,'7.  Persistence Report'!$H$27:$H$603,$R$990,'7.  Persistence Report'!$J$27:$J$603,"&lt;&gt;Adjustment")</f>
        <v>0</v>
      </c>
      <c r="V1060" s="255">
        <f>SUMIFS('7.  Persistence Report'!Y$27:Y$603,'7.  Persistence Report'!$D$27:$D$603,$B1060,'7.  Persistence Report'!$H$27:$H$603,$R$990,'7.  Persistence Report'!$J$27:$J$603,"&lt;&gt;Adjustment")</f>
        <v>0</v>
      </c>
      <c r="W1060" s="255">
        <f>SUMIFS('7.  Persistence Report'!Z$27:Z$603,'7.  Persistence Report'!$D$27:$D$603,$B1060,'7.  Persistence Report'!$H$27:$H$603,$R$990,'7.  Persistence Report'!$J$27:$J$603,"&lt;&gt;Adjustment")</f>
        <v>0</v>
      </c>
      <c r="X1060" s="255">
        <f>SUMIFS('7.  Persistence Report'!AA$27:AA$603,'7.  Persistence Report'!$D$27:$D$603,$B1060,'7.  Persistence Report'!$H$27:$H$603,$R$990,'7.  Persistence Report'!$J$27:$J$603,"&lt;&gt;Adjustment")</f>
        <v>0</v>
      </c>
      <c r="Y1060" s="255">
        <f>SUMIFS('7.  Persistence Report'!AB$27:AB$603,'7.  Persistence Report'!$D$27:$D$603,$B1060,'7.  Persistence Report'!$H$27:$H$603,$R$990,'7.  Persistence Report'!$J$27:$J$603,"&lt;&gt;Adjustment")</f>
        <v>0</v>
      </c>
      <c r="Z1060" s="255">
        <f>SUMIFS('7.  Persistence Report'!AC$27:AC$603,'7.  Persistence Report'!$D$27:$D$603,$B1060,'7.  Persistence Report'!$H$27:$H$603,$R$990,'7.  Persistence Report'!$J$27:$J$603,"&lt;&gt;Adjustment")</f>
        <v>0</v>
      </c>
      <c r="AA1060" s="255">
        <f>SUMIFS('7.  Persistence Report'!AD$27:AD$603,'7.  Persistence Report'!$D$27:$D$603,$B1060,'7.  Persistence Report'!$H$27:$H$603,$R$990,'7.  Persistence Report'!$J$27:$J$603,"&lt;&gt;Adjustment")</f>
        <v>0</v>
      </c>
      <c r="AB1060" s="255">
        <f>SUMIFS('7.  Persistence Report'!AE$27:AE$603,'7.  Persistence Report'!$D$27:$D$603,$B1060,'7.  Persistence Report'!$H$27:$H$603,$R$990,'7.  Persistence Report'!$J$27:$J$603,"&lt;&gt;Adjustment")</f>
        <v>0</v>
      </c>
      <c r="AC1060" s="255">
        <f>SUMIFS('7.  Persistence Report'!AF$27:AF$603,'7.  Persistence Report'!$D$27:$D$603,$B1060,'7.  Persistence Report'!$H$27:$H$603,$R$990,'7.  Persistence Report'!$J$27:$J$603,"&lt;&gt;Adjustment")</f>
        <v>0</v>
      </c>
      <c r="AD1060" s="255">
        <f>SUMIFS('7.  Persistence Report'!AG$27:AG$603,'7.  Persistence Report'!$D$27:$D$603,$B1060,'7.  Persistence Report'!$H$27:$H$603,$R$990,'7.  Persistence Report'!$J$27:$J$603,"&lt;&gt;Adjustment")</f>
        <v>0</v>
      </c>
      <c r="AE1060" s="361">
        <f>IFERROR(VLOOKUP($B1060,'3-a.  Rate Class Allocations'!$B:$AY,28,FALSE),0)</f>
        <v>0</v>
      </c>
      <c r="AF1060" s="361">
        <f>IFERROR(VLOOKUP($B1060,'3-a.  Rate Class Allocations'!$B:$AY,30,FALSE),0)</f>
        <v>0</v>
      </c>
      <c r="AG1060" s="361">
        <f>IFERROR(VLOOKUP($B1060,'3-a.  Rate Class Allocations'!$B:$AY,32,FALSE),0)</f>
        <v>0</v>
      </c>
      <c r="AH1060" s="361">
        <f>IFERROR(VLOOKUP($B1060,'3-a.  Rate Class Allocations'!$B:$AY,33,FALSE),0)</f>
        <v>0</v>
      </c>
      <c r="AI1060" s="361">
        <f>IFERROR(VLOOKUP($B1060,'3-a.  Rate Class Allocations'!$B:$AY,35,FALSE),0)</f>
        <v>0</v>
      </c>
      <c r="AJ1060" s="361">
        <f>IFERROR(VLOOKUP($B1060,'3-a.  Rate Class Allocations'!$B:$AY,37,FALSE),0)</f>
        <v>0</v>
      </c>
      <c r="AK1060" s="361"/>
      <c r="AL1060" s="361"/>
      <c r="AM1060" s="361"/>
      <c r="AN1060" s="361"/>
      <c r="AO1060" s="361"/>
      <c r="AP1060" s="361"/>
      <c r="AQ1060" s="361"/>
      <c r="AR1060" s="361"/>
      <c r="AS1060" s="256">
        <f>SUM(AE1060:AR1060)</f>
        <v>0</v>
      </c>
    </row>
    <row r="1061" spans="1:45" ht="15" customHeight="1" outlineLevel="1">
      <c r="A1061" s="464"/>
      <c r="B1061" s="254" t="s">
        <v>346</v>
      </c>
      <c r="C1061" s="251" t="s">
        <v>163</v>
      </c>
      <c r="D1061" s="255">
        <f>SUMIFS('7.  Persistence Report'!AZ$27:AZ$603,'7.  Persistence Report'!$D$27:$D$603,$B1060,'7.  Persistence Report'!$H$27:$H$603,$D$990,'7.  Persistence Report'!$J$27:$J$603,"Adjustment")</f>
        <v>0</v>
      </c>
      <c r="E1061" s="255">
        <f>SUMIFS('7.  Persistence Report'!BA$27:BA$603,'7.  Persistence Report'!$D$27:$D$603,$B1060,'7.  Persistence Report'!$H$27:$H$603,$D$990,'7.  Persistence Report'!$J$27:$J$603,"Adjustment")</f>
        <v>0</v>
      </c>
      <c r="F1061" s="255">
        <f>SUMIFS('7.  Persistence Report'!BB$27:BB$603,'7.  Persistence Report'!$D$27:$D$603,$B1060,'7.  Persistence Report'!$H$27:$H$603,$D$990,'7.  Persistence Report'!$J$27:$J$603,"Adjustment")</f>
        <v>0</v>
      </c>
      <c r="G1061" s="255">
        <f>SUMIFS('7.  Persistence Report'!BC$27:BC$603,'7.  Persistence Report'!$D$27:$D$603,$B1060,'7.  Persistence Report'!$H$27:$H$603,$D$990,'7.  Persistence Report'!$J$27:$J$603,"Adjustment")</f>
        <v>0</v>
      </c>
      <c r="H1061" s="255">
        <f>SUMIFS('7.  Persistence Report'!BD$27:BD$603,'7.  Persistence Report'!$D$27:$D$603,$B1060,'7.  Persistence Report'!$H$27:$H$603,$D$990,'7.  Persistence Report'!$J$27:$J$603,"Adjustment")</f>
        <v>0</v>
      </c>
      <c r="I1061" s="255">
        <f>SUMIFS('7.  Persistence Report'!BE$27:BE$603,'7.  Persistence Report'!$D$27:$D$603,$B1060,'7.  Persistence Report'!$H$27:$H$603,$D$990,'7.  Persistence Report'!$J$27:$J$603,"Adjustment")</f>
        <v>0</v>
      </c>
      <c r="J1061" s="255">
        <f>SUMIFS('7.  Persistence Report'!BF$27:BF$603,'7.  Persistence Report'!$D$27:$D$603,$B1060,'7.  Persistence Report'!$H$27:$H$603,$D$990,'7.  Persistence Report'!$J$27:$J$603,"Adjustment")</f>
        <v>0</v>
      </c>
      <c r="K1061" s="255">
        <f>SUMIFS('7.  Persistence Report'!BG$27:BG$603,'7.  Persistence Report'!$D$27:$D$603,$B1060,'7.  Persistence Report'!$H$27:$H$603,$D$990,'7.  Persistence Report'!$J$27:$J$603,"Adjustment")</f>
        <v>0</v>
      </c>
      <c r="L1061" s="255">
        <f>SUMIFS('7.  Persistence Report'!BH$27:BH$603,'7.  Persistence Report'!$D$27:$D$603,$B1060,'7.  Persistence Report'!$H$27:$H$603,$D$990,'7.  Persistence Report'!$J$27:$J$603,"Adjustment")</f>
        <v>0</v>
      </c>
      <c r="M1061" s="255">
        <f>SUMIFS('7.  Persistence Report'!BI$27:BI$603,'7.  Persistence Report'!$D$27:$D$603,$B1060,'7.  Persistence Report'!$H$27:$H$603,$D$990,'7.  Persistence Report'!$J$27:$J$603,"Adjustment")</f>
        <v>0</v>
      </c>
      <c r="N1061" s="255">
        <f>SUMIFS('7.  Persistence Report'!BJ$27:BJ$603,'7.  Persistence Report'!$D$27:$D$603,$B1060,'7.  Persistence Report'!$H$27:$H$603,$D$990,'7.  Persistence Report'!$J$27:$J$603,"Adjustment")</f>
        <v>0</v>
      </c>
      <c r="O1061" s="255">
        <f>SUMIFS('7.  Persistence Report'!BK$27:BK$603,'7.  Persistence Report'!$D$27:$D$603,$B1060,'7.  Persistence Report'!$H$27:$H$603,$D$990,'7.  Persistence Report'!$J$27:$J$603,"Adjustment")</f>
        <v>0</v>
      </c>
      <c r="P1061" s="255">
        <f>SUMIFS('7.  Persistence Report'!BL$27:BL$603,'7.  Persistence Report'!$D$27:$D$603,$B1060,'7.  Persistence Report'!$H$27:$H$603,$D$990,'7.  Persistence Report'!$J$27:$J$603,"Adjustment")</f>
        <v>0</v>
      </c>
      <c r="Q1061" s="251"/>
      <c r="R1061" s="255">
        <f>SUMIFS('7.  Persistence Report'!U$27:U$603,'7.  Persistence Report'!$D$27:$D$603,$B1060,'7.  Persistence Report'!$H$27:$H$603,$R$990,'7.  Persistence Report'!$J$27:$J$603,"Adjustment")</f>
        <v>0</v>
      </c>
      <c r="S1061" s="255">
        <f>SUMIFS('7.  Persistence Report'!V$27:V$603,'7.  Persistence Report'!$D$27:$D$603,$B1060,'7.  Persistence Report'!$H$27:$H$603,$R$990,'7.  Persistence Report'!$J$27:$J$603,"Adjustment")</f>
        <v>0</v>
      </c>
      <c r="T1061" s="255">
        <f>SUMIFS('7.  Persistence Report'!W$27:W$603,'7.  Persistence Report'!$D$27:$D$603,$B1060,'7.  Persistence Report'!$H$27:$H$603,$R$990,'7.  Persistence Report'!$J$27:$J$603,"Adjustment")</f>
        <v>0</v>
      </c>
      <c r="U1061" s="255">
        <f>SUMIFS('7.  Persistence Report'!X$27:X$603,'7.  Persistence Report'!$D$27:$D$603,$B1060,'7.  Persistence Report'!$H$27:$H$603,$R$990,'7.  Persistence Report'!$J$27:$J$603,"Adjustment")</f>
        <v>0</v>
      </c>
      <c r="V1061" s="255">
        <f>SUMIFS('7.  Persistence Report'!Y$27:Y$603,'7.  Persistence Report'!$D$27:$D$603,$B1060,'7.  Persistence Report'!$H$27:$H$603,$R$990,'7.  Persistence Report'!$J$27:$J$603,"Adjustment")</f>
        <v>0</v>
      </c>
      <c r="W1061" s="255">
        <f>SUMIFS('7.  Persistence Report'!Z$27:Z$603,'7.  Persistence Report'!$D$27:$D$603,$B1060,'7.  Persistence Report'!$H$27:$H$603,$R$990,'7.  Persistence Report'!$J$27:$J$603,"Adjustment")</f>
        <v>0</v>
      </c>
      <c r="X1061" s="255">
        <f>SUMIFS('7.  Persistence Report'!AA$27:AA$603,'7.  Persistence Report'!$D$27:$D$603,$B1060,'7.  Persistence Report'!$H$27:$H$603,$R$990,'7.  Persistence Report'!$J$27:$J$603,"Adjustment")</f>
        <v>0</v>
      </c>
      <c r="Y1061" s="255">
        <f>SUMIFS('7.  Persistence Report'!AB$27:AB$603,'7.  Persistence Report'!$D$27:$D$603,$B1060,'7.  Persistence Report'!$H$27:$H$603,$R$990,'7.  Persistence Report'!$J$27:$J$603,"Adjustment")</f>
        <v>0</v>
      </c>
      <c r="Z1061" s="255">
        <f>SUMIFS('7.  Persistence Report'!AC$27:AC$603,'7.  Persistence Report'!$D$27:$D$603,$B1060,'7.  Persistence Report'!$H$27:$H$603,$R$990,'7.  Persistence Report'!$J$27:$J$603,"Adjustment")</f>
        <v>0</v>
      </c>
      <c r="AA1061" s="255">
        <f>SUMIFS('7.  Persistence Report'!AD$27:AD$603,'7.  Persistence Report'!$D$27:$D$603,$B1060,'7.  Persistence Report'!$H$27:$H$603,$R$990,'7.  Persistence Report'!$J$27:$J$603,"Adjustment")</f>
        <v>0</v>
      </c>
      <c r="AB1061" s="255">
        <f>SUMIFS('7.  Persistence Report'!AE$27:AE$603,'7.  Persistence Report'!$D$27:$D$603,$B1060,'7.  Persistence Report'!$H$27:$H$603,$R$990,'7.  Persistence Report'!$J$27:$J$603,"Adjustment")</f>
        <v>0</v>
      </c>
      <c r="AC1061" s="255">
        <f>SUMIFS('7.  Persistence Report'!AF$27:AF$603,'7.  Persistence Report'!$D$27:$D$603,$B1060,'7.  Persistence Report'!$H$27:$H$603,$R$990,'7.  Persistence Report'!$J$27:$J$603,"Adjustment")</f>
        <v>0</v>
      </c>
      <c r="AD1061" s="255">
        <f>SUMIFS('7.  Persistence Report'!AG$27:AG$603,'7.  Persistence Report'!$D$27:$D$603,$B1060,'7.  Persistence Report'!$H$27:$H$603,$R$990,'7.  Persistence Report'!$J$27:$J$603,"Adjustment")</f>
        <v>0</v>
      </c>
      <c r="AE1061" s="362">
        <f>AE1060</f>
        <v>0</v>
      </c>
      <c r="AF1061" s="362">
        <f t="shared" ref="AF1061" si="3093">AF1060</f>
        <v>0</v>
      </c>
      <c r="AG1061" s="362">
        <f t="shared" ref="AG1061" si="3094">AG1060</f>
        <v>0</v>
      </c>
      <c r="AH1061" s="362">
        <f t="shared" ref="AH1061" si="3095">AH1060</f>
        <v>0</v>
      </c>
      <c r="AI1061" s="362">
        <f t="shared" ref="AI1061" si="3096">AI1060</f>
        <v>0</v>
      </c>
      <c r="AJ1061" s="362">
        <f t="shared" ref="AJ1061" si="3097">AJ1060</f>
        <v>0</v>
      </c>
      <c r="AK1061" s="362">
        <f t="shared" ref="AK1061" si="3098">AK1060</f>
        <v>0</v>
      </c>
      <c r="AL1061" s="362">
        <f t="shared" ref="AL1061" si="3099">AL1060</f>
        <v>0</v>
      </c>
      <c r="AM1061" s="362">
        <f t="shared" ref="AM1061" si="3100">AM1060</f>
        <v>0</v>
      </c>
      <c r="AN1061" s="362">
        <f t="shared" ref="AN1061" si="3101">AN1060</f>
        <v>0</v>
      </c>
      <c r="AO1061" s="362">
        <f t="shared" ref="AO1061" si="3102">AO1060</f>
        <v>0</v>
      </c>
      <c r="AP1061" s="362">
        <f t="shared" ref="AP1061" si="3103">AP1060</f>
        <v>0</v>
      </c>
      <c r="AQ1061" s="362">
        <f t="shared" ref="AQ1061" si="3104">AQ1060</f>
        <v>0</v>
      </c>
      <c r="AR1061" s="362">
        <f t="shared" ref="AR1061" si="3105">AR1060</f>
        <v>0</v>
      </c>
      <c r="AS1061" s="266"/>
    </row>
    <row r="1062" spans="1:45" ht="15"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customHeight="1" outlineLevel="1">
      <c r="A1063" s="464">
        <v>22</v>
      </c>
      <c r="B1063" s="379" t="s">
        <v>114</v>
      </c>
      <c r="C1063" s="251" t="s">
        <v>25</v>
      </c>
      <c r="D1063" s="255">
        <f>SUMIFS('7.  Persistence Report'!AZ$27:AZ$603,'7.  Persistence Report'!$D$27:$D$603,$B1063,'7.  Persistence Report'!$H$27:$H$603,$D$990,'7.  Persistence Report'!$J$27:$J$603,"&lt;&gt;Adjustment")</f>
        <v>0</v>
      </c>
      <c r="E1063" s="255">
        <f>SUMIFS('7.  Persistence Report'!BA$27:BA$603,'7.  Persistence Report'!$D$27:$D$603,$B1063,'7.  Persistence Report'!$H$27:$H$603,$D$990,'7.  Persistence Report'!$J$27:$J$603,"&lt;&gt;Adjustment")</f>
        <v>0</v>
      </c>
      <c r="F1063" s="255">
        <f>SUMIFS('7.  Persistence Report'!BB$27:BB$603,'7.  Persistence Report'!$D$27:$D$603,$B1063,'7.  Persistence Report'!$H$27:$H$603,$D$990,'7.  Persistence Report'!$J$27:$J$603,"&lt;&gt;Adjustment")</f>
        <v>0</v>
      </c>
      <c r="G1063" s="255">
        <f>SUMIFS('7.  Persistence Report'!BC$27:BC$603,'7.  Persistence Report'!$D$27:$D$603,$B1063,'7.  Persistence Report'!$H$27:$H$603,$D$990,'7.  Persistence Report'!$J$27:$J$603,"&lt;&gt;Adjustment")</f>
        <v>0</v>
      </c>
      <c r="H1063" s="255">
        <f>SUMIFS('7.  Persistence Report'!BD$27:BD$603,'7.  Persistence Report'!$D$27:$D$603,$B1063,'7.  Persistence Report'!$H$27:$H$603,$D$990,'7.  Persistence Report'!$J$27:$J$603,"&lt;&gt;Adjustment")</f>
        <v>0</v>
      </c>
      <c r="I1063" s="255">
        <f>SUMIFS('7.  Persistence Report'!BE$27:BE$603,'7.  Persistence Report'!$D$27:$D$603,$B1063,'7.  Persistence Report'!$H$27:$H$603,$D$990,'7.  Persistence Report'!$J$27:$J$603,"&lt;&gt;Adjustment")</f>
        <v>0</v>
      </c>
      <c r="J1063" s="255">
        <f>SUMIFS('7.  Persistence Report'!BF$27:BF$603,'7.  Persistence Report'!$D$27:$D$603,$B1063,'7.  Persistence Report'!$H$27:$H$603,$D$990,'7.  Persistence Report'!$J$27:$J$603,"&lt;&gt;Adjustment")</f>
        <v>0</v>
      </c>
      <c r="K1063" s="255">
        <f>SUMIFS('7.  Persistence Report'!BG$27:BG$603,'7.  Persistence Report'!$D$27:$D$603,$B1063,'7.  Persistence Report'!$H$27:$H$603,$D$990,'7.  Persistence Report'!$J$27:$J$603,"&lt;&gt;Adjustment")</f>
        <v>0</v>
      </c>
      <c r="L1063" s="255">
        <f>SUMIFS('7.  Persistence Report'!BH$27:BH$603,'7.  Persistence Report'!$D$27:$D$603,$B1063,'7.  Persistence Report'!$H$27:$H$603,$D$990,'7.  Persistence Report'!$J$27:$J$603,"&lt;&gt;Adjustment")</f>
        <v>0</v>
      </c>
      <c r="M1063" s="255">
        <f>SUMIFS('7.  Persistence Report'!BI$27:BI$603,'7.  Persistence Report'!$D$27:$D$603,$B1063,'7.  Persistence Report'!$H$27:$H$603,$D$990,'7.  Persistence Report'!$J$27:$J$603,"&lt;&gt;Adjustment")</f>
        <v>0</v>
      </c>
      <c r="N1063" s="255">
        <f>SUMIFS('7.  Persistence Report'!BJ$27:BJ$603,'7.  Persistence Report'!$D$27:$D$603,$B1063,'7.  Persistence Report'!$H$27:$H$603,$D$990,'7.  Persistence Report'!$J$27:$J$603,"&lt;&gt;Adjustment")</f>
        <v>0</v>
      </c>
      <c r="O1063" s="255">
        <f>SUMIFS('7.  Persistence Report'!BK$27:BK$603,'7.  Persistence Report'!$D$27:$D$603,$B1063,'7.  Persistence Report'!$H$27:$H$603,$D$990,'7.  Persistence Report'!$J$27:$J$603,"&lt;&gt;Adjustment")</f>
        <v>0</v>
      </c>
      <c r="P1063" s="255">
        <f>SUMIFS('7.  Persistence Report'!BL$27:BL$603,'7.  Persistence Report'!$D$27:$D$603,$B1063,'7.  Persistence Report'!$H$27:$H$603,$D$990,'7.  Persistence Report'!$J$27:$J$603,"&lt;&gt;Adjustment")</f>
        <v>0</v>
      </c>
      <c r="Q1063" s="251"/>
      <c r="R1063" s="255">
        <f>SUMIFS('7.  Persistence Report'!U$27:U$603,'7.  Persistence Report'!$D$27:$D$603,$B1063,'7.  Persistence Report'!$H$27:$H$603,$R$990,'7.  Persistence Report'!$J$27:$J$603,"&lt;&gt;Adjustment")</f>
        <v>0</v>
      </c>
      <c r="S1063" s="255">
        <f>SUMIFS('7.  Persistence Report'!V$27:V$603,'7.  Persistence Report'!$D$27:$D$603,$B1063,'7.  Persistence Report'!$H$27:$H$603,$R$990,'7.  Persistence Report'!$J$27:$J$603,"&lt;&gt;Adjustment")</f>
        <v>0</v>
      </c>
      <c r="T1063" s="255">
        <f>SUMIFS('7.  Persistence Report'!W$27:W$603,'7.  Persistence Report'!$D$27:$D$603,$B1063,'7.  Persistence Report'!$H$27:$H$603,$R$990,'7.  Persistence Report'!$J$27:$J$603,"&lt;&gt;Adjustment")</f>
        <v>0</v>
      </c>
      <c r="U1063" s="255">
        <f>SUMIFS('7.  Persistence Report'!X$27:X$603,'7.  Persistence Report'!$D$27:$D$603,$B1063,'7.  Persistence Report'!$H$27:$H$603,$R$990,'7.  Persistence Report'!$J$27:$J$603,"&lt;&gt;Adjustment")</f>
        <v>0</v>
      </c>
      <c r="V1063" s="255">
        <f>SUMIFS('7.  Persistence Report'!Y$27:Y$603,'7.  Persistence Report'!$D$27:$D$603,$B1063,'7.  Persistence Report'!$H$27:$H$603,$R$990,'7.  Persistence Report'!$J$27:$J$603,"&lt;&gt;Adjustment")</f>
        <v>0</v>
      </c>
      <c r="W1063" s="255">
        <f>SUMIFS('7.  Persistence Report'!Z$27:Z$603,'7.  Persistence Report'!$D$27:$D$603,$B1063,'7.  Persistence Report'!$H$27:$H$603,$R$990,'7.  Persistence Report'!$J$27:$J$603,"&lt;&gt;Adjustment")</f>
        <v>0</v>
      </c>
      <c r="X1063" s="255">
        <f>SUMIFS('7.  Persistence Report'!AA$27:AA$603,'7.  Persistence Report'!$D$27:$D$603,$B1063,'7.  Persistence Report'!$H$27:$H$603,$R$990,'7.  Persistence Report'!$J$27:$J$603,"&lt;&gt;Adjustment")</f>
        <v>0</v>
      </c>
      <c r="Y1063" s="255">
        <f>SUMIFS('7.  Persistence Report'!AB$27:AB$603,'7.  Persistence Report'!$D$27:$D$603,$B1063,'7.  Persistence Report'!$H$27:$H$603,$R$990,'7.  Persistence Report'!$J$27:$J$603,"&lt;&gt;Adjustment")</f>
        <v>0</v>
      </c>
      <c r="Z1063" s="255">
        <f>SUMIFS('7.  Persistence Report'!AC$27:AC$603,'7.  Persistence Report'!$D$27:$D$603,$B1063,'7.  Persistence Report'!$H$27:$H$603,$R$990,'7.  Persistence Report'!$J$27:$J$603,"&lt;&gt;Adjustment")</f>
        <v>0</v>
      </c>
      <c r="AA1063" s="255">
        <f>SUMIFS('7.  Persistence Report'!AD$27:AD$603,'7.  Persistence Report'!$D$27:$D$603,$B1063,'7.  Persistence Report'!$H$27:$H$603,$R$990,'7.  Persistence Report'!$J$27:$J$603,"&lt;&gt;Adjustment")</f>
        <v>0</v>
      </c>
      <c r="AB1063" s="255">
        <f>SUMIFS('7.  Persistence Report'!AE$27:AE$603,'7.  Persistence Report'!$D$27:$D$603,$B1063,'7.  Persistence Report'!$H$27:$H$603,$R$990,'7.  Persistence Report'!$J$27:$J$603,"&lt;&gt;Adjustment")</f>
        <v>0</v>
      </c>
      <c r="AC1063" s="255">
        <f>SUMIFS('7.  Persistence Report'!AF$27:AF$603,'7.  Persistence Report'!$D$27:$D$603,$B1063,'7.  Persistence Report'!$H$27:$H$603,$R$990,'7.  Persistence Report'!$J$27:$J$603,"&lt;&gt;Adjustment")</f>
        <v>0</v>
      </c>
      <c r="AD1063" s="255">
        <f>SUMIFS('7.  Persistence Report'!AG$27:AG$603,'7.  Persistence Report'!$D$27:$D$603,$B1063,'7.  Persistence Report'!$H$27:$H$603,$R$990,'7.  Persistence Report'!$J$27:$J$603,"&lt;&gt;Adjustment")</f>
        <v>0</v>
      </c>
      <c r="AE1063" s="361">
        <f>IFERROR(VLOOKUP($B1063,'3-a.  Rate Class Allocations'!$B:$AY,28,FALSE),0)</f>
        <v>0</v>
      </c>
      <c r="AF1063" s="361">
        <f>IFERROR(VLOOKUP($B1063,'3-a.  Rate Class Allocations'!$B:$AY,30,FALSE),0)</f>
        <v>0</v>
      </c>
      <c r="AG1063" s="361">
        <f>IFERROR(VLOOKUP($B1063,'3-a.  Rate Class Allocations'!$B:$AY,32,FALSE),0)</f>
        <v>0</v>
      </c>
      <c r="AH1063" s="361">
        <f>IFERROR(VLOOKUP($B1063,'3-a.  Rate Class Allocations'!$B:$AY,33,FALSE),0)</f>
        <v>0</v>
      </c>
      <c r="AI1063" s="361">
        <f>IFERROR(VLOOKUP($B1063,'3-a.  Rate Class Allocations'!$B:$AY,35,FALSE),0)</f>
        <v>0</v>
      </c>
      <c r="AJ1063" s="361">
        <f>IFERROR(VLOOKUP($B1063,'3-a.  Rate Class Allocations'!$B:$AY,37,FALSE),0)</f>
        <v>0</v>
      </c>
      <c r="AK1063" s="361"/>
      <c r="AL1063" s="361"/>
      <c r="AM1063" s="361"/>
      <c r="AN1063" s="361"/>
      <c r="AO1063" s="361"/>
      <c r="AP1063" s="361"/>
      <c r="AQ1063" s="361"/>
      <c r="AR1063" s="361"/>
      <c r="AS1063" s="256">
        <f>SUM(AE1063:AR1063)</f>
        <v>0</v>
      </c>
    </row>
    <row r="1064" spans="1:45" ht="15" customHeight="1" outlineLevel="1">
      <c r="A1064" s="464"/>
      <c r="B1064" s="254" t="s">
        <v>346</v>
      </c>
      <c r="C1064" s="251" t="s">
        <v>163</v>
      </c>
      <c r="D1064" s="255">
        <f>SUMIFS('7.  Persistence Report'!AZ$27:AZ$603,'7.  Persistence Report'!$D$27:$D$603,$B1063,'7.  Persistence Report'!$H$27:$H$603,$D$990,'7.  Persistence Report'!$J$27:$J$603,"Adjustment")</f>
        <v>0</v>
      </c>
      <c r="E1064" s="255">
        <f>SUMIFS('7.  Persistence Report'!BA$27:BA$603,'7.  Persistence Report'!$D$27:$D$603,$B1063,'7.  Persistence Report'!$H$27:$H$603,$D$990,'7.  Persistence Report'!$J$27:$J$603,"Adjustment")</f>
        <v>0</v>
      </c>
      <c r="F1064" s="255">
        <f>SUMIFS('7.  Persistence Report'!BB$27:BB$603,'7.  Persistence Report'!$D$27:$D$603,$B1063,'7.  Persistence Report'!$H$27:$H$603,$D$990,'7.  Persistence Report'!$J$27:$J$603,"Adjustment")</f>
        <v>0</v>
      </c>
      <c r="G1064" s="255">
        <f>SUMIFS('7.  Persistence Report'!BC$27:BC$603,'7.  Persistence Report'!$D$27:$D$603,$B1063,'7.  Persistence Report'!$H$27:$H$603,$D$990,'7.  Persistence Report'!$J$27:$J$603,"Adjustment")</f>
        <v>0</v>
      </c>
      <c r="H1064" s="255">
        <f>SUMIFS('7.  Persistence Report'!BD$27:BD$603,'7.  Persistence Report'!$D$27:$D$603,$B1063,'7.  Persistence Report'!$H$27:$H$603,$D$990,'7.  Persistence Report'!$J$27:$J$603,"Adjustment")</f>
        <v>0</v>
      </c>
      <c r="I1064" s="255">
        <f>SUMIFS('7.  Persistence Report'!BE$27:BE$603,'7.  Persistence Report'!$D$27:$D$603,$B1063,'7.  Persistence Report'!$H$27:$H$603,$D$990,'7.  Persistence Report'!$J$27:$J$603,"Adjustment")</f>
        <v>0</v>
      </c>
      <c r="J1064" s="255">
        <f>SUMIFS('7.  Persistence Report'!BF$27:BF$603,'7.  Persistence Report'!$D$27:$D$603,$B1063,'7.  Persistence Report'!$H$27:$H$603,$D$990,'7.  Persistence Report'!$J$27:$J$603,"Adjustment")</f>
        <v>0</v>
      </c>
      <c r="K1064" s="255">
        <f>SUMIFS('7.  Persistence Report'!BG$27:BG$603,'7.  Persistence Report'!$D$27:$D$603,$B1063,'7.  Persistence Report'!$H$27:$H$603,$D$990,'7.  Persistence Report'!$J$27:$J$603,"Adjustment")</f>
        <v>0</v>
      </c>
      <c r="L1064" s="255">
        <f>SUMIFS('7.  Persistence Report'!BH$27:BH$603,'7.  Persistence Report'!$D$27:$D$603,$B1063,'7.  Persistence Report'!$H$27:$H$603,$D$990,'7.  Persistence Report'!$J$27:$J$603,"Adjustment")</f>
        <v>0</v>
      </c>
      <c r="M1064" s="255">
        <f>SUMIFS('7.  Persistence Report'!BI$27:BI$603,'7.  Persistence Report'!$D$27:$D$603,$B1063,'7.  Persistence Report'!$H$27:$H$603,$D$990,'7.  Persistence Report'!$J$27:$J$603,"Adjustment")</f>
        <v>0</v>
      </c>
      <c r="N1064" s="255">
        <f>SUMIFS('7.  Persistence Report'!BJ$27:BJ$603,'7.  Persistence Report'!$D$27:$D$603,$B1063,'7.  Persistence Report'!$H$27:$H$603,$D$990,'7.  Persistence Report'!$J$27:$J$603,"Adjustment")</f>
        <v>0</v>
      </c>
      <c r="O1064" s="255">
        <f>SUMIFS('7.  Persistence Report'!BK$27:BK$603,'7.  Persistence Report'!$D$27:$D$603,$B1063,'7.  Persistence Report'!$H$27:$H$603,$D$990,'7.  Persistence Report'!$J$27:$J$603,"Adjustment")</f>
        <v>0</v>
      </c>
      <c r="P1064" s="255">
        <f>SUMIFS('7.  Persistence Report'!BL$27:BL$603,'7.  Persistence Report'!$D$27:$D$603,$B1063,'7.  Persistence Report'!$H$27:$H$603,$D$990,'7.  Persistence Report'!$J$27:$J$603,"Adjustment")</f>
        <v>0</v>
      </c>
      <c r="Q1064" s="251"/>
      <c r="R1064" s="255">
        <f>SUMIFS('7.  Persistence Report'!U$27:U$603,'7.  Persistence Report'!$D$27:$D$603,$B1063,'7.  Persistence Report'!$H$27:$H$603,$R$990,'7.  Persistence Report'!$J$27:$J$603,"Adjustment")</f>
        <v>0</v>
      </c>
      <c r="S1064" s="255">
        <f>SUMIFS('7.  Persistence Report'!V$27:V$603,'7.  Persistence Report'!$D$27:$D$603,$B1063,'7.  Persistence Report'!$H$27:$H$603,$R$990,'7.  Persistence Report'!$J$27:$J$603,"Adjustment")</f>
        <v>0</v>
      </c>
      <c r="T1064" s="255">
        <f>SUMIFS('7.  Persistence Report'!W$27:W$603,'7.  Persistence Report'!$D$27:$D$603,$B1063,'7.  Persistence Report'!$H$27:$H$603,$R$990,'7.  Persistence Report'!$J$27:$J$603,"Adjustment")</f>
        <v>0</v>
      </c>
      <c r="U1064" s="255">
        <f>SUMIFS('7.  Persistence Report'!X$27:X$603,'7.  Persistence Report'!$D$27:$D$603,$B1063,'7.  Persistence Report'!$H$27:$H$603,$R$990,'7.  Persistence Report'!$J$27:$J$603,"Adjustment")</f>
        <v>0</v>
      </c>
      <c r="V1064" s="255">
        <f>SUMIFS('7.  Persistence Report'!Y$27:Y$603,'7.  Persistence Report'!$D$27:$D$603,$B1063,'7.  Persistence Report'!$H$27:$H$603,$R$990,'7.  Persistence Report'!$J$27:$J$603,"Adjustment")</f>
        <v>0</v>
      </c>
      <c r="W1064" s="255">
        <f>SUMIFS('7.  Persistence Report'!Z$27:Z$603,'7.  Persistence Report'!$D$27:$D$603,$B1063,'7.  Persistence Report'!$H$27:$H$603,$R$990,'7.  Persistence Report'!$J$27:$J$603,"Adjustment")</f>
        <v>0</v>
      </c>
      <c r="X1064" s="255">
        <f>SUMIFS('7.  Persistence Report'!AA$27:AA$603,'7.  Persistence Report'!$D$27:$D$603,$B1063,'7.  Persistence Report'!$H$27:$H$603,$R$990,'7.  Persistence Report'!$J$27:$J$603,"Adjustment")</f>
        <v>0</v>
      </c>
      <c r="Y1064" s="255">
        <f>SUMIFS('7.  Persistence Report'!AB$27:AB$603,'7.  Persistence Report'!$D$27:$D$603,$B1063,'7.  Persistence Report'!$H$27:$H$603,$R$990,'7.  Persistence Report'!$J$27:$J$603,"Adjustment")</f>
        <v>0</v>
      </c>
      <c r="Z1064" s="255">
        <f>SUMIFS('7.  Persistence Report'!AC$27:AC$603,'7.  Persistence Report'!$D$27:$D$603,$B1063,'7.  Persistence Report'!$H$27:$H$603,$R$990,'7.  Persistence Report'!$J$27:$J$603,"Adjustment")</f>
        <v>0</v>
      </c>
      <c r="AA1064" s="255">
        <f>SUMIFS('7.  Persistence Report'!AD$27:AD$603,'7.  Persistence Report'!$D$27:$D$603,$B1063,'7.  Persistence Report'!$H$27:$H$603,$R$990,'7.  Persistence Report'!$J$27:$J$603,"Adjustment")</f>
        <v>0</v>
      </c>
      <c r="AB1064" s="255">
        <f>SUMIFS('7.  Persistence Report'!AE$27:AE$603,'7.  Persistence Report'!$D$27:$D$603,$B1063,'7.  Persistence Report'!$H$27:$H$603,$R$990,'7.  Persistence Report'!$J$27:$J$603,"Adjustment")</f>
        <v>0</v>
      </c>
      <c r="AC1064" s="255">
        <f>SUMIFS('7.  Persistence Report'!AF$27:AF$603,'7.  Persistence Report'!$D$27:$D$603,$B1063,'7.  Persistence Report'!$H$27:$H$603,$R$990,'7.  Persistence Report'!$J$27:$J$603,"Adjustment")</f>
        <v>0</v>
      </c>
      <c r="AD1064" s="255">
        <f>SUMIFS('7.  Persistence Report'!AG$27:AG$603,'7.  Persistence Report'!$D$27:$D$603,$B1063,'7.  Persistence Report'!$H$27:$H$603,$R$990,'7.  Persistence Report'!$J$27:$J$603,"Adjustment")</f>
        <v>0</v>
      </c>
      <c r="AE1064" s="362">
        <f>AE1063</f>
        <v>0</v>
      </c>
      <c r="AF1064" s="362">
        <f t="shared" ref="AF1064" si="3106">AF1063</f>
        <v>0</v>
      </c>
      <c r="AG1064" s="362">
        <f t="shared" ref="AG1064" si="3107">AG1063</f>
        <v>0</v>
      </c>
      <c r="AH1064" s="362">
        <f t="shared" ref="AH1064" si="3108">AH1063</f>
        <v>0</v>
      </c>
      <c r="AI1064" s="362">
        <f t="shared" ref="AI1064" si="3109">AI1063</f>
        <v>0</v>
      </c>
      <c r="AJ1064" s="362">
        <f t="shared" ref="AJ1064" si="3110">AJ1063</f>
        <v>0</v>
      </c>
      <c r="AK1064" s="362">
        <f t="shared" ref="AK1064" si="3111">AK1063</f>
        <v>0</v>
      </c>
      <c r="AL1064" s="362">
        <f t="shared" ref="AL1064" si="3112">AL1063</f>
        <v>0</v>
      </c>
      <c r="AM1064" s="362">
        <f t="shared" ref="AM1064" si="3113">AM1063</f>
        <v>0</v>
      </c>
      <c r="AN1064" s="362">
        <f t="shared" ref="AN1064" si="3114">AN1063</f>
        <v>0</v>
      </c>
      <c r="AO1064" s="362">
        <f t="shared" ref="AO1064" si="3115">AO1063</f>
        <v>0</v>
      </c>
      <c r="AP1064" s="362">
        <f t="shared" ref="AP1064" si="3116">AP1063</f>
        <v>0</v>
      </c>
      <c r="AQ1064" s="362">
        <f t="shared" ref="AQ1064" si="3117">AQ1063</f>
        <v>0</v>
      </c>
      <c r="AR1064" s="362">
        <f t="shared" ref="AR1064" si="3118">AR1063</f>
        <v>0</v>
      </c>
      <c r="AS1064" s="266"/>
    </row>
    <row r="1065" spans="1:45" ht="15"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customHeight="1" outlineLevel="1">
      <c r="A1066" s="464">
        <v>23</v>
      </c>
      <c r="B1066" s="379" t="s">
        <v>115</v>
      </c>
      <c r="C1066" s="251" t="s">
        <v>25</v>
      </c>
      <c r="D1066" s="255">
        <f>SUMIFS('7.  Persistence Report'!AZ$27:AZ$603,'7.  Persistence Report'!$D$27:$D$603,$B1066,'7.  Persistence Report'!$H$27:$H$603,$D$990,'7.  Persistence Report'!$J$27:$J$603,"&lt;&gt;Adjustment")</f>
        <v>0</v>
      </c>
      <c r="E1066" s="255">
        <f>SUMIFS('7.  Persistence Report'!BA$27:BA$603,'7.  Persistence Report'!$D$27:$D$603,$B1066,'7.  Persistence Report'!$H$27:$H$603,$D$990,'7.  Persistence Report'!$J$27:$J$603,"&lt;&gt;Adjustment")</f>
        <v>0</v>
      </c>
      <c r="F1066" s="255">
        <f>SUMIFS('7.  Persistence Report'!BB$27:BB$603,'7.  Persistence Report'!$D$27:$D$603,$B1066,'7.  Persistence Report'!$H$27:$H$603,$D$990,'7.  Persistence Report'!$J$27:$J$603,"&lt;&gt;Adjustment")</f>
        <v>0</v>
      </c>
      <c r="G1066" s="255">
        <f>SUMIFS('7.  Persistence Report'!BC$27:BC$603,'7.  Persistence Report'!$D$27:$D$603,$B1066,'7.  Persistence Report'!$H$27:$H$603,$D$990,'7.  Persistence Report'!$J$27:$J$603,"&lt;&gt;Adjustment")</f>
        <v>0</v>
      </c>
      <c r="H1066" s="255">
        <f>SUMIFS('7.  Persistence Report'!BD$27:BD$603,'7.  Persistence Report'!$D$27:$D$603,$B1066,'7.  Persistence Report'!$H$27:$H$603,$D$990,'7.  Persistence Report'!$J$27:$J$603,"&lt;&gt;Adjustment")</f>
        <v>0</v>
      </c>
      <c r="I1066" s="255">
        <f>SUMIFS('7.  Persistence Report'!BE$27:BE$603,'7.  Persistence Report'!$D$27:$D$603,$B1066,'7.  Persistence Report'!$H$27:$H$603,$D$990,'7.  Persistence Report'!$J$27:$J$603,"&lt;&gt;Adjustment")</f>
        <v>0</v>
      </c>
      <c r="J1066" s="255">
        <f>SUMIFS('7.  Persistence Report'!BF$27:BF$603,'7.  Persistence Report'!$D$27:$D$603,$B1066,'7.  Persistence Report'!$H$27:$H$603,$D$990,'7.  Persistence Report'!$J$27:$J$603,"&lt;&gt;Adjustment")</f>
        <v>0</v>
      </c>
      <c r="K1066" s="255">
        <f>SUMIFS('7.  Persistence Report'!BG$27:BG$603,'7.  Persistence Report'!$D$27:$D$603,$B1066,'7.  Persistence Report'!$H$27:$H$603,$D$990,'7.  Persistence Report'!$J$27:$J$603,"&lt;&gt;Adjustment")</f>
        <v>0</v>
      </c>
      <c r="L1066" s="255">
        <f>SUMIFS('7.  Persistence Report'!BH$27:BH$603,'7.  Persistence Report'!$D$27:$D$603,$B1066,'7.  Persistence Report'!$H$27:$H$603,$D$990,'7.  Persistence Report'!$J$27:$J$603,"&lt;&gt;Adjustment")</f>
        <v>0</v>
      </c>
      <c r="M1066" s="255">
        <f>SUMIFS('7.  Persistence Report'!BI$27:BI$603,'7.  Persistence Report'!$D$27:$D$603,$B1066,'7.  Persistence Report'!$H$27:$H$603,$D$990,'7.  Persistence Report'!$J$27:$J$603,"&lt;&gt;Adjustment")</f>
        <v>0</v>
      </c>
      <c r="N1066" s="255">
        <f>SUMIFS('7.  Persistence Report'!BJ$27:BJ$603,'7.  Persistence Report'!$D$27:$D$603,$B1066,'7.  Persistence Report'!$H$27:$H$603,$D$990,'7.  Persistence Report'!$J$27:$J$603,"&lt;&gt;Adjustment")</f>
        <v>0</v>
      </c>
      <c r="O1066" s="255">
        <f>SUMIFS('7.  Persistence Report'!BK$27:BK$603,'7.  Persistence Report'!$D$27:$D$603,$B1066,'7.  Persistence Report'!$H$27:$H$603,$D$990,'7.  Persistence Report'!$J$27:$J$603,"&lt;&gt;Adjustment")</f>
        <v>0</v>
      </c>
      <c r="P1066" s="255">
        <f>SUMIFS('7.  Persistence Report'!BL$27:BL$603,'7.  Persistence Report'!$D$27:$D$603,$B1066,'7.  Persistence Report'!$H$27:$H$603,$D$990,'7.  Persistence Report'!$J$27:$J$603,"&lt;&gt;Adjustment")</f>
        <v>0</v>
      </c>
      <c r="Q1066" s="251"/>
      <c r="R1066" s="255">
        <f>SUMIFS('7.  Persistence Report'!U$27:U$603,'7.  Persistence Report'!$D$27:$D$603,$B1066,'7.  Persistence Report'!$H$27:$H$603,$R$990,'7.  Persistence Report'!$J$27:$J$603,"&lt;&gt;Adjustment")</f>
        <v>0</v>
      </c>
      <c r="S1066" s="255">
        <f>SUMIFS('7.  Persistence Report'!V$27:V$603,'7.  Persistence Report'!$D$27:$D$603,$B1066,'7.  Persistence Report'!$H$27:$H$603,$R$990,'7.  Persistence Report'!$J$27:$J$603,"&lt;&gt;Adjustment")</f>
        <v>0</v>
      </c>
      <c r="T1066" s="255">
        <f>SUMIFS('7.  Persistence Report'!W$27:W$603,'7.  Persistence Report'!$D$27:$D$603,$B1066,'7.  Persistence Report'!$H$27:$H$603,$R$990,'7.  Persistence Report'!$J$27:$J$603,"&lt;&gt;Adjustment")</f>
        <v>0</v>
      </c>
      <c r="U1066" s="255">
        <f>SUMIFS('7.  Persistence Report'!X$27:X$603,'7.  Persistence Report'!$D$27:$D$603,$B1066,'7.  Persistence Report'!$H$27:$H$603,$R$990,'7.  Persistence Report'!$J$27:$J$603,"&lt;&gt;Adjustment")</f>
        <v>0</v>
      </c>
      <c r="V1066" s="255">
        <f>SUMIFS('7.  Persistence Report'!Y$27:Y$603,'7.  Persistence Report'!$D$27:$D$603,$B1066,'7.  Persistence Report'!$H$27:$H$603,$R$990,'7.  Persistence Report'!$J$27:$J$603,"&lt;&gt;Adjustment")</f>
        <v>0</v>
      </c>
      <c r="W1066" s="255">
        <f>SUMIFS('7.  Persistence Report'!Z$27:Z$603,'7.  Persistence Report'!$D$27:$D$603,$B1066,'7.  Persistence Report'!$H$27:$H$603,$R$990,'7.  Persistence Report'!$J$27:$J$603,"&lt;&gt;Adjustment")</f>
        <v>0</v>
      </c>
      <c r="X1066" s="255">
        <f>SUMIFS('7.  Persistence Report'!AA$27:AA$603,'7.  Persistence Report'!$D$27:$D$603,$B1066,'7.  Persistence Report'!$H$27:$H$603,$R$990,'7.  Persistence Report'!$J$27:$J$603,"&lt;&gt;Adjustment")</f>
        <v>0</v>
      </c>
      <c r="Y1066" s="255">
        <f>SUMIFS('7.  Persistence Report'!AB$27:AB$603,'7.  Persistence Report'!$D$27:$D$603,$B1066,'7.  Persistence Report'!$H$27:$H$603,$R$990,'7.  Persistence Report'!$J$27:$J$603,"&lt;&gt;Adjustment")</f>
        <v>0</v>
      </c>
      <c r="Z1066" s="255">
        <f>SUMIFS('7.  Persistence Report'!AC$27:AC$603,'7.  Persistence Report'!$D$27:$D$603,$B1066,'7.  Persistence Report'!$H$27:$H$603,$R$990,'7.  Persistence Report'!$J$27:$J$603,"&lt;&gt;Adjustment")</f>
        <v>0</v>
      </c>
      <c r="AA1066" s="255">
        <f>SUMIFS('7.  Persistence Report'!AD$27:AD$603,'7.  Persistence Report'!$D$27:$D$603,$B1066,'7.  Persistence Report'!$H$27:$H$603,$R$990,'7.  Persistence Report'!$J$27:$J$603,"&lt;&gt;Adjustment")</f>
        <v>0</v>
      </c>
      <c r="AB1066" s="255">
        <f>SUMIFS('7.  Persistence Report'!AE$27:AE$603,'7.  Persistence Report'!$D$27:$D$603,$B1066,'7.  Persistence Report'!$H$27:$H$603,$R$990,'7.  Persistence Report'!$J$27:$J$603,"&lt;&gt;Adjustment")</f>
        <v>0</v>
      </c>
      <c r="AC1066" s="255">
        <f>SUMIFS('7.  Persistence Report'!AF$27:AF$603,'7.  Persistence Report'!$D$27:$D$603,$B1066,'7.  Persistence Report'!$H$27:$H$603,$R$990,'7.  Persistence Report'!$J$27:$J$603,"&lt;&gt;Adjustment")</f>
        <v>0</v>
      </c>
      <c r="AD1066" s="255">
        <f>SUMIFS('7.  Persistence Report'!AG$27:AG$603,'7.  Persistence Report'!$D$27:$D$603,$B1066,'7.  Persistence Report'!$H$27:$H$603,$R$990,'7.  Persistence Report'!$J$27:$J$603,"&lt;&gt;Adjustment")</f>
        <v>0</v>
      </c>
      <c r="AE1066" s="361">
        <f>IFERROR(VLOOKUP($B1066,'3-a.  Rate Class Allocations'!$B:$AY,28,FALSE),0)</f>
        <v>1</v>
      </c>
      <c r="AF1066" s="361">
        <f>IFERROR(VLOOKUP($B1066,'3-a.  Rate Class Allocations'!$B:$AY,30,FALSE),0)</f>
        <v>0</v>
      </c>
      <c r="AG1066" s="361">
        <f>IFERROR(VLOOKUP($B1066,'3-a.  Rate Class Allocations'!$B:$AY,32,FALSE),0)</f>
        <v>0</v>
      </c>
      <c r="AH1066" s="361">
        <f>IFERROR(VLOOKUP($B1066,'3-a.  Rate Class Allocations'!$B:$AY,33,FALSE),0)</f>
        <v>0</v>
      </c>
      <c r="AI1066" s="361">
        <f>IFERROR(VLOOKUP($B1066,'3-a.  Rate Class Allocations'!$B:$AY,35,FALSE),0)</f>
        <v>0</v>
      </c>
      <c r="AJ1066" s="361">
        <f>IFERROR(VLOOKUP($B1066,'3-a.  Rate Class Allocations'!$B:$AY,37,FALSE),0)</f>
        <v>0</v>
      </c>
      <c r="AK1066" s="361"/>
      <c r="AL1066" s="361"/>
      <c r="AM1066" s="361"/>
      <c r="AN1066" s="361"/>
      <c r="AO1066" s="361"/>
      <c r="AP1066" s="361"/>
      <c r="AQ1066" s="361"/>
      <c r="AR1066" s="361"/>
      <c r="AS1066" s="256">
        <f>SUM(AE1066:AR1066)</f>
        <v>1</v>
      </c>
    </row>
    <row r="1067" spans="1:45" ht="15" customHeight="1" outlineLevel="1">
      <c r="A1067" s="464"/>
      <c r="B1067" s="254" t="s">
        <v>346</v>
      </c>
      <c r="C1067" s="251" t="s">
        <v>163</v>
      </c>
      <c r="D1067" s="255">
        <f>SUMIFS('7.  Persistence Report'!AZ$27:AZ$603,'7.  Persistence Report'!$D$27:$D$603,$B1066,'7.  Persistence Report'!$H$27:$H$603,$D$990,'7.  Persistence Report'!$J$27:$J$603,"Adjustment")</f>
        <v>0</v>
      </c>
      <c r="E1067" s="255">
        <f>SUMIFS('7.  Persistence Report'!BA$27:BA$603,'7.  Persistence Report'!$D$27:$D$603,$B1066,'7.  Persistence Report'!$H$27:$H$603,$D$990,'7.  Persistence Report'!$J$27:$J$603,"Adjustment")</f>
        <v>0</v>
      </c>
      <c r="F1067" s="255">
        <f>SUMIFS('7.  Persistence Report'!BB$27:BB$603,'7.  Persistence Report'!$D$27:$D$603,$B1066,'7.  Persistence Report'!$H$27:$H$603,$D$990,'7.  Persistence Report'!$J$27:$J$603,"Adjustment")</f>
        <v>0</v>
      </c>
      <c r="G1067" s="255">
        <f>SUMIFS('7.  Persistence Report'!BC$27:BC$603,'7.  Persistence Report'!$D$27:$D$603,$B1066,'7.  Persistence Report'!$H$27:$H$603,$D$990,'7.  Persistence Report'!$J$27:$J$603,"Adjustment")</f>
        <v>0</v>
      </c>
      <c r="H1067" s="255">
        <f>SUMIFS('7.  Persistence Report'!BD$27:BD$603,'7.  Persistence Report'!$D$27:$D$603,$B1066,'7.  Persistence Report'!$H$27:$H$603,$D$990,'7.  Persistence Report'!$J$27:$J$603,"Adjustment")</f>
        <v>0</v>
      </c>
      <c r="I1067" s="255">
        <f>SUMIFS('7.  Persistence Report'!BE$27:BE$603,'7.  Persistence Report'!$D$27:$D$603,$B1066,'7.  Persistence Report'!$H$27:$H$603,$D$990,'7.  Persistence Report'!$J$27:$J$603,"Adjustment")</f>
        <v>0</v>
      </c>
      <c r="J1067" s="255">
        <f>SUMIFS('7.  Persistence Report'!BF$27:BF$603,'7.  Persistence Report'!$D$27:$D$603,$B1066,'7.  Persistence Report'!$H$27:$H$603,$D$990,'7.  Persistence Report'!$J$27:$J$603,"Adjustment")</f>
        <v>0</v>
      </c>
      <c r="K1067" s="255">
        <f>SUMIFS('7.  Persistence Report'!BG$27:BG$603,'7.  Persistence Report'!$D$27:$D$603,$B1066,'7.  Persistence Report'!$H$27:$H$603,$D$990,'7.  Persistence Report'!$J$27:$J$603,"Adjustment")</f>
        <v>0</v>
      </c>
      <c r="L1067" s="255">
        <f>SUMIFS('7.  Persistence Report'!BH$27:BH$603,'7.  Persistence Report'!$D$27:$D$603,$B1066,'7.  Persistence Report'!$H$27:$H$603,$D$990,'7.  Persistence Report'!$J$27:$J$603,"Adjustment")</f>
        <v>0</v>
      </c>
      <c r="M1067" s="255">
        <f>SUMIFS('7.  Persistence Report'!BI$27:BI$603,'7.  Persistence Report'!$D$27:$D$603,$B1066,'7.  Persistence Report'!$H$27:$H$603,$D$990,'7.  Persistence Report'!$J$27:$J$603,"Adjustment")</f>
        <v>0</v>
      </c>
      <c r="N1067" s="255">
        <f>SUMIFS('7.  Persistence Report'!BJ$27:BJ$603,'7.  Persistence Report'!$D$27:$D$603,$B1066,'7.  Persistence Report'!$H$27:$H$603,$D$990,'7.  Persistence Report'!$J$27:$J$603,"Adjustment")</f>
        <v>0</v>
      </c>
      <c r="O1067" s="255">
        <f>SUMIFS('7.  Persistence Report'!BK$27:BK$603,'7.  Persistence Report'!$D$27:$D$603,$B1066,'7.  Persistence Report'!$H$27:$H$603,$D$990,'7.  Persistence Report'!$J$27:$J$603,"Adjustment")</f>
        <v>0</v>
      </c>
      <c r="P1067" s="255">
        <f>SUMIFS('7.  Persistence Report'!BL$27:BL$603,'7.  Persistence Report'!$D$27:$D$603,$B1066,'7.  Persistence Report'!$H$27:$H$603,$D$990,'7.  Persistence Report'!$J$27:$J$603,"Adjustment")</f>
        <v>0</v>
      </c>
      <c r="Q1067" s="251"/>
      <c r="R1067" s="255">
        <f>SUMIFS('7.  Persistence Report'!U$27:U$603,'7.  Persistence Report'!$D$27:$D$603,$B1066,'7.  Persistence Report'!$H$27:$H$603,$R$990,'7.  Persistence Report'!$J$27:$J$603,"Adjustment")</f>
        <v>0</v>
      </c>
      <c r="S1067" s="255">
        <f>SUMIFS('7.  Persistence Report'!V$27:V$603,'7.  Persistence Report'!$D$27:$D$603,$B1066,'7.  Persistence Report'!$H$27:$H$603,$R$990,'7.  Persistence Report'!$J$27:$J$603,"Adjustment")</f>
        <v>0</v>
      </c>
      <c r="T1067" s="255">
        <f>SUMIFS('7.  Persistence Report'!W$27:W$603,'7.  Persistence Report'!$D$27:$D$603,$B1066,'7.  Persistence Report'!$H$27:$H$603,$R$990,'7.  Persistence Report'!$J$27:$J$603,"Adjustment")</f>
        <v>0</v>
      </c>
      <c r="U1067" s="255">
        <f>SUMIFS('7.  Persistence Report'!X$27:X$603,'7.  Persistence Report'!$D$27:$D$603,$B1066,'7.  Persistence Report'!$H$27:$H$603,$R$990,'7.  Persistence Report'!$J$27:$J$603,"Adjustment")</f>
        <v>0</v>
      </c>
      <c r="V1067" s="255">
        <f>SUMIFS('7.  Persistence Report'!Y$27:Y$603,'7.  Persistence Report'!$D$27:$D$603,$B1066,'7.  Persistence Report'!$H$27:$H$603,$R$990,'7.  Persistence Report'!$J$27:$J$603,"Adjustment")</f>
        <v>0</v>
      </c>
      <c r="W1067" s="255">
        <f>SUMIFS('7.  Persistence Report'!Z$27:Z$603,'7.  Persistence Report'!$D$27:$D$603,$B1066,'7.  Persistence Report'!$H$27:$H$603,$R$990,'7.  Persistence Report'!$J$27:$J$603,"Adjustment")</f>
        <v>0</v>
      </c>
      <c r="X1067" s="255">
        <f>SUMIFS('7.  Persistence Report'!AA$27:AA$603,'7.  Persistence Report'!$D$27:$D$603,$B1066,'7.  Persistence Report'!$H$27:$H$603,$R$990,'7.  Persistence Report'!$J$27:$J$603,"Adjustment")</f>
        <v>0</v>
      </c>
      <c r="Y1067" s="255">
        <f>SUMIFS('7.  Persistence Report'!AB$27:AB$603,'7.  Persistence Report'!$D$27:$D$603,$B1066,'7.  Persistence Report'!$H$27:$H$603,$R$990,'7.  Persistence Report'!$J$27:$J$603,"Adjustment")</f>
        <v>0</v>
      </c>
      <c r="Z1067" s="255">
        <f>SUMIFS('7.  Persistence Report'!AC$27:AC$603,'7.  Persistence Report'!$D$27:$D$603,$B1066,'7.  Persistence Report'!$H$27:$H$603,$R$990,'7.  Persistence Report'!$J$27:$J$603,"Adjustment")</f>
        <v>0</v>
      </c>
      <c r="AA1067" s="255">
        <f>SUMIFS('7.  Persistence Report'!AD$27:AD$603,'7.  Persistence Report'!$D$27:$D$603,$B1066,'7.  Persistence Report'!$H$27:$H$603,$R$990,'7.  Persistence Report'!$J$27:$J$603,"Adjustment")</f>
        <v>0</v>
      </c>
      <c r="AB1067" s="255">
        <f>SUMIFS('7.  Persistence Report'!AE$27:AE$603,'7.  Persistence Report'!$D$27:$D$603,$B1066,'7.  Persistence Report'!$H$27:$H$603,$R$990,'7.  Persistence Report'!$J$27:$J$603,"Adjustment")</f>
        <v>0</v>
      </c>
      <c r="AC1067" s="255">
        <f>SUMIFS('7.  Persistence Report'!AF$27:AF$603,'7.  Persistence Report'!$D$27:$D$603,$B1066,'7.  Persistence Report'!$H$27:$H$603,$R$990,'7.  Persistence Report'!$J$27:$J$603,"Adjustment")</f>
        <v>0</v>
      </c>
      <c r="AD1067" s="255">
        <f>SUMIFS('7.  Persistence Report'!AG$27:AG$603,'7.  Persistence Report'!$D$27:$D$603,$B1066,'7.  Persistence Report'!$H$27:$H$603,$R$990,'7.  Persistence Report'!$J$27:$J$603,"Adjustment")</f>
        <v>0</v>
      </c>
      <c r="AE1067" s="362">
        <f>AE1066</f>
        <v>1</v>
      </c>
      <c r="AF1067" s="362">
        <f t="shared" ref="AF1067" si="3119">AF1066</f>
        <v>0</v>
      </c>
      <c r="AG1067" s="362">
        <f t="shared" ref="AG1067" si="3120">AG1066</f>
        <v>0</v>
      </c>
      <c r="AH1067" s="362">
        <f t="shared" ref="AH1067" si="3121">AH1066</f>
        <v>0</v>
      </c>
      <c r="AI1067" s="362">
        <f t="shared" ref="AI1067" si="3122">AI1066</f>
        <v>0</v>
      </c>
      <c r="AJ1067" s="362">
        <f t="shared" ref="AJ1067" si="3123">AJ1066</f>
        <v>0</v>
      </c>
      <c r="AK1067" s="362">
        <f t="shared" ref="AK1067" si="3124">AK1066</f>
        <v>0</v>
      </c>
      <c r="AL1067" s="362">
        <f t="shared" ref="AL1067" si="3125">AL1066</f>
        <v>0</v>
      </c>
      <c r="AM1067" s="362">
        <f t="shared" ref="AM1067" si="3126">AM1066</f>
        <v>0</v>
      </c>
      <c r="AN1067" s="362">
        <f t="shared" ref="AN1067" si="3127">AN1066</f>
        <v>0</v>
      </c>
      <c r="AO1067" s="362">
        <f t="shared" ref="AO1067" si="3128">AO1066</f>
        <v>0</v>
      </c>
      <c r="AP1067" s="362">
        <f t="shared" ref="AP1067" si="3129">AP1066</f>
        <v>0</v>
      </c>
      <c r="AQ1067" s="362">
        <f t="shared" ref="AQ1067" si="3130">AQ1066</f>
        <v>0</v>
      </c>
      <c r="AR1067" s="362">
        <f t="shared" ref="AR1067" si="3131">AR1066</f>
        <v>0</v>
      </c>
      <c r="AS1067" s="266"/>
    </row>
    <row r="1068" spans="1:45" ht="15"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customHeight="1" outlineLevel="1">
      <c r="A1069" s="464">
        <v>24</v>
      </c>
      <c r="B1069" s="379" t="s">
        <v>116</v>
      </c>
      <c r="C1069" s="251" t="s">
        <v>25</v>
      </c>
      <c r="D1069" s="255">
        <f>SUMIFS('7.  Persistence Report'!AZ$27:AZ$603,'7.  Persistence Report'!$D$27:$D$603,$B1069,'7.  Persistence Report'!$H$27:$H$603,$D$990,'7.  Persistence Report'!$J$27:$J$603,"&lt;&gt;Adjustment")</f>
        <v>0</v>
      </c>
      <c r="E1069" s="255">
        <f>SUMIFS('7.  Persistence Report'!BA$27:BA$603,'7.  Persistence Report'!$D$27:$D$603,$B1069,'7.  Persistence Report'!$H$27:$H$603,$D$990,'7.  Persistence Report'!$J$27:$J$603,"&lt;&gt;Adjustment")</f>
        <v>0</v>
      </c>
      <c r="F1069" s="255">
        <f>SUMIFS('7.  Persistence Report'!BB$27:BB$603,'7.  Persistence Report'!$D$27:$D$603,$B1069,'7.  Persistence Report'!$H$27:$H$603,$D$990,'7.  Persistence Report'!$J$27:$J$603,"&lt;&gt;Adjustment")</f>
        <v>0</v>
      </c>
      <c r="G1069" s="255">
        <f>SUMIFS('7.  Persistence Report'!BC$27:BC$603,'7.  Persistence Report'!$D$27:$D$603,$B1069,'7.  Persistence Report'!$H$27:$H$603,$D$990,'7.  Persistence Report'!$J$27:$J$603,"&lt;&gt;Adjustment")</f>
        <v>0</v>
      </c>
      <c r="H1069" s="255">
        <f>SUMIFS('7.  Persistence Report'!BD$27:BD$603,'7.  Persistence Report'!$D$27:$D$603,$B1069,'7.  Persistence Report'!$H$27:$H$603,$D$990,'7.  Persistence Report'!$J$27:$J$603,"&lt;&gt;Adjustment")</f>
        <v>0</v>
      </c>
      <c r="I1069" s="255">
        <f>SUMIFS('7.  Persistence Report'!BE$27:BE$603,'7.  Persistence Report'!$D$27:$D$603,$B1069,'7.  Persistence Report'!$H$27:$H$603,$D$990,'7.  Persistence Report'!$J$27:$J$603,"&lt;&gt;Adjustment")</f>
        <v>0</v>
      </c>
      <c r="J1069" s="255">
        <f>SUMIFS('7.  Persistence Report'!BF$27:BF$603,'7.  Persistence Report'!$D$27:$D$603,$B1069,'7.  Persistence Report'!$H$27:$H$603,$D$990,'7.  Persistence Report'!$J$27:$J$603,"&lt;&gt;Adjustment")</f>
        <v>0</v>
      </c>
      <c r="K1069" s="255">
        <f>SUMIFS('7.  Persistence Report'!BG$27:BG$603,'7.  Persistence Report'!$D$27:$D$603,$B1069,'7.  Persistence Report'!$H$27:$H$603,$D$990,'7.  Persistence Report'!$J$27:$J$603,"&lt;&gt;Adjustment")</f>
        <v>0</v>
      </c>
      <c r="L1069" s="255">
        <f>SUMIFS('7.  Persistence Report'!BH$27:BH$603,'7.  Persistence Report'!$D$27:$D$603,$B1069,'7.  Persistence Report'!$H$27:$H$603,$D$990,'7.  Persistence Report'!$J$27:$J$603,"&lt;&gt;Adjustment")</f>
        <v>0</v>
      </c>
      <c r="M1069" s="255">
        <f>SUMIFS('7.  Persistence Report'!BI$27:BI$603,'7.  Persistence Report'!$D$27:$D$603,$B1069,'7.  Persistence Report'!$H$27:$H$603,$D$990,'7.  Persistence Report'!$J$27:$J$603,"&lt;&gt;Adjustment")</f>
        <v>0</v>
      </c>
      <c r="N1069" s="255">
        <f>SUMIFS('7.  Persistence Report'!BJ$27:BJ$603,'7.  Persistence Report'!$D$27:$D$603,$B1069,'7.  Persistence Report'!$H$27:$H$603,$D$990,'7.  Persistence Report'!$J$27:$J$603,"&lt;&gt;Adjustment")</f>
        <v>0</v>
      </c>
      <c r="O1069" s="255">
        <f>SUMIFS('7.  Persistence Report'!BK$27:BK$603,'7.  Persistence Report'!$D$27:$D$603,$B1069,'7.  Persistence Report'!$H$27:$H$603,$D$990,'7.  Persistence Report'!$J$27:$J$603,"&lt;&gt;Adjustment")</f>
        <v>0</v>
      </c>
      <c r="P1069" s="255">
        <f>SUMIFS('7.  Persistence Report'!BL$27:BL$603,'7.  Persistence Report'!$D$27:$D$603,$B1069,'7.  Persistence Report'!$H$27:$H$603,$D$990,'7.  Persistence Report'!$J$27:$J$603,"&lt;&gt;Adjustment")</f>
        <v>0</v>
      </c>
      <c r="Q1069" s="255">
        <v>12</v>
      </c>
      <c r="R1069" s="255">
        <f>SUMIFS('7.  Persistence Report'!U$27:U$603,'7.  Persistence Report'!$D$27:$D$603,$B1069,'7.  Persistence Report'!$H$27:$H$603,$R$990,'7.  Persistence Report'!$J$27:$J$603,"&lt;&gt;Adjustment")</f>
        <v>0</v>
      </c>
      <c r="S1069" s="255">
        <f>SUMIFS('7.  Persistence Report'!V$27:V$603,'7.  Persistence Report'!$D$27:$D$603,$B1069,'7.  Persistence Report'!$H$27:$H$603,$R$990,'7.  Persistence Report'!$J$27:$J$603,"&lt;&gt;Adjustment")</f>
        <v>0</v>
      </c>
      <c r="T1069" s="255">
        <f>SUMIFS('7.  Persistence Report'!W$27:W$603,'7.  Persistence Report'!$D$27:$D$603,$B1069,'7.  Persistence Report'!$H$27:$H$603,$R$990,'7.  Persistence Report'!$J$27:$J$603,"&lt;&gt;Adjustment")</f>
        <v>0</v>
      </c>
      <c r="U1069" s="255">
        <f>SUMIFS('7.  Persistence Report'!X$27:X$603,'7.  Persistence Report'!$D$27:$D$603,$B1069,'7.  Persistence Report'!$H$27:$H$603,$R$990,'7.  Persistence Report'!$J$27:$J$603,"&lt;&gt;Adjustment")</f>
        <v>0</v>
      </c>
      <c r="V1069" s="255">
        <f>SUMIFS('7.  Persistence Report'!Y$27:Y$603,'7.  Persistence Report'!$D$27:$D$603,$B1069,'7.  Persistence Report'!$H$27:$H$603,$R$990,'7.  Persistence Report'!$J$27:$J$603,"&lt;&gt;Adjustment")</f>
        <v>0</v>
      </c>
      <c r="W1069" s="255">
        <f>SUMIFS('7.  Persistence Report'!Z$27:Z$603,'7.  Persistence Report'!$D$27:$D$603,$B1069,'7.  Persistence Report'!$H$27:$H$603,$R$990,'7.  Persistence Report'!$J$27:$J$603,"&lt;&gt;Adjustment")</f>
        <v>0</v>
      </c>
      <c r="X1069" s="255">
        <f>SUMIFS('7.  Persistence Report'!AA$27:AA$603,'7.  Persistence Report'!$D$27:$D$603,$B1069,'7.  Persistence Report'!$H$27:$H$603,$R$990,'7.  Persistence Report'!$J$27:$J$603,"&lt;&gt;Adjustment")</f>
        <v>0</v>
      </c>
      <c r="Y1069" s="255">
        <f>SUMIFS('7.  Persistence Report'!AB$27:AB$603,'7.  Persistence Report'!$D$27:$D$603,$B1069,'7.  Persistence Report'!$H$27:$H$603,$R$990,'7.  Persistence Report'!$J$27:$J$603,"&lt;&gt;Adjustment")</f>
        <v>0</v>
      </c>
      <c r="Z1069" s="255">
        <f>SUMIFS('7.  Persistence Report'!AC$27:AC$603,'7.  Persistence Report'!$D$27:$D$603,$B1069,'7.  Persistence Report'!$H$27:$H$603,$R$990,'7.  Persistence Report'!$J$27:$J$603,"&lt;&gt;Adjustment")</f>
        <v>0</v>
      </c>
      <c r="AA1069" s="255">
        <f>SUMIFS('7.  Persistence Report'!AD$27:AD$603,'7.  Persistence Report'!$D$27:$D$603,$B1069,'7.  Persistence Report'!$H$27:$H$603,$R$990,'7.  Persistence Report'!$J$27:$J$603,"&lt;&gt;Adjustment")</f>
        <v>0</v>
      </c>
      <c r="AB1069" s="255">
        <f>SUMIFS('7.  Persistence Report'!AE$27:AE$603,'7.  Persistence Report'!$D$27:$D$603,$B1069,'7.  Persistence Report'!$H$27:$H$603,$R$990,'7.  Persistence Report'!$J$27:$J$603,"&lt;&gt;Adjustment")</f>
        <v>0</v>
      </c>
      <c r="AC1069" s="255">
        <f>SUMIFS('7.  Persistence Report'!AF$27:AF$603,'7.  Persistence Report'!$D$27:$D$603,$B1069,'7.  Persistence Report'!$H$27:$H$603,$R$990,'7.  Persistence Report'!$J$27:$J$603,"&lt;&gt;Adjustment")</f>
        <v>0</v>
      </c>
      <c r="AD1069" s="255">
        <f>SUMIFS('7.  Persistence Report'!AG$27:AG$603,'7.  Persistence Report'!$D$27:$D$603,$B1069,'7.  Persistence Report'!$H$27:$H$603,$R$990,'7.  Persistence Report'!$J$27:$J$603,"&lt;&gt;Adjustment")</f>
        <v>0</v>
      </c>
      <c r="AE1069" s="361">
        <f>IFERROR(VLOOKUP($B1069,'3-a.  Rate Class Allocations'!$B:$AY,28,FALSE),0)</f>
        <v>0.69666666666666666</v>
      </c>
      <c r="AF1069" s="361">
        <f>IFERROR(VLOOKUP($B1069,'3-a.  Rate Class Allocations'!$B:$AY,30,FALSE),0)</f>
        <v>0</v>
      </c>
      <c r="AG1069" s="361">
        <f>IFERROR(VLOOKUP($B1069,'3-a.  Rate Class Allocations'!$B:$AY,32,FALSE),0)</f>
        <v>0.19666666666666666</v>
      </c>
      <c r="AH1069" s="361">
        <f>IFERROR(VLOOKUP($B1069,'3-a.  Rate Class Allocations'!$B:$AY,33,FALSE),0)</f>
        <v>0.10666666666666667</v>
      </c>
      <c r="AI1069" s="361">
        <f>IFERROR(VLOOKUP($B1069,'3-a.  Rate Class Allocations'!$B:$AY,35,FALSE),0)</f>
        <v>0</v>
      </c>
      <c r="AJ1069" s="361">
        <f>IFERROR(VLOOKUP($B1069,'3-a.  Rate Class Allocations'!$B:$AY,37,FALSE),0)</f>
        <v>0</v>
      </c>
      <c r="AK1069" s="361"/>
      <c r="AL1069" s="361"/>
      <c r="AM1069" s="361"/>
      <c r="AN1069" s="361"/>
      <c r="AO1069" s="361"/>
      <c r="AP1069" s="361"/>
      <c r="AQ1069" s="361"/>
      <c r="AR1069" s="361"/>
      <c r="AS1069" s="256">
        <f>SUM(AE1069:AR1069)</f>
        <v>1</v>
      </c>
    </row>
    <row r="1070" spans="1:45" ht="15" customHeight="1" outlineLevel="1">
      <c r="A1070" s="464"/>
      <c r="B1070" s="254" t="s">
        <v>346</v>
      </c>
      <c r="C1070" s="251" t="s">
        <v>163</v>
      </c>
      <c r="D1070" s="255">
        <f>SUMIFS('7.  Persistence Report'!AZ$27:AZ$603,'7.  Persistence Report'!$D$27:$D$603,$B1069,'7.  Persistence Report'!$H$27:$H$603,$D$990,'7.  Persistence Report'!$J$27:$J$603,"Adjustment")</f>
        <v>0</v>
      </c>
      <c r="E1070" s="255">
        <f>SUMIFS('7.  Persistence Report'!BA$27:BA$603,'7.  Persistence Report'!$D$27:$D$603,$B1069,'7.  Persistence Report'!$H$27:$H$603,$D$990,'7.  Persistence Report'!$J$27:$J$603,"Adjustment")</f>
        <v>0</v>
      </c>
      <c r="F1070" s="255">
        <f>SUMIFS('7.  Persistence Report'!BB$27:BB$603,'7.  Persistence Report'!$D$27:$D$603,$B1069,'7.  Persistence Report'!$H$27:$H$603,$D$990,'7.  Persistence Report'!$J$27:$J$603,"Adjustment")</f>
        <v>0</v>
      </c>
      <c r="G1070" s="255">
        <f>SUMIFS('7.  Persistence Report'!BC$27:BC$603,'7.  Persistence Report'!$D$27:$D$603,$B1069,'7.  Persistence Report'!$H$27:$H$603,$D$990,'7.  Persistence Report'!$J$27:$J$603,"Adjustment")</f>
        <v>0</v>
      </c>
      <c r="H1070" s="255">
        <f>SUMIFS('7.  Persistence Report'!BD$27:BD$603,'7.  Persistence Report'!$D$27:$D$603,$B1069,'7.  Persistence Report'!$H$27:$H$603,$D$990,'7.  Persistence Report'!$J$27:$J$603,"Adjustment")</f>
        <v>0</v>
      </c>
      <c r="I1070" s="255">
        <f>SUMIFS('7.  Persistence Report'!BE$27:BE$603,'7.  Persistence Report'!$D$27:$D$603,$B1069,'7.  Persistence Report'!$H$27:$H$603,$D$990,'7.  Persistence Report'!$J$27:$J$603,"Adjustment")</f>
        <v>0</v>
      </c>
      <c r="J1070" s="255">
        <f>SUMIFS('7.  Persistence Report'!BF$27:BF$603,'7.  Persistence Report'!$D$27:$D$603,$B1069,'7.  Persistence Report'!$H$27:$H$603,$D$990,'7.  Persistence Report'!$J$27:$J$603,"Adjustment")</f>
        <v>0</v>
      </c>
      <c r="K1070" s="255">
        <f>SUMIFS('7.  Persistence Report'!BG$27:BG$603,'7.  Persistence Report'!$D$27:$D$603,$B1069,'7.  Persistence Report'!$H$27:$H$603,$D$990,'7.  Persistence Report'!$J$27:$J$603,"Adjustment")</f>
        <v>0</v>
      </c>
      <c r="L1070" s="255">
        <f>SUMIFS('7.  Persistence Report'!BH$27:BH$603,'7.  Persistence Report'!$D$27:$D$603,$B1069,'7.  Persistence Report'!$H$27:$H$603,$D$990,'7.  Persistence Report'!$J$27:$J$603,"Adjustment")</f>
        <v>0</v>
      </c>
      <c r="M1070" s="255">
        <f>SUMIFS('7.  Persistence Report'!BI$27:BI$603,'7.  Persistence Report'!$D$27:$D$603,$B1069,'7.  Persistence Report'!$H$27:$H$603,$D$990,'7.  Persistence Report'!$J$27:$J$603,"Adjustment")</f>
        <v>0</v>
      </c>
      <c r="N1070" s="255">
        <f>SUMIFS('7.  Persistence Report'!BJ$27:BJ$603,'7.  Persistence Report'!$D$27:$D$603,$B1069,'7.  Persistence Report'!$H$27:$H$603,$D$990,'7.  Persistence Report'!$J$27:$J$603,"Adjustment")</f>
        <v>0</v>
      </c>
      <c r="O1070" s="255">
        <f>SUMIFS('7.  Persistence Report'!BK$27:BK$603,'7.  Persistence Report'!$D$27:$D$603,$B1069,'7.  Persistence Report'!$H$27:$H$603,$D$990,'7.  Persistence Report'!$J$27:$J$603,"Adjustment")</f>
        <v>0</v>
      </c>
      <c r="P1070" s="255">
        <f>SUMIFS('7.  Persistence Report'!BL$27:BL$603,'7.  Persistence Report'!$D$27:$D$603,$B1069,'7.  Persistence Report'!$H$27:$H$603,$D$990,'7.  Persistence Report'!$J$27:$J$603,"Adjustment")</f>
        <v>0</v>
      </c>
      <c r="Q1070" s="255">
        <f>Q1069</f>
        <v>12</v>
      </c>
      <c r="R1070" s="255">
        <f>SUMIFS('7.  Persistence Report'!U$27:U$603,'7.  Persistence Report'!$D$27:$D$603,$B1069,'7.  Persistence Report'!$H$27:$H$603,$R$990,'7.  Persistence Report'!$J$27:$J$603,"Adjustment")</f>
        <v>0</v>
      </c>
      <c r="S1070" s="255">
        <f>SUMIFS('7.  Persistence Report'!V$27:V$603,'7.  Persistence Report'!$D$27:$D$603,$B1069,'7.  Persistence Report'!$H$27:$H$603,$R$990,'7.  Persistence Report'!$J$27:$J$603,"Adjustment")</f>
        <v>0</v>
      </c>
      <c r="T1070" s="255">
        <f>SUMIFS('7.  Persistence Report'!W$27:W$603,'7.  Persistence Report'!$D$27:$D$603,$B1069,'7.  Persistence Report'!$H$27:$H$603,$R$990,'7.  Persistence Report'!$J$27:$J$603,"Adjustment")</f>
        <v>0</v>
      </c>
      <c r="U1070" s="255">
        <f>SUMIFS('7.  Persistence Report'!X$27:X$603,'7.  Persistence Report'!$D$27:$D$603,$B1069,'7.  Persistence Report'!$H$27:$H$603,$R$990,'7.  Persistence Report'!$J$27:$J$603,"Adjustment")</f>
        <v>0</v>
      </c>
      <c r="V1070" s="255">
        <f>SUMIFS('7.  Persistence Report'!Y$27:Y$603,'7.  Persistence Report'!$D$27:$D$603,$B1069,'7.  Persistence Report'!$H$27:$H$603,$R$990,'7.  Persistence Report'!$J$27:$J$603,"Adjustment")</f>
        <v>0</v>
      </c>
      <c r="W1070" s="255">
        <f>SUMIFS('7.  Persistence Report'!Z$27:Z$603,'7.  Persistence Report'!$D$27:$D$603,$B1069,'7.  Persistence Report'!$H$27:$H$603,$R$990,'7.  Persistence Report'!$J$27:$J$603,"Adjustment")</f>
        <v>0</v>
      </c>
      <c r="X1070" s="255">
        <f>SUMIFS('7.  Persistence Report'!AA$27:AA$603,'7.  Persistence Report'!$D$27:$D$603,$B1069,'7.  Persistence Report'!$H$27:$H$603,$R$990,'7.  Persistence Report'!$J$27:$J$603,"Adjustment")</f>
        <v>0</v>
      </c>
      <c r="Y1070" s="255">
        <f>SUMIFS('7.  Persistence Report'!AB$27:AB$603,'7.  Persistence Report'!$D$27:$D$603,$B1069,'7.  Persistence Report'!$H$27:$H$603,$R$990,'7.  Persistence Report'!$J$27:$J$603,"Adjustment")</f>
        <v>0</v>
      </c>
      <c r="Z1070" s="255">
        <f>SUMIFS('7.  Persistence Report'!AC$27:AC$603,'7.  Persistence Report'!$D$27:$D$603,$B1069,'7.  Persistence Report'!$H$27:$H$603,$R$990,'7.  Persistence Report'!$J$27:$J$603,"Adjustment")</f>
        <v>0</v>
      </c>
      <c r="AA1070" s="255">
        <f>SUMIFS('7.  Persistence Report'!AD$27:AD$603,'7.  Persistence Report'!$D$27:$D$603,$B1069,'7.  Persistence Report'!$H$27:$H$603,$R$990,'7.  Persistence Report'!$J$27:$J$603,"Adjustment")</f>
        <v>0</v>
      </c>
      <c r="AB1070" s="255">
        <f>SUMIFS('7.  Persistence Report'!AE$27:AE$603,'7.  Persistence Report'!$D$27:$D$603,$B1069,'7.  Persistence Report'!$H$27:$H$603,$R$990,'7.  Persistence Report'!$J$27:$J$603,"Adjustment")</f>
        <v>0</v>
      </c>
      <c r="AC1070" s="255">
        <f>SUMIFS('7.  Persistence Report'!AF$27:AF$603,'7.  Persistence Report'!$D$27:$D$603,$B1069,'7.  Persistence Report'!$H$27:$H$603,$R$990,'7.  Persistence Report'!$J$27:$J$603,"Adjustment")</f>
        <v>0</v>
      </c>
      <c r="AD1070" s="255">
        <f>SUMIFS('7.  Persistence Report'!AG$27:AG$603,'7.  Persistence Report'!$D$27:$D$603,$B1069,'7.  Persistence Report'!$H$27:$H$603,$R$990,'7.  Persistence Report'!$J$27:$J$603,"Adjustment")</f>
        <v>0</v>
      </c>
      <c r="AE1070" s="362">
        <f>AE1069</f>
        <v>0.69666666666666666</v>
      </c>
      <c r="AF1070" s="362">
        <f t="shared" ref="AF1070" si="3132">AF1069</f>
        <v>0</v>
      </c>
      <c r="AG1070" s="362">
        <f t="shared" ref="AG1070" si="3133">AG1069</f>
        <v>0.19666666666666666</v>
      </c>
      <c r="AH1070" s="362">
        <f t="shared" ref="AH1070" si="3134">AH1069</f>
        <v>0.10666666666666667</v>
      </c>
      <c r="AI1070" s="362">
        <f t="shared" ref="AI1070" si="3135">AI1069</f>
        <v>0</v>
      </c>
      <c r="AJ1070" s="362">
        <f t="shared" ref="AJ1070" si="3136">AJ1069</f>
        <v>0</v>
      </c>
      <c r="AK1070" s="362">
        <f t="shared" ref="AK1070" si="3137">AK1069</f>
        <v>0</v>
      </c>
      <c r="AL1070" s="362">
        <f t="shared" ref="AL1070" si="3138">AL1069</f>
        <v>0</v>
      </c>
      <c r="AM1070" s="362">
        <f t="shared" ref="AM1070" si="3139">AM1069</f>
        <v>0</v>
      </c>
      <c r="AN1070" s="362">
        <f t="shared" ref="AN1070" si="3140">AN1069</f>
        <v>0</v>
      </c>
      <c r="AO1070" s="362">
        <f t="shared" ref="AO1070" si="3141">AO1069</f>
        <v>0</v>
      </c>
      <c r="AP1070" s="362">
        <f t="shared" ref="AP1070" si="3142">AP1069</f>
        <v>0</v>
      </c>
      <c r="AQ1070" s="362">
        <f t="shared" ref="AQ1070" si="3143">AQ1069</f>
        <v>0</v>
      </c>
      <c r="AR1070" s="362">
        <f t="shared" ref="AR1070" si="3144">AR1069</f>
        <v>0</v>
      </c>
      <c r="AS1070" s="266"/>
    </row>
    <row r="1071" spans="1:45" ht="15"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customHeight="1" outlineLevel="1">
      <c r="A1072" s="464"/>
      <c r="B1072" s="248" t="s">
        <v>498</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customHeight="1" outlineLevel="1">
      <c r="A1073" s="464">
        <v>25</v>
      </c>
      <c r="B1073" s="379" t="s">
        <v>117</v>
      </c>
      <c r="C1073" s="251" t="s">
        <v>25</v>
      </c>
      <c r="D1073" s="255">
        <f>SUMIFS('7.  Persistence Report'!AZ$27:AZ$603,'7.  Persistence Report'!$D$27:$D$603,$B1073,'7.  Persistence Report'!$H$27:$H$603,$D$990,'7.  Persistence Report'!$J$27:$J$603,"&lt;&gt;Adjustment")</f>
        <v>0</v>
      </c>
      <c r="E1073" s="255">
        <f>SUMIFS('7.  Persistence Report'!BA$27:BA$603,'7.  Persistence Report'!$D$27:$D$603,$B1073,'7.  Persistence Report'!$H$27:$H$603,$D$990,'7.  Persistence Report'!$J$27:$J$603,"&lt;&gt;Adjustment")</f>
        <v>0</v>
      </c>
      <c r="F1073" s="255">
        <f>SUMIFS('7.  Persistence Report'!BB$27:BB$603,'7.  Persistence Report'!$D$27:$D$603,$B1073,'7.  Persistence Report'!$H$27:$H$603,$D$990,'7.  Persistence Report'!$J$27:$J$603,"&lt;&gt;Adjustment")</f>
        <v>0</v>
      </c>
      <c r="G1073" s="255">
        <f>SUMIFS('7.  Persistence Report'!BC$27:BC$603,'7.  Persistence Report'!$D$27:$D$603,$B1073,'7.  Persistence Report'!$H$27:$H$603,$D$990,'7.  Persistence Report'!$J$27:$J$603,"&lt;&gt;Adjustment")</f>
        <v>0</v>
      </c>
      <c r="H1073" s="255">
        <f>SUMIFS('7.  Persistence Report'!BD$27:BD$603,'7.  Persistence Report'!$D$27:$D$603,$B1073,'7.  Persistence Report'!$H$27:$H$603,$D$990,'7.  Persistence Report'!$J$27:$J$603,"&lt;&gt;Adjustment")</f>
        <v>0</v>
      </c>
      <c r="I1073" s="255">
        <f>SUMIFS('7.  Persistence Report'!BE$27:BE$603,'7.  Persistence Report'!$D$27:$D$603,$B1073,'7.  Persistence Report'!$H$27:$H$603,$D$990,'7.  Persistence Report'!$J$27:$J$603,"&lt;&gt;Adjustment")</f>
        <v>0</v>
      </c>
      <c r="J1073" s="255">
        <f>SUMIFS('7.  Persistence Report'!BF$27:BF$603,'7.  Persistence Report'!$D$27:$D$603,$B1073,'7.  Persistence Report'!$H$27:$H$603,$D$990,'7.  Persistence Report'!$J$27:$J$603,"&lt;&gt;Adjustment")</f>
        <v>0</v>
      </c>
      <c r="K1073" s="255">
        <f>SUMIFS('7.  Persistence Report'!BG$27:BG$603,'7.  Persistence Report'!$D$27:$D$603,$B1073,'7.  Persistence Report'!$H$27:$H$603,$D$990,'7.  Persistence Report'!$J$27:$J$603,"&lt;&gt;Adjustment")</f>
        <v>0</v>
      </c>
      <c r="L1073" s="255">
        <f>SUMIFS('7.  Persistence Report'!BH$27:BH$603,'7.  Persistence Report'!$D$27:$D$603,$B1073,'7.  Persistence Report'!$H$27:$H$603,$D$990,'7.  Persistence Report'!$J$27:$J$603,"&lt;&gt;Adjustment")</f>
        <v>0</v>
      </c>
      <c r="M1073" s="255">
        <f>SUMIFS('7.  Persistence Report'!BI$27:BI$603,'7.  Persistence Report'!$D$27:$D$603,$B1073,'7.  Persistence Report'!$H$27:$H$603,$D$990,'7.  Persistence Report'!$J$27:$J$603,"&lt;&gt;Adjustment")</f>
        <v>0</v>
      </c>
      <c r="N1073" s="255">
        <f>SUMIFS('7.  Persistence Report'!BJ$27:BJ$603,'7.  Persistence Report'!$D$27:$D$603,$B1073,'7.  Persistence Report'!$H$27:$H$603,$D$990,'7.  Persistence Report'!$J$27:$J$603,"&lt;&gt;Adjustment")</f>
        <v>0</v>
      </c>
      <c r="O1073" s="255">
        <f>SUMIFS('7.  Persistence Report'!BK$27:BK$603,'7.  Persistence Report'!$D$27:$D$603,$B1073,'7.  Persistence Report'!$H$27:$H$603,$D$990,'7.  Persistence Report'!$J$27:$J$603,"&lt;&gt;Adjustment")</f>
        <v>0</v>
      </c>
      <c r="P1073" s="255">
        <f>SUMIFS('7.  Persistence Report'!BL$27:BL$603,'7.  Persistence Report'!$D$27:$D$603,$B1073,'7.  Persistence Report'!$H$27:$H$603,$D$990,'7.  Persistence Report'!$J$27:$J$603,"&lt;&gt;Adjustment")</f>
        <v>0</v>
      </c>
      <c r="Q1073" s="255">
        <v>12</v>
      </c>
      <c r="R1073" s="255">
        <f>SUMIFS('7.  Persistence Report'!U$27:U$603,'7.  Persistence Report'!$D$27:$D$603,$B1073,'7.  Persistence Report'!$H$27:$H$603,$R$990,'7.  Persistence Report'!$J$27:$J$603,"&lt;&gt;Adjustment")</f>
        <v>0</v>
      </c>
      <c r="S1073" s="255">
        <f>SUMIFS('7.  Persistence Report'!V$27:V$603,'7.  Persistence Report'!$D$27:$D$603,$B1073,'7.  Persistence Report'!$H$27:$H$603,$R$990,'7.  Persistence Report'!$J$27:$J$603,"&lt;&gt;Adjustment")</f>
        <v>0</v>
      </c>
      <c r="T1073" s="255">
        <f>SUMIFS('7.  Persistence Report'!W$27:W$603,'7.  Persistence Report'!$D$27:$D$603,$B1073,'7.  Persistence Report'!$H$27:$H$603,$R$990,'7.  Persistence Report'!$J$27:$J$603,"&lt;&gt;Adjustment")</f>
        <v>0</v>
      </c>
      <c r="U1073" s="255">
        <f>SUMIFS('7.  Persistence Report'!X$27:X$603,'7.  Persistence Report'!$D$27:$D$603,$B1073,'7.  Persistence Report'!$H$27:$H$603,$R$990,'7.  Persistence Report'!$J$27:$J$603,"&lt;&gt;Adjustment")</f>
        <v>0</v>
      </c>
      <c r="V1073" s="255">
        <f>SUMIFS('7.  Persistence Report'!Y$27:Y$603,'7.  Persistence Report'!$D$27:$D$603,$B1073,'7.  Persistence Report'!$H$27:$H$603,$R$990,'7.  Persistence Report'!$J$27:$J$603,"&lt;&gt;Adjustment")</f>
        <v>0</v>
      </c>
      <c r="W1073" s="255">
        <f>SUMIFS('7.  Persistence Report'!Z$27:Z$603,'7.  Persistence Report'!$D$27:$D$603,$B1073,'7.  Persistence Report'!$H$27:$H$603,$R$990,'7.  Persistence Report'!$J$27:$J$603,"&lt;&gt;Adjustment")</f>
        <v>0</v>
      </c>
      <c r="X1073" s="255">
        <f>SUMIFS('7.  Persistence Report'!AA$27:AA$603,'7.  Persistence Report'!$D$27:$D$603,$B1073,'7.  Persistence Report'!$H$27:$H$603,$R$990,'7.  Persistence Report'!$J$27:$J$603,"&lt;&gt;Adjustment")</f>
        <v>0</v>
      </c>
      <c r="Y1073" s="255">
        <f>SUMIFS('7.  Persistence Report'!AB$27:AB$603,'7.  Persistence Report'!$D$27:$D$603,$B1073,'7.  Persistence Report'!$H$27:$H$603,$R$990,'7.  Persistence Report'!$J$27:$J$603,"&lt;&gt;Adjustment")</f>
        <v>0</v>
      </c>
      <c r="Z1073" s="255">
        <f>SUMIFS('7.  Persistence Report'!AC$27:AC$603,'7.  Persistence Report'!$D$27:$D$603,$B1073,'7.  Persistence Report'!$H$27:$H$603,$R$990,'7.  Persistence Report'!$J$27:$J$603,"&lt;&gt;Adjustment")</f>
        <v>0</v>
      </c>
      <c r="AA1073" s="255">
        <f>SUMIFS('7.  Persistence Report'!AD$27:AD$603,'7.  Persistence Report'!$D$27:$D$603,$B1073,'7.  Persistence Report'!$H$27:$H$603,$R$990,'7.  Persistence Report'!$J$27:$J$603,"&lt;&gt;Adjustment")</f>
        <v>0</v>
      </c>
      <c r="AB1073" s="255">
        <f>SUMIFS('7.  Persistence Report'!AE$27:AE$603,'7.  Persistence Report'!$D$27:$D$603,$B1073,'7.  Persistence Report'!$H$27:$H$603,$R$990,'7.  Persistence Report'!$J$27:$J$603,"&lt;&gt;Adjustment")</f>
        <v>0</v>
      </c>
      <c r="AC1073" s="255">
        <f>SUMIFS('7.  Persistence Report'!AF$27:AF$603,'7.  Persistence Report'!$D$27:$D$603,$B1073,'7.  Persistence Report'!$H$27:$H$603,$R$990,'7.  Persistence Report'!$J$27:$J$603,"&lt;&gt;Adjustment")</f>
        <v>0</v>
      </c>
      <c r="AD1073" s="255">
        <f>SUMIFS('7.  Persistence Report'!AG$27:AG$603,'7.  Persistence Report'!$D$27:$D$603,$B1073,'7.  Persistence Report'!$H$27:$H$603,$R$990,'7.  Persistence Report'!$J$27:$J$603,"&lt;&gt;Adjustment")</f>
        <v>0</v>
      </c>
      <c r="AE1073" s="361">
        <f>IFERROR(VLOOKUP($B1073,'3-a.  Rate Class Allocations'!$B:$AY,28,FALSE),0)</f>
        <v>0</v>
      </c>
      <c r="AF1073" s="361">
        <f>IFERROR(VLOOKUP($B1073,'3-a.  Rate Class Allocations'!$B:$AY,30,FALSE),0)</f>
        <v>0</v>
      </c>
      <c r="AG1073" s="361">
        <f>IFERROR(VLOOKUP($B1073,'3-a.  Rate Class Allocations'!$B:$AY,32,FALSE),0)</f>
        <v>9.2457420924574207E-2</v>
      </c>
      <c r="AH1073" s="361">
        <f>IFERROR(VLOOKUP($B1073,'3-a.  Rate Class Allocations'!$B:$AY,33,FALSE),0)</f>
        <v>0.68978102189781021</v>
      </c>
      <c r="AI1073" s="361">
        <f>IFERROR(VLOOKUP($B1073,'3-a.  Rate Class Allocations'!$B:$AY,35,FALSE),0)</f>
        <v>0.17274939172749393</v>
      </c>
      <c r="AJ1073" s="361">
        <f>IFERROR(VLOOKUP($B1073,'3-a.  Rate Class Allocations'!$B:$AY,37,FALSE),0)</f>
        <v>4.5012165450121655E-2</v>
      </c>
      <c r="AK1073" s="366"/>
      <c r="AL1073" s="366"/>
      <c r="AM1073" s="366"/>
      <c r="AN1073" s="366"/>
      <c r="AO1073" s="366"/>
      <c r="AP1073" s="366"/>
      <c r="AQ1073" s="366"/>
      <c r="AR1073" s="366"/>
      <c r="AS1073" s="256">
        <f>SUM(AE1073:AR1073)</f>
        <v>1</v>
      </c>
    </row>
    <row r="1074" spans="1:45" ht="15" customHeight="1" outlineLevel="1">
      <c r="A1074" s="464"/>
      <c r="B1074" s="254" t="s">
        <v>346</v>
      </c>
      <c r="C1074" s="251" t="s">
        <v>163</v>
      </c>
      <c r="D1074" s="255">
        <f>SUMIFS('7.  Persistence Report'!AZ$27:AZ$603,'7.  Persistence Report'!$D$27:$D$603,$B1073,'7.  Persistence Report'!$H$27:$H$603,$D$990,'7.  Persistence Report'!$J$27:$J$603,"Adjustment")</f>
        <v>0</v>
      </c>
      <c r="E1074" s="255">
        <f>SUMIFS('7.  Persistence Report'!BA$27:BA$603,'7.  Persistence Report'!$D$27:$D$603,$B1073,'7.  Persistence Report'!$H$27:$H$603,$D$990,'7.  Persistence Report'!$J$27:$J$603,"Adjustment")</f>
        <v>0</v>
      </c>
      <c r="F1074" s="255">
        <f>SUMIFS('7.  Persistence Report'!BB$27:BB$603,'7.  Persistence Report'!$D$27:$D$603,$B1073,'7.  Persistence Report'!$H$27:$H$603,$D$990,'7.  Persistence Report'!$J$27:$J$603,"Adjustment")</f>
        <v>0</v>
      </c>
      <c r="G1074" s="255">
        <f>SUMIFS('7.  Persistence Report'!BC$27:BC$603,'7.  Persistence Report'!$D$27:$D$603,$B1073,'7.  Persistence Report'!$H$27:$H$603,$D$990,'7.  Persistence Report'!$J$27:$J$603,"Adjustment")</f>
        <v>0</v>
      </c>
      <c r="H1074" s="255">
        <f>SUMIFS('7.  Persistence Report'!BD$27:BD$603,'7.  Persistence Report'!$D$27:$D$603,$B1073,'7.  Persistence Report'!$H$27:$H$603,$D$990,'7.  Persistence Report'!$J$27:$J$603,"Adjustment")</f>
        <v>0</v>
      </c>
      <c r="I1074" s="255">
        <f>SUMIFS('7.  Persistence Report'!BE$27:BE$603,'7.  Persistence Report'!$D$27:$D$603,$B1073,'7.  Persistence Report'!$H$27:$H$603,$D$990,'7.  Persistence Report'!$J$27:$J$603,"Adjustment")</f>
        <v>0</v>
      </c>
      <c r="J1074" s="255">
        <f>SUMIFS('7.  Persistence Report'!BF$27:BF$603,'7.  Persistence Report'!$D$27:$D$603,$B1073,'7.  Persistence Report'!$H$27:$H$603,$D$990,'7.  Persistence Report'!$J$27:$J$603,"Adjustment")</f>
        <v>0</v>
      </c>
      <c r="K1074" s="255">
        <f>SUMIFS('7.  Persistence Report'!BG$27:BG$603,'7.  Persistence Report'!$D$27:$D$603,$B1073,'7.  Persistence Report'!$H$27:$H$603,$D$990,'7.  Persistence Report'!$J$27:$J$603,"Adjustment")</f>
        <v>0</v>
      </c>
      <c r="L1074" s="255">
        <f>SUMIFS('7.  Persistence Report'!BH$27:BH$603,'7.  Persistence Report'!$D$27:$D$603,$B1073,'7.  Persistence Report'!$H$27:$H$603,$D$990,'7.  Persistence Report'!$J$27:$J$603,"Adjustment")</f>
        <v>0</v>
      </c>
      <c r="M1074" s="255">
        <f>SUMIFS('7.  Persistence Report'!BI$27:BI$603,'7.  Persistence Report'!$D$27:$D$603,$B1073,'7.  Persistence Report'!$H$27:$H$603,$D$990,'7.  Persistence Report'!$J$27:$J$603,"Adjustment")</f>
        <v>0</v>
      </c>
      <c r="N1074" s="255">
        <f>SUMIFS('7.  Persistence Report'!BJ$27:BJ$603,'7.  Persistence Report'!$D$27:$D$603,$B1073,'7.  Persistence Report'!$H$27:$H$603,$D$990,'7.  Persistence Report'!$J$27:$J$603,"Adjustment")</f>
        <v>0</v>
      </c>
      <c r="O1074" s="255">
        <f>SUMIFS('7.  Persistence Report'!BK$27:BK$603,'7.  Persistence Report'!$D$27:$D$603,$B1073,'7.  Persistence Report'!$H$27:$H$603,$D$990,'7.  Persistence Report'!$J$27:$J$603,"Adjustment")</f>
        <v>0</v>
      </c>
      <c r="P1074" s="255">
        <f>SUMIFS('7.  Persistence Report'!BL$27:BL$603,'7.  Persistence Report'!$D$27:$D$603,$B1073,'7.  Persistence Report'!$H$27:$H$603,$D$990,'7.  Persistence Report'!$J$27:$J$603,"Adjustment")</f>
        <v>0</v>
      </c>
      <c r="Q1074" s="255">
        <f>Q1073</f>
        <v>12</v>
      </c>
      <c r="R1074" s="255">
        <f>SUMIFS('7.  Persistence Report'!U$27:U$603,'7.  Persistence Report'!$D$27:$D$603,$B1073,'7.  Persistence Report'!$H$27:$H$603,$R$990,'7.  Persistence Report'!$J$27:$J$603,"Adjustment")</f>
        <v>0</v>
      </c>
      <c r="S1074" s="255">
        <f>SUMIFS('7.  Persistence Report'!V$27:V$603,'7.  Persistence Report'!$D$27:$D$603,$B1073,'7.  Persistence Report'!$H$27:$H$603,$R$990,'7.  Persistence Report'!$J$27:$J$603,"Adjustment")</f>
        <v>0</v>
      </c>
      <c r="T1074" s="255">
        <f>SUMIFS('7.  Persistence Report'!W$27:W$603,'7.  Persistence Report'!$D$27:$D$603,$B1073,'7.  Persistence Report'!$H$27:$H$603,$R$990,'7.  Persistence Report'!$J$27:$J$603,"Adjustment")</f>
        <v>0</v>
      </c>
      <c r="U1074" s="255">
        <f>SUMIFS('7.  Persistence Report'!X$27:X$603,'7.  Persistence Report'!$D$27:$D$603,$B1073,'7.  Persistence Report'!$H$27:$H$603,$R$990,'7.  Persistence Report'!$J$27:$J$603,"Adjustment")</f>
        <v>0</v>
      </c>
      <c r="V1074" s="255">
        <f>SUMIFS('7.  Persistence Report'!Y$27:Y$603,'7.  Persistence Report'!$D$27:$D$603,$B1073,'7.  Persistence Report'!$H$27:$H$603,$R$990,'7.  Persistence Report'!$J$27:$J$603,"Adjustment")</f>
        <v>0</v>
      </c>
      <c r="W1074" s="255">
        <f>SUMIFS('7.  Persistence Report'!Z$27:Z$603,'7.  Persistence Report'!$D$27:$D$603,$B1073,'7.  Persistence Report'!$H$27:$H$603,$R$990,'7.  Persistence Report'!$J$27:$J$603,"Adjustment")</f>
        <v>0</v>
      </c>
      <c r="X1074" s="255">
        <f>SUMIFS('7.  Persistence Report'!AA$27:AA$603,'7.  Persistence Report'!$D$27:$D$603,$B1073,'7.  Persistence Report'!$H$27:$H$603,$R$990,'7.  Persistence Report'!$J$27:$J$603,"Adjustment")</f>
        <v>0</v>
      </c>
      <c r="Y1074" s="255">
        <f>SUMIFS('7.  Persistence Report'!AB$27:AB$603,'7.  Persistence Report'!$D$27:$D$603,$B1073,'7.  Persistence Report'!$H$27:$H$603,$R$990,'7.  Persistence Report'!$J$27:$J$603,"Adjustment")</f>
        <v>0</v>
      </c>
      <c r="Z1074" s="255">
        <f>SUMIFS('7.  Persistence Report'!AC$27:AC$603,'7.  Persistence Report'!$D$27:$D$603,$B1073,'7.  Persistence Report'!$H$27:$H$603,$R$990,'7.  Persistence Report'!$J$27:$J$603,"Adjustment")</f>
        <v>0</v>
      </c>
      <c r="AA1074" s="255">
        <f>SUMIFS('7.  Persistence Report'!AD$27:AD$603,'7.  Persistence Report'!$D$27:$D$603,$B1073,'7.  Persistence Report'!$H$27:$H$603,$R$990,'7.  Persistence Report'!$J$27:$J$603,"Adjustment")</f>
        <v>0</v>
      </c>
      <c r="AB1074" s="255">
        <f>SUMIFS('7.  Persistence Report'!AE$27:AE$603,'7.  Persistence Report'!$D$27:$D$603,$B1073,'7.  Persistence Report'!$H$27:$H$603,$R$990,'7.  Persistence Report'!$J$27:$J$603,"Adjustment")</f>
        <v>0</v>
      </c>
      <c r="AC1074" s="255">
        <f>SUMIFS('7.  Persistence Report'!AF$27:AF$603,'7.  Persistence Report'!$D$27:$D$603,$B1073,'7.  Persistence Report'!$H$27:$H$603,$R$990,'7.  Persistence Report'!$J$27:$J$603,"Adjustment")</f>
        <v>0</v>
      </c>
      <c r="AD1074" s="255">
        <f>SUMIFS('7.  Persistence Report'!AG$27:AG$603,'7.  Persistence Report'!$D$27:$D$603,$B1073,'7.  Persistence Report'!$H$27:$H$603,$R$990,'7.  Persistence Report'!$J$27:$J$603,"Adjustment")</f>
        <v>0</v>
      </c>
      <c r="AE1074" s="362">
        <f>AE1073</f>
        <v>0</v>
      </c>
      <c r="AF1074" s="362">
        <f t="shared" ref="AF1074" si="3145">AF1073</f>
        <v>0</v>
      </c>
      <c r="AG1074" s="362">
        <f t="shared" ref="AG1074" si="3146">AG1073</f>
        <v>9.2457420924574207E-2</v>
      </c>
      <c r="AH1074" s="362">
        <f t="shared" ref="AH1074" si="3147">AH1073</f>
        <v>0.68978102189781021</v>
      </c>
      <c r="AI1074" s="362">
        <f t="shared" ref="AI1074" si="3148">AI1073</f>
        <v>0.17274939172749393</v>
      </c>
      <c r="AJ1074" s="362">
        <f t="shared" ref="AJ1074" si="3149">AJ1073</f>
        <v>4.5012165450121655E-2</v>
      </c>
      <c r="AK1074" s="362">
        <f t="shared" ref="AK1074" si="3150">AK1073</f>
        <v>0</v>
      </c>
      <c r="AL1074" s="362">
        <f t="shared" ref="AL1074" si="3151">AL1073</f>
        <v>0</v>
      </c>
      <c r="AM1074" s="362">
        <f t="shared" ref="AM1074" si="3152">AM1073</f>
        <v>0</v>
      </c>
      <c r="AN1074" s="362">
        <f t="shared" ref="AN1074" si="3153">AN1073</f>
        <v>0</v>
      </c>
      <c r="AO1074" s="362">
        <f t="shared" ref="AO1074" si="3154">AO1073</f>
        <v>0</v>
      </c>
      <c r="AP1074" s="362">
        <f t="shared" ref="AP1074" si="3155">AP1073</f>
        <v>0</v>
      </c>
      <c r="AQ1074" s="362">
        <f t="shared" ref="AQ1074" si="3156">AQ1073</f>
        <v>0</v>
      </c>
      <c r="AR1074" s="362">
        <f t="shared" ref="AR1074" si="3157">AR1073</f>
        <v>0</v>
      </c>
      <c r="AS1074" s="266"/>
    </row>
    <row r="1075" spans="1:45" ht="15"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customHeight="1" outlineLevel="1">
      <c r="A1076" s="464">
        <v>26</v>
      </c>
      <c r="B1076" s="379" t="s">
        <v>118</v>
      </c>
      <c r="C1076" s="251" t="s">
        <v>25</v>
      </c>
      <c r="D1076" s="255">
        <f>SUMIFS('7.  Persistence Report'!AZ$27:AZ$603,'7.  Persistence Report'!$D$27:$D$603,$B1076,'7.  Persistence Report'!$H$27:$H$603,$D$990,'7.  Persistence Report'!$J$27:$J$603,"&lt;&gt;Adjustment")</f>
        <v>0</v>
      </c>
      <c r="E1076" s="255">
        <f>SUMIFS('7.  Persistence Report'!BA$27:BA$603,'7.  Persistence Report'!$D$27:$D$603,$B1076,'7.  Persistence Report'!$H$27:$H$603,$D$990,'7.  Persistence Report'!$J$27:$J$603,"&lt;&gt;Adjustment")</f>
        <v>0</v>
      </c>
      <c r="F1076" s="255">
        <f>SUMIFS('7.  Persistence Report'!BB$27:BB$603,'7.  Persistence Report'!$D$27:$D$603,$B1076,'7.  Persistence Report'!$H$27:$H$603,$D$990,'7.  Persistence Report'!$J$27:$J$603,"&lt;&gt;Adjustment")</f>
        <v>0</v>
      </c>
      <c r="G1076" s="255">
        <f>SUMIFS('7.  Persistence Report'!BC$27:BC$603,'7.  Persistence Report'!$D$27:$D$603,$B1076,'7.  Persistence Report'!$H$27:$H$603,$D$990,'7.  Persistence Report'!$J$27:$J$603,"&lt;&gt;Adjustment")</f>
        <v>0</v>
      </c>
      <c r="H1076" s="255">
        <f>SUMIFS('7.  Persistence Report'!BD$27:BD$603,'7.  Persistence Report'!$D$27:$D$603,$B1076,'7.  Persistence Report'!$H$27:$H$603,$D$990,'7.  Persistence Report'!$J$27:$J$603,"&lt;&gt;Adjustment")</f>
        <v>0</v>
      </c>
      <c r="I1076" s="255">
        <f>SUMIFS('7.  Persistence Report'!BE$27:BE$603,'7.  Persistence Report'!$D$27:$D$603,$B1076,'7.  Persistence Report'!$H$27:$H$603,$D$990,'7.  Persistence Report'!$J$27:$J$603,"&lt;&gt;Adjustment")</f>
        <v>0</v>
      </c>
      <c r="J1076" s="255">
        <f>SUMIFS('7.  Persistence Report'!BF$27:BF$603,'7.  Persistence Report'!$D$27:$D$603,$B1076,'7.  Persistence Report'!$H$27:$H$603,$D$990,'7.  Persistence Report'!$J$27:$J$603,"&lt;&gt;Adjustment")</f>
        <v>0</v>
      </c>
      <c r="K1076" s="255">
        <f>SUMIFS('7.  Persistence Report'!BG$27:BG$603,'7.  Persistence Report'!$D$27:$D$603,$B1076,'7.  Persistence Report'!$H$27:$H$603,$D$990,'7.  Persistence Report'!$J$27:$J$603,"&lt;&gt;Adjustment")</f>
        <v>0</v>
      </c>
      <c r="L1076" s="255">
        <f>SUMIFS('7.  Persistence Report'!BH$27:BH$603,'7.  Persistence Report'!$D$27:$D$603,$B1076,'7.  Persistence Report'!$H$27:$H$603,$D$990,'7.  Persistence Report'!$J$27:$J$603,"&lt;&gt;Adjustment")</f>
        <v>0</v>
      </c>
      <c r="M1076" s="255">
        <f>SUMIFS('7.  Persistence Report'!BI$27:BI$603,'7.  Persistence Report'!$D$27:$D$603,$B1076,'7.  Persistence Report'!$H$27:$H$603,$D$990,'7.  Persistence Report'!$J$27:$J$603,"&lt;&gt;Adjustment")</f>
        <v>0</v>
      </c>
      <c r="N1076" s="255">
        <f>SUMIFS('7.  Persistence Report'!BJ$27:BJ$603,'7.  Persistence Report'!$D$27:$D$603,$B1076,'7.  Persistence Report'!$H$27:$H$603,$D$990,'7.  Persistence Report'!$J$27:$J$603,"&lt;&gt;Adjustment")</f>
        <v>0</v>
      </c>
      <c r="O1076" s="255">
        <f>SUMIFS('7.  Persistence Report'!BK$27:BK$603,'7.  Persistence Report'!$D$27:$D$603,$B1076,'7.  Persistence Report'!$H$27:$H$603,$D$990,'7.  Persistence Report'!$J$27:$J$603,"&lt;&gt;Adjustment")</f>
        <v>0</v>
      </c>
      <c r="P1076" s="255">
        <f>SUMIFS('7.  Persistence Report'!BL$27:BL$603,'7.  Persistence Report'!$D$27:$D$603,$B1076,'7.  Persistence Report'!$H$27:$H$603,$D$990,'7.  Persistence Report'!$J$27:$J$603,"&lt;&gt;Adjustment")</f>
        <v>0</v>
      </c>
      <c r="Q1076" s="255">
        <v>12</v>
      </c>
      <c r="R1076" s="255">
        <f>SUMIFS('7.  Persistence Report'!U$27:U$603,'7.  Persistence Report'!$D$27:$D$603,$B1076,'7.  Persistence Report'!$H$27:$H$603,$R$990,'7.  Persistence Report'!$J$27:$J$603,"&lt;&gt;Adjustment")</f>
        <v>0</v>
      </c>
      <c r="S1076" s="255">
        <f>SUMIFS('7.  Persistence Report'!V$27:V$603,'7.  Persistence Report'!$D$27:$D$603,$B1076,'7.  Persistence Report'!$H$27:$H$603,$R$990,'7.  Persistence Report'!$J$27:$J$603,"&lt;&gt;Adjustment")</f>
        <v>0</v>
      </c>
      <c r="T1076" s="255">
        <f>SUMIFS('7.  Persistence Report'!W$27:W$603,'7.  Persistence Report'!$D$27:$D$603,$B1076,'7.  Persistence Report'!$H$27:$H$603,$R$990,'7.  Persistence Report'!$J$27:$J$603,"&lt;&gt;Adjustment")</f>
        <v>0</v>
      </c>
      <c r="U1076" s="255">
        <f>SUMIFS('7.  Persistence Report'!X$27:X$603,'7.  Persistence Report'!$D$27:$D$603,$B1076,'7.  Persistence Report'!$H$27:$H$603,$R$990,'7.  Persistence Report'!$J$27:$J$603,"&lt;&gt;Adjustment")</f>
        <v>0</v>
      </c>
      <c r="V1076" s="255">
        <f>SUMIFS('7.  Persistence Report'!Y$27:Y$603,'7.  Persistence Report'!$D$27:$D$603,$B1076,'7.  Persistence Report'!$H$27:$H$603,$R$990,'7.  Persistence Report'!$J$27:$J$603,"&lt;&gt;Adjustment")</f>
        <v>0</v>
      </c>
      <c r="W1076" s="255">
        <f>SUMIFS('7.  Persistence Report'!Z$27:Z$603,'7.  Persistence Report'!$D$27:$D$603,$B1076,'7.  Persistence Report'!$H$27:$H$603,$R$990,'7.  Persistence Report'!$J$27:$J$603,"&lt;&gt;Adjustment")</f>
        <v>0</v>
      </c>
      <c r="X1076" s="255">
        <f>SUMIFS('7.  Persistence Report'!AA$27:AA$603,'7.  Persistence Report'!$D$27:$D$603,$B1076,'7.  Persistence Report'!$H$27:$H$603,$R$990,'7.  Persistence Report'!$J$27:$J$603,"&lt;&gt;Adjustment")</f>
        <v>0</v>
      </c>
      <c r="Y1076" s="255">
        <f>SUMIFS('7.  Persistence Report'!AB$27:AB$603,'7.  Persistence Report'!$D$27:$D$603,$B1076,'7.  Persistence Report'!$H$27:$H$603,$R$990,'7.  Persistence Report'!$J$27:$J$603,"&lt;&gt;Adjustment")</f>
        <v>0</v>
      </c>
      <c r="Z1076" s="255">
        <f>SUMIFS('7.  Persistence Report'!AC$27:AC$603,'7.  Persistence Report'!$D$27:$D$603,$B1076,'7.  Persistence Report'!$H$27:$H$603,$R$990,'7.  Persistence Report'!$J$27:$J$603,"&lt;&gt;Adjustment")</f>
        <v>0</v>
      </c>
      <c r="AA1076" s="255">
        <f>SUMIFS('7.  Persistence Report'!AD$27:AD$603,'7.  Persistence Report'!$D$27:$D$603,$B1076,'7.  Persistence Report'!$H$27:$H$603,$R$990,'7.  Persistence Report'!$J$27:$J$603,"&lt;&gt;Adjustment")</f>
        <v>0</v>
      </c>
      <c r="AB1076" s="255">
        <f>SUMIFS('7.  Persistence Report'!AE$27:AE$603,'7.  Persistence Report'!$D$27:$D$603,$B1076,'7.  Persistence Report'!$H$27:$H$603,$R$990,'7.  Persistence Report'!$J$27:$J$603,"&lt;&gt;Adjustment")</f>
        <v>0</v>
      </c>
      <c r="AC1076" s="255">
        <f>SUMIFS('7.  Persistence Report'!AF$27:AF$603,'7.  Persistence Report'!$D$27:$D$603,$B1076,'7.  Persistence Report'!$H$27:$H$603,$R$990,'7.  Persistence Report'!$J$27:$J$603,"&lt;&gt;Adjustment")</f>
        <v>0</v>
      </c>
      <c r="AD1076" s="255">
        <f>SUMIFS('7.  Persistence Report'!AG$27:AG$603,'7.  Persistence Report'!$D$27:$D$603,$B1076,'7.  Persistence Report'!$H$27:$H$603,$R$990,'7.  Persistence Report'!$J$27:$J$603,"&lt;&gt;Adjustment")</f>
        <v>0</v>
      </c>
      <c r="AE1076" s="361">
        <f>IFERROR(VLOOKUP($B1076,'3-a.  Rate Class Allocations'!$B:$AY,28,FALSE),0)</f>
        <v>0</v>
      </c>
      <c r="AF1076" s="361">
        <f>IFERROR(VLOOKUP($B1076,'3-a.  Rate Class Allocations'!$B:$AY,30,FALSE),0)</f>
        <v>0</v>
      </c>
      <c r="AG1076" s="361">
        <f>IFERROR(VLOOKUP($B1076,'3-a.  Rate Class Allocations'!$B:$AY,32,FALSE),0)</f>
        <v>7.4338353884478583E-2</v>
      </c>
      <c r="AH1076" s="361">
        <f>IFERROR(VLOOKUP($B1076,'3-a.  Rate Class Allocations'!$B:$AY,33,FALSE),0)</f>
        <v>0.61816437481961117</v>
      </c>
      <c r="AI1076" s="361">
        <f>IFERROR(VLOOKUP($B1076,'3-a.  Rate Class Allocations'!$B:$AY,35,FALSE),0)</f>
        <v>0.18309772550877837</v>
      </c>
      <c r="AJ1076" s="361">
        <f>IFERROR(VLOOKUP($B1076,'3-a.  Rate Class Allocations'!$B:$AY,37,FALSE),0)</f>
        <v>0.11799819031349645</v>
      </c>
      <c r="AK1076" s="366"/>
      <c r="AL1076" s="366"/>
      <c r="AM1076" s="366"/>
      <c r="AN1076" s="366"/>
      <c r="AO1076" s="366"/>
      <c r="AP1076" s="366"/>
      <c r="AQ1076" s="366"/>
      <c r="AR1076" s="366"/>
      <c r="AS1076" s="256">
        <f>SUM(AE1076:AR1076)</f>
        <v>0.99359864452636459</v>
      </c>
    </row>
    <row r="1077" spans="1:45" ht="15" customHeight="1" outlineLevel="1">
      <c r="A1077" s="464"/>
      <c r="B1077" s="254" t="s">
        <v>346</v>
      </c>
      <c r="C1077" s="251" t="s">
        <v>163</v>
      </c>
      <c r="D1077" s="255">
        <f>SUMIFS('7.  Persistence Report'!AZ$27:AZ$603,'7.  Persistence Report'!$D$27:$D$603,$B1076,'7.  Persistence Report'!$H$27:$H$603,$D$990,'7.  Persistence Report'!$J$27:$J$603,"Adjustment")</f>
        <v>16219772.522186009</v>
      </c>
      <c r="E1077" s="255">
        <f>SUMIFS('7.  Persistence Report'!BA$27:BA$603,'7.  Persistence Report'!$D$27:$D$603,$B1076,'7.  Persistence Report'!$H$27:$H$603,$D$990,'7.  Persistence Report'!$J$27:$J$603,"Adjustment")</f>
        <v>16276903.088892283</v>
      </c>
      <c r="F1077" s="255">
        <f>SUMIFS('7.  Persistence Report'!BB$27:BB$603,'7.  Persistence Report'!$D$27:$D$603,$B1076,'7.  Persistence Report'!$H$27:$H$603,$D$990,'7.  Persistence Report'!$J$27:$J$603,"Adjustment")</f>
        <v>16276903.088892283</v>
      </c>
      <c r="G1077" s="255">
        <f>SUMIFS('7.  Persistence Report'!BC$27:BC$603,'7.  Persistence Report'!$D$27:$D$603,$B1076,'7.  Persistence Report'!$H$27:$H$603,$D$990,'7.  Persistence Report'!$J$27:$J$603,"Adjustment")</f>
        <v>16276903.088892283</v>
      </c>
      <c r="H1077" s="255">
        <f>SUMIFS('7.  Persistence Report'!BD$27:BD$603,'7.  Persistence Report'!$D$27:$D$603,$B1076,'7.  Persistence Report'!$H$27:$H$603,$D$990,'7.  Persistence Report'!$J$27:$J$603,"Adjustment")</f>
        <v>16276903.088892283</v>
      </c>
      <c r="I1077" s="255">
        <f>SUMIFS('7.  Persistence Report'!BE$27:BE$603,'7.  Persistence Report'!$D$27:$D$603,$B1076,'7.  Persistence Report'!$H$27:$H$603,$D$990,'7.  Persistence Report'!$J$27:$J$603,"Adjustment")</f>
        <v>15396980.011824526</v>
      </c>
      <c r="J1077" s="255">
        <f>SUMIFS('7.  Persistence Report'!BF$27:BF$603,'7.  Persistence Report'!$D$27:$D$603,$B1076,'7.  Persistence Report'!$H$27:$H$603,$D$990,'7.  Persistence Report'!$J$27:$J$603,"Adjustment")</f>
        <v>15396980.011824526</v>
      </c>
      <c r="K1077" s="255">
        <f>SUMIFS('7.  Persistence Report'!BG$27:BG$603,'7.  Persistence Report'!$D$27:$D$603,$B1076,'7.  Persistence Report'!$H$27:$H$603,$D$990,'7.  Persistence Report'!$J$27:$J$603,"Adjustment")</f>
        <v>15396980.011824526</v>
      </c>
      <c r="L1077" s="255">
        <f>SUMIFS('7.  Persistence Report'!BH$27:BH$603,'7.  Persistence Report'!$D$27:$D$603,$B1076,'7.  Persistence Report'!$H$27:$H$603,$D$990,'7.  Persistence Report'!$J$27:$J$603,"Adjustment")</f>
        <v>15325242.864497844</v>
      </c>
      <c r="M1077" s="255">
        <f>SUMIFS('7.  Persistence Report'!BI$27:BI$603,'7.  Persistence Report'!$D$27:$D$603,$B1076,'7.  Persistence Report'!$H$27:$H$603,$D$990,'7.  Persistence Report'!$J$27:$J$603,"Adjustment")</f>
        <v>15325242.864497844</v>
      </c>
      <c r="N1077" s="255">
        <f>SUMIFS('7.  Persistence Report'!BJ$27:BJ$603,'7.  Persistence Report'!$D$27:$D$603,$B1076,'7.  Persistence Report'!$H$27:$H$603,$D$990,'7.  Persistence Report'!$J$27:$J$603,"Adjustment")</f>
        <v>14793927.275886061</v>
      </c>
      <c r="O1077" s="255">
        <f>SUMIFS('7.  Persistence Report'!BK$27:BK$603,'7.  Persistence Report'!$D$27:$D$603,$B1076,'7.  Persistence Report'!$H$27:$H$603,$D$990,'7.  Persistence Report'!$J$27:$J$603,"Adjustment")</f>
        <v>14364200.180762859</v>
      </c>
      <c r="P1077" s="255">
        <f>SUMIFS('7.  Persistence Report'!BL$27:BL$603,'7.  Persistence Report'!$D$27:$D$603,$B1076,'7.  Persistence Report'!$H$27:$H$603,$D$990,'7.  Persistence Report'!$J$27:$J$603,"Adjustment")</f>
        <v>5487963.4984439882</v>
      </c>
      <c r="Q1077" s="255">
        <f>Q1076</f>
        <v>12</v>
      </c>
      <c r="R1077" s="255">
        <f>SUMIFS('7.  Persistence Report'!U$27:U$603,'7.  Persistence Report'!$D$27:$D$603,$B1076,'7.  Persistence Report'!$H$27:$H$603,$R$990,'7.  Persistence Report'!$J$27:$J$603,"Adjustment")</f>
        <v>2853.1672465480783</v>
      </c>
      <c r="S1077" s="255">
        <f>SUMIFS('7.  Persistence Report'!V$27:V$603,'7.  Persistence Report'!$D$27:$D$603,$B1076,'7.  Persistence Report'!$H$27:$H$603,$R$990,'7.  Persistence Report'!$J$27:$J$603,"Adjustment")</f>
        <v>2867.7676759547212</v>
      </c>
      <c r="T1077" s="255">
        <f>SUMIFS('7.  Persistence Report'!W$27:W$603,'7.  Persistence Report'!$D$27:$D$603,$B1076,'7.  Persistence Report'!$H$27:$H$603,$R$990,'7.  Persistence Report'!$J$27:$J$603,"Adjustment")</f>
        <v>2867.7676759547212</v>
      </c>
      <c r="U1077" s="255">
        <f>SUMIFS('7.  Persistence Report'!X$27:X$603,'7.  Persistence Report'!$D$27:$D$603,$B1076,'7.  Persistence Report'!$H$27:$H$603,$R$990,'7.  Persistence Report'!$J$27:$J$603,"Adjustment")</f>
        <v>2867.7676759547212</v>
      </c>
      <c r="V1077" s="255">
        <f>SUMIFS('7.  Persistence Report'!Y$27:Y$603,'7.  Persistence Report'!$D$27:$D$603,$B1076,'7.  Persistence Report'!$H$27:$H$603,$R$990,'7.  Persistence Report'!$J$27:$J$603,"Adjustment")</f>
        <v>2867.7676759547212</v>
      </c>
      <c r="W1077" s="255">
        <f>SUMIFS('7.  Persistence Report'!Z$27:Z$603,'7.  Persistence Report'!$D$27:$D$603,$B1076,'7.  Persistence Report'!$H$27:$H$603,$R$990,'7.  Persistence Report'!$J$27:$J$603,"Adjustment")</f>
        <v>2696.2126304266703</v>
      </c>
      <c r="X1077" s="255">
        <f>SUMIFS('7.  Persistence Report'!AA$27:AA$603,'7.  Persistence Report'!$D$27:$D$603,$B1076,'7.  Persistence Report'!$H$27:$H$603,$R$990,'7.  Persistence Report'!$J$27:$J$603,"Adjustment")</f>
        <v>2696.2126304266703</v>
      </c>
      <c r="Y1077" s="255">
        <f>SUMIFS('7.  Persistence Report'!AB$27:AB$603,'7.  Persistence Report'!$D$27:$D$603,$B1076,'7.  Persistence Report'!$H$27:$H$603,$R$990,'7.  Persistence Report'!$J$27:$J$603,"Adjustment")</f>
        <v>2696.2126304266703</v>
      </c>
      <c r="Z1077" s="255">
        <f>SUMIFS('7.  Persistence Report'!AC$27:AC$603,'7.  Persistence Report'!$D$27:$D$603,$B1076,'7.  Persistence Report'!$H$27:$H$603,$R$990,'7.  Persistence Report'!$J$27:$J$603,"Adjustment")</f>
        <v>2694.7255496537714</v>
      </c>
      <c r="AA1077" s="255">
        <f>SUMIFS('7.  Persistence Report'!AD$27:AD$603,'7.  Persistence Report'!$D$27:$D$603,$B1076,'7.  Persistence Report'!$H$27:$H$603,$R$990,'7.  Persistence Report'!$J$27:$J$603,"Adjustment")</f>
        <v>2694.7255496537714</v>
      </c>
      <c r="AB1077" s="255">
        <f>SUMIFS('7.  Persistence Report'!AE$27:AE$603,'7.  Persistence Report'!$D$27:$D$603,$B1076,'7.  Persistence Report'!$H$27:$H$603,$R$990,'7.  Persistence Report'!$J$27:$J$603,"Adjustment")</f>
        <v>2578.4628710453212</v>
      </c>
      <c r="AC1077" s="255">
        <f>SUMIFS('7.  Persistence Report'!AF$27:AF$603,'7.  Persistence Report'!$D$27:$D$603,$B1076,'7.  Persistence Report'!$H$27:$H$603,$R$990,'7.  Persistence Report'!$J$27:$J$603,"Adjustment")</f>
        <v>2480.3155400340015</v>
      </c>
      <c r="AD1077" s="255">
        <f>SUMIFS('7.  Persistence Report'!AG$27:AG$603,'7.  Persistence Report'!$D$27:$D$603,$B1076,'7.  Persistence Report'!$H$27:$H$603,$R$990,'7.  Persistence Report'!$J$27:$J$603,"Adjustment")</f>
        <v>740.97179238711306</v>
      </c>
      <c r="AE1077" s="362">
        <f>AE1076</f>
        <v>0</v>
      </c>
      <c r="AF1077" s="362">
        <f t="shared" ref="AF1077" si="3158">AF1076</f>
        <v>0</v>
      </c>
      <c r="AG1077" s="362">
        <f t="shared" ref="AG1077" si="3159">AG1076</f>
        <v>7.4338353884478583E-2</v>
      </c>
      <c r="AH1077" s="362">
        <f t="shared" ref="AH1077" si="3160">AH1076</f>
        <v>0.61816437481961117</v>
      </c>
      <c r="AI1077" s="362">
        <f t="shared" ref="AI1077" si="3161">AI1076</f>
        <v>0.18309772550877837</v>
      </c>
      <c r="AJ1077" s="362">
        <f t="shared" ref="AJ1077" si="3162">AJ1076</f>
        <v>0.11799819031349645</v>
      </c>
      <c r="AK1077" s="362">
        <f t="shared" ref="AK1077" si="3163">AK1076</f>
        <v>0</v>
      </c>
      <c r="AL1077" s="362">
        <f t="shared" ref="AL1077" si="3164">AL1076</f>
        <v>0</v>
      </c>
      <c r="AM1077" s="362">
        <f t="shared" ref="AM1077" si="3165">AM1076</f>
        <v>0</v>
      </c>
      <c r="AN1077" s="362">
        <f t="shared" ref="AN1077" si="3166">AN1076</f>
        <v>0</v>
      </c>
      <c r="AO1077" s="362">
        <f t="shared" ref="AO1077" si="3167">AO1076</f>
        <v>0</v>
      </c>
      <c r="AP1077" s="362">
        <f t="shared" ref="AP1077" si="3168">AP1076</f>
        <v>0</v>
      </c>
      <c r="AQ1077" s="362">
        <f t="shared" ref="AQ1077" si="3169">AQ1076</f>
        <v>0</v>
      </c>
      <c r="AR1077" s="362">
        <f t="shared" ref="AR1077" si="3170">AR1076</f>
        <v>0</v>
      </c>
      <c r="AS1077" s="266"/>
    </row>
    <row r="1078" spans="1:45" ht="15"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customHeight="1" outlineLevel="1">
      <c r="A1079" s="464">
        <v>27</v>
      </c>
      <c r="B1079" s="379" t="s">
        <v>119</v>
      </c>
      <c r="C1079" s="251" t="s">
        <v>25</v>
      </c>
      <c r="D1079" s="255">
        <f>SUMIFS('7.  Persistence Report'!AZ$27:AZ$603,'7.  Persistence Report'!$D$27:$D$603,$B1079,'7.  Persistence Report'!$H$27:$H$603,$D$990,'7.  Persistence Report'!$J$27:$J$603,"&lt;&gt;Adjustment")</f>
        <v>0</v>
      </c>
      <c r="E1079" s="255">
        <f>SUMIFS('7.  Persistence Report'!BA$27:BA$603,'7.  Persistence Report'!$D$27:$D$603,$B1079,'7.  Persistence Report'!$H$27:$H$603,$D$990,'7.  Persistence Report'!$J$27:$J$603,"&lt;&gt;Adjustment")</f>
        <v>0</v>
      </c>
      <c r="F1079" s="255">
        <f>SUMIFS('7.  Persistence Report'!BB$27:BB$603,'7.  Persistence Report'!$D$27:$D$603,$B1079,'7.  Persistence Report'!$H$27:$H$603,$D$990,'7.  Persistence Report'!$J$27:$J$603,"&lt;&gt;Adjustment")</f>
        <v>0</v>
      </c>
      <c r="G1079" s="255">
        <f>SUMIFS('7.  Persistence Report'!BC$27:BC$603,'7.  Persistence Report'!$D$27:$D$603,$B1079,'7.  Persistence Report'!$H$27:$H$603,$D$990,'7.  Persistence Report'!$J$27:$J$603,"&lt;&gt;Adjustment")</f>
        <v>0</v>
      </c>
      <c r="H1079" s="255">
        <f>SUMIFS('7.  Persistence Report'!BD$27:BD$603,'7.  Persistence Report'!$D$27:$D$603,$B1079,'7.  Persistence Report'!$H$27:$H$603,$D$990,'7.  Persistence Report'!$J$27:$J$603,"&lt;&gt;Adjustment")</f>
        <v>0</v>
      </c>
      <c r="I1079" s="255">
        <f>SUMIFS('7.  Persistence Report'!BE$27:BE$603,'7.  Persistence Report'!$D$27:$D$603,$B1079,'7.  Persistence Report'!$H$27:$H$603,$D$990,'7.  Persistence Report'!$J$27:$J$603,"&lt;&gt;Adjustment")</f>
        <v>0</v>
      </c>
      <c r="J1079" s="255">
        <f>SUMIFS('7.  Persistence Report'!BF$27:BF$603,'7.  Persistence Report'!$D$27:$D$603,$B1079,'7.  Persistence Report'!$H$27:$H$603,$D$990,'7.  Persistence Report'!$J$27:$J$603,"&lt;&gt;Adjustment")</f>
        <v>0</v>
      </c>
      <c r="K1079" s="255">
        <f>SUMIFS('7.  Persistence Report'!BG$27:BG$603,'7.  Persistence Report'!$D$27:$D$603,$B1079,'7.  Persistence Report'!$H$27:$H$603,$D$990,'7.  Persistence Report'!$J$27:$J$603,"&lt;&gt;Adjustment")</f>
        <v>0</v>
      </c>
      <c r="L1079" s="255">
        <f>SUMIFS('7.  Persistence Report'!BH$27:BH$603,'7.  Persistence Report'!$D$27:$D$603,$B1079,'7.  Persistence Report'!$H$27:$H$603,$D$990,'7.  Persistence Report'!$J$27:$J$603,"&lt;&gt;Adjustment")</f>
        <v>0</v>
      </c>
      <c r="M1079" s="255">
        <f>SUMIFS('7.  Persistence Report'!BI$27:BI$603,'7.  Persistence Report'!$D$27:$D$603,$B1079,'7.  Persistence Report'!$H$27:$H$603,$D$990,'7.  Persistence Report'!$J$27:$J$603,"&lt;&gt;Adjustment")</f>
        <v>0</v>
      </c>
      <c r="N1079" s="255">
        <f>SUMIFS('7.  Persistence Report'!BJ$27:BJ$603,'7.  Persistence Report'!$D$27:$D$603,$B1079,'7.  Persistence Report'!$H$27:$H$603,$D$990,'7.  Persistence Report'!$J$27:$J$603,"&lt;&gt;Adjustment")</f>
        <v>0</v>
      </c>
      <c r="O1079" s="255">
        <f>SUMIFS('7.  Persistence Report'!BK$27:BK$603,'7.  Persistence Report'!$D$27:$D$603,$B1079,'7.  Persistence Report'!$H$27:$H$603,$D$990,'7.  Persistence Report'!$J$27:$J$603,"&lt;&gt;Adjustment")</f>
        <v>0</v>
      </c>
      <c r="P1079" s="255">
        <f>SUMIFS('7.  Persistence Report'!BL$27:BL$603,'7.  Persistence Report'!$D$27:$D$603,$B1079,'7.  Persistence Report'!$H$27:$H$603,$D$990,'7.  Persistence Report'!$J$27:$J$603,"&lt;&gt;Adjustment")</f>
        <v>0</v>
      </c>
      <c r="Q1079" s="255">
        <v>12</v>
      </c>
      <c r="R1079" s="255">
        <f>SUMIFS('7.  Persistence Report'!U$27:U$603,'7.  Persistence Report'!$D$27:$D$603,$B1079,'7.  Persistence Report'!$H$27:$H$603,$R$990,'7.  Persistence Report'!$J$27:$J$603,"&lt;&gt;Adjustment")</f>
        <v>0</v>
      </c>
      <c r="S1079" s="255">
        <f>SUMIFS('7.  Persistence Report'!V$27:V$603,'7.  Persistence Report'!$D$27:$D$603,$B1079,'7.  Persistence Report'!$H$27:$H$603,$R$990,'7.  Persistence Report'!$J$27:$J$603,"&lt;&gt;Adjustment")</f>
        <v>0</v>
      </c>
      <c r="T1079" s="255">
        <f>SUMIFS('7.  Persistence Report'!W$27:W$603,'7.  Persistence Report'!$D$27:$D$603,$B1079,'7.  Persistence Report'!$H$27:$H$603,$R$990,'7.  Persistence Report'!$J$27:$J$603,"&lt;&gt;Adjustment")</f>
        <v>0</v>
      </c>
      <c r="U1079" s="255">
        <f>SUMIFS('7.  Persistence Report'!X$27:X$603,'7.  Persistence Report'!$D$27:$D$603,$B1079,'7.  Persistence Report'!$H$27:$H$603,$R$990,'7.  Persistence Report'!$J$27:$J$603,"&lt;&gt;Adjustment")</f>
        <v>0</v>
      </c>
      <c r="V1079" s="255">
        <f>SUMIFS('7.  Persistence Report'!Y$27:Y$603,'7.  Persistence Report'!$D$27:$D$603,$B1079,'7.  Persistence Report'!$H$27:$H$603,$R$990,'7.  Persistence Report'!$J$27:$J$603,"&lt;&gt;Adjustment")</f>
        <v>0</v>
      </c>
      <c r="W1079" s="255">
        <f>SUMIFS('7.  Persistence Report'!Z$27:Z$603,'7.  Persistence Report'!$D$27:$D$603,$B1079,'7.  Persistence Report'!$H$27:$H$603,$R$990,'7.  Persistence Report'!$J$27:$J$603,"&lt;&gt;Adjustment")</f>
        <v>0</v>
      </c>
      <c r="X1079" s="255">
        <f>SUMIFS('7.  Persistence Report'!AA$27:AA$603,'7.  Persistence Report'!$D$27:$D$603,$B1079,'7.  Persistence Report'!$H$27:$H$603,$R$990,'7.  Persistence Report'!$J$27:$J$603,"&lt;&gt;Adjustment")</f>
        <v>0</v>
      </c>
      <c r="Y1079" s="255">
        <f>SUMIFS('7.  Persistence Report'!AB$27:AB$603,'7.  Persistence Report'!$D$27:$D$603,$B1079,'7.  Persistence Report'!$H$27:$H$603,$R$990,'7.  Persistence Report'!$J$27:$J$603,"&lt;&gt;Adjustment")</f>
        <v>0</v>
      </c>
      <c r="Z1079" s="255">
        <f>SUMIFS('7.  Persistence Report'!AC$27:AC$603,'7.  Persistence Report'!$D$27:$D$603,$B1079,'7.  Persistence Report'!$H$27:$H$603,$R$990,'7.  Persistence Report'!$J$27:$J$603,"&lt;&gt;Adjustment")</f>
        <v>0</v>
      </c>
      <c r="AA1079" s="255">
        <f>SUMIFS('7.  Persistence Report'!AD$27:AD$603,'7.  Persistence Report'!$D$27:$D$603,$B1079,'7.  Persistence Report'!$H$27:$H$603,$R$990,'7.  Persistence Report'!$J$27:$J$603,"&lt;&gt;Adjustment")</f>
        <v>0</v>
      </c>
      <c r="AB1079" s="255">
        <f>SUMIFS('7.  Persistence Report'!AE$27:AE$603,'7.  Persistence Report'!$D$27:$D$603,$B1079,'7.  Persistence Report'!$H$27:$H$603,$R$990,'7.  Persistence Report'!$J$27:$J$603,"&lt;&gt;Adjustment")</f>
        <v>0</v>
      </c>
      <c r="AC1079" s="255">
        <f>SUMIFS('7.  Persistence Report'!AF$27:AF$603,'7.  Persistence Report'!$D$27:$D$603,$B1079,'7.  Persistence Report'!$H$27:$H$603,$R$990,'7.  Persistence Report'!$J$27:$J$603,"&lt;&gt;Adjustment")</f>
        <v>0</v>
      </c>
      <c r="AD1079" s="255">
        <f>SUMIFS('7.  Persistence Report'!AG$27:AG$603,'7.  Persistence Report'!$D$27:$D$603,$B1079,'7.  Persistence Report'!$H$27:$H$603,$R$990,'7.  Persistence Report'!$J$27:$J$603,"&lt;&gt;Adjustment")</f>
        <v>0</v>
      </c>
      <c r="AE1079" s="361">
        <f>IFERROR(VLOOKUP($B1079,'3-a.  Rate Class Allocations'!$B:$AY,28,FALSE),0)</f>
        <v>0</v>
      </c>
      <c r="AF1079" s="361">
        <f>IFERROR(VLOOKUP($B1079,'3-a.  Rate Class Allocations'!$B:$AY,30,FALSE),0)</f>
        <v>0</v>
      </c>
      <c r="AG1079" s="361">
        <f>IFERROR(VLOOKUP($B1079,'3-a.  Rate Class Allocations'!$B:$AY,32,FALSE),0)</f>
        <v>0.92021658990420974</v>
      </c>
      <c r="AH1079" s="361">
        <f>IFERROR(VLOOKUP($B1079,'3-a.  Rate Class Allocations'!$B:$AY,33,FALSE),0)</f>
        <v>6.6147970517793669E-2</v>
      </c>
      <c r="AI1079" s="361">
        <f>IFERROR(VLOOKUP($B1079,'3-a.  Rate Class Allocations'!$B:$AY,35,FALSE),0)</f>
        <v>3.8304899218835689E-3</v>
      </c>
      <c r="AJ1079" s="361">
        <f>IFERROR(VLOOKUP($B1079,'3-a.  Rate Class Allocations'!$B:$AY,37,FALSE),0)</f>
        <v>4.3946772346358911E-3</v>
      </c>
      <c r="AK1079" s="366"/>
      <c r="AL1079" s="366"/>
      <c r="AM1079" s="366"/>
      <c r="AN1079" s="366"/>
      <c r="AO1079" s="366"/>
      <c r="AP1079" s="366"/>
      <c r="AQ1079" s="366"/>
      <c r="AR1079" s="366"/>
      <c r="AS1079" s="256">
        <f>SUM(AE1079:AR1079)</f>
        <v>0.99458972757852293</v>
      </c>
    </row>
    <row r="1080" spans="1:45" ht="15" customHeight="1" outlineLevel="1">
      <c r="A1080" s="464"/>
      <c r="B1080" s="254" t="s">
        <v>346</v>
      </c>
      <c r="C1080" s="251" t="s">
        <v>163</v>
      </c>
      <c r="D1080" s="255">
        <f>SUMIFS('7.  Persistence Report'!AZ$27:AZ$603,'7.  Persistence Report'!$D$27:$D$603,$B1079,'7.  Persistence Report'!$H$27:$H$603,$D$990,'7.  Persistence Report'!$J$27:$J$603,"Adjustment")</f>
        <v>0</v>
      </c>
      <c r="E1080" s="255">
        <f>SUMIFS('7.  Persistence Report'!BA$27:BA$603,'7.  Persistence Report'!$D$27:$D$603,$B1079,'7.  Persistence Report'!$H$27:$H$603,$D$990,'7.  Persistence Report'!$J$27:$J$603,"Adjustment")</f>
        <v>0</v>
      </c>
      <c r="F1080" s="255">
        <f>SUMIFS('7.  Persistence Report'!BB$27:BB$603,'7.  Persistence Report'!$D$27:$D$603,$B1079,'7.  Persistence Report'!$H$27:$H$603,$D$990,'7.  Persistence Report'!$J$27:$J$603,"Adjustment")</f>
        <v>0</v>
      </c>
      <c r="G1080" s="255">
        <f>SUMIFS('7.  Persistence Report'!BC$27:BC$603,'7.  Persistence Report'!$D$27:$D$603,$B1079,'7.  Persistence Report'!$H$27:$H$603,$D$990,'7.  Persistence Report'!$J$27:$J$603,"Adjustment")</f>
        <v>0</v>
      </c>
      <c r="H1080" s="255">
        <f>SUMIFS('7.  Persistence Report'!BD$27:BD$603,'7.  Persistence Report'!$D$27:$D$603,$B1079,'7.  Persistence Report'!$H$27:$H$603,$D$990,'7.  Persistence Report'!$J$27:$J$603,"Adjustment")</f>
        <v>0</v>
      </c>
      <c r="I1080" s="255">
        <f>SUMIFS('7.  Persistence Report'!BE$27:BE$603,'7.  Persistence Report'!$D$27:$D$603,$B1079,'7.  Persistence Report'!$H$27:$H$603,$D$990,'7.  Persistence Report'!$J$27:$J$603,"Adjustment")</f>
        <v>0</v>
      </c>
      <c r="J1080" s="255">
        <f>SUMIFS('7.  Persistence Report'!BF$27:BF$603,'7.  Persistence Report'!$D$27:$D$603,$B1079,'7.  Persistence Report'!$H$27:$H$603,$D$990,'7.  Persistence Report'!$J$27:$J$603,"Adjustment")</f>
        <v>0</v>
      </c>
      <c r="K1080" s="255">
        <f>SUMIFS('7.  Persistence Report'!BG$27:BG$603,'7.  Persistence Report'!$D$27:$D$603,$B1079,'7.  Persistence Report'!$H$27:$H$603,$D$990,'7.  Persistence Report'!$J$27:$J$603,"Adjustment")</f>
        <v>0</v>
      </c>
      <c r="L1080" s="255">
        <f>SUMIFS('7.  Persistence Report'!BH$27:BH$603,'7.  Persistence Report'!$D$27:$D$603,$B1079,'7.  Persistence Report'!$H$27:$H$603,$D$990,'7.  Persistence Report'!$J$27:$J$603,"Adjustment")</f>
        <v>0</v>
      </c>
      <c r="M1080" s="255">
        <f>SUMIFS('7.  Persistence Report'!BI$27:BI$603,'7.  Persistence Report'!$D$27:$D$603,$B1079,'7.  Persistence Report'!$H$27:$H$603,$D$990,'7.  Persistence Report'!$J$27:$J$603,"Adjustment")</f>
        <v>0</v>
      </c>
      <c r="N1080" s="255">
        <f>SUMIFS('7.  Persistence Report'!BJ$27:BJ$603,'7.  Persistence Report'!$D$27:$D$603,$B1079,'7.  Persistence Report'!$H$27:$H$603,$D$990,'7.  Persistence Report'!$J$27:$J$603,"Adjustment")</f>
        <v>0</v>
      </c>
      <c r="O1080" s="255">
        <f>SUMIFS('7.  Persistence Report'!BK$27:BK$603,'7.  Persistence Report'!$D$27:$D$603,$B1079,'7.  Persistence Report'!$H$27:$H$603,$D$990,'7.  Persistence Report'!$J$27:$J$603,"Adjustment")</f>
        <v>0</v>
      </c>
      <c r="P1080" s="255">
        <f>SUMIFS('7.  Persistence Report'!BL$27:BL$603,'7.  Persistence Report'!$D$27:$D$603,$B1079,'7.  Persistence Report'!$H$27:$H$603,$D$990,'7.  Persistence Report'!$J$27:$J$603,"Adjustment")</f>
        <v>0</v>
      </c>
      <c r="Q1080" s="255">
        <f>Q1079</f>
        <v>12</v>
      </c>
      <c r="R1080" s="255">
        <f>SUMIFS('7.  Persistence Report'!U$27:U$603,'7.  Persistence Report'!$D$27:$D$603,$B1079,'7.  Persistence Report'!$H$27:$H$603,$R$990,'7.  Persistence Report'!$J$27:$J$603,"Adjustment")</f>
        <v>0</v>
      </c>
      <c r="S1080" s="255">
        <f>SUMIFS('7.  Persistence Report'!V$27:V$603,'7.  Persistence Report'!$D$27:$D$603,$B1079,'7.  Persistence Report'!$H$27:$H$603,$R$990,'7.  Persistence Report'!$J$27:$J$603,"Adjustment")</f>
        <v>0</v>
      </c>
      <c r="T1080" s="255">
        <f>SUMIFS('7.  Persistence Report'!W$27:W$603,'7.  Persistence Report'!$D$27:$D$603,$B1079,'7.  Persistence Report'!$H$27:$H$603,$R$990,'7.  Persistence Report'!$J$27:$J$603,"Adjustment")</f>
        <v>0</v>
      </c>
      <c r="U1080" s="255">
        <f>SUMIFS('7.  Persistence Report'!X$27:X$603,'7.  Persistence Report'!$D$27:$D$603,$B1079,'7.  Persistence Report'!$H$27:$H$603,$R$990,'7.  Persistence Report'!$J$27:$J$603,"Adjustment")</f>
        <v>0</v>
      </c>
      <c r="V1080" s="255">
        <f>SUMIFS('7.  Persistence Report'!Y$27:Y$603,'7.  Persistence Report'!$D$27:$D$603,$B1079,'7.  Persistence Report'!$H$27:$H$603,$R$990,'7.  Persistence Report'!$J$27:$J$603,"Adjustment")</f>
        <v>0</v>
      </c>
      <c r="W1080" s="255">
        <f>SUMIFS('7.  Persistence Report'!Z$27:Z$603,'7.  Persistence Report'!$D$27:$D$603,$B1079,'7.  Persistence Report'!$H$27:$H$603,$R$990,'7.  Persistence Report'!$J$27:$J$603,"Adjustment")</f>
        <v>0</v>
      </c>
      <c r="X1080" s="255">
        <f>SUMIFS('7.  Persistence Report'!AA$27:AA$603,'7.  Persistence Report'!$D$27:$D$603,$B1079,'7.  Persistence Report'!$H$27:$H$603,$R$990,'7.  Persistence Report'!$J$27:$J$603,"Adjustment")</f>
        <v>0</v>
      </c>
      <c r="Y1080" s="255">
        <f>SUMIFS('7.  Persistence Report'!AB$27:AB$603,'7.  Persistence Report'!$D$27:$D$603,$B1079,'7.  Persistence Report'!$H$27:$H$603,$R$990,'7.  Persistence Report'!$J$27:$J$603,"Adjustment")</f>
        <v>0</v>
      </c>
      <c r="Z1080" s="255">
        <f>SUMIFS('7.  Persistence Report'!AC$27:AC$603,'7.  Persistence Report'!$D$27:$D$603,$B1079,'7.  Persistence Report'!$H$27:$H$603,$R$990,'7.  Persistence Report'!$J$27:$J$603,"Adjustment")</f>
        <v>0</v>
      </c>
      <c r="AA1080" s="255">
        <f>SUMIFS('7.  Persistence Report'!AD$27:AD$603,'7.  Persistence Report'!$D$27:$D$603,$B1079,'7.  Persistence Report'!$H$27:$H$603,$R$990,'7.  Persistence Report'!$J$27:$J$603,"Adjustment")</f>
        <v>0</v>
      </c>
      <c r="AB1080" s="255">
        <f>SUMIFS('7.  Persistence Report'!AE$27:AE$603,'7.  Persistence Report'!$D$27:$D$603,$B1079,'7.  Persistence Report'!$H$27:$H$603,$R$990,'7.  Persistence Report'!$J$27:$J$603,"Adjustment")</f>
        <v>0</v>
      </c>
      <c r="AC1080" s="255">
        <f>SUMIFS('7.  Persistence Report'!AF$27:AF$603,'7.  Persistence Report'!$D$27:$D$603,$B1079,'7.  Persistence Report'!$H$27:$H$603,$R$990,'7.  Persistence Report'!$J$27:$J$603,"Adjustment")</f>
        <v>0</v>
      </c>
      <c r="AD1080" s="255">
        <f>SUMIFS('7.  Persistence Report'!AG$27:AG$603,'7.  Persistence Report'!$D$27:$D$603,$B1079,'7.  Persistence Report'!$H$27:$H$603,$R$990,'7.  Persistence Report'!$J$27:$J$603,"Adjustment")</f>
        <v>0</v>
      </c>
      <c r="AE1080" s="362">
        <f>AE1079</f>
        <v>0</v>
      </c>
      <c r="AF1080" s="362">
        <f t="shared" ref="AF1080" si="3171">AF1079</f>
        <v>0</v>
      </c>
      <c r="AG1080" s="362">
        <f t="shared" ref="AG1080" si="3172">AG1079</f>
        <v>0.92021658990420974</v>
      </c>
      <c r="AH1080" s="362">
        <f t="shared" ref="AH1080" si="3173">AH1079</f>
        <v>6.6147970517793669E-2</v>
      </c>
      <c r="AI1080" s="362">
        <f t="shared" ref="AI1080" si="3174">AI1079</f>
        <v>3.8304899218835689E-3</v>
      </c>
      <c r="AJ1080" s="362">
        <f t="shared" ref="AJ1080" si="3175">AJ1079</f>
        <v>4.3946772346358911E-3</v>
      </c>
      <c r="AK1080" s="362">
        <f t="shared" ref="AK1080" si="3176">AK1079</f>
        <v>0</v>
      </c>
      <c r="AL1080" s="362">
        <f t="shared" ref="AL1080" si="3177">AL1079</f>
        <v>0</v>
      </c>
      <c r="AM1080" s="362">
        <f t="shared" ref="AM1080" si="3178">AM1079</f>
        <v>0</v>
      </c>
      <c r="AN1080" s="362">
        <f t="shared" ref="AN1080" si="3179">AN1079</f>
        <v>0</v>
      </c>
      <c r="AO1080" s="362">
        <f t="shared" ref="AO1080" si="3180">AO1079</f>
        <v>0</v>
      </c>
      <c r="AP1080" s="362">
        <f t="shared" ref="AP1080" si="3181">AP1079</f>
        <v>0</v>
      </c>
      <c r="AQ1080" s="362">
        <f t="shared" ref="AQ1080" si="3182">AQ1079</f>
        <v>0</v>
      </c>
      <c r="AR1080" s="362">
        <f t="shared" ref="AR1080" si="3183">AR1079</f>
        <v>0</v>
      </c>
      <c r="AS1080" s="266"/>
    </row>
    <row r="1081" spans="1:45" ht="15"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customHeight="1" outlineLevel="1">
      <c r="A1082" s="464">
        <v>28</v>
      </c>
      <c r="B1082" s="379" t="s">
        <v>120</v>
      </c>
      <c r="C1082" s="251" t="s">
        <v>25</v>
      </c>
      <c r="D1082" s="255">
        <f>SUMIFS('7.  Persistence Report'!AZ$27:AZ$603,'7.  Persistence Report'!$D$27:$D$603,$B1082,'7.  Persistence Report'!$H$27:$H$603,$D$990,'7.  Persistence Report'!$J$27:$J$603,"&lt;&gt;Adjustment")</f>
        <v>0</v>
      </c>
      <c r="E1082" s="255">
        <f>SUMIFS('7.  Persistence Report'!BA$27:BA$603,'7.  Persistence Report'!$D$27:$D$603,$B1082,'7.  Persistence Report'!$H$27:$H$603,$D$990,'7.  Persistence Report'!$J$27:$J$603,"&lt;&gt;Adjustment")</f>
        <v>0</v>
      </c>
      <c r="F1082" s="255">
        <f>SUMIFS('7.  Persistence Report'!BB$27:BB$603,'7.  Persistence Report'!$D$27:$D$603,$B1082,'7.  Persistence Report'!$H$27:$H$603,$D$990,'7.  Persistence Report'!$J$27:$J$603,"&lt;&gt;Adjustment")</f>
        <v>0</v>
      </c>
      <c r="G1082" s="255">
        <f>SUMIFS('7.  Persistence Report'!BC$27:BC$603,'7.  Persistence Report'!$D$27:$D$603,$B1082,'7.  Persistence Report'!$H$27:$H$603,$D$990,'7.  Persistence Report'!$J$27:$J$603,"&lt;&gt;Adjustment")</f>
        <v>0</v>
      </c>
      <c r="H1082" s="255">
        <f>SUMIFS('7.  Persistence Report'!BD$27:BD$603,'7.  Persistence Report'!$D$27:$D$603,$B1082,'7.  Persistence Report'!$H$27:$H$603,$D$990,'7.  Persistence Report'!$J$27:$J$603,"&lt;&gt;Adjustment")</f>
        <v>0</v>
      </c>
      <c r="I1082" s="255">
        <f>SUMIFS('7.  Persistence Report'!BE$27:BE$603,'7.  Persistence Report'!$D$27:$D$603,$B1082,'7.  Persistence Report'!$H$27:$H$603,$D$990,'7.  Persistence Report'!$J$27:$J$603,"&lt;&gt;Adjustment")</f>
        <v>0</v>
      </c>
      <c r="J1082" s="255">
        <f>SUMIFS('7.  Persistence Report'!BF$27:BF$603,'7.  Persistence Report'!$D$27:$D$603,$B1082,'7.  Persistence Report'!$H$27:$H$603,$D$990,'7.  Persistence Report'!$J$27:$J$603,"&lt;&gt;Adjustment")</f>
        <v>0</v>
      </c>
      <c r="K1082" s="255">
        <f>SUMIFS('7.  Persistence Report'!BG$27:BG$603,'7.  Persistence Report'!$D$27:$D$603,$B1082,'7.  Persistence Report'!$H$27:$H$603,$D$990,'7.  Persistence Report'!$J$27:$J$603,"&lt;&gt;Adjustment")</f>
        <v>0</v>
      </c>
      <c r="L1082" s="255">
        <f>SUMIFS('7.  Persistence Report'!BH$27:BH$603,'7.  Persistence Report'!$D$27:$D$603,$B1082,'7.  Persistence Report'!$H$27:$H$603,$D$990,'7.  Persistence Report'!$J$27:$J$603,"&lt;&gt;Adjustment")</f>
        <v>0</v>
      </c>
      <c r="M1082" s="255">
        <f>SUMIFS('7.  Persistence Report'!BI$27:BI$603,'7.  Persistence Report'!$D$27:$D$603,$B1082,'7.  Persistence Report'!$H$27:$H$603,$D$990,'7.  Persistence Report'!$J$27:$J$603,"&lt;&gt;Adjustment")</f>
        <v>0</v>
      </c>
      <c r="N1082" s="255">
        <f>SUMIFS('7.  Persistence Report'!BJ$27:BJ$603,'7.  Persistence Report'!$D$27:$D$603,$B1082,'7.  Persistence Report'!$H$27:$H$603,$D$990,'7.  Persistence Report'!$J$27:$J$603,"&lt;&gt;Adjustment")</f>
        <v>0</v>
      </c>
      <c r="O1082" s="255">
        <f>SUMIFS('7.  Persistence Report'!BK$27:BK$603,'7.  Persistence Report'!$D$27:$D$603,$B1082,'7.  Persistence Report'!$H$27:$H$603,$D$990,'7.  Persistence Report'!$J$27:$J$603,"&lt;&gt;Adjustment")</f>
        <v>0</v>
      </c>
      <c r="P1082" s="255">
        <f>SUMIFS('7.  Persistence Report'!BL$27:BL$603,'7.  Persistence Report'!$D$27:$D$603,$B1082,'7.  Persistence Report'!$H$27:$H$603,$D$990,'7.  Persistence Report'!$J$27:$J$603,"&lt;&gt;Adjustment")</f>
        <v>0</v>
      </c>
      <c r="Q1082" s="255">
        <v>12</v>
      </c>
      <c r="R1082" s="255">
        <f>SUMIFS('7.  Persistence Report'!U$27:U$603,'7.  Persistence Report'!$D$27:$D$603,$B1082,'7.  Persistence Report'!$H$27:$H$603,$R$990,'7.  Persistence Report'!$J$27:$J$603,"&lt;&gt;Adjustment")</f>
        <v>0</v>
      </c>
      <c r="S1082" s="255">
        <f>SUMIFS('7.  Persistence Report'!V$27:V$603,'7.  Persistence Report'!$D$27:$D$603,$B1082,'7.  Persistence Report'!$H$27:$H$603,$R$990,'7.  Persistence Report'!$J$27:$J$603,"&lt;&gt;Adjustment")</f>
        <v>0</v>
      </c>
      <c r="T1082" s="255">
        <f>SUMIFS('7.  Persistence Report'!W$27:W$603,'7.  Persistence Report'!$D$27:$D$603,$B1082,'7.  Persistence Report'!$H$27:$H$603,$R$990,'7.  Persistence Report'!$J$27:$J$603,"&lt;&gt;Adjustment")</f>
        <v>0</v>
      </c>
      <c r="U1082" s="255">
        <f>SUMIFS('7.  Persistence Report'!X$27:X$603,'7.  Persistence Report'!$D$27:$D$603,$B1082,'7.  Persistence Report'!$H$27:$H$603,$R$990,'7.  Persistence Report'!$J$27:$J$603,"&lt;&gt;Adjustment")</f>
        <v>0</v>
      </c>
      <c r="V1082" s="255">
        <f>SUMIFS('7.  Persistence Report'!Y$27:Y$603,'7.  Persistence Report'!$D$27:$D$603,$B1082,'7.  Persistence Report'!$H$27:$H$603,$R$990,'7.  Persistence Report'!$J$27:$J$603,"&lt;&gt;Adjustment")</f>
        <v>0</v>
      </c>
      <c r="W1082" s="255">
        <f>SUMIFS('7.  Persistence Report'!Z$27:Z$603,'7.  Persistence Report'!$D$27:$D$603,$B1082,'7.  Persistence Report'!$H$27:$H$603,$R$990,'7.  Persistence Report'!$J$27:$J$603,"&lt;&gt;Adjustment")</f>
        <v>0</v>
      </c>
      <c r="X1082" s="255">
        <f>SUMIFS('7.  Persistence Report'!AA$27:AA$603,'7.  Persistence Report'!$D$27:$D$603,$B1082,'7.  Persistence Report'!$H$27:$H$603,$R$990,'7.  Persistence Report'!$J$27:$J$603,"&lt;&gt;Adjustment")</f>
        <v>0</v>
      </c>
      <c r="Y1082" s="255">
        <f>SUMIFS('7.  Persistence Report'!AB$27:AB$603,'7.  Persistence Report'!$D$27:$D$603,$B1082,'7.  Persistence Report'!$H$27:$H$603,$R$990,'7.  Persistence Report'!$J$27:$J$603,"&lt;&gt;Adjustment")</f>
        <v>0</v>
      </c>
      <c r="Z1082" s="255">
        <f>SUMIFS('7.  Persistence Report'!AC$27:AC$603,'7.  Persistence Report'!$D$27:$D$603,$B1082,'7.  Persistence Report'!$H$27:$H$603,$R$990,'7.  Persistence Report'!$J$27:$J$603,"&lt;&gt;Adjustment")</f>
        <v>0</v>
      </c>
      <c r="AA1082" s="255">
        <f>SUMIFS('7.  Persistence Report'!AD$27:AD$603,'7.  Persistence Report'!$D$27:$D$603,$B1082,'7.  Persistence Report'!$H$27:$H$603,$R$990,'7.  Persistence Report'!$J$27:$J$603,"&lt;&gt;Adjustment")</f>
        <v>0</v>
      </c>
      <c r="AB1082" s="255">
        <f>SUMIFS('7.  Persistence Report'!AE$27:AE$603,'7.  Persistence Report'!$D$27:$D$603,$B1082,'7.  Persistence Report'!$H$27:$H$603,$R$990,'7.  Persistence Report'!$J$27:$J$603,"&lt;&gt;Adjustment")</f>
        <v>0</v>
      </c>
      <c r="AC1082" s="255">
        <f>SUMIFS('7.  Persistence Report'!AF$27:AF$603,'7.  Persistence Report'!$D$27:$D$603,$B1082,'7.  Persistence Report'!$H$27:$H$603,$R$990,'7.  Persistence Report'!$J$27:$J$603,"&lt;&gt;Adjustment")</f>
        <v>0</v>
      </c>
      <c r="AD1082" s="255">
        <f>SUMIFS('7.  Persistence Report'!AG$27:AG$603,'7.  Persistence Report'!$D$27:$D$603,$B1082,'7.  Persistence Report'!$H$27:$H$603,$R$990,'7.  Persistence Report'!$J$27:$J$603,"&lt;&gt;Adjustment")</f>
        <v>0</v>
      </c>
      <c r="AE1082" s="361">
        <f>IFERROR(VLOOKUP($B1082,'3-a.  Rate Class Allocations'!$B:$AY,28,FALSE),0)</f>
        <v>0</v>
      </c>
      <c r="AF1082" s="361">
        <f>IFERROR(VLOOKUP($B1082,'3-a.  Rate Class Allocations'!$B:$AY,30,FALSE),0)</f>
        <v>0</v>
      </c>
      <c r="AG1082" s="361">
        <f>IFERROR(VLOOKUP($B1082,'3-a.  Rate Class Allocations'!$B:$AY,32,FALSE),0)</f>
        <v>8.9297173379666115E-3</v>
      </c>
      <c r="AH1082" s="361">
        <f>IFERROR(VLOOKUP($B1082,'3-a.  Rate Class Allocations'!$B:$AY,33,FALSE),0)</f>
        <v>0.47861243619982291</v>
      </c>
      <c r="AI1082" s="361">
        <f>IFERROR(VLOOKUP($B1082,'3-a.  Rate Class Allocations'!$B:$AY,35,FALSE),0)</f>
        <v>0.15893379443892505</v>
      </c>
      <c r="AJ1082" s="361">
        <f>IFERROR(VLOOKUP($B1082,'3-a.  Rate Class Allocations'!$B:$AY,37,FALSE),0)</f>
        <v>0.35292374820196643</v>
      </c>
      <c r="AK1082" s="366"/>
      <c r="AL1082" s="366"/>
      <c r="AM1082" s="366"/>
      <c r="AN1082" s="366"/>
      <c r="AO1082" s="366"/>
      <c r="AP1082" s="366"/>
      <c r="AQ1082" s="366"/>
      <c r="AR1082" s="366"/>
      <c r="AS1082" s="256">
        <f>SUM(AE1082:AR1082)</f>
        <v>0.99939969617868107</v>
      </c>
    </row>
    <row r="1083" spans="1:45" ht="15" customHeight="1" outlineLevel="1">
      <c r="A1083" s="464"/>
      <c r="B1083" s="254" t="s">
        <v>346</v>
      </c>
      <c r="C1083" s="251" t="s">
        <v>163</v>
      </c>
      <c r="D1083" s="255">
        <f>SUMIFS('7.  Persistence Report'!AZ$27:AZ$603,'7.  Persistence Report'!$D$27:$D$603,$B1082,'7.  Persistence Report'!$H$27:$H$603,$D$990,'7.  Persistence Report'!$J$27:$J$603,"Adjustment")</f>
        <v>6867204.0873109819</v>
      </c>
      <c r="E1083" s="255">
        <f>SUMIFS('7.  Persistence Report'!BA$27:BA$603,'7.  Persistence Report'!$D$27:$D$603,$B1082,'7.  Persistence Report'!$H$27:$H$603,$D$990,'7.  Persistence Report'!$J$27:$J$603,"Adjustment")</f>
        <v>6867204.0873109819</v>
      </c>
      <c r="F1083" s="255">
        <f>SUMIFS('7.  Persistence Report'!BB$27:BB$603,'7.  Persistence Report'!$D$27:$D$603,$B1082,'7.  Persistence Report'!$H$27:$H$603,$D$990,'7.  Persistence Report'!$J$27:$J$603,"Adjustment")</f>
        <v>6867204.0873109819</v>
      </c>
      <c r="G1083" s="255">
        <f>SUMIFS('7.  Persistence Report'!BC$27:BC$603,'7.  Persistence Report'!$D$27:$D$603,$B1082,'7.  Persistence Report'!$H$27:$H$603,$D$990,'7.  Persistence Report'!$J$27:$J$603,"Adjustment")</f>
        <v>6867204.0873109819</v>
      </c>
      <c r="H1083" s="255">
        <f>SUMIFS('7.  Persistence Report'!BD$27:BD$603,'7.  Persistence Report'!$D$27:$D$603,$B1082,'7.  Persistence Report'!$H$27:$H$603,$D$990,'7.  Persistence Report'!$J$27:$J$603,"Adjustment")</f>
        <v>6867204.0873109819</v>
      </c>
      <c r="I1083" s="255">
        <f>SUMIFS('7.  Persistence Report'!BE$27:BE$603,'7.  Persistence Report'!$D$27:$D$603,$B1082,'7.  Persistence Report'!$H$27:$H$603,$D$990,'7.  Persistence Report'!$J$27:$J$603,"Adjustment")</f>
        <v>6867204.0873109819</v>
      </c>
      <c r="J1083" s="255">
        <f>SUMIFS('7.  Persistence Report'!BF$27:BF$603,'7.  Persistence Report'!$D$27:$D$603,$B1082,'7.  Persistence Report'!$H$27:$H$603,$D$990,'7.  Persistence Report'!$J$27:$J$603,"Adjustment")</f>
        <v>6867204.0873109819</v>
      </c>
      <c r="K1083" s="255">
        <f>SUMIFS('7.  Persistence Report'!BG$27:BG$603,'7.  Persistence Report'!$D$27:$D$603,$B1082,'7.  Persistence Report'!$H$27:$H$603,$D$990,'7.  Persistence Report'!$J$27:$J$603,"Adjustment")</f>
        <v>6867204.0873109819</v>
      </c>
      <c r="L1083" s="255">
        <f>SUMIFS('7.  Persistence Report'!BH$27:BH$603,'7.  Persistence Report'!$D$27:$D$603,$B1082,'7.  Persistence Report'!$H$27:$H$603,$D$990,'7.  Persistence Report'!$J$27:$J$603,"Adjustment")</f>
        <v>6867204.0873109819</v>
      </c>
      <c r="M1083" s="255">
        <f>SUMIFS('7.  Persistence Report'!BI$27:BI$603,'7.  Persistence Report'!$D$27:$D$603,$B1082,'7.  Persistence Report'!$H$27:$H$603,$D$990,'7.  Persistence Report'!$J$27:$J$603,"Adjustment")</f>
        <v>6867204.0873109819</v>
      </c>
      <c r="N1083" s="255">
        <f>SUMIFS('7.  Persistence Report'!BJ$27:BJ$603,'7.  Persistence Report'!$D$27:$D$603,$B1082,'7.  Persistence Report'!$H$27:$H$603,$D$990,'7.  Persistence Report'!$J$27:$J$603,"Adjustment")</f>
        <v>6867204.0873109819</v>
      </c>
      <c r="O1083" s="255">
        <f>SUMIFS('7.  Persistence Report'!BK$27:BK$603,'7.  Persistence Report'!$D$27:$D$603,$B1082,'7.  Persistence Report'!$H$27:$H$603,$D$990,'7.  Persistence Report'!$J$27:$J$603,"Adjustment")</f>
        <v>6867204.0873109819</v>
      </c>
      <c r="P1083" s="255">
        <f>SUMIFS('7.  Persistence Report'!BL$27:BL$603,'7.  Persistence Report'!$D$27:$D$603,$B1082,'7.  Persistence Report'!$H$27:$H$603,$D$990,'7.  Persistence Report'!$J$27:$J$603,"Adjustment")</f>
        <v>6867204.0873109819</v>
      </c>
      <c r="Q1083" s="255">
        <f>Q1082</f>
        <v>12</v>
      </c>
      <c r="R1083" s="255">
        <f>SUMIFS('7.  Persistence Report'!U$27:U$603,'7.  Persistence Report'!$D$27:$D$603,$B1082,'7.  Persistence Report'!$H$27:$H$603,$R$990,'7.  Persistence Report'!$J$27:$J$603,"Adjustment")</f>
        <v>1794.703132780083</v>
      </c>
      <c r="S1083" s="255">
        <f>SUMIFS('7.  Persistence Report'!V$27:V$603,'7.  Persistence Report'!$D$27:$D$603,$B1082,'7.  Persistence Report'!$H$27:$H$603,$R$990,'7.  Persistence Report'!$J$27:$J$603,"Adjustment")</f>
        <v>1794.703132780083</v>
      </c>
      <c r="T1083" s="255">
        <f>SUMIFS('7.  Persistence Report'!W$27:W$603,'7.  Persistence Report'!$D$27:$D$603,$B1082,'7.  Persistence Report'!$H$27:$H$603,$R$990,'7.  Persistence Report'!$J$27:$J$603,"Adjustment")</f>
        <v>1794.703132780083</v>
      </c>
      <c r="U1083" s="255">
        <f>SUMIFS('7.  Persistence Report'!X$27:X$603,'7.  Persistence Report'!$D$27:$D$603,$B1082,'7.  Persistence Report'!$H$27:$H$603,$R$990,'7.  Persistence Report'!$J$27:$J$603,"Adjustment")</f>
        <v>1794.703132780083</v>
      </c>
      <c r="V1083" s="255">
        <f>SUMIFS('7.  Persistence Report'!Y$27:Y$603,'7.  Persistence Report'!$D$27:$D$603,$B1082,'7.  Persistence Report'!$H$27:$H$603,$R$990,'7.  Persistence Report'!$J$27:$J$603,"Adjustment")</f>
        <v>1794.703132780083</v>
      </c>
      <c r="W1083" s="255">
        <f>SUMIFS('7.  Persistence Report'!Z$27:Z$603,'7.  Persistence Report'!$D$27:$D$603,$B1082,'7.  Persistence Report'!$H$27:$H$603,$R$990,'7.  Persistence Report'!$J$27:$J$603,"Adjustment")</f>
        <v>1794.703132780083</v>
      </c>
      <c r="X1083" s="255">
        <f>SUMIFS('7.  Persistence Report'!AA$27:AA$603,'7.  Persistence Report'!$D$27:$D$603,$B1082,'7.  Persistence Report'!$H$27:$H$603,$R$990,'7.  Persistence Report'!$J$27:$J$603,"Adjustment")</f>
        <v>1794.703132780083</v>
      </c>
      <c r="Y1083" s="255">
        <f>SUMIFS('7.  Persistence Report'!AB$27:AB$603,'7.  Persistence Report'!$D$27:$D$603,$B1082,'7.  Persistence Report'!$H$27:$H$603,$R$990,'7.  Persistence Report'!$J$27:$J$603,"Adjustment")</f>
        <v>1794.703132780083</v>
      </c>
      <c r="Z1083" s="255">
        <f>SUMIFS('7.  Persistence Report'!AC$27:AC$603,'7.  Persistence Report'!$D$27:$D$603,$B1082,'7.  Persistence Report'!$H$27:$H$603,$R$990,'7.  Persistence Report'!$J$27:$J$603,"Adjustment")</f>
        <v>1794.703132780083</v>
      </c>
      <c r="AA1083" s="255">
        <f>SUMIFS('7.  Persistence Report'!AD$27:AD$603,'7.  Persistence Report'!$D$27:$D$603,$B1082,'7.  Persistence Report'!$H$27:$H$603,$R$990,'7.  Persistence Report'!$J$27:$J$603,"Adjustment")</f>
        <v>1794.703132780083</v>
      </c>
      <c r="AB1083" s="255">
        <f>SUMIFS('7.  Persistence Report'!AE$27:AE$603,'7.  Persistence Report'!$D$27:$D$603,$B1082,'7.  Persistence Report'!$H$27:$H$603,$R$990,'7.  Persistence Report'!$J$27:$J$603,"Adjustment")</f>
        <v>1794.703132780083</v>
      </c>
      <c r="AC1083" s="255">
        <f>SUMIFS('7.  Persistence Report'!AF$27:AF$603,'7.  Persistence Report'!$D$27:$D$603,$B1082,'7.  Persistence Report'!$H$27:$H$603,$R$990,'7.  Persistence Report'!$J$27:$J$603,"Adjustment")</f>
        <v>1794.703132780083</v>
      </c>
      <c r="AD1083" s="255">
        <f>SUMIFS('7.  Persistence Report'!AG$27:AG$603,'7.  Persistence Report'!$D$27:$D$603,$B1082,'7.  Persistence Report'!$H$27:$H$603,$R$990,'7.  Persistence Report'!$J$27:$J$603,"Adjustment")</f>
        <v>1794.703132780083</v>
      </c>
      <c r="AE1083" s="362">
        <f>AE1082</f>
        <v>0</v>
      </c>
      <c r="AF1083" s="362">
        <f>AF1082</f>
        <v>0</v>
      </c>
      <c r="AG1083" s="362">
        <f t="shared" ref="AG1083" si="3184">AG1082</f>
        <v>8.9297173379666115E-3</v>
      </c>
      <c r="AH1083" s="362">
        <f t="shared" ref="AH1083" si="3185">AH1082</f>
        <v>0.47861243619982291</v>
      </c>
      <c r="AI1083" s="362">
        <f t="shared" ref="AI1083" si="3186">AI1082</f>
        <v>0.15893379443892505</v>
      </c>
      <c r="AJ1083" s="362">
        <f t="shared" ref="AJ1083" si="3187">AJ1082</f>
        <v>0.35292374820196643</v>
      </c>
      <c r="AK1083" s="362">
        <f>AK1082</f>
        <v>0</v>
      </c>
      <c r="AL1083" s="362">
        <f t="shared" ref="AL1083" si="3188">AL1082</f>
        <v>0</v>
      </c>
      <c r="AM1083" s="362">
        <f t="shared" ref="AM1083" si="3189">AM1082</f>
        <v>0</v>
      </c>
      <c r="AN1083" s="362">
        <f t="shared" ref="AN1083" si="3190">AN1082</f>
        <v>0</v>
      </c>
      <c r="AO1083" s="362">
        <f t="shared" ref="AO1083" si="3191">AO1082</f>
        <v>0</v>
      </c>
      <c r="AP1083" s="362">
        <f t="shared" ref="AP1083" si="3192">AP1082</f>
        <v>0</v>
      </c>
      <c r="AQ1083" s="362">
        <f t="shared" ref="AQ1083" si="3193">AQ1082</f>
        <v>0</v>
      </c>
      <c r="AR1083" s="362">
        <f t="shared" ref="AR1083" si="3194">AR1082</f>
        <v>0</v>
      </c>
      <c r="AS1083" s="266"/>
    </row>
    <row r="1084" spans="1:45" ht="15"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customHeight="1" outlineLevel="1">
      <c r="A1085" s="464">
        <v>29</v>
      </c>
      <c r="B1085" s="379" t="s">
        <v>121</v>
      </c>
      <c r="C1085" s="251" t="s">
        <v>25</v>
      </c>
      <c r="D1085" s="255">
        <f>SUMIFS('7.  Persistence Report'!AZ$27:AZ$603,'7.  Persistence Report'!$D$27:$D$603,$B1085,'7.  Persistence Report'!$H$27:$H$603,$D$990,'7.  Persistence Report'!$J$27:$J$603,"&lt;&gt;Adjustment")</f>
        <v>0</v>
      </c>
      <c r="E1085" s="255">
        <f>SUMIFS('7.  Persistence Report'!BA$27:BA$603,'7.  Persistence Report'!$D$27:$D$603,$B1085,'7.  Persistence Report'!$H$27:$H$603,$D$990,'7.  Persistence Report'!$J$27:$J$603,"&lt;&gt;Adjustment")</f>
        <v>0</v>
      </c>
      <c r="F1085" s="255">
        <f>SUMIFS('7.  Persistence Report'!BB$27:BB$603,'7.  Persistence Report'!$D$27:$D$603,$B1085,'7.  Persistence Report'!$H$27:$H$603,$D$990,'7.  Persistence Report'!$J$27:$J$603,"&lt;&gt;Adjustment")</f>
        <v>0</v>
      </c>
      <c r="G1085" s="255">
        <f>SUMIFS('7.  Persistence Report'!BC$27:BC$603,'7.  Persistence Report'!$D$27:$D$603,$B1085,'7.  Persistence Report'!$H$27:$H$603,$D$990,'7.  Persistence Report'!$J$27:$J$603,"&lt;&gt;Adjustment")</f>
        <v>0</v>
      </c>
      <c r="H1085" s="255">
        <f>SUMIFS('7.  Persistence Report'!BD$27:BD$603,'7.  Persistence Report'!$D$27:$D$603,$B1085,'7.  Persistence Report'!$H$27:$H$603,$D$990,'7.  Persistence Report'!$J$27:$J$603,"&lt;&gt;Adjustment")</f>
        <v>0</v>
      </c>
      <c r="I1085" s="255">
        <f>SUMIFS('7.  Persistence Report'!BE$27:BE$603,'7.  Persistence Report'!$D$27:$D$603,$B1085,'7.  Persistence Report'!$H$27:$H$603,$D$990,'7.  Persistence Report'!$J$27:$J$603,"&lt;&gt;Adjustment")</f>
        <v>0</v>
      </c>
      <c r="J1085" s="255">
        <f>SUMIFS('7.  Persistence Report'!BF$27:BF$603,'7.  Persistence Report'!$D$27:$D$603,$B1085,'7.  Persistence Report'!$H$27:$H$603,$D$990,'7.  Persistence Report'!$J$27:$J$603,"&lt;&gt;Adjustment")</f>
        <v>0</v>
      </c>
      <c r="K1085" s="255">
        <f>SUMIFS('7.  Persistence Report'!BG$27:BG$603,'7.  Persistence Report'!$D$27:$D$603,$B1085,'7.  Persistence Report'!$H$27:$H$603,$D$990,'7.  Persistence Report'!$J$27:$J$603,"&lt;&gt;Adjustment")</f>
        <v>0</v>
      </c>
      <c r="L1085" s="255">
        <f>SUMIFS('7.  Persistence Report'!BH$27:BH$603,'7.  Persistence Report'!$D$27:$D$603,$B1085,'7.  Persistence Report'!$H$27:$H$603,$D$990,'7.  Persistence Report'!$J$27:$J$603,"&lt;&gt;Adjustment")</f>
        <v>0</v>
      </c>
      <c r="M1085" s="255">
        <f>SUMIFS('7.  Persistence Report'!BI$27:BI$603,'7.  Persistence Report'!$D$27:$D$603,$B1085,'7.  Persistence Report'!$H$27:$H$603,$D$990,'7.  Persistence Report'!$J$27:$J$603,"&lt;&gt;Adjustment")</f>
        <v>0</v>
      </c>
      <c r="N1085" s="255">
        <f>SUMIFS('7.  Persistence Report'!BJ$27:BJ$603,'7.  Persistence Report'!$D$27:$D$603,$B1085,'7.  Persistence Report'!$H$27:$H$603,$D$990,'7.  Persistence Report'!$J$27:$J$603,"&lt;&gt;Adjustment")</f>
        <v>0</v>
      </c>
      <c r="O1085" s="255">
        <f>SUMIFS('7.  Persistence Report'!BK$27:BK$603,'7.  Persistence Report'!$D$27:$D$603,$B1085,'7.  Persistence Report'!$H$27:$H$603,$D$990,'7.  Persistence Report'!$J$27:$J$603,"&lt;&gt;Adjustment")</f>
        <v>0</v>
      </c>
      <c r="P1085" s="255">
        <f>SUMIFS('7.  Persistence Report'!BL$27:BL$603,'7.  Persistence Report'!$D$27:$D$603,$B1085,'7.  Persistence Report'!$H$27:$H$603,$D$990,'7.  Persistence Report'!$J$27:$J$603,"&lt;&gt;Adjustment")</f>
        <v>0</v>
      </c>
      <c r="Q1085" s="255">
        <v>3</v>
      </c>
      <c r="R1085" s="255">
        <f>SUMIFS('7.  Persistence Report'!U$27:U$603,'7.  Persistence Report'!$D$27:$D$603,$B1085,'7.  Persistence Report'!$H$27:$H$603,$R$990,'7.  Persistence Report'!$J$27:$J$603,"&lt;&gt;Adjustment")</f>
        <v>0</v>
      </c>
      <c r="S1085" s="255">
        <f>SUMIFS('7.  Persistence Report'!V$27:V$603,'7.  Persistence Report'!$D$27:$D$603,$B1085,'7.  Persistence Report'!$H$27:$H$603,$R$990,'7.  Persistence Report'!$J$27:$J$603,"&lt;&gt;Adjustment")</f>
        <v>0</v>
      </c>
      <c r="T1085" s="255">
        <f>SUMIFS('7.  Persistence Report'!W$27:W$603,'7.  Persistence Report'!$D$27:$D$603,$B1085,'7.  Persistence Report'!$H$27:$H$603,$R$990,'7.  Persistence Report'!$J$27:$J$603,"&lt;&gt;Adjustment")</f>
        <v>0</v>
      </c>
      <c r="U1085" s="255">
        <f>SUMIFS('7.  Persistence Report'!X$27:X$603,'7.  Persistence Report'!$D$27:$D$603,$B1085,'7.  Persistence Report'!$H$27:$H$603,$R$990,'7.  Persistence Report'!$J$27:$J$603,"&lt;&gt;Adjustment")</f>
        <v>0</v>
      </c>
      <c r="V1085" s="255">
        <f>SUMIFS('7.  Persistence Report'!Y$27:Y$603,'7.  Persistence Report'!$D$27:$D$603,$B1085,'7.  Persistence Report'!$H$27:$H$603,$R$990,'7.  Persistence Report'!$J$27:$J$603,"&lt;&gt;Adjustment")</f>
        <v>0</v>
      </c>
      <c r="W1085" s="255">
        <f>SUMIFS('7.  Persistence Report'!Z$27:Z$603,'7.  Persistence Report'!$D$27:$D$603,$B1085,'7.  Persistence Report'!$H$27:$H$603,$R$990,'7.  Persistence Report'!$J$27:$J$603,"&lt;&gt;Adjustment")</f>
        <v>0</v>
      </c>
      <c r="X1085" s="255">
        <f>SUMIFS('7.  Persistence Report'!AA$27:AA$603,'7.  Persistence Report'!$D$27:$D$603,$B1085,'7.  Persistence Report'!$H$27:$H$603,$R$990,'7.  Persistence Report'!$J$27:$J$603,"&lt;&gt;Adjustment")</f>
        <v>0</v>
      </c>
      <c r="Y1085" s="255">
        <f>SUMIFS('7.  Persistence Report'!AB$27:AB$603,'7.  Persistence Report'!$D$27:$D$603,$B1085,'7.  Persistence Report'!$H$27:$H$603,$R$990,'7.  Persistence Report'!$J$27:$J$603,"&lt;&gt;Adjustment")</f>
        <v>0</v>
      </c>
      <c r="Z1085" s="255">
        <f>SUMIFS('7.  Persistence Report'!AC$27:AC$603,'7.  Persistence Report'!$D$27:$D$603,$B1085,'7.  Persistence Report'!$H$27:$H$603,$R$990,'7.  Persistence Report'!$J$27:$J$603,"&lt;&gt;Adjustment")</f>
        <v>0</v>
      </c>
      <c r="AA1085" s="255">
        <f>SUMIFS('7.  Persistence Report'!AD$27:AD$603,'7.  Persistence Report'!$D$27:$D$603,$B1085,'7.  Persistence Report'!$H$27:$H$603,$R$990,'7.  Persistence Report'!$J$27:$J$603,"&lt;&gt;Adjustment")</f>
        <v>0</v>
      </c>
      <c r="AB1085" s="255">
        <f>SUMIFS('7.  Persistence Report'!AE$27:AE$603,'7.  Persistence Report'!$D$27:$D$603,$B1085,'7.  Persistence Report'!$H$27:$H$603,$R$990,'7.  Persistence Report'!$J$27:$J$603,"&lt;&gt;Adjustment")</f>
        <v>0</v>
      </c>
      <c r="AC1085" s="255">
        <f>SUMIFS('7.  Persistence Report'!AF$27:AF$603,'7.  Persistence Report'!$D$27:$D$603,$B1085,'7.  Persistence Report'!$H$27:$H$603,$R$990,'7.  Persistence Report'!$J$27:$J$603,"&lt;&gt;Adjustment")</f>
        <v>0</v>
      </c>
      <c r="AD1085" s="255">
        <f>SUMIFS('7.  Persistence Report'!AG$27:AG$603,'7.  Persistence Report'!$D$27:$D$603,$B1085,'7.  Persistence Report'!$H$27:$H$603,$R$990,'7.  Persistence Report'!$J$27:$J$603,"&lt;&gt;Adjustment")</f>
        <v>0</v>
      </c>
      <c r="AE1085" s="361">
        <f>IFERROR(VLOOKUP($B1085,'3-a.  Rate Class Allocations'!$B:$AY,28,FALSE),0)</f>
        <v>0</v>
      </c>
      <c r="AF1085" s="361">
        <f>IFERROR(VLOOKUP($B1085,'3-a.  Rate Class Allocations'!$B:$AY,30,FALSE),0)</f>
        <v>0</v>
      </c>
      <c r="AG1085" s="361">
        <f>IFERROR(VLOOKUP($B1085,'3-a.  Rate Class Allocations'!$B:$AY,32,FALSE),0)</f>
        <v>0</v>
      </c>
      <c r="AH1085" s="361">
        <f>IFERROR(VLOOKUP($B1085,'3-a.  Rate Class Allocations'!$B:$AY,33,FALSE),0)</f>
        <v>0.16826917605120376</v>
      </c>
      <c r="AI1085" s="361">
        <f>IFERROR(VLOOKUP($B1085,'3-a.  Rate Class Allocations'!$B:$AY,35,FALSE),0)</f>
        <v>0.83173082394879627</v>
      </c>
      <c r="AJ1085" s="361">
        <f>IFERROR(VLOOKUP($B1085,'3-a.  Rate Class Allocations'!$B:$AY,37,FALSE),0)</f>
        <v>0</v>
      </c>
      <c r="AK1085" s="366"/>
      <c r="AL1085" s="366"/>
      <c r="AM1085" s="366"/>
      <c r="AN1085" s="366"/>
      <c r="AO1085" s="366"/>
      <c r="AP1085" s="366"/>
      <c r="AQ1085" s="366"/>
      <c r="AR1085" s="366"/>
      <c r="AS1085" s="256">
        <f>SUM(AE1085:AR1085)</f>
        <v>1</v>
      </c>
    </row>
    <row r="1086" spans="1:45" ht="15" customHeight="1" outlineLevel="1">
      <c r="A1086" s="464"/>
      <c r="B1086" s="254" t="s">
        <v>346</v>
      </c>
      <c r="C1086" s="251" t="s">
        <v>163</v>
      </c>
      <c r="D1086" s="255">
        <f>SUMIFS('7.  Persistence Report'!AZ$27:AZ$603,'7.  Persistence Report'!$D$27:$D$603,$B1085,'7.  Persistence Report'!$H$27:$H$603,$D$990,'7.  Persistence Report'!$J$27:$J$603,"Adjustment")</f>
        <v>0</v>
      </c>
      <c r="E1086" s="255">
        <f>SUMIFS('7.  Persistence Report'!BA$27:BA$603,'7.  Persistence Report'!$D$27:$D$603,$B1085,'7.  Persistence Report'!$H$27:$H$603,$D$990,'7.  Persistence Report'!$J$27:$J$603,"Adjustment")</f>
        <v>0</v>
      </c>
      <c r="F1086" s="255">
        <f>SUMIFS('7.  Persistence Report'!BB$27:BB$603,'7.  Persistence Report'!$D$27:$D$603,$B1085,'7.  Persistence Report'!$H$27:$H$603,$D$990,'7.  Persistence Report'!$J$27:$J$603,"Adjustment")</f>
        <v>0</v>
      </c>
      <c r="G1086" s="255">
        <f>SUMIFS('7.  Persistence Report'!BC$27:BC$603,'7.  Persistence Report'!$D$27:$D$603,$B1085,'7.  Persistence Report'!$H$27:$H$603,$D$990,'7.  Persistence Report'!$J$27:$J$603,"Adjustment")</f>
        <v>0</v>
      </c>
      <c r="H1086" s="255">
        <f>SUMIFS('7.  Persistence Report'!BD$27:BD$603,'7.  Persistence Report'!$D$27:$D$603,$B1085,'7.  Persistence Report'!$H$27:$H$603,$D$990,'7.  Persistence Report'!$J$27:$J$603,"Adjustment")</f>
        <v>0</v>
      </c>
      <c r="I1086" s="255">
        <f>SUMIFS('7.  Persistence Report'!BE$27:BE$603,'7.  Persistence Report'!$D$27:$D$603,$B1085,'7.  Persistence Report'!$H$27:$H$603,$D$990,'7.  Persistence Report'!$J$27:$J$603,"Adjustment")</f>
        <v>0</v>
      </c>
      <c r="J1086" s="255">
        <f>SUMIFS('7.  Persistence Report'!BF$27:BF$603,'7.  Persistence Report'!$D$27:$D$603,$B1085,'7.  Persistence Report'!$H$27:$H$603,$D$990,'7.  Persistence Report'!$J$27:$J$603,"Adjustment")</f>
        <v>0</v>
      </c>
      <c r="K1086" s="255">
        <f>SUMIFS('7.  Persistence Report'!BG$27:BG$603,'7.  Persistence Report'!$D$27:$D$603,$B1085,'7.  Persistence Report'!$H$27:$H$603,$D$990,'7.  Persistence Report'!$J$27:$J$603,"Adjustment")</f>
        <v>0</v>
      </c>
      <c r="L1086" s="255">
        <f>SUMIFS('7.  Persistence Report'!BH$27:BH$603,'7.  Persistence Report'!$D$27:$D$603,$B1085,'7.  Persistence Report'!$H$27:$H$603,$D$990,'7.  Persistence Report'!$J$27:$J$603,"Adjustment")</f>
        <v>0</v>
      </c>
      <c r="M1086" s="255">
        <f>SUMIFS('7.  Persistence Report'!BI$27:BI$603,'7.  Persistence Report'!$D$27:$D$603,$B1085,'7.  Persistence Report'!$H$27:$H$603,$D$990,'7.  Persistence Report'!$J$27:$J$603,"Adjustment")</f>
        <v>0</v>
      </c>
      <c r="N1086" s="255">
        <f>SUMIFS('7.  Persistence Report'!BJ$27:BJ$603,'7.  Persistence Report'!$D$27:$D$603,$B1085,'7.  Persistence Report'!$H$27:$H$603,$D$990,'7.  Persistence Report'!$J$27:$J$603,"Adjustment")</f>
        <v>0</v>
      </c>
      <c r="O1086" s="255">
        <f>SUMIFS('7.  Persistence Report'!BK$27:BK$603,'7.  Persistence Report'!$D$27:$D$603,$B1085,'7.  Persistence Report'!$H$27:$H$603,$D$990,'7.  Persistence Report'!$J$27:$J$603,"Adjustment")</f>
        <v>0</v>
      </c>
      <c r="P1086" s="255">
        <f>SUMIFS('7.  Persistence Report'!BL$27:BL$603,'7.  Persistence Report'!$D$27:$D$603,$B1085,'7.  Persistence Report'!$H$27:$H$603,$D$990,'7.  Persistence Report'!$J$27:$J$603,"Adjustment")</f>
        <v>0</v>
      </c>
      <c r="Q1086" s="255">
        <f>Q1085</f>
        <v>3</v>
      </c>
      <c r="R1086" s="255">
        <f>SUMIFS('7.  Persistence Report'!U$27:U$603,'7.  Persistence Report'!$D$27:$D$603,$B1085,'7.  Persistence Report'!$H$27:$H$603,$R$990,'7.  Persistence Report'!$J$27:$J$603,"Adjustment")</f>
        <v>0</v>
      </c>
      <c r="S1086" s="255">
        <f>SUMIFS('7.  Persistence Report'!V$27:V$603,'7.  Persistence Report'!$D$27:$D$603,$B1085,'7.  Persistence Report'!$H$27:$H$603,$R$990,'7.  Persistence Report'!$J$27:$J$603,"Adjustment")</f>
        <v>0</v>
      </c>
      <c r="T1086" s="255">
        <f>SUMIFS('7.  Persistence Report'!W$27:W$603,'7.  Persistence Report'!$D$27:$D$603,$B1085,'7.  Persistence Report'!$H$27:$H$603,$R$990,'7.  Persistence Report'!$J$27:$J$603,"Adjustment")</f>
        <v>0</v>
      </c>
      <c r="U1086" s="255">
        <f>SUMIFS('7.  Persistence Report'!X$27:X$603,'7.  Persistence Report'!$D$27:$D$603,$B1085,'7.  Persistence Report'!$H$27:$H$603,$R$990,'7.  Persistence Report'!$J$27:$J$603,"Adjustment")</f>
        <v>0</v>
      </c>
      <c r="V1086" s="255">
        <f>SUMIFS('7.  Persistence Report'!Y$27:Y$603,'7.  Persistence Report'!$D$27:$D$603,$B1085,'7.  Persistence Report'!$H$27:$H$603,$R$990,'7.  Persistence Report'!$J$27:$J$603,"Adjustment")</f>
        <v>0</v>
      </c>
      <c r="W1086" s="255">
        <f>SUMIFS('7.  Persistence Report'!Z$27:Z$603,'7.  Persistence Report'!$D$27:$D$603,$B1085,'7.  Persistence Report'!$H$27:$H$603,$R$990,'7.  Persistence Report'!$J$27:$J$603,"Adjustment")</f>
        <v>0</v>
      </c>
      <c r="X1086" s="255">
        <f>SUMIFS('7.  Persistence Report'!AA$27:AA$603,'7.  Persistence Report'!$D$27:$D$603,$B1085,'7.  Persistence Report'!$H$27:$H$603,$R$990,'7.  Persistence Report'!$J$27:$J$603,"Adjustment")</f>
        <v>0</v>
      </c>
      <c r="Y1086" s="255">
        <f>SUMIFS('7.  Persistence Report'!AB$27:AB$603,'7.  Persistence Report'!$D$27:$D$603,$B1085,'7.  Persistence Report'!$H$27:$H$603,$R$990,'7.  Persistence Report'!$J$27:$J$603,"Adjustment")</f>
        <v>0</v>
      </c>
      <c r="Z1086" s="255">
        <f>SUMIFS('7.  Persistence Report'!AC$27:AC$603,'7.  Persistence Report'!$D$27:$D$603,$B1085,'7.  Persistence Report'!$H$27:$H$603,$R$990,'7.  Persistence Report'!$J$27:$J$603,"Adjustment")</f>
        <v>0</v>
      </c>
      <c r="AA1086" s="255">
        <f>SUMIFS('7.  Persistence Report'!AD$27:AD$603,'7.  Persistence Report'!$D$27:$D$603,$B1085,'7.  Persistence Report'!$H$27:$H$603,$R$990,'7.  Persistence Report'!$J$27:$J$603,"Adjustment")</f>
        <v>0</v>
      </c>
      <c r="AB1086" s="255">
        <f>SUMIFS('7.  Persistence Report'!AE$27:AE$603,'7.  Persistence Report'!$D$27:$D$603,$B1085,'7.  Persistence Report'!$H$27:$H$603,$R$990,'7.  Persistence Report'!$J$27:$J$603,"Adjustment")</f>
        <v>0</v>
      </c>
      <c r="AC1086" s="255">
        <f>SUMIFS('7.  Persistence Report'!AF$27:AF$603,'7.  Persistence Report'!$D$27:$D$603,$B1085,'7.  Persistence Report'!$H$27:$H$603,$R$990,'7.  Persistence Report'!$J$27:$J$603,"Adjustment")</f>
        <v>0</v>
      </c>
      <c r="AD1086" s="255">
        <f>SUMIFS('7.  Persistence Report'!AG$27:AG$603,'7.  Persistence Report'!$D$27:$D$603,$B1085,'7.  Persistence Report'!$H$27:$H$603,$R$990,'7.  Persistence Report'!$J$27:$J$603,"Adjustment")</f>
        <v>0</v>
      </c>
      <c r="AE1086" s="362">
        <f>AE1085</f>
        <v>0</v>
      </c>
      <c r="AF1086" s="362">
        <f t="shared" ref="AF1086" si="3195">AF1085</f>
        <v>0</v>
      </c>
      <c r="AG1086" s="362">
        <f t="shared" ref="AG1086" si="3196">AG1085</f>
        <v>0</v>
      </c>
      <c r="AH1086" s="362">
        <f t="shared" ref="AH1086" si="3197">AH1085</f>
        <v>0.16826917605120376</v>
      </c>
      <c r="AI1086" s="362">
        <f t="shared" ref="AI1086" si="3198">AI1085</f>
        <v>0.83173082394879627</v>
      </c>
      <c r="AJ1086" s="362">
        <f t="shared" ref="AJ1086" si="3199">AJ1085</f>
        <v>0</v>
      </c>
      <c r="AK1086" s="362">
        <f t="shared" ref="AK1086" si="3200">AK1085</f>
        <v>0</v>
      </c>
      <c r="AL1086" s="362">
        <f t="shared" ref="AL1086" si="3201">AL1085</f>
        <v>0</v>
      </c>
      <c r="AM1086" s="362">
        <f t="shared" ref="AM1086" si="3202">AM1085</f>
        <v>0</v>
      </c>
      <c r="AN1086" s="362">
        <f t="shared" ref="AN1086" si="3203">AN1085</f>
        <v>0</v>
      </c>
      <c r="AO1086" s="362">
        <f t="shared" ref="AO1086" si="3204">AO1085</f>
        <v>0</v>
      </c>
      <c r="AP1086" s="362">
        <f t="shared" ref="AP1086" si="3205">AP1085</f>
        <v>0</v>
      </c>
      <c r="AQ1086" s="362">
        <f t="shared" ref="AQ1086" si="3206">AQ1085</f>
        <v>0</v>
      </c>
      <c r="AR1086" s="362">
        <f t="shared" ref="AR1086" si="3207">AR1085</f>
        <v>0</v>
      </c>
      <c r="AS1086" s="266"/>
    </row>
    <row r="1087" spans="1:45" ht="15"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customHeight="1" outlineLevel="1">
      <c r="A1088" s="464">
        <v>30</v>
      </c>
      <c r="B1088" s="379" t="s">
        <v>122</v>
      </c>
      <c r="C1088" s="251" t="s">
        <v>25</v>
      </c>
      <c r="D1088" s="255">
        <f>SUMIFS('7.  Persistence Report'!AZ$27:AZ$603,'7.  Persistence Report'!$D$27:$D$603,$B1088,'7.  Persistence Report'!$H$27:$H$603,$D$990,'7.  Persistence Report'!$J$27:$J$603,"&lt;&gt;Adjustment")</f>
        <v>0</v>
      </c>
      <c r="E1088" s="255">
        <f>SUMIFS('7.  Persistence Report'!BA$27:BA$603,'7.  Persistence Report'!$D$27:$D$603,$B1088,'7.  Persistence Report'!$H$27:$H$603,$D$990,'7.  Persistence Report'!$J$27:$J$603,"&lt;&gt;Adjustment")</f>
        <v>0</v>
      </c>
      <c r="F1088" s="255">
        <f>SUMIFS('7.  Persistence Report'!BB$27:BB$603,'7.  Persistence Report'!$D$27:$D$603,$B1088,'7.  Persistence Report'!$H$27:$H$603,$D$990,'7.  Persistence Report'!$J$27:$J$603,"&lt;&gt;Adjustment")</f>
        <v>0</v>
      </c>
      <c r="G1088" s="255">
        <f>SUMIFS('7.  Persistence Report'!BC$27:BC$603,'7.  Persistence Report'!$D$27:$D$603,$B1088,'7.  Persistence Report'!$H$27:$H$603,$D$990,'7.  Persistence Report'!$J$27:$J$603,"&lt;&gt;Adjustment")</f>
        <v>0</v>
      </c>
      <c r="H1088" s="255">
        <f>SUMIFS('7.  Persistence Report'!BD$27:BD$603,'7.  Persistence Report'!$D$27:$D$603,$B1088,'7.  Persistence Report'!$H$27:$H$603,$D$990,'7.  Persistence Report'!$J$27:$J$603,"&lt;&gt;Adjustment")</f>
        <v>0</v>
      </c>
      <c r="I1088" s="255">
        <f>SUMIFS('7.  Persistence Report'!BE$27:BE$603,'7.  Persistence Report'!$D$27:$D$603,$B1088,'7.  Persistence Report'!$H$27:$H$603,$D$990,'7.  Persistence Report'!$J$27:$J$603,"&lt;&gt;Adjustment")</f>
        <v>0</v>
      </c>
      <c r="J1088" s="255">
        <f>SUMIFS('7.  Persistence Report'!BF$27:BF$603,'7.  Persistence Report'!$D$27:$D$603,$B1088,'7.  Persistence Report'!$H$27:$H$603,$D$990,'7.  Persistence Report'!$J$27:$J$603,"&lt;&gt;Adjustment")</f>
        <v>0</v>
      </c>
      <c r="K1088" s="255">
        <f>SUMIFS('7.  Persistence Report'!BG$27:BG$603,'7.  Persistence Report'!$D$27:$D$603,$B1088,'7.  Persistence Report'!$H$27:$H$603,$D$990,'7.  Persistence Report'!$J$27:$J$603,"&lt;&gt;Adjustment")</f>
        <v>0</v>
      </c>
      <c r="L1088" s="255">
        <f>SUMIFS('7.  Persistence Report'!BH$27:BH$603,'7.  Persistence Report'!$D$27:$D$603,$B1088,'7.  Persistence Report'!$H$27:$H$603,$D$990,'7.  Persistence Report'!$J$27:$J$603,"&lt;&gt;Adjustment")</f>
        <v>0</v>
      </c>
      <c r="M1088" s="255">
        <f>SUMIFS('7.  Persistence Report'!BI$27:BI$603,'7.  Persistence Report'!$D$27:$D$603,$B1088,'7.  Persistence Report'!$H$27:$H$603,$D$990,'7.  Persistence Report'!$J$27:$J$603,"&lt;&gt;Adjustment")</f>
        <v>0</v>
      </c>
      <c r="N1088" s="255">
        <f>SUMIFS('7.  Persistence Report'!BJ$27:BJ$603,'7.  Persistence Report'!$D$27:$D$603,$B1088,'7.  Persistence Report'!$H$27:$H$603,$D$990,'7.  Persistence Report'!$J$27:$J$603,"&lt;&gt;Adjustment")</f>
        <v>0</v>
      </c>
      <c r="O1088" s="255">
        <f>SUMIFS('7.  Persistence Report'!BK$27:BK$603,'7.  Persistence Report'!$D$27:$D$603,$B1088,'7.  Persistence Report'!$H$27:$H$603,$D$990,'7.  Persistence Report'!$J$27:$J$603,"&lt;&gt;Adjustment")</f>
        <v>0</v>
      </c>
      <c r="P1088" s="255">
        <f>SUMIFS('7.  Persistence Report'!BL$27:BL$603,'7.  Persistence Report'!$D$27:$D$603,$B1088,'7.  Persistence Report'!$H$27:$H$603,$D$990,'7.  Persistence Report'!$J$27:$J$603,"&lt;&gt;Adjustment")</f>
        <v>0</v>
      </c>
      <c r="Q1088" s="255">
        <v>12</v>
      </c>
      <c r="R1088" s="255">
        <f>SUMIFS('7.  Persistence Report'!U$27:U$603,'7.  Persistence Report'!$D$27:$D$603,$B1088,'7.  Persistence Report'!$H$27:$H$603,$R$990,'7.  Persistence Report'!$J$27:$J$603,"&lt;&gt;Adjustment")</f>
        <v>0</v>
      </c>
      <c r="S1088" s="255">
        <f>SUMIFS('7.  Persistence Report'!V$27:V$603,'7.  Persistence Report'!$D$27:$D$603,$B1088,'7.  Persistence Report'!$H$27:$H$603,$R$990,'7.  Persistence Report'!$J$27:$J$603,"&lt;&gt;Adjustment")</f>
        <v>0</v>
      </c>
      <c r="T1088" s="255">
        <f>SUMIFS('7.  Persistence Report'!W$27:W$603,'7.  Persistence Report'!$D$27:$D$603,$B1088,'7.  Persistence Report'!$H$27:$H$603,$R$990,'7.  Persistence Report'!$J$27:$J$603,"&lt;&gt;Adjustment")</f>
        <v>0</v>
      </c>
      <c r="U1088" s="255">
        <f>SUMIFS('7.  Persistence Report'!X$27:X$603,'7.  Persistence Report'!$D$27:$D$603,$B1088,'7.  Persistence Report'!$H$27:$H$603,$R$990,'7.  Persistence Report'!$J$27:$J$603,"&lt;&gt;Adjustment")</f>
        <v>0</v>
      </c>
      <c r="V1088" s="255">
        <f>SUMIFS('7.  Persistence Report'!Y$27:Y$603,'7.  Persistence Report'!$D$27:$D$603,$B1088,'7.  Persistence Report'!$H$27:$H$603,$R$990,'7.  Persistence Report'!$J$27:$J$603,"&lt;&gt;Adjustment")</f>
        <v>0</v>
      </c>
      <c r="W1088" s="255">
        <f>SUMIFS('7.  Persistence Report'!Z$27:Z$603,'7.  Persistence Report'!$D$27:$D$603,$B1088,'7.  Persistence Report'!$H$27:$H$603,$R$990,'7.  Persistence Report'!$J$27:$J$603,"&lt;&gt;Adjustment")</f>
        <v>0</v>
      </c>
      <c r="X1088" s="255">
        <f>SUMIFS('7.  Persistence Report'!AA$27:AA$603,'7.  Persistence Report'!$D$27:$D$603,$B1088,'7.  Persistence Report'!$H$27:$H$603,$R$990,'7.  Persistence Report'!$J$27:$J$603,"&lt;&gt;Adjustment")</f>
        <v>0</v>
      </c>
      <c r="Y1088" s="255">
        <f>SUMIFS('7.  Persistence Report'!AB$27:AB$603,'7.  Persistence Report'!$D$27:$D$603,$B1088,'7.  Persistence Report'!$H$27:$H$603,$R$990,'7.  Persistence Report'!$J$27:$J$603,"&lt;&gt;Adjustment")</f>
        <v>0</v>
      </c>
      <c r="Z1088" s="255">
        <f>SUMIFS('7.  Persistence Report'!AC$27:AC$603,'7.  Persistence Report'!$D$27:$D$603,$B1088,'7.  Persistence Report'!$H$27:$H$603,$R$990,'7.  Persistence Report'!$J$27:$J$603,"&lt;&gt;Adjustment")</f>
        <v>0</v>
      </c>
      <c r="AA1088" s="255">
        <f>SUMIFS('7.  Persistence Report'!AD$27:AD$603,'7.  Persistence Report'!$D$27:$D$603,$B1088,'7.  Persistence Report'!$H$27:$H$603,$R$990,'7.  Persistence Report'!$J$27:$J$603,"&lt;&gt;Adjustment")</f>
        <v>0</v>
      </c>
      <c r="AB1088" s="255">
        <f>SUMIFS('7.  Persistence Report'!AE$27:AE$603,'7.  Persistence Report'!$D$27:$D$603,$B1088,'7.  Persistence Report'!$H$27:$H$603,$R$990,'7.  Persistence Report'!$J$27:$J$603,"&lt;&gt;Adjustment")</f>
        <v>0</v>
      </c>
      <c r="AC1088" s="255">
        <f>SUMIFS('7.  Persistence Report'!AF$27:AF$603,'7.  Persistence Report'!$D$27:$D$603,$B1088,'7.  Persistence Report'!$H$27:$H$603,$R$990,'7.  Persistence Report'!$J$27:$J$603,"&lt;&gt;Adjustment")</f>
        <v>0</v>
      </c>
      <c r="AD1088" s="255">
        <f>SUMIFS('7.  Persistence Report'!AG$27:AG$603,'7.  Persistence Report'!$D$27:$D$603,$B1088,'7.  Persistence Report'!$H$27:$H$603,$R$990,'7.  Persistence Report'!$J$27:$J$603,"&lt;&gt;Adjustment")</f>
        <v>0</v>
      </c>
      <c r="AE1088" s="361">
        <f>IFERROR(VLOOKUP($B1088,'3-a.  Rate Class Allocations'!$B:$AY,28,FALSE),0)</f>
        <v>0</v>
      </c>
      <c r="AF1088" s="361">
        <f>IFERROR(VLOOKUP($B1088,'3-a.  Rate Class Allocations'!$B:$AY,30,FALSE),0)</f>
        <v>0</v>
      </c>
      <c r="AG1088" s="361">
        <f>IFERROR(VLOOKUP($B1088,'3-a.  Rate Class Allocations'!$B:$AY,32,FALSE),0)</f>
        <v>0</v>
      </c>
      <c r="AH1088" s="361">
        <f>IFERROR(VLOOKUP($B1088,'3-a.  Rate Class Allocations'!$B:$AY,33,FALSE),0)</f>
        <v>1</v>
      </c>
      <c r="AI1088" s="361">
        <f>IFERROR(VLOOKUP($B1088,'3-a.  Rate Class Allocations'!$B:$AY,35,FALSE),0)</f>
        <v>0</v>
      </c>
      <c r="AJ1088" s="361">
        <f>IFERROR(VLOOKUP($B1088,'3-a.  Rate Class Allocations'!$B:$AY,37,FALSE),0)</f>
        <v>0</v>
      </c>
      <c r="AK1088" s="366"/>
      <c r="AL1088" s="366"/>
      <c r="AM1088" s="366"/>
      <c r="AN1088" s="366"/>
      <c r="AO1088" s="366"/>
      <c r="AP1088" s="366"/>
      <c r="AQ1088" s="366"/>
      <c r="AR1088" s="366"/>
      <c r="AS1088" s="256">
        <f>SUM(AE1088:AR1088)</f>
        <v>1</v>
      </c>
    </row>
    <row r="1089" spans="1:45" ht="15" customHeight="1" outlineLevel="1">
      <c r="A1089" s="464"/>
      <c r="B1089" s="254" t="s">
        <v>346</v>
      </c>
      <c r="C1089" s="251" t="s">
        <v>163</v>
      </c>
      <c r="D1089" s="255">
        <f>SUMIFS('7.  Persistence Report'!AZ$27:AZ$603,'7.  Persistence Report'!$D$27:$D$603,$B1088,'7.  Persistence Report'!$H$27:$H$603,$D$990,'7.  Persistence Report'!$J$27:$J$603,"Adjustment")</f>
        <v>3337019.6707922635</v>
      </c>
      <c r="E1089" s="255">
        <f>SUMIFS('7.  Persistence Report'!BA$27:BA$603,'7.  Persistence Report'!$D$27:$D$603,$B1088,'7.  Persistence Report'!$H$27:$H$603,$D$990,'7.  Persistence Report'!$J$27:$J$603,"Adjustment")</f>
        <v>3337019.6707922635</v>
      </c>
      <c r="F1089" s="255">
        <f>SUMIFS('7.  Persistence Report'!BB$27:BB$603,'7.  Persistence Report'!$D$27:$D$603,$B1088,'7.  Persistence Report'!$H$27:$H$603,$D$990,'7.  Persistence Report'!$J$27:$J$603,"Adjustment")</f>
        <v>3337019.6707922635</v>
      </c>
      <c r="G1089" s="255">
        <f>SUMIFS('7.  Persistence Report'!BC$27:BC$603,'7.  Persistence Report'!$D$27:$D$603,$B1088,'7.  Persistence Report'!$H$27:$H$603,$D$990,'7.  Persistence Report'!$J$27:$J$603,"Adjustment")</f>
        <v>3337019.6707922635</v>
      </c>
      <c r="H1089" s="255">
        <f>SUMIFS('7.  Persistence Report'!BD$27:BD$603,'7.  Persistence Report'!$D$27:$D$603,$B1088,'7.  Persistence Report'!$H$27:$H$603,$D$990,'7.  Persistence Report'!$J$27:$J$603,"Adjustment")</f>
        <v>3337019.6707922635</v>
      </c>
      <c r="I1089" s="255">
        <f>SUMIFS('7.  Persistence Report'!BE$27:BE$603,'7.  Persistence Report'!$D$27:$D$603,$B1088,'7.  Persistence Report'!$H$27:$H$603,$D$990,'7.  Persistence Report'!$J$27:$J$603,"Adjustment")</f>
        <v>3337019.6707922635</v>
      </c>
      <c r="J1089" s="255">
        <f>SUMIFS('7.  Persistence Report'!BF$27:BF$603,'7.  Persistence Report'!$D$27:$D$603,$B1088,'7.  Persistence Report'!$H$27:$H$603,$D$990,'7.  Persistence Report'!$J$27:$J$603,"Adjustment")</f>
        <v>3337019.6707922635</v>
      </c>
      <c r="K1089" s="255">
        <f>SUMIFS('7.  Persistence Report'!BG$27:BG$603,'7.  Persistence Report'!$D$27:$D$603,$B1088,'7.  Persistence Report'!$H$27:$H$603,$D$990,'7.  Persistence Report'!$J$27:$J$603,"Adjustment")</f>
        <v>3337019.6707922635</v>
      </c>
      <c r="L1089" s="255">
        <f>SUMIFS('7.  Persistence Report'!BH$27:BH$603,'7.  Persistence Report'!$D$27:$D$603,$B1088,'7.  Persistence Report'!$H$27:$H$603,$D$990,'7.  Persistence Report'!$J$27:$J$603,"Adjustment")</f>
        <v>3337019.6707922635</v>
      </c>
      <c r="M1089" s="255">
        <f>SUMIFS('7.  Persistence Report'!BI$27:BI$603,'7.  Persistence Report'!$D$27:$D$603,$B1088,'7.  Persistence Report'!$H$27:$H$603,$D$990,'7.  Persistence Report'!$J$27:$J$603,"Adjustment")</f>
        <v>3337019.6707922635</v>
      </c>
      <c r="N1089" s="255">
        <f>SUMIFS('7.  Persistence Report'!BJ$27:BJ$603,'7.  Persistence Report'!$D$27:$D$603,$B1088,'7.  Persistence Report'!$H$27:$H$603,$D$990,'7.  Persistence Report'!$J$27:$J$603,"Adjustment")</f>
        <v>890242.89210572129</v>
      </c>
      <c r="O1089" s="255">
        <f>SUMIFS('7.  Persistence Report'!BK$27:BK$603,'7.  Persistence Report'!$D$27:$D$603,$B1088,'7.  Persistence Report'!$H$27:$H$603,$D$990,'7.  Persistence Report'!$J$27:$J$603,"Adjustment")</f>
        <v>890242.89210572129</v>
      </c>
      <c r="P1089" s="255">
        <f>SUMIFS('7.  Persistence Report'!BL$27:BL$603,'7.  Persistence Report'!$D$27:$D$603,$B1088,'7.  Persistence Report'!$H$27:$H$603,$D$990,'7.  Persistence Report'!$J$27:$J$603,"Adjustment")</f>
        <v>890242.89210572129</v>
      </c>
      <c r="Q1089" s="255">
        <f>Q1088</f>
        <v>12</v>
      </c>
      <c r="R1089" s="255">
        <f>SUMIFS('7.  Persistence Report'!U$27:U$603,'7.  Persistence Report'!$D$27:$D$603,$B1088,'7.  Persistence Report'!$H$27:$H$603,$R$990,'7.  Persistence Report'!$J$27:$J$603,"Adjustment")</f>
        <v>312.60340632603408</v>
      </c>
      <c r="S1089" s="255">
        <f>SUMIFS('7.  Persistence Report'!V$27:V$603,'7.  Persistence Report'!$D$27:$D$603,$B1088,'7.  Persistence Report'!$H$27:$H$603,$R$990,'7.  Persistence Report'!$J$27:$J$603,"Adjustment")</f>
        <v>312.60340632603408</v>
      </c>
      <c r="T1089" s="255">
        <f>SUMIFS('7.  Persistence Report'!W$27:W$603,'7.  Persistence Report'!$D$27:$D$603,$B1088,'7.  Persistence Report'!$H$27:$H$603,$R$990,'7.  Persistence Report'!$J$27:$J$603,"Adjustment")</f>
        <v>312.60340632603408</v>
      </c>
      <c r="U1089" s="255">
        <f>SUMIFS('7.  Persistence Report'!X$27:X$603,'7.  Persistence Report'!$D$27:$D$603,$B1088,'7.  Persistence Report'!$H$27:$H$603,$R$990,'7.  Persistence Report'!$J$27:$J$603,"Adjustment")</f>
        <v>312.60340632603408</v>
      </c>
      <c r="V1089" s="255">
        <f>SUMIFS('7.  Persistence Report'!Y$27:Y$603,'7.  Persistence Report'!$D$27:$D$603,$B1088,'7.  Persistence Report'!$H$27:$H$603,$R$990,'7.  Persistence Report'!$J$27:$J$603,"Adjustment")</f>
        <v>312.60340632603408</v>
      </c>
      <c r="W1089" s="255">
        <f>SUMIFS('7.  Persistence Report'!Z$27:Z$603,'7.  Persistence Report'!$D$27:$D$603,$B1088,'7.  Persistence Report'!$H$27:$H$603,$R$990,'7.  Persistence Report'!$J$27:$J$603,"Adjustment")</f>
        <v>312.60340632603408</v>
      </c>
      <c r="X1089" s="255">
        <f>SUMIFS('7.  Persistence Report'!AA$27:AA$603,'7.  Persistence Report'!$D$27:$D$603,$B1088,'7.  Persistence Report'!$H$27:$H$603,$R$990,'7.  Persistence Report'!$J$27:$J$603,"Adjustment")</f>
        <v>312.60340632603408</v>
      </c>
      <c r="Y1089" s="255">
        <f>SUMIFS('7.  Persistence Report'!AB$27:AB$603,'7.  Persistence Report'!$D$27:$D$603,$B1088,'7.  Persistence Report'!$H$27:$H$603,$R$990,'7.  Persistence Report'!$J$27:$J$603,"Adjustment")</f>
        <v>312.60340632603408</v>
      </c>
      <c r="Z1089" s="255">
        <f>SUMIFS('7.  Persistence Report'!AC$27:AC$603,'7.  Persistence Report'!$D$27:$D$603,$B1088,'7.  Persistence Report'!$H$27:$H$603,$R$990,'7.  Persistence Report'!$J$27:$J$603,"Adjustment")</f>
        <v>312.60340632603408</v>
      </c>
      <c r="AA1089" s="255">
        <f>SUMIFS('7.  Persistence Report'!AD$27:AD$603,'7.  Persistence Report'!$D$27:$D$603,$B1088,'7.  Persistence Report'!$H$27:$H$603,$R$990,'7.  Persistence Report'!$J$27:$J$603,"Adjustment")</f>
        <v>312.60340632603408</v>
      </c>
      <c r="AB1089" s="255">
        <f>SUMIFS('7.  Persistence Report'!AE$27:AE$603,'7.  Persistence Report'!$D$27:$D$603,$B1088,'7.  Persistence Report'!$H$27:$H$603,$R$990,'7.  Persistence Report'!$J$27:$J$603,"Adjustment")</f>
        <v>204.70194647201947</v>
      </c>
      <c r="AC1089" s="255">
        <f>SUMIFS('7.  Persistence Report'!AF$27:AF$603,'7.  Persistence Report'!$D$27:$D$603,$B1088,'7.  Persistence Report'!$H$27:$H$603,$R$990,'7.  Persistence Report'!$J$27:$J$603,"Adjustment")</f>
        <v>204.70194647201947</v>
      </c>
      <c r="AD1089" s="255">
        <f>SUMIFS('7.  Persistence Report'!AG$27:AG$603,'7.  Persistence Report'!$D$27:$D$603,$B1088,'7.  Persistence Report'!$H$27:$H$603,$R$990,'7.  Persistence Report'!$J$27:$J$603,"Adjustment")</f>
        <v>204.70194647201947</v>
      </c>
      <c r="AE1089" s="362">
        <f>AE1088</f>
        <v>0</v>
      </c>
      <c r="AF1089" s="362">
        <f t="shared" ref="AF1089" si="3208">AF1088</f>
        <v>0</v>
      </c>
      <c r="AG1089" s="362">
        <f t="shared" ref="AG1089" si="3209">AG1088</f>
        <v>0</v>
      </c>
      <c r="AH1089" s="362">
        <f t="shared" ref="AH1089" si="3210">AH1088</f>
        <v>1</v>
      </c>
      <c r="AI1089" s="362">
        <f t="shared" ref="AI1089" si="3211">AI1088</f>
        <v>0</v>
      </c>
      <c r="AJ1089" s="362">
        <f t="shared" ref="AJ1089" si="3212">AJ1088</f>
        <v>0</v>
      </c>
      <c r="AK1089" s="362">
        <f t="shared" ref="AK1089" si="3213">AK1088</f>
        <v>0</v>
      </c>
      <c r="AL1089" s="362">
        <f t="shared" ref="AL1089" si="3214">AL1088</f>
        <v>0</v>
      </c>
      <c r="AM1089" s="362">
        <f t="shared" ref="AM1089" si="3215">AM1088</f>
        <v>0</v>
      </c>
      <c r="AN1089" s="362">
        <f t="shared" ref="AN1089" si="3216">AN1088</f>
        <v>0</v>
      </c>
      <c r="AO1089" s="362">
        <f t="shared" ref="AO1089" si="3217">AO1088</f>
        <v>0</v>
      </c>
      <c r="AP1089" s="362">
        <f t="shared" ref="AP1089" si="3218">AP1088</f>
        <v>0</v>
      </c>
      <c r="AQ1089" s="362">
        <f t="shared" ref="AQ1089" si="3219">AQ1088</f>
        <v>0</v>
      </c>
      <c r="AR1089" s="362">
        <f t="shared" ref="AR1089" si="3220">AR1088</f>
        <v>0</v>
      </c>
      <c r="AS1089" s="266"/>
    </row>
    <row r="1090" spans="1:45" ht="15"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customHeight="1" outlineLevel="1">
      <c r="A1091" s="464">
        <v>31</v>
      </c>
      <c r="B1091" s="379" t="s">
        <v>123</v>
      </c>
      <c r="C1091" s="251" t="s">
        <v>25</v>
      </c>
      <c r="D1091" s="255">
        <f>SUMIFS('7.  Persistence Report'!AZ$27:AZ$603,'7.  Persistence Report'!$D$27:$D$603,$B1091,'7.  Persistence Report'!$H$27:$H$603,$D$990,'7.  Persistence Report'!$J$27:$J$603,"&lt;&gt;Adjustment")</f>
        <v>0</v>
      </c>
      <c r="E1091" s="255">
        <f>SUMIFS('7.  Persistence Report'!BA$27:BA$603,'7.  Persistence Report'!$D$27:$D$603,$B1091,'7.  Persistence Report'!$H$27:$H$603,$D$990,'7.  Persistence Report'!$J$27:$J$603,"&lt;&gt;Adjustment")</f>
        <v>0</v>
      </c>
      <c r="F1091" s="255">
        <f>SUMIFS('7.  Persistence Report'!BB$27:BB$603,'7.  Persistence Report'!$D$27:$D$603,$B1091,'7.  Persistence Report'!$H$27:$H$603,$D$990,'7.  Persistence Report'!$J$27:$J$603,"&lt;&gt;Adjustment")</f>
        <v>0</v>
      </c>
      <c r="G1091" s="255">
        <f>SUMIFS('7.  Persistence Report'!BC$27:BC$603,'7.  Persistence Report'!$D$27:$D$603,$B1091,'7.  Persistence Report'!$H$27:$H$603,$D$990,'7.  Persistence Report'!$J$27:$J$603,"&lt;&gt;Adjustment")</f>
        <v>0</v>
      </c>
      <c r="H1091" s="255">
        <f>SUMIFS('7.  Persistence Report'!BD$27:BD$603,'7.  Persistence Report'!$D$27:$D$603,$B1091,'7.  Persistence Report'!$H$27:$H$603,$D$990,'7.  Persistence Report'!$J$27:$J$603,"&lt;&gt;Adjustment")</f>
        <v>0</v>
      </c>
      <c r="I1091" s="255">
        <f>SUMIFS('7.  Persistence Report'!BE$27:BE$603,'7.  Persistence Report'!$D$27:$D$603,$B1091,'7.  Persistence Report'!$H$27:$H$603,$D$990,'7.  Persistence Report'!$J$27:$J$603,"&lt;&gt;Adjustment")</f>
        <v>0</v>
      </c>
      <c r="J1091" s="255">
        <f>SUMIFS('7.  Persistence Report'!BF$27:BF$603,'7.  Persistence Report'!$D$27:$D$603,$B1091,'7.  Persistence Report'!$H$27:$H$603,$D$990,'7.  Persistence Report'!$J$27:$J$603,"&lt;&gt;Adjustment")</f>
        <v>0</v>
      </c>
      <c r="K1091" s="255">
        <f>SUMIFS('7.  Persistence Report'!BG$27:BG$603,'7.  Persistence Report'!$D$27:$D$603,$B1091,'7.  Persistence Report'!$H$27:$H$603,$D$990,'7.  Persistence Report'!$J$27:$J$603,"&lt;&gt;Adjustment")</f>
        <v>0</v>
      </c>
      <c r="L1091" s="255">
        <f>SUMIFS('7.  Persistence Report'!BH$27:BH$603,'7.  Persistence Report'!$D$27:$D$603,$B1091,'7.  Persistence Report'!$H$27:$H$603,$D$990,'7.  Persistence Report'!$J$27:$J$603,"&lt;&gt;Adjustment")</f>
        <v>0</v>
      </c>
      <c r="M1091" s="255">
        <f>SUMIFS('7.  Persistence Report'!BI$27:BI$603,'7.  Persistence Report'!$D$27:$D$603,$B1091,'7.  Persistence Report'!$H$27:$H$603,$D$990,'7.  Persistence Report'!$J$27:$J$603,"&lt;&gt;Adjustment")</f>
        <v>0</v>
      </c>
      <c r="N1091" s="255">
        <f>SUMIFS('7.  Persistence Report'!BJ$27:BJ$603,'7.  Persistence Report'!$D$27:$D$603,$B1091,'7.  Persistence Report'!$H$27:$H$603,$D$990,'7.  Persistence Report'!$J$27:$J$603,"&lt;&gt;Adjustment")</f>
        <v>0</v>
      </c>
      <c r="O1091" s="255">
        <f>SUMIFS('7.  Persistence Report'!BK$27:BK$603,'7.  Persistence Report'!$D$27:$D$603,$B1091,'7.  Persistence Report'!$H$27:$H$603,$D$990,'7.  Persistence Report'!$J$27:$J$603,"&lt;&gt;Adjustment")</f>
        <v>0</v>
      </c>
      <c r="P1091" s="255">
        <f>SUMIFS('7.  Persistence Report'!BL$27:BL$603,'7.  Persistence Report'!$D$27:$D$603,$B1091,'7.  Persistence Report'!$H$27:$H$603,$D$990,'7.  Persistence Report'!$J$27:$J$603,"&lt;&gt;Adjustment")</f>
        <v>0</v>
      </c>
      <c r="Q1091" s="255">
        <v>12</v>
      </c>
      <c r="R1091" s="255">
        <f>SUMIFS('7.  Persistence Report'!U$27:U$603,'7.  Persistence Report'!$D$27:$D$603,$B1091,'7.  Persistence Report'!$H$27:$H$603,$R$990,'7.  Persistence Report'!$J$27:$J$603,"&lt;&gt;Adjustment")</f>
        <v>0</v>
      </c>
      <c r="S1091" s="255">
        <f>SUMIFS('7.  Persistence Report'!V$27:V$603,'7.  Persistence Report'!$D$27:$D$603,$B1091,'7.  Persistence Report'!$H$27:$H$603,$R$990,'7.  Persistence Report'!$J$27:$J$603,"&lt;&gt;Adjustment")</f>
        <v>0</v>
      </c>
      <c r="T1091" s="255">
        <f>SUMIFS('7.  Persistence Report'!W$27:W$603,'7.  Persistence Report'!$D$27:$D$603,$B1091,'7.  Persistence Report'!$H$27:$H$603,$R$990,'7.  Persistence Report'!$J$27:$J$603,"&lt;&gt;Adjustment")</f>
        <v>0</v>
      </c>
      <c r="U1091" s="255">
        <f>SUMIFS('7.  Persistence Report'!X$27:X$603,'7.  Persistence Report'!$D$27:$D$603,$B1091,'7.  Persistence Report'!$H$27:$H$603,$R$990,'7.  Persistence Report'!$J$27:$J$603,"&lt;&gt;Adjustment")</f>
        <v>0</v>
      </c>
      <c r="V1091" s="255">
        <f>SUMIFS('7.  Persistence Report'!Y$27:Y$603,'7.  Persistence Report'!$D$27:$D$603,$B1091,'7.  Persistence Report'!$H$27:$H$603,$R$990,'7.  Persistence Report'!$J$27:$J$603,"&lt;&gt;Adjustment")</f>
        <v>0</v>
      </c>
      <c r="W1091" s="255">
        <f>SUMIFS('7.  Persistence Report'!Z$27:Z$603,'7.  Persistence Report'!$D$27:$D$603,$B1091,'7.  Persistence Report'!$H$27:$H$603,$R$990,'7.  Persistence Report'!$J$27:$J$603,"&lt;&gt;Adjustment")</f>
        <v>0</v>
      </c>
      <c r="X1091" s="255">
        <f>SUMIFS('7.  Persistence Report'!AA$27:AA$603,'7.  Persistence Report'!$D$27:$D$603,$B1091,'7.  Persistence Report'!$H$27:$H$603,$R$990,'7.  Persistence Report'!$J$27:$J$603,"&lt;&gt;Adjustment")</f>
        <v>0</v>
      </c>
      <c r="Y1091" s="255">
        <f>SUMIFS('7.  Persistence Report'!AB$27:AB$603,'7.  Persistence Report'!$D$27:$D$603,$B1091,'7.  Persistence Report'!$H$27:$H$603,$R$990,'7.  Persistence Report'!$J$27:$J$603,"&lt;&gt;Adjustment")</f>
        <v>0</v>
      </c>
      <c r="Z1091" s="255">
        <f>SUMIFS('7.  Persistence Report'!AC$27:AC$603,'7.  Persistence Report'!$D$27:$D$603,$B1091,'7.  Persistence Report'!$H$27:$H$603,$R$990,'7.  Persistence Report'!$J$27:$J$603,"&lt;&gt;Adjustment")</f>
        <v>0</v>
      </c>
      <c r="AA1091" s="255">
        <f>SUMIFS('7.  Persistence Report'!AD$27:AD$603,'7.  Persistence Report'!$D$27:$D$603,$B1091,'7.  Persistence Report'!$H$27:$H$603,$R$990,'7.  Persistence Report'!$J$27:$J$603,"&lt;&gt;Adjustment")</f>
        <v>0</v>
      </c>
      <c r="AB1091" s="255">
        <f>SUMIFS('7.  Persistence Report'!AE$27:AE$603,'7.  Persistence Report'!$D$27:$D$603,$B1091,'7.  Persistence Report'!$H$27:$H$603,$R$990,'7.  Persistence Report'!$J$27:$J$603,"&lt;&gt;Adjustment")</f>
        <v>0</v>
      </c>
      <c r="AC1091" s="255">
        <f>SUMIFS('7.  Persistence Report'!AF$27:AF$603,'7.  Persistence Report'!$D$27:$D$603,$B1091,'7.  Persistence Report'!$H$27:$H$603,$R$990,'7.  Persistence Report'!$J$27:$J$603,"&lt;&gt;Adjustment")</f>
        <v>0</v>
      </c>
      <c r="AD1091" s="255">
        <f>SUMIFS('7.  Persistence Report'!AG$27:AG$603,'7.  Persistence Report'!$D$27:$D$603,$B1091,'7.  Persistence Report'!$H$27:$H$603,$R$990,'7.  Persistence Report'!$J$27:$J$603,"&lt;&gt;Adjustment")</f>
        <v>0</v>
      </c>
      <c r="AE1091" s="361">
        <f>IFERROR(VLOOKUP($B1091,'3-a.  Rate Class Allocations'!$B:$AY,28,FALSE),0)</f>
        <v>0</v>
      </c>
      <c r="AF1091" s="361">
        <f>IFERROR(VLOOKUP($B1091,'3-a.  Rate Class Allocations'!$B:$AY,30,FALSE),0)</f>
        <v>0</v>
      </c>
      <c r="AG1091" s="361">
        <f>IFERROR(VLOOKUP($B1091,'3-a.  Rate Class Allocations'!$B:$AY,32,FALSE),0)</f>
        <v>0</v>
      </c>
      <c r="AH1091" s="361">
        <f>IFERROR(VLOOKUP($B1091,'3-a.  Rate Class Allocations'!$B:$AY,33,FALSE),0)</f>
        <v>0</v>
      </c>
      <c r="AI1091" s="361">
        <f>IFERROR(VLOOKUP($B1091,'3-a.  Rate Class Allocations'!$B:$AY,35,FALSE),0)</f>
        <v>1</v>
      </c>
      <c r="AJ1091" s="361">
        <f>IFERROR(VLOOKUP($B1091,'3-a.  Rate Class Allocations'!$B:$AY,37,FALSE),0)</f>
        <v>0</v>
      </c>
      <c r="AK1091" s="366"/>
      <c r="AL1091" s="366"/>
      <c r="AM1091" s="366"/>
      <c r="AN1091" s="366"/>
      <c r="AO1091" s="366"/>
      <c r="AP1091" s="366"/>
      <c r="AQ1091" s="366"/>
      <c r="AR1091" s="366"/>
      <c r="AS1091" s="256">
        <f>SUM(AE1091:AR1091)</f>
        <v>1</v>
      </c>
    </row>
    <row r="1092" spans="1:45" ht="15" customHeight="1" outlineLevel="1">
      <c r="A1092" s="464"/>
      <c r="B1092" s="254" t="s">
        <v>346</v>
      </c>
      <c r="C1092" s="251" t="s">
        <v>163</v>
      </c>
      <c r="D1092" s="255">
        <f>SUMIFS('7.  Persistence Report'!AZ$27:AZ$603,'7.  Persistence Report'!$D$27:$D$603,$B1091,'7.  Persistence Report'!$H$27:$H$603,$D$990,'7.  Persistence Report'!$J$27:$J$603,"Adjustment")</f>
        <v>1922411</v>
      </c>
      <c r="E1092" s="255">
        <f>SUMIFS('7.  Persistence Report'!BA$27:BA$603,'7.  Persistence Report'!$D$27:$D$603,$B1091,'7.  Persistence Report'!$H$27:$H$603,$D$990,'7.  Persistence Report'!$J$27:$J$603,"Adjustment")</f>
        <v>1922411</v>
      </c>
      <c r="F1092" s="255">
        <f>SUMIFS('7.  Persistence Report'!BB$27:BB$603,'7.  Persistence Report'!$D$27:$D$603,$B1091,'7.  Persistence Report'!$H$27:$H$603,$D$990,'7.  Persistence Report'!$J$27:$J$603,"Adjustment")</f>
        <v>1922411</v>
      </c>
      <c r="G1092" s="255">
        <f>SUMIFS('7.  Persistence Report'!BC$27:BC$603,'7.  Persistence Report'!$D$27:$D$603,$B1091,'7.  Persistence Report'!$H$27:$H$603,$D$990,'7.  Persistence Report'!$J$27:$J$603,"Adjustment")</f>
        <v>1922411</v>
      </c>
      <c r="H1092" s="255">
        <f>SUMIFS('7.  Persistence Report'!BD$27:BD$603,'7.  Persistence Report'!$D$27:$D$603,$B1091,'7.  Persistence Report'!$H$27:$H$603,$D$990,'7.  Persistence Report'!$J$27:$J$603,"Adjustment")</f>
        <v>1922411</v>
      </c>
      <c r="I1092" s="255">
        <f>SUMIFS('7.  Persistence Report'!BE$27:BE$603,'7.  Persistence Report'!$D$27:$D$603,$B1091,'7.  Persistence Report'!$H$27:$H$603,$D$990,'7.  Persistence Report'!$J$27:$J$603,"Adjustment")</f>
        <v>1922411</v>
      </c>
      <c r="J1092" s="255">
        <f>SUMIFS('7.  Persistence Report'!BF$27:BF$603,'7.  Persistence Report'!$D$27:$D$603,$B1091,'7.  Persistence Report'!$H$27:$H$603,$D$990,'7.  Persistence Report'!$J$27:$J$603,"Adjustment")</f>
        <v>1922411</v>
      </c>
      <c r="K1092" s="255">
        <f>SUMIFS('7.  Persistence Report'!BG$27:BG$603,'7.  Persistence Report'!$D$27:$D$603,$B1091,'7.  Persistence Report'!$H$27:$H$603,$D$990,'7.  Persistence Report'!$J$27:$J$603,"Adjustment")</f>
        <v>1922411</v>
      </c>
      <c r="L1092" s="255">
        <f>SUMIFS('7.  Persistence Report'!BH$27:BH$603,'7.  Persistence Report'!$D$27:$D$603,$B1091,'7.  Persistence Report'!$H$27:$H$603,$D$990,'7.  Persistence Report'!$J$27:$J$603,"Adjustment")</f>
        <v>1922411</v>
      </c>
      <c r="M1092" s="255">
        <f>SUMIFS('7.  Persistence Report'!BI$27:BI$603,'7.  Persistence Report'!$D$27:$D$603,$B1091,'7.  Persistence Report'!$H$27:$H$603,$D$990,'7.  Persistence Report'!$J$27:$J$603,"Adjustment")</f>
        <v>1922411</v>
      </c>
      <c r="N1092" s="255">
        <f>SUMIFS('7.  Persistence Report'!BJ$27:BJ$603,'7.  Persistence Report'!$D$27:$D$603,$B1091,'7.  Persistence Report'!$H$27:$H$603,$D$990,'7.  Persistence Report'!$J$27:$J$603,"Adjustment")</f>
        <v>1922411</v>
      </c>
      <c r="O1092" s="255">
        <f>SUMIFS('7.  Persistence Report'!BK$27:BK$603,'7.  Persistence Report'!$D$27:$D$603,$B1091,'7.  Persistence Report'!$H$27:$H$603,$D$990,'7.  Persistence Report'!$J$27:$J$603,"Adjustment")</f>
        <v>1922411</v>
      </c>
      <c r="P1092" s="255">
        <f>SUMIFS('7.  Persistence Report'!BL$27:BL$603,'7.  Persistence Report'!$D$27:$D$603,$B1091,'7.  Persistence Report'!$H$27:$H$603,$D$990,'7.  Persistence Report'!$J$27:$J$603,"Adjustment")</f>
        <v>1922411</v>
      </c>
      <c r="Q1092" s="255">
        <f>Q1091</f>
        <v>12</v>
      </c>
      <c r="R1092" s="255">
        <f>SUMIFS('7.  Persistence Report'!U$27:U$603,'7.  Persistence Report'!$D$27:$D$603,$B1091,'7.  Persistence Report'!$H$27:$H$603,$R$990,'7.  Persistence Report'!$J$27:$J$603,"Adjustment")</f>
        <v>732</v>
      </c>
      <c r="S1092" s="255">
        <f>SUMIFS('7.  Persistence Report'!V$27:V$603,'7.  Persistence Report'!$D$27:$D$603,$B1091,'7.  Persistence Report'!$H$27:$H$603,$R$990,'7.  Persistence Report'!$J$27:$J$603,"Adjustment")</f>
        <v>732</v>
      </c>
      <c r="T1092" s="255">
        <f>SUMIFS('7.  Persistence Report'!W$27:W$603,'7.  Persistence Report'!$D$27:$D$603,$B1091,'7.  Persistence Report'!$H$27:$H$603,$R$990,'7.  Persistence Report'!$J$27:$J$603,"Adjustment")</f>
        <v>732</v>
      </c>
      <c r="U1092" s="255">
        <f>SUMIFS('7.  Persistence Report'!X$27:X$603,'7.  Persistence Report'!$D$27:$D$603,$B1091,'7.  Persistence Report'!$H$27:$H$603,$R$990,'7.  Persistence Report'!$J$27:$J$603,"Adjustment")</f>
        <v>732</v>
      </c>
      <c r="V1092" s="255">
        <f>SUMIFS('7.  Persistence Report'!Y$27:Y$603,'7.  Persistence Report'!$D$27:$D$603,$B1091,'7.  Persistence Report'!$H$27:$H$603,$R$990,'7.  Persistence Report'!$J$27:$J$603,"Adjustment")</f>
        <v>732</v>
      </c>
      <c r="W1092" s="255">
        <f>SUMIFS('7.  Persistence Report'!Z$27:Z$603,'7.  Persistence Report'!$D$27:$D$603,$B1091,'7.  Persistence Report'!$H$27:$H$603,$R$990,'7.  Persistence Report'!$J$27:$J$603,"Adjustment")</f>
        <v>732</v>
      </c>
      <c r="X1092" s="255">
        <f>SUMIFS('7.  Persistence Report'!AA$27:AA$603,'7.  Persistence Report'!$D$27:$D$603,$B1091,'7.  Persistence Report'!$H$27:$H$603,$R$990,'7.  Persistence Report'!$J$27:$J$603,"Adjustment")</f>
        <v>732</v>
      </c>
      <c r="Y1092" s="255">
        <f>SUMIFS('7.  Persistence Report'!AB$27:AB$603,'7.  Persistence Report'!$D$27:$D$603,$B1091,'7.  Persistence Report'!$H$27:$H$603,$R$990,'7.  Persistence Report'!$J$27:$J$603,"Adjustment")</f>
        <v>732</v>
      </c>
      <c r="Z1092" s="255">
        <f>SUMIFS('7.  Persistence Report'!AC$27:AC$603,'7.  Persistence Report'!$D$27:$D$603,$B1091,'7.  Persistence Report'!$H$27:$H$603,$R$990,'7.  Persistence Report'!$J$27:$J$603,"Adjustment")</f>
        <v>732</v>
      </c>
      <c r="AA1092" s="255">
        <f>SUMIFS('7.  Persistence Report'!AD$27:AD$603,'7.  Persistence Report'!$D$27:$D$603,$B1091,'7.  Persistence Report'!$H$27:$H$603,$R$990,'7.  Persistence Report'!$J$27:$J$603,"Adjustment")</f>
        <v>732</v>
      </c>
      <c r="AB1092" s="255">
        <f>SUMIFS('7.  Persistence Report'!AE$27:AE$603,'7.  Persistence Report'!$D$27:$D$603,$B1091,'7.  Persistence Report'!$H$27:$H$603,$R$990,'7.  Persistence Report'!$J$27:$J$603,"Adjustment")</f>
        <v>732</v>
      </c>
      <c r="AC1092" s="255">
        <f>SUMIFS('7.  Persistence Report'!AF$27:AF$603,'7.  Persistence Report'!$D$27:$D$603,$B1091,'7.  Persistence Report'!$H$27:$H$603,$R$990,'7.  Persistence Report'!$J$27:$J$603,"Adjustment")</f>
        <v>732</v>
      </c>
      <c r="AD1092" s="255">
        <f>SUMIFS('7.  Persistence Report'!AG$27:AG$603,'7.  Persistence Report'!$D$27:$D$603,$B1091,'7.  Persistence Report'!$H$27:$H$603,$R$990,'7.  Persistence Report'!$J$27:$J$603,"Adjustment")</f>
        <v>732</v>
      </c>
      <c r="AE1092" s="362">
        <f>AE1091</f>
        <v>0</v>
      </c>
      <c r="AF1092" s="362">
        <f t="shared" ref="AF1092" si="3221">AF1091</f>
        <v>0</v>
      </c>
      <c r="AG1092" s="362">
        <f t="shared" ref="AG1092" si="3222">AG1091</f>
        <v>0</v>
      </c>
      <c r="AH1092" s="362">
        <f t="shared" ref="AH1092" si="3223">AH1091</f>
        <v>0</v>
      </c>
      <c r="AI1092" s="362">
        <f t="shared" ref="AI1092" si="3224">AI1091</f>
        <v>1</v>
      </c>
      <c r="AJ1092" s="362">
        <f t="shared" ref="AJ1092" si="3225">AJ1091</f>
        <v>0</v>
      </c>
      <c r="AK1092" s="362">
        <f t="shared" ref="AK1092" si="3226">AK1091</f>
        <v>0</v>
      </c>
      <c r="AL1092" s="362">
        <f t="shared" ref="AL1092" si="3227">AL1091</f>
        <v>0</v>
      </c>
      <c r="AM1092" s="362">
        <f t="shared" ref="AM1092" si="3228">AM1091</f>
        <v>0</v>
      </c>
      <c r="AN1092" s="362">
        <f t="shared" ref="AN1092" si="3229">AN1091</f>
        <v>0</v>
      </c>
      <c r="AO1092" s="362">
        <f t="shared" ref="AO1092" si="3230">AO1091</f>
        <v>0</v>
      </c>
      <c r="AP1092" s="362">
        <f t="shared" ref="AP1092" si="3231">AP1091</f>
        <v>0</v>
      </c>
      <c r="AQ1092" s="362">
        <f t="shared" ref="AQ1092" si="3232">AQ1091</f>
        <v>0</v>
      </c>
      <c r="AR1092" s="362">
        <f t="shared" ref="AR1092" si="3233">AR1091</f>
        <v>0</v>
      </c>
      <c r="AS1092" s="266"/>
    </row>
    <row r="1093" spans="1:45" ht="15"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customHeight="1" outlineLevel="1">
      <c r="A1094" s="464">
        <v>32</v>
      </c>
      <c r="B1094" s="379" t="s">
        <v>124</v>
      </c>
      <c r="C1094" s="251" t="s">
        <v>25</v>
      </c>
      <c r="D1094" s="255">
        <f>SUMIFS('7.  Persistence Report'!AZ$27:AZ$603,'7.  Persistence Report'!$D$27:$D$603,$B1094,'7.  Persistence Report'!$H$27:$H$603,$D$990,'7.  Persistence Report'!$J$27:$J$603,"&lt;&gt;Adjustment")</f>
        <v>0</v>
      </c>
      <c r="E1094" s="255">
        <f>SUMIFS('7.  Persistence Report'!BA$27:BA$603,'7.  Persistence Report'!$D$27:$D$603,$B1094,'7.  Persistence Report'!$H$27:$H$603,$D$990,'7.  Persistence Report'!$J$27:$J$603,"&lt;&gt;Adjustment")</f>
        <v>0</v>
      </c>
      <c r="F1094" s="255">
        <f>SUMIFS('7.  Persistence Report'!BB$27:BB$603,'7.  Persistence Report'!$D$27:$D$603,$B1094,'7.  Persistence Report'!$H$27:$H$603,$D$990,'7.  Persistence Report'!$J$27:$J$603,"&lt;&gt;Adjustment")</f>
        <v>0</v>
      </c>
      <c r="G1094" s="255">
        <f>SUMIFS('7.  Persistence Report'!BC$27:BC$603,'7.  Persistence Report'!$D$27:$D$603,$B1094,'7.  Persistence Report'!$H$27:$H$603,$D$990,'7.  Persistence Report'!$J$27:$J$603,"&lt;&gt;Adjustment")</f>
        <v>0</v>
      </c>
      <c r="H1094" s="255">
        <f>SUMIFS('7.  Persistence Report'!BD$27:BD$603,'7.  Persistence Report'!$D$27:$D$603,$B1094,'7.  Persistence Report'!$H$27:$H$603,$D$990,'7.  Persistence Report'!$J$27:$J$603,"&lt;&gt;Adjustment")</f>
        <v>0</v>
      </c>
      <c r="I1094" s="255">
        <f>SUMIFS('7.  Persistence Report'!BE$27:BE$603,'7.  Persistence Report'!$D$27:$D$603,$B1094,'7.  Persistence Report'!$H$27:$H$603,$D$990,'7.  Persistence Report'!$J$27:$J$603,"&lt;&gt;Adjustment")</f>
        <v>0</v>
      </c>
      <c r="J1094" s="255">
        <f>SUMIFS('7.  Persistence Report'!BF$27:BF$603,'7.  Persistence Report'!$D$27:$D$603,$B1094,'7.  Persistence Report'!$H$27:$H$603,$D$990,'7.  Persistence Report'!$J$27:$J$603,"&lt;&gt;Adjustment")</f>
        <v>0</v>
      </c>
      <c r="K1094" s="255">
        <f>SUMIFS('7.  Persistence Report'!BG$27:BG$603,'7.  Persistence Report'!$D$27:$D$603,$B1094,'7.  Persistence Report'!$H$27:$H$603,$D$990,'7.  Persistence Report'!$J$27:$J$603,"&lt;&gt;Adjustment")</f>
        <v>0</v>
      </c>
      <c r="L1094" s="255">
        <f>SUMIFS('7.  Persistence Report'!BH$27:BH$603,'7.  Persistence Report'!$D$27:$D$603,$B1094,'7.  Persistence Report'!$H$27:$H$603,$D$990,'7.  Persistence Report'!$J$27:$J$603,"&lt;&gt;Adjustment")</f>
        <v>0</v>
      </c>
      <c r="M1094" s="255">
        <f>SUMIFS('7.  Persistence Report'!BI$27:BI$603,'7.  Persistence Report'!$D$27:$D$603,$B1094,'7.  Persistence Report'!$H$27:$H$603,$D$990,'7.  Persistence Report'!$J$27:$J$603,"&lt;&gt;Adjustment")</f>
        <v>0</v>
      </c>
      <c r="N1094" s="255">
        <f>SUMIFS('7.  Persistence Report'!BJ$27:BJ$603,'7.  Persistence Report'!$D$27:$D$603,$B1094,'7.  Persistence Report'!$H$27:$H$603,$D$990,'7.  Persistence Report'!$J$27:$J$603,"&lt;&gt;Adjustment")</f>
        <v>0</v>
      </c>
      <c r="O1094" s="255">
        <f>SUMIFS('7.  Persistence Report'!BK$27:BK$603,'7.  Persistence Report'!$D$27:$D$603,$B1094,'7.  Persistence Report'!$H$27:$H$603,$D$990,'7.  Persistence Report'!$J$27:$J$603,"&lt;&gt;Adjustment")</f>
        <v>0</v>
      </c>
      <c r="P1094" s="255">
        <f>SUMIFS('7.  Persistence Report'!BL$27:BL$603,'7.  Persistence Report'!$D$27:$D$603,$B1094,'7.  Persistence Report'!$H$27:$H$603,$D$990,'7.  Persistence Report'!$J$27:$J$603,"&lt;&gt;Adjustment")</f>
        <v>0</v>
      </c>
      <c r="Q1094" s="255">
        <v>12</v>
      </c>
      <c r="R1094" s="255">
        <f>SUMIFS('7.  Persistence Report'!U$27:U$603,'7.  Persistence Report'!$D$27:$D$603,$B1094,'7.  Persistence Report'!$H$27:$H$603,$R$990,'7.  Persistence Report'!$J$27:$J$603,"&lt;&gt;Adjustment")</f>
        <v>0</v>
      </c>
      <c r="S1094" s="255">
        <f>SUMIFS('7.  Persistence Report'!V$27:V$603,'7.  Persistence Report'!$D$27:$D$603,$B1094,'7.  Persistence Report'!$H$27:$H$603,$R$990,'7.  Persistence Report'!$J$27:$J$603,"&lt;&gt;Adjustment")</f>
        <v>0</v>
      </c>
      <c r="T1094" s="255">
        <f>SUMIFS('7.  Persistence Report'!W$27:W$603,'7.  Persistence Report'!$D$27:$D$603,$B1094,'7.  Persistence Report'!$H$27:$H$603,$R$990,'7.  Persistence Report'!$J$27:$J$603,"&lt;&gt;Adjustment")</f>
        <v>0</v>
      </c>
      <c r="U1094" s="255">
        <f>SUMIFS('7.  Persistence Report'!X$27:X$603,'7.  Persistence Report'!$D$27:$D$603,$B1094,'7.  Persistence Report'!$H$27:$H$603,$R$990,'7.  Persistence Report'!$J$27:$J$603,"&lt;&gt;Adjustment")</f>
        <v>0</v>
      </c>
      <c r="V1094" s="255">
        <f>SUMIFS('7.  Persistence Report'!Y$27:Y$603,'7.  Persistence Report'!$D$27:$D$603,$B1094,'7.  Persistence Report'!$H$27:$H$603,$R$990,'7.  Persistence Report'!$J$27:$J$603,"&lt;&gt;Adjustment")</f>
        <v>0</v>
      </c>
      <c r="W1094" s="255">
        <f>SUMIFS('7.  Persistence Report'!Z$27:Z$603,'7.  Persistence Report'!$D$27:$D$603,$B1094,'7.  Persistence Report'!$H$27:$H$603,$R$990,'7.  Persistence Report'!$J$27:$J$603,"&lt;&gt;Adjustment")</f>
        <v>0</v>
      </c>
      <c r="X1094" s="255">
        <f>SUMIFS('7.  Persistence Report'!AA$27:AA$603,'7.  Persistence Report'!$D$27:$D$603,$B1094,'7.  Persistence Report'!$H$27:$H$603,$R$990,'7.  Persistence Report'!$J$27:$J$603,"&lt;&gt;Adjustment")</f>
        <v>0</v>
      </c>
      <c r="Y1094" s="255">
        <f>SUMIFS('7.  Persistence Report'!AB$27:AB$603,'7.  Persistence Report'!$D$27:$D$603,$B1094,'7.  Persistence Report'!$H$27:$H$603,$R$990,'7.  Persistence Report'!$J$27:$J$603,"&lt;&gt;Adjustment")</f>
        <v>0</v>
      </c>
      <c r="Z1094" s="255">
        <f>SUMIFS('7.  Persistence Report'!AC$27:AC$603,'7.  Persistence Report'!$D$27:$D$603,$B1094,'7.  Persistence Report'!$H$27:$H$603,$R$990,'7.  Persistence Report'!$J$27:$J$603,"&lt;&gt;Adjustment")</f>
        <v>0</v>
      </c>
      <c r="AA1094" s="255">
        <f>SUMIFS('7.  Persistence Report'!AD$27:AD$603,'7.  Persistence Report'!$D$27:$D$603,$B1094,'7.  Persistence Report'!$H$27:$H$603,$R$990,'7.  Persistence Report'!$J$27:$J$603,"&lt;&gt;Adjustment")</f>
        <v>0</v>
      </c>
      <c r="AB1094" s="255">
        <f>SUMIFS('7.  Persistence Report'!AE$27:AE$603,'7.  Persistence Report'!$D$27:$D$603,$B1094,'7.  Persistence Report'!$H$27:$H$603,$R$990,'7.  Persistence Report'!$J$27:$J$603,"&lt;&gt;Adjustment")</f>
        <v>0</v>
      </c>
      <c r="AC1094" s="255">
        <f>SUMIFS('7.  Persistence Report'!AF$27:AF$603,'7.  Persistence Report'!$D$27:$D$603,$B1094,'7.  Persistence Report'!$H$27:$H$603,$R$990,'7.  Persistence Report'!$J$27:$J$603,"&lt;&gt;Adjustment")</f>
        <v>0</v>
      </c>
      <c r="AD1094" s="255">
        <f>SUMIFS('7.  Persistence Report'!AG$27:AG$603,'7.  Persistence Report'!$D$27:$D$603,$B1094,'7.  Persistence Report'!$H$27:$H$603,$R$990,'7.  Persistence Report'!$J$27:$J$603,"&lt;&gt;Adjustment")</f>
        <v>0</v>
      </c>
      <c r="AE1094" s="361">
        <f>IFERROR(VLOOKUP($B1094,'3-a.  Rate Class Allocations'!$B:$AY,28,FALSE),0)</f>
        <v>0</v>
      </c>
      <c r="AF1094" s="361">
        <f>IFERROR(VLOOKUP($B1094,'3-a.  Rate Class Allocations'!$B:$AY,30,FALSE),0)</f>
        <v>0</v>
      </c>
      <c r="AG1094" s="361">
        <f>IFERROR(VLOOKUP($B1094,'3-a.  Rate Class Allocations'!$B:$AY,32,FALSE),0)</f>
        <v>1.0422056016421254E-2</v>
      </c>
      <c r="AH1094" s="361">
        <f>IFERROR(VLOOKUP($B1094,'3-a.  Rate Class Allocations'!$B:$AY,33,FALSE),0)</f>
        <v>0.22321279685040674</v>
      </c>
      <c r="AI1094" s="361">
        <f>IFERROR(VLOOKUP($B1094,'3-a.  Rate Class Allocations'!$B:$AY,35,FALSE),0)</f>
        <v>7.8800844338337353E-2</v>
      </c>
      <c r="AJ1094" s="361">
        <f>IFERROR(VLOOKUP($B1094,'3-a.  Rate Class Allocations'!$B:$AY,37,FALSE),0)</f>
        <v>0.67182651206110544</v>
      </c>
      <c r="AK1094" s="366"/>
      <c r="AL1094" s="366"/>
      <c r="AM1094" s="366"/>
      <c r="AN1094" s="366"/>
      <c r="AO1094" s="366"/>
      <c r="AP1094" s="366"/>
      <c r="AQ1094" s="366"/>
      <c r="AR1094" s="366"/>
      <c r="AS1094" s="256">
        <f>SUM(AE1094:AR1094)</f>
        <v>0.98426220926627073</v>
      </c>
    </row>
    <row r="1095" spans="1:45" ht="15" customHeight="1" outlineLevel="1">
      <c r="A1095" s="464"/>
      <c r="B1095" s="254" t="s">
        <v>346</v>
      </c>
      <c r="C1095" s="251" t="s">
        <v>163</v>
      </c>
      <c r="D1095" s="255">
        <f>SUMIFS('7.  Persistence Report'!AZ$27:AZ$603,'7.  Persistence Report'!$D$27:$D$603,$B1094,'7.  Persistence Report'!$H$27:$H$603,$D$990,'7.  Persistence Report'!$J$27:$J$603,"Adjustment")</f>
        <v>0</v>
      </c>
      <c r="E1095" s="255">
        <f>SUMIFS('7.  Persistence Report'!BA$27:BA$603,'7.  Persistence Report'!$D$27:$D$603,$B1094,'7.  Persistence Report'!$H$27:$H$603,$D$990,'7.  Persistence Report'!$J$27:$J$603,"Adjustment")</f>
        <v>0</v>
      </c>
      <c r="F1095" s="255">
        <f>SUMIFS('7.  Persistence Report'!BB$27:BB$603,'7.  Persistence Report'!$D$27:$D$603,$B1094,'7.  Persistence Report'!$H$27:$H$603,$D$990,'7.  Persistence Report'!$J$27:$J$603,"Adjustment")</f>
        <v>0</v>
      </c>
      <c r="G1095" s="255">
        <f>SUMIFS('7.  Persistence Report'!BC$27:BC$603,'7.  Persistence Report'!$D$27:$D$603,$B1094,'7.  Persistence Report'!$H$27:$H$603,$D$990,'7.  Persistence Report'!$J$27:$J$603,"Adjustment")</f>
        <v>0</v>
      </c>
      <c r="H1095" s="255">
        <f>SUMIFS('7.  Persistence Report'!BD$27:BD$603,'7.  Persistence Report'!$D$27:$D$603,$B1094,'7.  Persistence Report'!$H$27:$H$603,$D$990,'7.  Persistence Report'!$J$27:$J$603,"Adjustment")</f>
        <v>0</v>
      </c>
      <c r="I1095" s="255">
        <f>SUMIFS('7.  Persistence Report'!BE$27:BE$603,'7.  Persistence Report'!$D$27:$D$603,$B1094,'7.  Persistence Report'!$H$27:$H$603,$D$990,'7.  Persistence Report'!$J$27:$J$603,"Adjustment")</f>
        <v>0</v>
      </c>
      <c r="J1095" s="255">
        <f>SUMIFS('7.  Persistence Report'!BF$27:BF$603,'7.  Persistence Report'!$D$27:$D$603,$B1094,'7.  Persistence Report'!$H$27:$H$603,$D$990,'7.  Persistence Report'!$J$27:$J$603,"Adjustment")</f>
        <v>0</v>
      </c>
      <c r="K1095" s="255">
        <f>SUMIFS('7.  Persistence Report'!BG$27:BG$603,'7.  Persistence Report'!$D$27:$D$603,$B1094,'7.  Persistence Report'!$H$27:$H$603,$D$990,'7.  Persistence Report'!$J$27:$J$603,"Adjustment")</f>
        <v>0</v>
      </c>
      <c r="L1095" s="255">
        <f>SUMIFS('7.  Persistence Report'!BH$27:BH$603,'7.  Persistence Report'!$D$27:$D$603,$B1094,'7.  Persistence Report'!$H$27:$H$603,$D$990,'7.  Persistence Report'!$J$27:$J$603,"Adjustment")</f>
        <v>0</v>
      </c>
      <c r="M1095" s="255">
        <f>SUMIFS('7.  Persistence Report'!BI$27:BI$603,'7.  Persistence Report'!$D$27:$D$603,$B1094,'7.  Persistence Report'!$H$27:$H$603,$D$990,'7.  Persistence Report'!$J$27:$J$603,"Adjustment")</f>
        <v>0</v>
      </c>
      <c r="N1095" s="255">
        <f>SUMIFS('7.  Persistence Report'!BJ$27:BJ$603,'7.  Persistence Report'!$D$27:$D$603,$B1094,'7.  Persistence Report'!$H$27:$H$603,$D$990,'7.  Persistence Report'!$J$27:$J$603,"Adjustment")</f>
        <v>0</v>
      </c>
      <c r="O1095" s="255">
        <f>SUMIFS('7.  Persistence Report'!BK$27:BK$603,'7.  Persistence Report'!$D$27:$D$603,$B1094,'7.  Persistence Report'!$H$27:$H$603,$D$990,'7.  Persistence Report'!$J$27:$J$603,"Adjustment")</f>
        <v>0</v>
      </c>
      <c r="P1095" s="255">
        <f>SUMIFS('7.  Persistence Report'!BL$27:BL$603,'7.  Persistence Report'!$D$27:$D$603,$B1094,'7.  Persistence Report'!$H$27:$H$603,$D$990,'7.  Persistence Report'!$J$27:$J$603,"Adjustment")</f>
        <v>0</v>
      </c>
      <c r="Q1095" s="255">
        <f>Q1094</f>
        <v>12</v>
      </c>
      <c r="R1095" s="255">
        <f>SUMIFS('7.  Persistence Report'!U$27:U$603,'7.  Persistence Report'!$D$27:$D$603,$B1094,'7.  Persistence Report'!$H$27:$H$603,$R$990,'7.  Persistence Report'!$J$27:$J$603,"Adjustment")</f>
        <v>0</v>
      </c>
      <c r="S1095" s="255">
        <f>SUMIFS('7.  Persistence Report'!V$27:V$603,'7.  Persistence Report'!$D$27:$D$603,$B1094,'7.  Persistence Report'!$H$27:$H$603,$R$990,'7.  Persistence Report'!$J$27:$J$603,"Adjustment")</f>
        <v>0</v>
      </c>
      <c r="T1095" s="255">
        <f>SUMIFS('7.  Persistence Report'!W$27:W$603,'7.  Persistence Report'!$D$27:$D$603,$B1094,'7.  Persistence Report'!$H$27:$H$603,$R$990,'7.  Persistence Report'!$J$27:$J$603,"Adjustment")</f>
        <v>0</v>
      </c>
      <c r="U1095" s="255">
        <f>SUMIFS('7.  Persistence Report'!X$27:X$603,'7.  Persistence Report'!$D$27:$D$603,$B1094,'7.  Persistence Report'!$H$27:$H$603,$R$990,'7.  Persistence Report'!$J$27:$J$603,"Adjustment")</f>
        <v>0</v>
      </c>
      <c r="V1095" s="255">
        <f>SUMIFS('7.  Persistence Report'!Y$27:Y$603,'7.  Persistence Report'!$D$27:$D$603,$B1094,'7.  Persistence Report'!$H$27:$H$603,$R$990,'7.  Persistence Report'!$J$27:$J$603,"Adjustment")</f>
        <v>0</v>
      </c>
      <c r="W1095" s="255">
        <f>SUMIFS('7.  Persistence Report'!Z$27:Z$603,'7.  Persistence Report'!$D$27:$D$603,$B1094,'7.  Persistence Report'!$H$27:$H$603,$R$990,'7.  Persistence Report'!$J$27:$J$603,"Adjustment")</f>
        <v>0</v>
      </c>
      <c r="X1095" s="255">
        <f>SUMIFS('7.  Persistence Report'!AA$27:AA$603,'7.  Persistence Report'!$D$27:$D$603,$B1094,'7.  Persistence Report'!$H$27:$H$603,$R$990,'7.  Persistence Report'!$J$27:$J$603,"Adjustment")</f>
        <v>0</v>
      </c>
      <c r="Y1095" s="255">
        <f>SUMIFS('7.  Persistence Report'!AB$27:AB$603,'7.  Persistence Report'!$D$27:$D$603,$B1094,'7.  Persistence Report'!$H$27:$H$603,$R$990,'7.  Persistence Report'!$J$27:$J$603,"Adjustment")</f>
        <v>0</v>
      </c>
      <c r="Z1095" s="255">
        <f>SUMIFS('7.  Persistence Report'!AC$27:AC$603,'7.  Persistence Report'!$D$27:$D$603,$B1094,'7.  Persistence Report'!$H$27:$H$603,$R$990,'7.  Persistence Report'!$J$27:$J$603,"Adjustment")</f>
        <v>0</v>
      </c>
      <c r="AA1095" s="255">
        <f>SUMIFS('7.  Persistence Report'!AD$27:AD$603,'7.  Persistence Report'!$D$27:$D$603,$B1094,'7.  Persistence Report'!$H$27:$H$603,$R$990,'7.  Persistence Report'!$J$27:$J$603,"Adjustment")</f>
        <v>0</v>
      </c>
      <c r="AB1095" s="255">
        <f>SUMIFS('7.  Persistence Report'!AE$27:AE$603,'7.  Persistence Report'!$D$27:$D$603,$B1094,'7.  Persistence Report'!$H$27:$H$603,$R$990,'7.  Persistence Report'!$J$27:$J$603,"Adjustment")</f>
        <v>0</v>
      </c>
      <c r="AC1095" s="255">
        <f>SUMIFS('7.  Persistence Report'!AF$27:AF$603,'7.  Persistence Report'!$D$27:$D$603,$B1094,'7.  Persistence Report'!$H$27:$H$603,$R$990,'7.  Persistence Report'!$J$27:$J$603,"Adjustment")</f>
        <v>0</v>
      </c>
      <c r="AD1095" s="255">
        <f>SUMIFS('7.  Persistence Report'!AG$27:AG$603,'7.  Persistence Report'!$D$27:$D$603,$B1094,'7.  Persistence Report'!$H$27:$H$603,$R$990,'7.  Persistence Report'!$J$27:$J$603,"Adjustment")</f>
        <v>0</v>
      </c>
      <c r="AE1095" s="362">
        <f>AE1094</f>
        <v>0</v>
      </c>
      <c r="AF1095" s="362">
        <f t="shared" ref="AF1095" si="3234">AF1094</f>
        <v>0</v>
      </c>
      <c r="AG1095" s="362">
        <f t="shared" ref="AG1095" si="3235">AG1094</f>
        <v>1.0422056016421254E-2</v>
      </c>
      <c r="AH1095" s="362">
        <f t="shared" ref="AH1095" si="3236">AH1094</f>
        <v>0.22321279685040674</v>
      </c>
      <c r="AI1095" s="362">
        <f t="shared" ref="AI1095" si="3237">AI1094</f>
        <v>7.8800844338337353E-2</v>
      </c>
      <c r="AJ1095" s="362">
        <f t="shared" ref="AJ1095" si="3238">AJ1094</f>
        <v>0.67182651206110544</v>
      </c>
      <c r="AK1095" s="362">
        <f t="shared" ref="AK1095" si="3239">AK1094</f>
        <v>0</v>
      </c>
      <c r="AL1095" s="362">
        <f t="shared" ref="AL1095" si="3240">AL1094</f>
        <v>0</v>
      </c>
      <c r="AM1095" s="362">
        <f t="shared" ref="AM1095" si="3241">AM1094</f>
        <v>0</v>
      </c>
      <c r="AN1095" s="362">
        <f t="shared" ref="AN1095" si="3242">AN1094</f>
        <v>0</v>
      </c>
      <c r="AO1095" s="362">
        <f t="shared" ref="AO1095" si="3243">AO1094</f>
        <v>0</v>
      </c>
      <c r="AP1095" s="362">
        <f t="shared" ref="AP1095" si="3244">AP1094</f>
        <v>0</v>
      </c>
      <c r="AQ1095" s="362">
        <f t="shared" ref="AQ1095" si="3245">AQ1094</f>
        <v>0</v>
      </c>
      <c r="AR1095" s="362">
        <f t="shared" ref="AR1095" si="3246">AR1094</f>
        <v>0</v>
      </c>
      <c r="AS1095" s="266"/>
    </row>
    <row r="1096" spans="1:45" ht="15"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customHeight="1" outlineLevel="1">
      <c r="A1097" s="464"/>
      <c r="B1097" s="248" t="s">
        <v>499</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customHeight="1" outlineLevel="1">
      <c r="A1098" s="464">
        <v>33</v>
      </c>
      <c r="B1098" s="379" t="s">
        <v>1042</v>
      </c>
      <c r="C1098" s="251" t="s">
        <v>25</v>
      </c>
      <c r="D1098" s="255">
        <f>SUMIFS('7.  Persistence Report'!AZ$27:AZ$603,'7.  Persistence Report'!$D$27:$D$603,$B1098,'7.  Persistence Report'!$H$27:$H$603,$D$990,'7.  Persistence Report'!$J$27:$J$603,"&lt;&gt;Adjustment")</f>
        <v>0</v>
      </c>
      <c r="E1098" s="255">
        <f>SUMIFS('7.  Persistence Report'!BA$27:BA$603,'7.  Persistence Report'!$D$27:$D$603,$B1098,'7.  Persistence Report'!$H$27:$H$603,$D$990,'7.  Persistence Report'!$J$27:$J$603,"&lt;&gt;Adjustment")</f>
        <v>0</v>
      </c>
      <c r="F1098" s="255">
        <f>SUMIFS('7.  Persistence Report'!BB$27:BB$603,'7.  Persistence Report'!$D$27:$D$603,$B1098,'7.  Persistence Report'!$H$27:$H$603,$D$990,'7.  Persistence Report'!$J$27:$J$603,"&lt;&gt;Adjustment")</f>
        <v>0</v>
      </c>
      <c r="G1098" s="255">
        <f>SUMIFS('7.  Persistence Report'!BC$27:BC$603,'7.  Persistence Report'!$D$27:$D$603,$B1098,'7.  Persistence Report'!$H$27:$H$603,$D$990,'7.  Persistence Report'!$J$27:$J$603,"&lt;&gt;Adjustment")</f>
        <v>0</v>
      </c>
      <c r="H1098" s="255">
        <f>SUMIFS('7.  Persistence Report'!BD$27:BD$603,'7.  Persistence Report'!$D$27:$D$603,$B1098,'7.  Persistence Report'!$H$27:$H$603,$D$990,'7.  Persistence Report'!$J$27:$J$603,"&lt;&gt;Adjustment")</f>
        <v>0</v>
      </c>
      <c r="I1098" s="255">
        <f>SUMIFS('7.  Persistence Report'!BE$27:BE$603,'7.  Persistence Report'!$D$27:$D$603,$B1098,'7.  Persistence Report'!$H$27:$H$603,$D$990,'7.  Persistence Report'!$J$27:$J$603,"&lt;&gt;Adjustment")</f>
        <v>0</v>
      </c>
      <c r="J1098" s="255">
        <f>SUMIFS('7.  Persistence Report'!BF$27:BF$603,'7.  Persistence Report'!$D$27:$D$603,$B1098,'7.  Persistence Report'!$H$27:$H$603,$D$990,'7.  Persistence Report'!$J$27:$J$603,"&lt;&gt;Adjustment")</f>
        <v>0</v>
      </c>
      <c r="K1098" s="255">
        <f>SUMIFS('7.  Persistence Report'!BG$27:BG$603,'7.  Persistence Report'!$D$27:$D$603,$B1098,'7.  Persistence Report'!$H$27:$H$603,$D$990,'7.  Persistence Report'!$J$27:$J$603,"&lt;&gt;Adjustment")</f>
        <v>0</v>
      </c>
      <c r="L1098" s="255">
        <f>SUMIFS('7.  Persistence Report'!BH$27:BH$603,'7.  Persistence Report'!$D$27:$D$603,$B1098,'7.  Persistence Report'!$H$27:$H$603,$D$990,'7.  Persistence Report'!$J$27:$J$603,"&lt;&gt;Adjustment")</f>
        <v>0</v>
      </c>
      <c r="M1098" s="255">
        <f>SUMIFS('7.  Persistence Report'!BI$27:BI$603,'7.  Persistence Report'!$D$27:$D$603,$B1098,'7.  Persistence Report'!$H$27:$H$603,$D$990,'7.  Persistence Report'!$J$27:$J$603,"&lt;&gt;Adjustment")</f>
        <v>0</v>
      </c>
      <c r="N1098" s="255">
        <f>SUMIFS('7.  Persistence Report'!BJ$27:BJ$603,'7.  Persistence Report'!$D$27:$D$603,$B1098,'7.  Persistence Report'!$H$27:$H$603,$D$990,'7.  Persistence Report'!$J$27:$J$603,"&lt;&gt;Adjustment")</f>
        <v>0</v>
      </c>
      <c r="O1098" s="255">
        <f>SUMIFS('7.  Persistence Report'!BK$27:BK$603,'7.  Persistence Report'!$D$27:$D$603,$B1098,'7.  Persistence Report'!$H$27:$H$603,$D$990,'7.  Persistence Report'!$J$27:$J$603,"&lt;&gt;Adjustment")</f>
        <v>0</v>
      </c>
      <c r="P1098" s="255">
        <f>SUMIFS('7.  Persistence Report'!BL$27:BL$603,'7.  Persistence Report'!$D$27:$D$603,$B1098,'7.  Persistence Report'!$H$27:$H$603,$D$990,'7.  Persistence Report'!$J$27:$J$603,"&lt;&gt;Adjustment")</f>
        <v>0</v>
      </c>
      <c r="Q1098" s="255">
        <v>12</v>
      </c>
      <c r="R1098" s="255">
        <f>SUMIFS('7.  Persistence Report'!U$27:U$603,'7.  Persistence Report'!$D$27:$D$603,$B1098,'7.  Persistence Report'!$H$27:$H$603,$R$990,'7.  Persistence Report'!$J$27:$J$603,"&lt;&gt;Adjustment")</f>
        <v>0</v>
      </c>
      <c r="S1098" s="255">
        <f>SUMIFS('7.  Persistence Report'!V$27:V$603,'7.  Persistence Report'!$D$27:$D$603,$B1098,'7.  Persistence Report'!$H$27:$H$603,$R$990,'7.  Persistence Report'!$J$27:$J$603,"&lt;&gt;Adjustment")</f>
        <v>0</v>
      </c>
      <c r="T1098" s="255">
        <f>SUMIFS('7.  Persistence Report'!W$27:W$603,'7.  Persistence Report'!$D$27:$D$603,$B1098,'7.  Persistence Report'!$H$27:$H$603,$R$990,'7.  Persistence Report'!$J$27:$J$603,"&lt;&gt;Adjustment")</f>
        <v>0</v>
      </c>
      <c r="U1098" s="255">
        <f>SUMIFS('7.  Persistence Report'!X$27:X$603,'7.  Persistence Report'!$D$27:$D$603,$B1098,'7.  Persistence Report'!$H$27:$H$603,$R$990,'7.  Persistence Report'!$J$27:$J$603,"&lt;&gt;Adjustment")</f>
        <v>0</v>
      </c>
      <c r="V1098" s="255">
        <f>SUMIFS('7.  Persistence Report'!Y$27:Y$603,'7.  Persistence Report'!$D$27:$D$603,$B1098,'7.  Persistence Report'!$H$27:$H$603,$R$990,'7.  Persistence Report'!$J$27:$J$603,"&lt;&gt;Adjustment")</f>
        <v>0</v>
      </c>
      <c r="W1098" s="255">
        <f>SUMIFS('7.  Persistence Report'!Z$27:Z$603,'7.  Persistence Report'!$D$27:$D$603,$B1098,'7.  Persistence Report'!$H$27:$H$603,$R$990,'7.  Persistence Report'!$J$27:$J$603,"&lt;&gt;Adjustment")</f>
        <v>0</v>
      </c>
      <c r="X1098" s="255">
        <f>SUMIFS('7.  Persistence Report'!AA$27:AA$603,'7.  Persistence Report'!$D$27:$D$603,$B1098,'7.  Persistence Report'!$H$27:$H$603,$R$990,'7.  Persistence Report'!$J$27:$J$603,"&lt;&gt;Adjustment")</f>
        <v>0</v>
      </c>
      <c r="Y1098" s="255">
        <f>SUMIFS('7.  Persistence Report'!AB$27:AB$603,'7.  Persistence Report'!$D$27:$D$603,$B1098,'7.  Persistence Report'!$H$27:$H$603,$R$990,'7.  Persistence Report'!$J$27:$J$603,"&lt;&gt;Adjustment")</f>
        <v>0</v>
      </c>
      <c r="Z1098" s="255">
        <f>SUMIFS('7.  Persistence Report'!AC$27:AC$603,'7.  Persistence Report'!$D$27:$D$603,$B1098,'7.  Persistence Report'!$H$27:$H$603,$R$990,'7.  Persistence Report'!$J$27:$J$603,"&lt;&gt;Adjustment")</f>
        <v>0</v>
      </c>
      <c r="AA1098" s="255">
        <f>SUMIFS('7.  Persistence Report'!AD$27:AD$603,'7.  Persistence Report'!$D$27:$D$603,$B1098,'7.  Persistence Report'!$H$27:$H$603,$R$990,'7.  Persistence Report'!$J$27:$J$603,"&lt;&gt;Adjustment")</f>
        <v>0</v>
      </c>
      <c r="AB1098" s="255">
        <f>SUMIFS('7.  Persistence Report'!AE$27:AE$603,'7.  Persistence Report'!$D$27:$D$603,$B1098,'7.  Persistence Report'!$H$27:$H$603,$R$990,'7.  Persistence Report'!$J$27:$J$603,"&lt;&gt;Adjustment")</f>
        <v>0</v>
      </c>
      <c r="AC1098" s="255">
        <f>SUMIFS('7.  Persistence Report'!AF$27:AF$603,'7.  Persistence Report'!$D$27:$D$603,$B1098,'7.  Persistence Report'!$H$27:$H$603,$R$990,'7.  Persistence Report'!$J$27:$J$603,"&lt;&gt;Adjustment")</f>
        <v>0</v>
      </c>
      <c r="AD1098" s="255">
        <f>SUMIFS('7.  Persistence Report'!AG$27:AG$603,'7.  Persistence Report'!$D$27:$D$603,$B1098,'7.  Persistence Report'!$H$27:$H$603,$R$990,'7.  Persistence Report'!$J$27:$J$603,"&lt;&gt;Adjustment")</f>
        <v>0</v>
      </c>
      <c r="AE1098" s="361">
        <f>IFERROR(VLOOKUP($B1098,'3-a.  Rate Class Allocations'!$B:$AY,28,FALSE),0)</f>
        <v>0</v>
      </c>
      <c r="AF1098" s="361">
        <f>IFERROR(VLOOKUP($B1098,'3-a.  Rate Class Allocations'!$B:$AY,30,FALSE),0)</f>
        <v>0</v>
      </c>
      <c r="AG1098" s="361">
        <f>IFERROR(VLOOKUP($B1098,'3-a.  Rate Class Allocations'!$B:$AY,32,FALSE),0)</f>
        <v>0</v>
      </c>
      <c r="AH1098" s="361">
        <f>IFERROR(VLOOKUP($B1098,'3-a.  Rate Class Allocations'!$B:$AY,33,FALSE),0)</f>
        <v>0.11612088510294502</v>
      </c>
      <c r="AI1098" s="361">
        <f>IFERROR(VLOOKUP($B1098,'3-a.  Rate Class Allocations'!$B:$AY,35,FALSE),0)</f>
        <v>0.68129806427818973</v>
      </c>
      <c r="AJ1098" s="361">
        <f>IFERROR(VLOOKUP($B1098,'3-a.  Rate Class Allocations'!$B:$AY,37,FALSE),0)</f>
        <v>0.20258105061886528</v>
      </c>
      <c r="AK1098" s="366"/>
      <c r="AL1098" s="366"/>
      <c r="AM1098" s="366"/>
      <c r="AN1098" s="366"/>
      <c r="AO1098" s="366"/>
      <c r="AP1098" s="366"/>
      <c r="AQ1098" s="366"/>
      <c r="AR1098" s="366"/>
      <c r="AS1098" s="256">
        <f>SUM(AE1098:AR1098)</f>
        <v>1</v>
      </c>
    </row>
    <row r="1099" spans="1:45" ht="15" customHeight="1" outlineLevel="1">
      <c r="A1099" s="464"/>
      <c r="B1099" s="254" t="s">
        <v>346</v>
      </c>
      <c r="C1099" s="251" t="s">
        <v>163</v>
      </c>
      <c r="D1099" s="255">
        <f>SUMIFS('7.  Persistence Report'!AZ$27:AZ$603,'7.  Persistence Report'!$D$27:$D$603,$B1098,'7.  Persistence Report'!$H$27:$H$603,$D$990,'7.  Persistence Report'!$J$27:$J$603,"Adjustment")</f>
        <v>45802934.349999994</v>
      </c>
      <c r="E1099" s="255">
        <f>SUMIFS('7.  Persistence Report'!BA$27:BA$603,'7.  Persistence Report'!$D$27:$D$603,$B1098,'7.  Persistence Report'!$H$27:$H$603,$D$990,'7.  Persistence Report'!$J$27:$J$603,"Adjustment")</f>
        <v>45802934.349999994</v>
      </c>
      <c r="F1099" s="255">
        <f>SUMIFS('7.  Persistence Report'!BB$27:BB$603,'7.  Persistence Report'!$D$27:$D$603,$B1098,'7.  Persistence Report'!$H$27:$H$603,$D$990,'7.  Persistence Report'!$J$27:$J$603,"Adjustment")</f>
        <v>45802934.349999994</v>
      </c>
      <c r="G1099" s="255">
        <f>SUMIFS('7.  Persistence Report'!BC$27:BC$603,'7.  Persistence Report'!$D$27:$D$603,$B1098,'7.  Persistence Report'!$H$27:$H$603,$D$990,'7.  Persistence Report'!$J$27:$J$603,"Adjustment")</f>
        <v>45802934.349999994</v>
      </c>
      <c r="H1099" s="255">
        <f>SUMIFS('7.  Persistence Report'!BD$27:BD$603,'7.  Persistence Report'!$D$27:$D$603,$B1098,'7.  Persistence Report'!$H$27:$H$603,$D$990,'7.  Persistence Report'!$J$27:$J$603,"Adjustment")</f>
        <v>45802934.349999994</v>
      </c>
      <c r="I1099" s="255">
        <f>SUMIFS('7.  Persistence Report'!BE$27:BE$603,'7.  Persistence Report'!$D$27:$D$603,$B1098,'7.  Persistence Report'!$H$27:$H$603,$D$990,'7.  Persistence Report'!$J$27:$J$603,"Adjustment")</f>
        <v>45802934.349999994</v>
      </c>
      <c r="J1099" s="255">
        <f>SUMIFS('7.  Persistence Report'!BF$27:BF$603,'7.  Persistence Report'!$D$27:$D$603,$B1098,'7.  Persistence Report'!$H$27:$H$603,$D$990,'7.  Persistence Report'!$J$27:$J$603,"Adjustment")</f>
        <v>45802934.349999994</v>
      </c>
      <c r="K1099" s="255">
        <f>SUMIFS('7.  Persistence Report'!BG$27:BG$603,'7.  Persistence Report'!$D$27:$D$603,$B1098,'7.  Persistence Report'!$H$27:$H$603,$D$990,'7.  Persistence Report'!$J$27:$J$603,"Adjustment")</f>
        <v>45802934.349999994</v>
      </c>
      <c r="L1099" s="255">
        <f>SUMIFS('7.  Persistence Report'!BH$27:BH$603,'7.  Persistence Report'!$D$27:$D$603,$B1098,'7.  Persistence Report'!$H$27:$H$603,$D$990,'7.  Persistence Report'!$J$27:$J$603,"Adjustment")</f>
        <v>45074744.743778706</v>
      </c>
      <c r="M1099" s="255">
        <f>SUMIFS('7.  Persistence Report'!BI$27:BI$603,'7.  Persistence Report'!$D$27:$D$603,$B1098,'7.  Persistence Report'!$H$27:$H$603,$D$990,'7.  Persistence Report'!$J$27:$J$603,"Adjustment")</f>
        <v>37869297.397142082</v>
      </c>
      <c r="N1099" s="255">
        <f>SUMIFS('7.  Persistence Report'!BJ$27:BJ$603,'7.  Persistence Report'!$D$27:$D$603,$B1098,'7.  Persistence Report'!$H$27:$H$603,$D$990,'7.  Persistence Report'!$J$27:$J$603,"Adjustment")</f>
        <v>24068569.308695335</v>
      </c>
      <c r="O1099" s="255">
        <f>SUMIFS('7.  Persistence Report'!BK$27:BK$603,'7.  Persistence Report'!$D$27:$D$603,$B1098,'7.  Persistence Report'!$H$27:$H$603,$D$990,'7.  Persistence Report'!$J$27:$J$603,"Adjustment")</f>
        <v>16100025.945859801</v>
      </c>
      <c r="P1099" s="255">
        <f>SUMIFS('7.  Persistence Report'!BL$27:BL$603,'7.  Persistence Report'!$D$27:$D$603,$B1098,'7.  Persistence Report'!$H$27:$H$603,$D$990,'7.  Persistence Report'!$J$27:$J$603,"Adjustment")</f>
        <v>10563770.18472679</v>
      </c>
      <c r="Q1099" s="255">
        <f>Q1098</f>
        <v>12</v>
      </c>
      <c r="R1099" s="255">
        <f>SUMIFS('7.  Persistence Report'!U$27:U$603,'7.  Persistence Report'!$D$27:$D$603,$B1098,'7.  Persistence Report'!$H$27:$H$603,$R$990,'7.  Persistence Report'!$J$27:$J$603,"Adjustment")</f>
        <v>0</v>
      </c>
      <c r="S1099" s="255">
        <f>SUMIFS('7.  Persistence Report'!V$27:V$603,'7.  Persistence Report'!$D$27:$D$603,$B1098,'7.  Persistence Report'!$H$27:$H$603,$R$990,'7.  Persistence Report'!$J$27:$J$603,"Adjustment")</f>
        <v>0</v>
      </c>
      <c r="T1099" s="255">
        <f>SUMIFS('7.  Persistence Report'!W$27:W$603,'7.  Persistence Report'!$D$27:$D$603,$B1098,'7.  Persistence Report'!$H$27:$H$603,$R$990,'7.  Persistence Report'!$J$27:$J$603,"Adjustment")</f>
        <v>0</v>
      </c>
      <c r="U1099" s="255">
        <f>SUMIFS('7.  Persistence Report'!X$27:X$603,'7.  Persistence Report'!$D$27:$D$603,$B1098,'7.  Persistence Report'!$H$27:$H$603,$R$990,'7.  Persistence Report'!$J$27:$J$603,"Adjustment")</f>
        <v>0</v>
      </c>
      <c r="V1099" s="255">
        <f>SUMIFS('7.  Persistence Report'!Y$27:Y$603,'7.  Persistence Report'!$D$27:$D$603,$B1098,'7.  Persistence Report'!$H$27:$H$603,$R$990,'7.  Persistence Report'!$J$27:$J$603,"Adjustment")</f>
        <v>0</v>
      </c>
      <c r="W1099" s="255">
        <f>SUMIFS('7.  Persistence Report'!Z$27:Z$603,'7.  Persistence Report'!$D$27:$D$603,$B1098,'7.  Persistence Report'!$H$27:$H$603,$R$990,'7.  Persistence Report'!$J$27:$J$603,"Adjustment")</f>
        <v>0</v>
      </c>
      <c r="X1099" s="255">
        <f>SUMIFS('7.  Persistence Report'!AA$27:AA$603,'7.  Persistence Report'!$D$27:$D$603,$B1098,'7.  Persistence Report'!$H$27:$H$603,$R$990,'7.  Persistence Report'!$J$27:$J$603,"Adjustment")</f>
        <v>0</v>
      </c>
      <c r="Y1099" s="255">
        <f>SUMIFS('7.  Persistence Report'!AB$27:AB$603,'7.  Persistence Report'!$D$27:$D$603,$B1098,'7.  Persistence Report'!$H$27:$H$603,$R$990,'7.  Persistence Report'!$J$27:$J$603,"Adjustment")</f>
        <v>0</v>
      </c>
      <c r="Z1099" s="255">
        <f>SUMIFS('7.  Persistence Report'!AC$27:AC$603,'7.  Persistence Report'!$D$27:$D$603,$B1098,'7.  Persistence Report'!$H$27:$H$603,$R$990,'7.  Persistence Report'!$J$27:$J$603,"Adjustment")</f>
        <v>0</v>
      </c>
      <c r="AA1099" s="255">
        <f>SUMIFS('7.  Persistence Report'!AD$27:AD$603,'7.  Persistence Report'!$D$27:$D$603,$B1098,'7.  Persistence Report'!$H$27:$H$603,$R$990,'7.  Persistence Report'!$J$27:$J$603,"Adjustment")</f>
        <v>0</v>
      </c>
      <c r="AB1099" s="255">
        <f>SUMIFS('7.  Persistence Report'!AE$27:AE$603,'7.  Persistence Report'!$D$27:$D$603,$B1098,'7.  Persistence Report'!$H$27:$H$603,$R$990,'7.  Persistence Report'!$J$27:$J$603,"Adjustment")</f>
        <v>0</v>
      </c>
      <c r="AC1099" s="255">
        <f>SUMIFS('7.  Persistence Report'!AF$27:AF$603,'7.  Persistence Report'!$D$27:$D$603,$B1098,'7.  Persistence Report'!$H$27:$H$603,$R$990,'7.  Persistence Report'!$J$27:$J$603,"Adjustment")</f>
        <v>0</v>
      </c>
      <c r="AD1099" s="255">
        <f>SUMIFS('7.  Persistence Report'!AG$27:AG$603,'7.  Persistence Report'!$D$27:$D$603,$B1098,'7.  Persistence Report'!$H$27:$H$603,$R$990,'7.  Persistence Report'!$J$27:$J$603,"Adjustment")</f>
        <v>0</v>
      </c>
      <c r="AE1099" s="362">
        <f>AE1098</f>
        <v>0</v>
      </c>
      <c r="AF1099" s="362">
        <f t="shared" ref="AF1099" si="3247">AF1098</f>
        <v>0</v>
      </c>
      <c r="AG1099" s="362">
        <f t="shared" ref="AG1099" si="3248">AG1098</f>
        <v>0</v>
      </c>
      <c r="AH1099" s="362">
        <f t="shared" ref="AH1099" si="3249">AH1098</f>
        <v>0.11612088510294502</v>
      </c>
      <c r="AI1099" s="362">
        <f t="shared" ref="AI1099" si="3250">AI1098</f>
        <v>0.68129806427818973</v>
      </c>
      <c r="AJ1099" s="362">
        <f t="shared" ref="AJ1099" si="3251">AJ1098</f>
        <v>0.20258105061886528</v>
      </c>
      <c r="AK1099" s="362">
        <f t="shared" ref="AK1099" si="3252">AK1098</f>
        <v>0</v>
      </c>
      <c r="AL1099" s="362">
        <f t="shared" ref="AL1099" si="3253">AL1098</f>
        <v>0</v>
      </c>
      <c r="AM1099" s="362">
        <f t="shared" ref="AM1099" si="3254">AM1098</f>
        <v>0</v>
      </c>
      <c r="AN1099" s="362">
        <f t="shared" ref="AN1099" si="3255">AN1098</f>
        <v>0</v>
      </c>
      <c r="AO1099" s="362">
        <f t="shared" ref="AO1099" si="3256">AO1098</f>
        <v>0</v>
      </c>
      <c r="AP1099" s="362">
        <f t="shared" ref="AP1099" si="3257">AP1098</f>
        <v>0</v>
      </c>
      <c r="AQ1099" s="362">
        <f t="shared" ref="AQ1099" si="3258">AQ1098</f>
        <v>0</v>
      </c>
      <c r="AR1099" s="362">
        <f t="shared" ref="AR1099" si="3259">AR1098</f>
        <v>0</v>
      </c>
      <c r="AS1099" s="266"/>
    </row>
    <row r="1100" spans="1:45" ht="15"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hidden="1"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hidden="1" customHeight="1" outlineLevel="1">
      <c r="A1102" s="464"/>
      <c r="B1102" s="254" t="s">
        <v>346</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AE1101</f>
        <v>0</v>
      </c>
      <c r="AF1102" s="362">
        <f t="shared" ref="AF1102" si="3260">AF1101</f>
        <v>0</v>
      </c>
      <c r="AG1102" s="362">
        <f t="shared" ref="AG1102" si="3261">AG1101</f>
        <v>0</v>
      </c>
      <c r="AH1102" s="362">
        <f t="shared" ref="AH1102" si="3262">AH1101</f>
        <v>0</v>
      </c>
      <c r="AI1102" s="362">
        <f t="shared" ref="AI1102" si="3263">AI1101</f>
        <v>0</v>
      </c>
      <c r="AJ1102" s="362">
        <f t="shared" ref="AJ1102" si="3264">AJ1101</f>
        <v>0</v>
      </c>
      <c r="AK1102" s="362">
        <f t="shared" ref="AK1102" si="3265">AK1101</f>
        <v>0</v>
      </c>
      <c r="AL1102" s="362">
        <f t="shared" ref="AL1102" si="3266">AL1101</f>
        <v>0</v>
      </c>
      <c r="AM1102" s="362">
        <f t="shared" ref="AM1102" si="3267">AM1101</f>
        <v>0</v>
      </c>
      <c r="AN1102" s="362">
        <f t="shared" ref="AN1102" si="3268">AN1101</f>
        <v>0</v>
      </c>
      <c r="AO1102" s="362">
        <f t="shared" ref="AO1102" si="3269">AO1101</f>
        <v>0</v>
      </c>
      <c r="AP1102" s="362">
        <f t="shared" ref="AP1102" si="3270">AP1101</f>
        <v>0</v>
      </c>
      <c r="AQ1102" s="362">
        <f t="shared" ref="AQ1102" si="3271">AQ1101</f>
        <v>0</v>
      </c>
      <c r="AR1102" s="362">
        <f t="shared" ref="AR1102" si="3272">AR1101</f>
        <v>0</v>
      </c>
      <c r="AS1102" s="266"/>
    </row>
    <row r="1103" spans="1:45" ht="15" hidden="1"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hidden="1"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hidden="1" customHeight="1" outlineLevel="1">
      <c r="A1105" s="464"/>
      <c r="B1105" s="254" t="s">
        <v>346</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AE1104</f>
        <v>0</v>
      </c>
      <c r="AF1105" s="362">
        <f t="shared" ref="AF1105" si="3273">AF1104</f>
        <v>0</v>
      </c>
      <c r="AG1105" s="362">
        <f t="shared" ref="AG1105" si="3274">AG1104</f>
        <v>0</v>
      </c>
      <c r="AH1105" s="362">
        <f t="shared" ref="AH1105" si="3275">AH1104</f>
        <v>0</v>
      </c>
      <c r="AI1105" s="362">
        <f t="shared" ref="AI1105" si="3276">AI1104</f>
        <v>0</v>
      </c>
      <c r="AJ1105" s="362">
        <f t="shared" ref="AJ1105" si="3277">AJ1104</f>
        <v>0</v>
      </c>
      <c r="AK1105" s="362">
        <f t="shared" ref="AK1105" si="3278">AK1104</f>
        <v>0</v>
      </c>
      <c r="AL1105" s="362">
        <f t="shared" ref="AL1105" si="3279">AL1104</f>
        <v>0</v>
      </c>
      <c r="AM1105" s="362">
        <f t="shared" ref="AM1105" si="3280">AM1104</f>
        <v>0</v>
      </c>
      <c r="AN1105" s="362">
        <f t="shared" ref="AN1105" si="3281">AN1104</f>
        <v>0</v>
      </c>
      <c r="AO1105" s="362">
        <f t="shared" ref="AO1105" si="3282">AO1104</f>
        <v>0</v>
      </c>
      <c r="AP1105" s="362">
        <f t="shared" ref="AP1105" si="3283">AP1104</f>
        <v>0</v>
      </c>
      <c r="AQ1105" s="362">
        <f t="shared" ref="AQ1105" si="3284">AQ1104</f>
        <v>0</v>
      </c>
      <c r="AR1105" s="362">
        <f t="shared" ref="AR1105" si="3285">AR1104</f>
        <v>0</v>
      </c>
      <c r="AS1105" s="266"/>
    </row>
    <row r="1106" spans="1:45" ht="15" hidden="1"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hidden="1" customHeight="1" outlineLevel="1">
      <c r="A1107" s="464"/>
      <c r="B1107" s="248" t="s">
        <v>500</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hidden="1"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hidden="1" customHeight="1" outlineLevel="1">
      <c r="A1109" s="464"/>
      <c r="B1109" s="254" t="s">
        <v>346</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AE1108</f>
        <v>0</v>
      </c>
      <c r="AF1109" s="362">
        <f t="shared" ref="AF1109" si="3286">AF1108</f>
        <v>0</v>
      </c>
      <c r="AG1109" s="362">
        <f t="shared" ref="AG1109" si="3287">AG1108</f>
        <v>0</v>
      </c>
      <c r="AH1109" s="362">
        <f t="shared" ref="AH1109" si="3288">AH1108</f>
        <v>0</v>
      </c>
      <c r="AI1109" s="362">
        <f t="shared" ref="AI1109" si="3289">AI1108</f>
        <v>0</v>
      </c>
      <c r="AJ1109" s="362">
        <f t="shared" ref="AJ1109" si="3290">AJ1108</f>
        <v>0</v>
      </c>
      <c r="AK1109" s="362">
        <f t="shared" ref="AK1109" si="3291">AK1108</f>
        <v>0</v>
      </c>
      <c r="AL1109" s="362">
        <f t="shared" ref="AL1109" si="3292">AL1108</f>
        <v>0</v>
      </c>
      <c r="AM1109" s="362">
        <f t="shared" ref="AM1109" si="3293">AM1108</f>
        <v>0</v>
      </c>
      <c r="AN1109" s="362">
        <f t="shared" ref="AN1109" si="3294">AN1108</f>
        <v>0</v>
      </c>
      <c r="AO1109" s="362">
        <f t="shared" ref="AO1109" si="3295">AO1108</f>
        <v>0</v>
      </c>
      <c r="AP1109" s="362">
        <f t="shared" ref="AP1109" si="3296">AP1108</f>
        <v>0</v>
      </c>
      <c r="AQ1109" s="362">
        <f t="shared" ref="AQ1109" si="3297">AQ1108</f>
        <v>0</v>
      </c>
      <c r="AR1109" s="362">
        <f t="shared" ref="AR1109" si="3298">AR1108</f>
        <v>0</v>
      </c>
      <c r="AS1109" s="266"/>
    </row>
    <row r="1110" spans="1:45" ht="15" hidden="1"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hidden="1"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hidden="1" customHeight="1" outlineLevel="1">
      <c r="A1112" s="464"/>
      <c r="B1112" s="254" t="s">
        <v>346</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AE1111</f>
        <v>0</v>
      </c>
      <c r="AF1112" s="362">
        <f t="shared" ref="AF1112" si="3299">AF1111</f>
        <v>0</v>
      </c>
      <c r="AG1112" s="362">
        <f t="shared" ref="AG1112" si="3300">AG1111</f>
        <v>0</v>
      </c>
      <c r="AH1112" s="362">
        <f t="shared" ref="AH1112" si="3301">AH1111</f>
        <v>0</v>
      </c>
      <c r="AI1112" s="362">
        <f t="shared" ref="AI1112" si="3302">AI1111</f>
        <v>0</v>
      </c>
      <c r="AJ1112" s="362">
        <f t="shared" ref="AJ1112" si="3303">AJ1111</f>
        <v>0</v>
      </c>
      <c r="AK1112" s="362">
        <f t="shared" ref="AK1112" si="3304">AK1111</f>
        <v>0</v>
      </c>
      <c r="AL1112" s="362">
        <f t="shared" ref="AL1112" si="3305">AL1111</f>
        <v>0</v>
      </c>
      <c r="AM1112" s="362">
        <f t="shared" ref="AM1112" si="3306">AM1111</f>
        <v>0</v>
      </c>
      <c r="AN1112" s="362">
        <f t="shared" ref="AN1112" si="3307">AN1111</f>
        <v>0</v>
      </c>
      <c r="AO1112" s="362">
        <f t="shared" ref="AO1112" si="3308">AO1111</f>
        <v>0</v>
      </c>
      <c r="AP1112" s="362">
        <f t="shared" ref="AP1112" si="3309">AP1111</f>
        <v>0</v>
      </c>
      <c r="AQ1112" s="362">
        <f t="shared" ref="AQ1112" si="3310">AQ1111</f>
        <v>0</v>
      </c>
      <c r="AR1112" s="362">
        <f t="shared" ref="AR1112" si="3311">AR1111</f>
        <v>0</v>
      </c>
      <c r="AS1112" s="266"/>
    </row>
    <row r="1113" spans="1:45" ht="15" hidden="1"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hidden="1"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hidden="1" customHeight="1" outlineLevel="1">
      <c r="A1115" s="464"/>
      <c r="B1115" s="254" t="s">
        <v>346</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AE1114</f>
        <v>0</v>
      </c>
      <c r="AF1115" s="362">
        <f t="shared" ref="AF1115" si="3312">AF1114</f>
        <v>0</v>
      </c>
      <c r="AG1115" s="362">
        <f t="shared" ref="AG1115" si="3313">AG1114</f>
        <v>0</v>
      </c>
      <c r="AH1115" s="362">
        <f t="shared" ref="AH1115" si="3314">AH1114</f>
        <v>0</v>
      </c>
      <c r="AI1115" s="362">
        <f t="shared" ref="AI1115" si="3315">AI1114</f>
        <v>0</v>
      </c>
      <c r="AJ1115" s="362">
        <f t="shared" ref="AJ1115" si="3316">AJ1114</f>
        <v>0</v>
      </c>
      <c r="AK1115" s="362">
        <f t="shared" ref="AK1115" si="3317">AK1114</f>
        <v>0</v>
      </c>
      <c r="AL1115" s="362">
        <f t="shared" ref="AL1115" si="3318">AL1114</f>
        <v>0</v>
      </c>
      <c r="AM1115" s="362">
        <f t="shared" ref="AM1115" si="3319">AM1114</f>
        <v>0</v>
      </c>
      <c r="AN1115" s="362">
        <f t="shared" ref="AN1115" si="3320">AN1114</f>
        <v>0</v>
      </c>
      <c r="AO1115" s="362">
        <f t="shared" ref="AO1115" si="3321">AO1114</f>
        <v>0</v>
      </c>
      <c r="AP1115" s="362">
        <f t="shared" ref="AP1115" si="3322">AP1114</f>
        <v>0</v>
      </c>
      <c r="AQ1115" s="362">
        <f t="shared" ref="AQ1115" si="3323">AQ1114</f>
        <v>0</v>
      </c>
      <c r="AR1115" s="362">
        <f t="shared" ref="AR1115" si="3324">AR1114</f>
        <v>0</v>
      </c>
      <c r="AS1115" s="266"/>
    </row>
    <row r="1116" spans="1:45" ht="15" hidden="1"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hidden="1"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hidden="1" customHeight="1" outlineLevel="1">
      <c r="A1118" s="464"/>
      <c r="B1118" s="254" t="s">
        <v>346</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AE1117</f>
        <v>0</v>
      </c>
      <c r="AF1118" s="362">
        <f t="shared" ref="AF1118" si="3325">AF1117</f>
        <v>0</v>
      </c>
      <c r="AG1118" s="362">
        <f t="shared" ref="AG1118" si="3326">AG1117</f>
        <v>0</v>
      </c>
      <c r="AH1118" s="362">
        <f t="shared" ref="AH1118" si="3327">AH1117</f>
        <v>0</v>
      </c>
      <c r="AI1118" s="362">
        <f t="shared" ref="AI1118" si="3328">AI1117</f>
        <v>0</v>
      </c>
      <c r="AJ1118" s="362">
        <f t="shared" ref="AJ1118" si="3329">AJ1117</f>
        <v>0</v>
      </c>
      <c r="AK1118" s="362">
        <f t="shared" ref="AK1118" si="3330">AK1117</f>
        <v>0</v>
      </c>
      <c r="AL1118" s="362">
        <f t="shared" ref="AL1118" si="3331">AL1117</f>
        <v>0</v>
      </c>
      <c r="AM1118" s="362">
        <f t="shared" ref="AM1118" si="3332">AM1117</f>
        <v>0</v>
      </c>
      <c r="AN1118" s="362">
        <f t="shared" ref="AN1118" si="3333">AN1117</f>
        <v>0</v>
      </c>
      <c r="AO1118" s="362">
        <f t="shared" ref="AO1118" si="3334">AO1117</f>
        <v>0</v>
      </c>
      <c r="AP1118" s="362">
        <f t="shared" ref="AP1118" si="3335">AP1117</f>
        <v>0</v>
      </c>
      <c r="AQ1118" s="362">
        <f t="shared" ref="AQ1118" si="3336">AQ1117</f>
        <v>0</v>
      </c>
      <c r="AR1118" s="362">
        <f t="shared" ref="AR1118" si="3337">AR1117</f>
        <v>0</v>
      </c>
      <c r="AS1118" s="266"/>
    </row>
    <row r="1119" spans="1:45" ht="15" hidden="1"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hidden="1"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hidden="1" customHeight="1" outlineLevel="1">
      <c r="A1121" s="464"/>
      <c r="B1121" s="254" t="s">
        <v>346</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AE1120</f>
        <v>0</v>
      </c>
      <c r="AF1121" s="362">
        <f t="shared" ref="AF1121" si="3338">AF1120</f>
        <v>0</v>
      </c>
      <c r="AG1121" s="362">
        <f t="shared" ref="AG1121" si="3339">AG1120</f>
        <v>0</v>
      </c>
      <c r="AH1121" s="362">
        <f t="shared" ref="AH1121" si="3340">AH1120</f>
        <v>0</v>
      </c>
      <c r="AI1121" s="362">
        <f t="shared" ref="AI1121" si="3341">AI1120</f>
        <v>0</v>
      </c>
      <c r="AJ1121" s="362">
        <f t="shared" ref="AJ1121" si="3342">AJ1120</f>
        <v>0</v>
      </c>
      <c r="AK1121" s="362">
        <f t="shared" ref="AK1121" si="3343">AK1120</f>
        <v>0</v>
      </c>
      <c r="AL1121" s="362">
        <f t="shared" ref="AL1121" si="3344">AL1120</f>
        <v>0</v>
      </c>
      <c r="AM1121" s="362">
        <f t="shared" ref="AM1121" si="3345">AM1120</f>
        <v>0</v>
      </c>
      <c r="AN1121" s="362">
        <f t="shared" ref="AN1121" si="3346">AN1120</f>
        <v>0</v>
      </c>
      <c r="AO1121" s="362">
        <f t="shared" ref="AO1121" si="3347">AO1120</f>
        <v>0</v>
      </c>
      <c r="AP1121" s="362">
        <f t="shared" ref="AP1121" si="3348">AP1120</f>
        <v>0</v>
      </c>
      <c r="AQ1121" s="362">
        <f t="shared" ref="AQ1121" si="3349">AQ1120</f>
        <v>0</v>
      </c>
      <c r="AR1121" s="362">
        <f t="shared" ref="AR1121" si="3350">AR1120</f>
        <v>0</v>
      </c>
      <c r="AS1121" s="266"/>
    </row>
    <row r="1122" spans="1:45" ht="15" hidden="1"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hidden="1"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hidden="1" customHeight="1" outlineLevel="1">
      <c r="A1124" s="464"/>
      <c r="B1124" s="254" t="s">
        <v>346</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AE1123</f>
        <v>0</v>
      </c>
      <c r="AF1124" s="362">
        <f t="shared" ref="AF1124" si="3351">AF1123</f>
        <v>0</v>
      </c>
      <c r="AG1124" s="362">
        <f t="shared" ref="AG1124" si="3352">AG1123</f>
        <v>0</v>
      </c>
      <c r="AH1124" s="362">
        <f t="shared" ref="AH1124" si="3353">AH1123</f>
        <v>0</v>
      </c>
      <c r="AI1124" s="362">
        <f t="shared" ref="AI1124" si="3354">AI1123</f>
        <v>0</v>
      </c>
      <c r="AJ1124" s="362">
        <f t="shared" ref="AJ1124" si="3355">AJ1123</f>
        <v>0</v>
      </c>
      <c r="AK1124" s="362">
        <f t="shared" ref="AK1124" si="3356">AK1123</f>
        <v>0</v>
      </c>
      <c r="AL1124" s="362">
        <f t="shared" ref="AL1124" si="3357">AL1123</f>
        <v>0</v>
      </c>
      <c r="AM1124" s="362">
        <f t="shared" ref="AM1124" si="3358">AM1123</f>
        <v>0</v>
      </c>
      <c r="AN1124" s="362">
        <f t="shared" ref="AN1124" si="3359">AN1123</f>
        <v>0</v>
      </c>
      <c r="AO1124" s="362">
        <f t="shared" ref="AO1124" si="3360">AO1123</f>
        <v>0</v>
      </c>
      <c r="AP1124" s="362">
        <f t="shared" ref="AP1124" si="3361">AP1123</f>
        <v>0</v>
      </c>
      <c r="AQ1124" s="362">
        <f t="shared" ref="AQ1124" si="3362">AQ1123</f>
        <v>0</v>
      </c>
      <c r="AR1124" s="362">
        <f t="shared" ref="AR1124" si="3363">AR1123</f>
        <v>0</v>
      </c>
      <c r="AS1124" s="266"/>
    </row>
    <row r="1125" spans="1:45" ht="15" hidden="1"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hidden="1"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hidden="1" customHeight="1" outlineLevel="1">
      <c r="A1127" s="464"/>
      <c r="B1127" s="254" t="s">
        <v>346</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AE1126</f>
        <v>0</v>
      </c>
      <c r="AF1127" s="362">
        <f t="shared" ref="AF1127" si="3364">AF1126</f>
        <v>0</v>
      </c>
      <c r="AG1127" s="362">
        <f t="shared" ref="AG1127" si="3365">AG1126</f>
        <v>0</v>
      </c>
      <c r="AH1127" s="362">
        <f t="shared" ref="AH1127" si="3366">AH1126</f>
        <v>0</v>
      </c>
      <c r="AI1127" s="362">
        <f t="shared" ref="AI1127" si="3367">AI1126</f>
        <v>0</v>
      </c>
      <c r="AJ1127" s="362">
        <f t="shared" ref="AJ1127" si="3368">AJ1126</f>
        <v>0</v>
      </c>
      <c r="AK1127" s="362">
        <f t="shared" ref="AK1127" si="3369">AK1126</f>
        <v>0</v>
      </c>
      <c r="AL1127" s="362">
        <f t="shared" ref="AL1127" si="3370">AL1126</f>
        <v>0</v>
      </c>
      <c r="AM1127" s="362">
        <f t="shared" ref="AM1127" si="3371">AM1126</f>
        <v>0</v>
      </c>
      <c r="AN1127" s="362">
        <f t="shared" ref="AN1127" si="3372">AN1126</f>
        <v>0</v>
      </c>
      <c r="AO1127" s="362">
        <f t="shared" ref="AO1127" si="3373">AO1126</f>
        <v>0</v>
      </c>
      <c r="AP1127" s="362">
        <f t="shared" ref="AP1127" si="3374">AP1126</f>
        <v>0</v>
      </c>
      <c r="AQ1127" s="362">
        <f t="shared" ref="AQ1127" si="3375">AQ1126</f>
        <v>0</v>
      </c>
      <c r="AR1127" s="362">
        <f t="shared" ref="AR1127" si="3376">AR1126</f>
        <v>0</v>
      </c>
      <c r="AS1127" s="266"/>
    </row>
    <row r="1128" spans="1:45" ht="15" hidden="1"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hidden="1"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hidden="1" customHeight="1" outlineLevel="1">
      <c r="A1130" s="464"/>
      <c r="B1130" s="254" t="s">
        <v>346</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AE1129</f>
        <v>0</v>
      </c>
      <c r="AF1130" s="362">
        <f t="shared" ref="AF1130" si="3377">AF1129</f>
        <v>0</v>
      </c>
      <c r="AG1130" s="362">
        <f t="shared" ref="AG1130" si="3378">AG1129</f>
        <v>0</v>
      </c>
      <c r="AH1130" s="362">
        <f t="shared" ref="AH1130" si="3379">AH1129</f>
        <v>0</v>
      </c>
      <c r="AI1130" s="362">
        <f t="shared" ref="AI1130" si="3380">AI1129</f>
        <v>0</v>
      </c>
      <c r="AJ1130" s="362">
        <f t="shared" ref="AJ1130" si="3381">AJ1129</f>
        <v>0</v>
      </c>
      <c r="AK1130" s="362">
        <f t="shared" ref="AK1130" si="3382">AK1129</f>
        <v>0</v>
      </c>
      <c r="AL1130" s="362">
        <f t="shared" ref="AL1130" si="3383">AL1129</f>
        <v>0</v>
      </c>
      <c r="AM1130" s="362">
        <f t="shared" ref="AM1130" si="3384">AM1129</f>
        <v>0</v>
      </c>
      <c r="AN1130" s="362">
        <f t="shared" ref="AN1130" si="3385">AN1129</f>
        <v>0</v>
      </c>
      <c r="AO1130" s="362">
        <f t="shared" ref="AO1130" si="3386">AO1129</f>
        <v>0</v>
      </c>
      <c r="AP1130" s="362">
        <f t="shared" ref="AP1130" si="3387">AP1129</f>
        <v>0</v>
      </c>
      <c r="AQ1130" s="362">
        <f t="shared" ref="AQ1130" si="3388">AQ1129</f>
        <v>0</v>
      </c>
      <c r="AR1130" s="362">
        <f t="shared" ref="AR1130" si="3389">AR1129</f>
        <v>0</v>
      </c>
      <c r="AS1130" s="266"/>
    </row>
    <row r="1131" spans="1:45" ht="15" hidden="1"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hidden="1"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hidden="1" customHeight="1" outlineLevel="1">
      <c r="A1133" s="464"/>
      <c r="B1133" s="254" t="s">
        <v>346</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AE1132</f>
        <v>0</v>
      </c>
      <c r="AF1133" s="362">
        <f t="shared" ref="AF1133" si="3390">AF1132</f>
        <v>0</v>
      </c>
      <c r="AG1133" s="362">
        <f t="shared" ref="AG1133" si="3391">AG1132</f>
        <v>0</v>
      </c>
      <c r="AH1133" s="362">
        <f t="shared" ref="AH1133" si="3392">AH1132</f>
        <v>0</v>
      </c>
      <c r="AI1133" s="362">
        <f t="shared" ref="AI1133" si="3393">AI1132</f>
        <v>0</v>
      </c>
      <c r="AJ1133" s="362">
        <f t="shared" ref="AJ1133" si="3394">AJ1132</f>
        <v>0</v>
      </c>
      <c r="AK1133" s="362">
        <f t="shared" ref="AK1133" si="3395">AK1132</f>
        <v>0</v>
      </c>
      <c r="AL1133" s="362">
        <f t="shared" ref="AL1133" si="3396">AL1132</f>
        <v>0</v>
      </c>
      <c r="AM1133" s="362">
        <f t="shared" ref="AM1133" si="3397">AM1132</f>
        <v>0</v>
      </c>
      <c r="AN1133" s="362">
        <f t="shared" ref="AN1133" si="3398">AN1132</f>
        <v>0</v>
      </c>
      <c r="AO1133" s="362">
        <f t="shared" ref="AO1133" si="3399">AO1132</f>
        <v>0</v>
      </c>
      <c r="AP1133" s="362">
        <f t="shared" ref="AP1133" si="3400">AP1132</f>
        <v>0</v>
      </c>
      <c r="AQ1133" s="362">
        <f t="shared" ref="AQ1133" si="3401">AQ1132</f>
        <v>0</v>
      </c>
      <c r="AR1133" s="362">
        <f t="shared" ref="AR1133" si="3402">AR1132</f>
        <v>0</v>
      </c>
      <c r="AS1133" s="266"/>
    </row>
    <row r="1134" spans="1:45" ht="15" hidden="1"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450000000000003" hidden="1"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hidden="1" customHeight="1" outlineLevel="1">
      <c r="A1136" s="464"/>
      <c r="B1136" s="254" t="s">
        <v>346</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AE1135</f>
        <v>0</v>
      </c>
      <c r="AF1136" s="362">
        <f t="shared" ref="AF1136" si="3403">AF1135</f>
        <v>0</v>
      </c>
      <c r="AG1136" s="362">
        <f t="shared" ref="AG1136" si="3404">AG1135</f>
        <v>0</v>
      </c>
      <c r="AH1136" s="362">
        <f t="shared" ref="AH1136" si="3405">AH1135</f>
        <v>0</v>
      </c>
      <c r="AI1136" s="362">
        <f t="shared" ref="AI1136" si="3406">AI1135</f>
        <v>0</v>
      </c>
      <c r="AJ1136" s="362">
        <f t="shared" ref="AJ1136" si="3407">AJ1135</f>
        <v>0</v>
      </c>
      <c r="AK1136" s="362">
        <f t="shared" ref="AK1136" si="3408">AK1135</f>
        <v>0</v>
      </c>
      <c r="AL1136" s="362">
        <f t="shared" ref="AL1136" si="3409">AL1135</f>
        <v>0</v>
      </c>
      <c r="AM1136" s="362">
        <f t="shared" ref="AM1136" si="3410">AM1135</f>
        <v>0</v>
      </c>
      <c r="AN1136" s="362">
        <f t="shared" ref="AN1136" si="3411">AN1135</f>
        <v>0</v>
      </c>
      <c r="AO1136" s="362">
        <f t="shared" ref="AO1136" si="3412">AO1135</f>
        <v>0</v>
      </c>
      <c r="AP1136" s="362">
        <f t="shared" ref="AP1136" si="3413">AP1135</f>
        <v>0</v>
      </c>
      <c r="AQ1136" s="362">
        <f t="shared" ref="AQ1136" si="3414">AQ1135</f>
        <v>0</v>
      </c>
      <c r="AR1136" s="362">
        <f t="shared" ref="AR1136" si="3415">AR1135</f>
        <v>0</v>
      </c>
      <c r="AS1136" s="266"/>
    </row>
    <row r="1137" spans="1:45" ht="15" hidden="1"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1" hidden="1"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hidden="1" customHeight="1" outlineLevel="1">
      <c r="A1139" s="464"/>
      <c r="B1139" s="254" t="s">
        <v>346</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AE1138</f>
        <v>0</v>
      </c>
      <c r="AF1139" s="362">
        <f t="shared" ref="AF1139" si="3416">AF1138</f>
        <v>0</v>
      </c>
      <c r="AG1139" s="362">
        <f t="shared" ref="AG1139" si="3417">AG1138</f>
        <v>0</v>
      </c>
      <c r="AH1139" s="362">
        <f t="shared" ref="AH1139" si="3418">AH1138</f>
        <v>0</v>
      </c>
      <c r="AI1139" s="362">
        <f t="shared" ref="AI1139" si="3419">AI1138</f>
        <v>0</v>
      </c>
      <c r="AJ1139" s="362">
        <f t="shared" ref="AJ1139" si="3420">AJ1138</f>
        <v>0</v>
      </c>
      <c r="AK1139" s="362">
        <f t="shared" ref="AK1139" si="3421">AK1138</f>
        <v>0</v>
      </c>
      <c r="AL1139" s="362">
        <f t="shared" ref="AL1139" si="3422">AL1138</f>
        <v>0</v>
      </c>
      <c r="AM1139" s="362">
        <f t="shared" ref="AM1139" si="3423">AM1138</f>
        <v>0</v>
      </c>
      <c r="AN1139" s="362">
        <f t="shared" ref="AN1139" si="3424">AN1138</f>
        <v>0</v>
      </c>
      <c r="AO1139" s="362">
        <f t="shared" ref="AO1139" si="3425">AO1138</f>
        <v>0</v>
      </c>
      <c r="AP1139" s="362">
        <f t="shared" ref="AP1139" si="3426">AP1138</f>
        <v>0</v>
      </c>
      <c r="AQ1139" s="362">
        <f t="shared" ref="AQ1139" si="3427">AQ1138</f>
        <v>0</v>
      </c>
      <c r="AR1139" s="362">
        <f t="shared" ref="AR1139" si="3428">AR1138</f>
        <v>0</v>
      </c>
      <c r="AS1139" s="266"/>
    </row>
    <row r="1140" spans="1:45" ht="15" hidden="1"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450000000000003" hidden="1"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hidden="1" customHeight="1" outlineLevel="1">
      <c r="A1142" s="464"/>
      <c r="B1142" s="254" t="s">
        <v>346</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AE1141</f>
        <v>0</v>
      </c>
      <c r="AF1142" s="362">
        <f t="shared" ref="AF1142" si="3429">AF1141</f>
        <v>0</v>
      </c>
      <c r="AG1142" s="362">
        <f t="shared" ref="AG1142" si="3430">AG1141</f>
        <v>0</v>
      </c>
      <c r="AH1142" s="362">
        <f t="shared" ref="AH1142" si="3431">AH1141</f>
        <v>0</v>
      </c>
      <c r="AI1142" s="362">
        <f t="shared" ref="AI1142" si="3432">AI1141</f>
        <v>0</v>
      </c>
      <c r="AJ1142" s="362">
        <f t="shared" ref="AJ1142" si="3433">AJ1141</f>
        <v>0</v>
      </c>
      <c r="AK1142" s="362">
        <f t="shared" ref="AK1142" si="3434">AK1141</f>
        <v>0</v>
      </c>
      <c r="AL1142" s="362">
        <f t="shared" ref="AL1142" si="3435">AL1141</f>
        <v>0</v>
      </c>
      <c r="AM1142" s="362">
        <f t="shared" ref="AM1142" si="3436">AM1141</f>
        <v>0</v>
      </c>
      <c r="AN1142" s="362">
        <f t="shared" ref="AN1142" si="3437">AN1141</f>
        <v>0</v>
      </c>
      <c r="AO1142" s="362">
        <f t="shared" ref="AO1142" si="3438">AO1141</f>
        <v>0</v>
      </c>
      <c r="AP1142" s="362">
        <f t="shared" ref="AP1142" si="3439">AP1141</f>
        <v>0</v>
      </c>
      <c r="AQ1142" s="362">
        <f t="shared" ref="AQ1142" si="3440">AQ1141</f>
        <v>0</v>
      </c>
      <c r="AR1142" s="362">
        <f t="shared" ref="AR1142" si="3441">AR1141</f>
        <v>0</v>
      </c>
      <c r="AS1142" s="266"/>
    </row>
    <row r="1143" spans="1:45" ht="15" hidden="1"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hidden="1"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hidden="1" customHeight="1" outlineLevel="1">
      <c r="A1145" s="464"/>
      <c r="B1145" s="254" t="s">
        <v>346</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AE1144</f>
        <v>0</v>
      </c>
      <c r="AF1145" s="362">
        <f t="shared" ref="AF1145" si="3442">AF1144</f>
        <v>0</v>
      </c>
      <c r="AG1145" s="362">
        <f t="shared" ref="AG1145" si="3443">AG1144</f>
        <v>0</v>
      </c>
      <c r="AH1145" s="362">
        <f t="shared" ref="AH1145" si="3444">AH1144</f>
        <v>0</v>
      </c>
      <c r="AI1145" s="362">
        <f t="shared" ref="AI1145" si="3445">AI1144</f>
        <v>0</v>
      </c>
      <c r="AJ1145" s="362">
        <f t="shared" ref="AJ1145" si="3446">AJ1144</f>
        <v>0</v>
      </c>
      <c r="AK1145" s="362">
        <f t="shared" ref="AK1145" si="3447">AK1144</f>
        <v>0</v>
      </c>
      <c r="AL1145" s="362">
        <f t="shared" ref="AL1145" si="3448">AL1144</f>
        <v>0</v>
      </c>
      <c r="AM1145" s="362">
        <f t="shared" ref="AM1145" si="3449">AM1144</f>
        <v>0</v>
      </c>
      <c r="AN1145" s="362">
        <f t="shared" ref="AN1145" si="3450">AN1144</f>
        <v>0</v>
      </c>
      <c r="AO1145" s="362">
        <f t="shared" ref="AO1145" si="3451">AO1144</f>
        <v>0</v>
      </c>
      <c r="AP1145" s="362">
        <f t="shared" ref="AP1145" si="3452">AP1144</f>
        <v>0</v>
      </c>
      <c r="AQ1145" s="362">
        <f t="shared" ref="AQ1145" si="3453">AQ1144</f>
        <v>0</v>
      </c>
      <c r="AR1145" s="362">
        <f t="shared" ref="AR1145" si="3454">AR1144</f>
        <v>0</v>
      </c>
      <c r="AS1145" s="266"/>
    </row>
    <row r="1146" spans="1:45" ht="15" hidden="1"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hidden="1"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hidden="1" customHeight="1" outlineLevel="1">
      <c r="A1148" s="464"/>
      <c r="B1148" s="254" t="s">
        <v>346</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AE1147</f>
        <v>0</v>
      </c>
      <c r="AF1148" s="362">
        <f t="shared" ref="AF1148" si="3455">AF1147</f>
        <v>0</v>
      </c>
      <c r="AG1148" s="362">
        <f t="shared" ref="AG1148" si="3456">AG1147</f>
        <v>0</v>
      </c>
      <c r="AH1148" s="362">
        <f t="shared" ref="AH1148" si="3457">AH1147</f>
        <v>0</v>
      </c>
      <c r="AI1148" s="362">
        <f t="shared" ref="AI1148" si="3458">AI1147</f>
        <v>0</v>
      </c>
      <c r="AJ1148" s="362">
        <f t="shared" ref="AJ1148" si="3459">AJ1147</f>
        <v>0</v>
      </c>
      <c r="AK1148" s="362">
        <f t="shared" ref="AK1148" si="3460">AK1147</f>
        <v>0</v>
      </c>
      <c r="AL1148" s="362">
        <f t="shared" ref="AL1148" si="3461">AL1147</f>
        <v>0</v>
      </c>
      <c r="AM1148" s="362">
        <f t="shared" ref="AM1148" si="3462">AM1147</f>
        <v>0</v>
      </c>
      <c r="AN1148" s="362">
        <f t="shared" ref="AN1148" si="3463">AN1147</f>
        <v>0</v>
      </c>
      <c r="AO1148" s="362">
        <f t="shared" ref="AO1148" si="3464">AO1147</f>
        <v>0</v>
      </c>
      <c r="AP1148" s="362">
        <f t="shared" ref="AP1148" si="3465">AP1147</f>
        <v>0</v>
      </c>
      <c r="AQ1148" s="362">
        <f t="shared" ref="AQ1148" si="3466">AQ1147</f>
        <v>0</v>
      </c>
      <c r="AR1148" s="362">
        <f t="shared" ref="AR1148" si="3467">AR1147</f>
        <v>0</v>
      </c>
      <c r="AS1148" s="266"/>
    </row>
    <row r="1149" spans="1:45" ht="15" hidden="1" customHeight="1" outlineLevel="1">
      <c r="A1149" s="464"/>
      <c r="B1149" s="254"/>
      <c r="C1149" s="251"/>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362"/>
      <c r="AF1149" s="362"/>
      <c r="AG1149" s="362"/>
      <c r="AH1149" s="362"/>
      <c r="AI1149" s="362"/>
      <c r="AJ1149" s="362"/>
      <c r="AK1149" s="362"/>
      <c r="AL1149" s="362"/>
      <c r="AM1149" s="362"/>
      <c r="AN1149" s="362"/>
      <c r="AO1149" s="362"/>
      <c r="AP1149" s="362"/>
      <c r="AQ1149" s="362"/>
      <c r="AR1149" s="362"/>
      <c r="AS1149" s="266"/>
    </row>
    <row r="1150" spans="1:45" ht="15.75" outlineLevel="1">
      <c r="A1150" s="464"/>
      <c r="B1150" s="675" t="s">
        <v>923</v>
      </c>
      <c r="AS1150" s="671"/>
    </row>
    <row r="1151" spans="1:45" outlineLevel="1">
      <c r="A1151" s="464">
        <v>50</v>
      </c>
      <c r="B1151" s="254"/>
      <c r="AS1151" s="671"/>
    </row>
    <row r="1152" spans="1:45" ht="15.75" outlineLevel="1">
      <c r="A1152" s="464"/>
      <c r="B1152" s="379" t="s">
        <v>922</v>
      </c>
      <c r="C1152" s="251" t="s">
        <v>25</v>
      </c>
      <c r="D1152" s="255">
        <f>SUMIFS('7.  Persistence Report'!AZ$27:AZ$603,'7.  Persistence Report'!$D$27:$D$603,$B1152,'7.  Persistence Report'!$H$27:$H$603,$D$990,'7.  Persistence Report'!$J$27:$J$603,"&lt;&gt;Adjustment")</f>
        <v>0</v>
      </c>
      <c r="E1152" s="255">
        <f>SUMIFS('7.  Persistence Report'!BA$27:BA$603,'7.  Persistence Report'!$D$27:$D$603,$B1152,'7.  Persistence Report'!$H$27:$H$603,$D$990,'7.  Persistence Report'!$J$27:$J$603,"&lt;&gt;Adjustment")</f>
        <v>0</v>
      </c>
      <c r="F1152" s="255">
        <f>SUMIFS('7.  Persistence Report'!BB$27:BB$603,'7.  Persistence Report'!$D$27:$D$603,$B1152,'7.  Persistence Report'!$H$27:$H$603,$D$990,'7.  Persistence Report'!$J$27:$J$603,"&lt;&gt;Adjustment")</f>
        <v>0</v>
      </c>
      <c r="G1152" s="255">
        <f>SUMIFS('7.  Persistence Report'!BC$27:BC$603,'7.  Persistence Report'!$D$27:$D$603,$B1152,'7.  Persistence Report'!$H$27:$H$603,$D$990,'7.  Persistence Report'!$J$27:$J$603,"&lt;&gt;Adjustment")</f>
        <v>0</v>
      </c>
      <c r="H1152" s="255">
        <f>SUMIFS('7.  Persistence Report'!BD$27:BD$603,'7.  Persistence Report'!$D$27:$D$603,$B1152,'7.  Persistence Report'!$H$27:$H$603,$D$990,'7.  Persistence Report'!$J$27:$J$603,"&lt;&gt;Adjustment")</f>
        <v>0</v>
      </c>
      <c r="I1152" s="255">
        <f>SUMIFS('7.  Persistence Report'!BE$27:BE$603,'7.  Persistence Report'!$D$27:$D$603,$B1152,'7.  Persistence Report'!$H$27:$H$603,$D$990,'7.  Persistence Report'!$J$27:$J$603,"&lt;&gt;Adjustment")</f>
        <v>0</v>
      </c>
      <c r="J1152" s="255">
        <f>SUMIFS('7.  Persistence Report'!BF$27:BF$603,'7.  Persistence Report'!$D$27:$D$603,$B1152,'7.  Persistence Report'!$H$27:$H$603,$D$990,'7.  Persistence Report'!$J$27:$J$603,"&lt;&gt;Adjustment")</f>
        <v>0</v>
      </c>
      <c r="K1152" s="255">
        <f>SUMIFS('7.  Persistence Report'!BG$27:BG$603,'7.  Persistence Report'!$D$27:$D$603,$B1152,'7.  Persistence Report'!$H$27:$H$603,$D$990,'7.  Persistence Report'!$J$27:$J$603,"&lt;&gt;Adjustment")</f>
        <v>0</v>
      </c>
      <c r="L1152" s="255">
        <f>SUMIFS('7.  Persistence Report'!BH$27:BH$603,'7.  Persistence Report'!$D$27:$D$603,$B1152,'7.  Persistence Report'!$H$27:$H$603,$D$990,'7.  Persistence Report'!$J$27:$J$603,"&lt;&gt;Adjustment")</f>
        <v>0</v>
      </c>
      <c r="M1152" s="255">
        <f>SUMIFS('7.  Persistence Report'!BI$27:BI$603,'7.  Persistence Report'!$D$27:$D$603,$B1152,'7.  Persistence Report'!$H$27:$H$603,$D$990,'7.  Persistence Report'!$J$27:$J$603,"&lt;&gt;Adjustment")</f>
        <v>0</v>
      </c>
      <c r="N1152" s="255">
        <f>SUMIFS('7.  Persistence Report'!BJ$27:BJ$603,'7.  Persistence Report'!$D$27:$D$603,$B1152,'7.  Persistence Report'!$H$27:$H$603,$D$990,'7.  Persistence Report'!$J$27:$J$603,"&lt;&gt;Adjustment")</f>
        <v>0</v>
      </c>
      <c r="O1152" s="255">
        <f>SUMIFS('7.  Persistence Report'!BK$27:BK$603,'7.  Persistence Report'!$D$27:$D$603,$B1152,'7.  Persistence Report'!$H$27:$H$603,$D$990,'7.  Persistence Report'!$J$27:$J$603,"&lt;&gt;Adjustment")</f>
        <v>0</v>
      </c>
      <c r="P1152" s="255">
        <f>SUMIFS('7.  Persistence Report'!BL$27:BL$603,'7.  Persistence Report'!$D$27:$D$603,$B1152,'7.  Persistence Report'!$H$27:$H$603,$D$990,'7.  Persistence Report'!$J$27:$J$603,"&lt;&gt;Adjustment")</f>
        <v>0</v>
      </c>
      <c r="Q1152" s="255">
        <v>12</v>
      </c>
      <c r="R1152" s="255">
        <f>SUMIFS('7.  Persistence Report'!U$27:U$603,'7.  Persistence Report'!$D$27:$D$603,$B1152,'7.  Persistence Report'!$H$27:$H$603,$R$990,'7.  Persistence Report'!$J$27:$J$603,"&lt;&gt;Adjustment")</f>
        <v>0</v>
      </c>
      <c r="S1152" s="255">
        <f>SUMIFS('7.  Persistence Report'!V$27:V$603,'7.  Persistence Report'!$D$27:$D$603,$B1152,'7.  Persistence Report'!$H$27:$H$603,$R$990,'7.  Persistence Report'!$J$27:$J$603,"&lt;&gt;Adjustment")</f>
        <v>0</v>
      </c>
      <c r="T1152" s="255">
        <f>SUMIFS('7.  Persistence Report'!W$27:W$603,'7.  Persistence Report'!$D$27:$D$603,$B1152,'7.  Persistence Report'!$H$27:$H$603,$R$990,'7.  Persistence Report'!$J$27:$J$603,"&lt;&gt;Adjustment")</f>
        <v>0</v>
      </c>
      <c r="U1152" s="255">
        <f>SUMIFS('7.  Persistence Report'!X$27:X$603,'7.  Persistence Report'!$D$27:$D$603,$B1152,'7.  Persistence Report'!$H$27:$H$603,$R$990,'7.  Persistence Report'!$J$27:$J$603,"&lt;&gt;Adjustment")</f>
        <v>0</v>
      </c>
      <c r="V1152" s="255">
        <f>SUMIFS('7.  Persistence Report'!Y$27:Y$603,'7.  Persistence Report'!$D$27:$D$603,$B1152,'7.  Persistence Report'!$H$27:$H$603,$R$990,'7.  Persistence Report'!$J$27:$J$603,"&lt;&gt;Adjustment")</f>
        <v>0</v>
      </c>
      <c r="W1152" s="255">
        <f>SUMIFS('7.  Persistence Report'!Z$27:Z$603,'7.  Persistence Report'!$D$27:$D$603,$B1152,'7.  Persistence Report'!$H$27:$H$603,$R$990,'7.  Persistence Report'!$J$27:$J$603,"&lt;&gt;Adjustment")</f>
        <v>0</v>
      </c>
      <c r="X1152" s="255">
        <f>SUMIFS('7.  Persistence Report'!AA$27:AA$603,'7.  Persistence Report'!$D$27:$D$603,$B1152,'7.  Persistence Report'!$H$27:$H$603,$R$990,'7.  Persistence Report'!$J$27:$J$603,"&lt;&gt;Adjustment")</f>
        <v>0</v>
      </c>
      <c r="Y1152" s="255">
        <f>SUMIFS('7.  Persistence Report'!AB$27:AB$603,'7.  Persistence Report'!$D$27:$D$603,$B1152,'7.  Persistence Report'!$H$27:$H$603,$R$990,'7.  Persistence Report'!$J$27:$J$603,"&lt;&gt;Adjustment")</f>
        <v>0</v>
      </c>
      <c r="Z1152" s="255">
        <f>SUMIFS('7.  Persistence Report'!AC$27:AC$603,'7.  Persistence Report'!$D$27:$D$603,$B1152,'7.  Persistence Report'!$H$27:$H$603,$R$990,'7.  Persistence Report'!$J$27:$J$603,"&lt;&gt;Adjustment")</f>
        <v>0</v>
      </c>
      <c r="AA1152" s="255">
        <f>SUMIFS('7.  Persistence Report'!AD$27:AD$603,'7.  Persistence Report'!$D$27:$D$603,$B1152,'7.  Persistence Report'!$H$27:$H$603,$R$990,'7.  Persistence Report'!$J$27:$J$603,"&lt;&gt;Adjustment")</f>
        <v>0</v>
      </c>
      <c r="AB1152" s="255">
        <f>SUMIFS('7.  Persistence Report'!AE$27:AE$603,'7.  Persistence Report'!$D$27:$D$603,$B1152,'7.  Persistence Report'!$H$27:$H$603,$R$990,'7.  Persistence Report'!$J$27:$J$603,"&lt;&gt;Adjustment")</f>
        <v>0</v>
      </c>
      <c r="AC1152" s="255">
        <f>SUMIFS('7.  Persistence Report'!AF$27:AF$603,'7.  Persistence Report'!$D$27:$D$603,$B1152,'7.  Persistence Report'!$H$27:$H$603,$R$990,'7.  Persistence Report'!$J$27:$J$603,"&lt;&gt;Adjustment")</f>
        <v>0</v>
      </c>
      <c r="AD1152" s="255">
        <f>SUMIFS('7.  Persistence Report'!AG$27:AG$603,'7.  Persistence Report'!$D$27:$D$603,$B1152,'7.  Persistence Report'!$H$27:$H$603,$R$990,'7.  Persistence Report'!$J$27:$J$603,"&lt;&gt;Adjustment")</f>
        <v>0</v>
      </c>
      <c r="AE1152" s="361">
        <f>IFERROR(VLOOKUP($B1152,'3-a.  Rate Class Allocations'!$B:$AY,28,FALSE),0)</f>
        <v>0</v>
      </c>
      <c r="AF1152" s="361">
        <f>IFERROR(VLOOKUP($B1152,'3-a.  Rate Class Allocations'!$B:$AY,30,FALSE),0)</f>
        <v>0</v>
      </c>
      <c r="AG1152" s="361">
        <f>IFERROR(VLOOKUP($B1152,'3-a.  Rate Class Allocations'!$B:$AY,32,FALSE),0)</f>
        <v>0</v>
      </c>
      <c r="AH1152" s="361">
        <f>IFERROR(VLOOKUP($B1152,'3-a.  Rate Class Allocations'!$B:$AY,33,FALSE),0)</f>
        <v>0</v>
      </c>
      <c r="AI1152" s="361">
        <f>IFERROR(VLOOKUP($B1152,'3-a.  Rate Class Allocations'!$B:$AY,35,FALSE),0)</f>
        <v>0</v>
      </c>
      <c r="AJ1152" s="361">
        <f>IFERROR(VLOOKUP($B1152,'3-a.  Rate Class Allocations'!$B:$AY,37,FALSE),0)</f>
        <v>0</v>
      </c>
      <c r="AK1152" s="366"/>
      <c r="AL1152" s="366"/>
      <c r="AM1152" s="366"/>
      <c r="AN1152" s="366"/>
      <c r="AO1152" s="366"/>
      <c r="AP1152" s="366"/>
      <c r="AQ1152" s="366"/>
      <c r="AR1152" s="366"/>
      <c r="AS1152" s="256">
        <f>SUM(AE1152:AR1152)</f>
        <v>0</v>
      </c>
    </row>
    <row r="1153" spans="1:45" outlineLevel="1">
      <c r="A1153" s="464"/>
      <c r="B1153" s="254" t="s">
        <v>346</v>
      </c>
      <c r="C1153" s="251" t="s">
        <v>163</v>
      </c>
      <c r="D1153" s="255">
        <f>SUMIFS('7.  Persistence Report'!AZ$27:AZ$603,'7.  Persistence Report'!$D$27:$D$603,$B1152,'7.  Persistence Report'!$H$27:$H$603,$D$990,'7.  Persistence Report'!$J$27:$J$603,"Adjustment")</f>
        <v>0</v>
      </c>
      <c r="E1153" s="255">
        <f>SUMIFS('7.  Persistence Report'!BA$27:BA$603,'7.  Persistence Report'!$D$27:$D$603,$B1152,'7.  Persistence Report'!$H$27:$H$603,$D$990,'7.  Persistence Report'!$J$27:$J$603,"Adjustment")</f>
        <v>0</v>
      </c>
      <c r="F1153" s="255">
        <f>SUMIFS('7.  Persistence Report'!BB$27:BB$603,'7.  Persistence Report'!$D$27:$D$603,$B1152,'7.  Persistence Report'!$H$27:$H$603,$D$990,'7.  Persistence Report'!$J$27:$J$603,"Adjustment")</f>
        <v>0</v>
      </c>
      <c r="G1153" s="255">
        <f>SUMIFS('7.  Persistence Report'!BC$27:BC$603,'7.  Persistence Report'!$D$27:$D$603,$B1152,'7.  Persistence Report'!$H$27:$H$603,$D$990,'7.  Persistence Report'!$J$27:$J$603,"Adjustment")</f>
        <v>0</v>
      </c>
      <c r="H1153" s="255">
        <f>SUMIFS('7.  Persistence Report'!BD$27:BD$603,'7.  Persistence Report'!$D$27:$D$603,$B1152,'7.  Persistence Report'!$H$27:$H$603,$D$990,'7.  Persistence Report'!$J$27:$J$603,"Adjustment")</f>
        <v>0</v>
      </c>
      <c r="I1153" s="255">
        <f>SUMIFS('7.  Persistence Report'!BE$27:BE$603,'7.  Persistence Report'!$D$27:$D$603,$B1152,'7.  Persistence Report'!$H$27:$H$603,$D$990,'7.  Persistence Report'!$J$27:$J$603,"Adjustment")</f>
        <v>0</v>
      </c>
      <c r="J1153" s="255">
        <f>SUMIFS('7.  Persistence Report'!BF$27:BF$603,'7.  Persistence Report'!$D$27:$D$603,$B1152,'7.  Persistence Report'!$H$27:$H$603,$D$990,'7.  Persistence Report'!$J$27:$J$603,"Adjustment")</f>
        <v>0</v>
      </c>
      <c r="K1153" s="255">
        <f>SUMIFS('7.  Persistence Report'!BG$27:BG$603,'7.  Persistence Report'!$D$27:$D$603,$B1152,'7.  Persistence Report'!$H$27:$H$603,$D$990,'7.  Persistence Report'!$J$27:$J$603,"Adjustment")</f>
        <v>0</v>
      </c>
      <c r="L1153" s="255">
        <f>SUMIFS('7.  Persistence Report'!BH$27:BH$603,'7.  Persistence Report'!$D$27:$D$603,$B1152,'7.  Persistence Report'!$H$27:$H$603,$D$990,'7.  Persistence Report'!$J$27:$J$603,"Adjustment")</f>
        <v>0</v>
      </c>
      <c r="M1153" s="255">
        <f>SUMIFS('7.  Persistence Report'!BI$27:BI$603,'7.  Persistence Report'!$D$27:$D$603,$B1152,'7.  Persistence Report'!$H$27:$H$603,$D$990,'7.  Persistence Report'!$J$27:$J$603,"Adjustment")</f>
        <v>0</v>
      </c>
      <c r="N1153" s="255">
        <f>SUMIFS('7.  Persistence Report'!BJ$27:BJ$603,'7.  Persistence Report'!$D$27:$D$603,$B1152,'7.  Persistence Report'!$H$27:$H$603,$D$990,'7.  Persistence Report'!$J$27:$J$603,"Adjustment")</f>
        <v>0</v>
      </c>
      <c r="O1153" s="255">
        <f>SUMIFS('7.  Persistence Report'!BK$27:BK$603,'7.  Persistence Report'!$D$27:$D$603,$B1152,'7.  Persistence Report'!$H$27:$H$603,$D$990,'7.  Persistence Report'!$J$27:$J$603,"Adjustment")</f>
        <v>0</v>
      </c>
      <c r="P1153" s="255">
        <f>SUMIFS('7.  Persistence Report'!BL$27:BL$603,'7.  Persistence Report'!$D$27:$D$603,$B1152,'7.  Persistence Report'!$H$27:$H$603,$D$990,'7.  Persistence Report'!$J$27:$J$603,"Adjustment")</f>
        <v>0</v>
      </c>
      <c r="Q1153" s="255">
        <f>Q1152</f>
        <v>12</v>
      </c>
      <c r="R1153" s="255">
        <f>SUMIFS('7.  Persistence Report'!U$27:U$603,'7.  Persistence Report'!$D$27:$D$603,$B1152,'7.  Persistence Report'!$H$27:$H$603,$R$990,'7.  Persistence Report'!$J$27:$J$603,"Adjustment")</f>
        <v>0</v>
      </c>
      <c r="S1153" s="255">
        <f>SUMIFS('7.  Persistence Report'!V$27:V$603,'7.  Persistence Report'!$D$27:$D$603,$B1152,'7.  Persistence Report'!$H$27:$H$603,$R$990,'7.  Persistence Report'!$J$27:$J$603,"Adjustment")</f>
        <v>0</v>
      </c>
      <c r="T1153" s="255">
        <f>SUMIFS('7.  Persistence Report'!W$27:W$603,'7.  Persistence Report'!$D$27:$D$603,$B1152,'7.  Persistence Report'!$H$27:$H$603,$R$990,'7.  Persistence Report'!$J$27:$J$603,"Adjustment")</f>
        <v>0</v>
      </c>
      <c r="U1153" s="255">
        <f>SUMIFS('7.  Persistence Report'!X$27:X$603,'7.  Persistence Report'!$D$27:$D$603,$B1152,'7.  Persistence Report'!$H$27:$H$603,$R$990,'7.  Persistence Report'!$J$27:$J$603,"Adjustment")</f>
        <v>0</v>
      </c>
      <c r="V1153" s="255">
        <f>SUMIFS('7.  Persistence Report'!Y$27:Y$603,'7.  Persistence Report'!$D$27:$D$603,$B1152,'7.  Persistence Report'!$H$27:$H$603,$R$990,'7.  Persistence Report'!$J$27:$J$603,"Adjustment")</f>
        <v>0</v>
      </c>
      <c r="W1153" s="255">
        <f>SUMIFS('7.  Persistence Report'!Z$27:Z$603,'7.  Persistence Report'!$D$27:$D$603,$B1152,'7.  Persistence Report'!$H$27:$H$603,$R$990,'7.  Persistence Report'!$J$27:$J$603,"Adjustment")</f>
        <v>0</v>
      </c>
      <c r="X1153" s="255">
        <f>SUMIFS('7.  Persistence Report'!AA$27:AA$603,'7.  Persistence Report'!$D$27:$D$603,$B1152,'7.  Persistence Report'!$H$27:$H$603,$R$990,'7.  Persistence Report'!$J$27:$J$603,"Adjustment")</f>
        <v>0</v>
      </c>
      <c r="Y1153" s="255">
        <f>SUMIFS('7.  Persistence Report'!AB$27:AB$603,'7.  Persistence Report'!$D$27:$D$603,$B1152,'7.  Persistence Report'!$H$27:$H$603,$R$990,'7.  Persistence Report'!$J$27:$J$603,"Adjustment")</f>
        <v>0</v>
      </c>
      <c r="Z1153" s="255">
        <f>SUMIFS('7.  Persistence Report'!AC$27:AC$603,'7.  Persistence Report'!$D$27:$D$603,$B1152,'7.  Persistence Report'!$H$27:$H$603,$R$990,'7.  Persistence Report'!$J$27:$J$603,"Adjustment")</f>
        <v>0</v>
      </c>
      <c r="AA1153" s="255">
        <f>SUMIFS('7.  Persistence Report'!AD$27:AD$603,'7.  Persistence Report'!$D$27:$D$603,$B1152,'7.  Persistence Report'!$H$27:$H$603,$R$990,'7.  Persistence Report'!$J$27:$J$603,"Adjustment")</f>
        <v>0</v>
      </c>
      <c r="AB1153" s="255">
        <f>SUMIFS('7.  Persistence Report'!AE$27:AE$603,'7.  Persistence Report'!$D$27:$D$603,$B1152,'7.  Persistence Report'!$H$27:$H$603,$R$990,'7.  Persistence Report'!$J$27:$J$603,"Adjustment")</f>
        <v>0</v>
      </c>
      <c r="AC1153" s="255">
        <f>SUMIFS('7.  Persistence Report'!AF$27:AF$603,'7.  Persistence Report'!$D$27:$D$603,$B1152,'7.  Persistence Report'!$H$27:$H$603,$R$990,'7.  Persistence Report'!$J$27:$J$603,"Adjustment")</f>
        <v>0</v>
      </c>
      <c r="AD1153" s="255">
        <f>SUMIFS('7.  Persistence Report'!AG$27:AG$603,'7.  Persistence Report'!$D$27:$D$603,$B1152,'7.  Persistence Report'!$H$27:$H$603,$R$990,'7.  Persistence Report'!$J$27:$J$603,"Adjustment")</f>
        <v>0</v>
      </c>
      <c r="AE1153" s="362">
        <f>AE1152</f>
        <v>0</v>
      </c>
      <c r="AF1153" s="362">
        <f t="shared" ref="AF1153:AR1153" si="3468">AF1152</f>
        <v>0</v>
      </c>
      <c r="AG1153" s="362">
        <f t="shared" si="3468"/>
        <v>0</v>
      </c>
      <c r="AH1153" s="362">
        <f t="shared" si="3468"/>
        <v>0</v>
      </c>
      <c r="AI1153" s="362">
        <f t="shared" si="3468"/>
        <v>0</v>
      </c>
      <c r="AJ1153" s="362">
        <f t="shared" si="3468"/>
        <v>0</v>
      </c>
      <c r="AK1153" s="362">
        <f t="shared" si="3468"/>
        <v>0</v>
      </c>
      <c r="AL1153" s="362">
        <f t="shared" si="3468"/>
        <v>0</v>
      </c>
      <c r="AM1153" s="362">
        <f t="shared" si="3468"/>
        <v>0</v>
      </c>
      <c r="AN1153" s="362">
        <f t="shared" si="3468"/>
        <v>0</v>
      </c>
      <c r="AO1153" s="362">
        <f t="shared" si="3468"/>
        <v>0</v>
      </c>
      <c r="AP1153" s="362">
        <f t="shared" si="3468"/>
        <v>0</v>
      </c>
      <c r="AQ1153" s="362">
        <f t="shared" si="3468"/>
        <v>0</v>
      </c>
      <c r="AR1153" s="362">
        <f t="shared" si="3468"/>
        <v>0</v>
      </c>
      <c r="AS1153" s="266"/>
    </row>
    <row r="1154" spans="1:45"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5.75">
      <c r="B1155" s="286" t="s">
        <v>347</v>
      </c>
      <c r="C1155" s="288"/>
      <c r="D1155" s="288">
        <f>SUM(D993:D1148)</f>
        <v>74149341.630289257</v>
      </c>
      <c r="E1155" s="288"/>
      <c r="F1155" s="288"/>
      <c r="G1155" s="288"/>
      <c r="H1155" s="288"/>
      <c r="I1155" s="288"/>
      <c r="J1155" s="288"/>
      <c r="K1155" s="288"/>
      <c r="L1155" s="288"/>
      <c r="M1155" s="288"/>
      <c r="N1155" s="288"/>
      <c r="O1155" s="288"/>
      <c r="P1155" s="288"/>
      <c r="Q1155" s="288"/>
      <c r="R1155" s="288">
        <f>SUM(R993:R1148)</f>
        <v>5692.4737856541951</v>
      </c>
      <c r="S1155" s="288"/>
      <c r="T1155" s="288"/>
      <c r="U1155" s="288"/>
      <c r="V1155" s="288"/>
      <c r="W1155" s="288"/>
      <c r="X1155" s="288"/>
      <c r="Y1155" s="288"/>
      <c r="Z1155" s="288"/>
      <c r="AA1155" s="288"/>
      <c r="AB1155" s="288"/>
      <c r="AC1155" s="288"/>
      <c r="AD1155" s="288"/>
      <c r="AE1155" s="288">
        <f>IF(AE991="kWh",SUMPRODUCT(D993:D1153,AE993:AE1153))</f>
        <v>0</v>
      </c>
      <c r="AF1155" s="288">
        <f>IF(AF991="kWh",SUMPRODUCT(E993:E1153,AF993:AF1153))</f>
        <v>0</v>
      </c>
      <c r="AG1155" s="288">
        <f>IF(AG991="kw",SUMPRODUCT($Q$993:$Q$1153,$R$993:$R$1153,AG993:AG1153),SUMPRODUCT($D$993:$D$1153,AG993:AG1153))</f>
        <v>1267073.3810818214</v>
      </c>
      <c r="AH1155" s="288">
        <f t="shared" ref="AH1155:AR1155" si="3469">IF(AH991="kw",SUMPRODUCT($Q$993:$Q$1153,$R$993:$R$1153,AH993:AH1153),SUMPRODUCT($D$993:$D$1153,AH993:AH1153))</f>
        <v>35223.563906154581</v>
      </c>
      <c r="AI1155" s="288">
        <f t="shared" si="3469"/>
        <v>18475.76894547914</v>
      </c>
      <c r="AJ1155" s="288">
        <f t="shared" si="3469"/>
        <v>11640.743139419677</v>
      </c>
      <c r="AK1155" s="288">
        <f t="shared" si="3469"/>
        <v>0</v>
      </c>
      <c r="AL1155" s="288">
        <f t="shared" si="3469"/>
        <v>0</v>
      </c>
      <c r="AM1155" s="288">
        <f t="shared" si="3469"/>
        <v>0</v>
      </c>
      <c r="AN1155" s="288">
        <f t="shared" si="3469"/>
        <v>0</v>
      </c>
      <c r="AO1155" s="288">
        <f t="shared" si="3469"/>
        <v>0</v>
      </c>
      <c r="AP1155" s="288">
        <f t="shared" si="3469"/>
        <v>0</v>
      </c>
      <c r="AQ1155" s="288">
        <f t="shared" si="3469"/>
        <v>0</v>
      </c>
      <c r="AR1155" s="288">
        <f t="shared" si="3469"/>
        <v>0</v>
      </c>
      <c r="AS1155" s="289"/>
    </row>
    <row r="1156" spans="1:45" ht="15.75">
      <c r="B1156" s="343" t="s">
        <v>348</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79893828.531993985</v>
      </c>
      <c r="AF1156" s="344">
        <f>HLOOKUP(AF990,'2. LRAMVA Threshold'!$B$42:$Q$53,12,FALSE)</f>
        <v>6443365.7828972237</v>
      </c>
      <c r="AG1156" s="344">
        <f>HLOOKUP(AG795,'2. LRAMVA Threshold'!$B$42:$Q$53,12,FALSE)</f>
        <v>60610124.869360968</v>
      </c>
      <c r="AH1156" s="344">
        <f>HLOOKUP(AH795,'2. LRAMVA Threshold'!$B$42:$Q$53,12,FALSE)</f>
        <v>375644.06073648599</v>
      </c>
      <c r="AI1156" s="344">
        <f>HLOOKUP(AI795,'2. LRAMVA Threshold'!$B$42:$Q$53,12,FALSE)</f>
        <v>111724.58759235634</v>
      </c>
      <c r="AJ1156" s="344">
        <f>HLOOKUP(AJ795,'2. LRAMVA Threshold'!$B$42:$Q$53,12,FALSE)</f>
        <v>130588.89912303007</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89"/>
    </row>
    <row r="1158" spans="1:45">
      <c r="B1158" s="283" t="s">
        <v>349</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29">
        <f>HLOOKUP(AE$35,'3.  Distribution Rates'!$C$172:$P$185,12,FALSE)</f>
        <v>9.2000000000000003E-4</v>
      </c>
      <c r="AF1158" s="729">
        <f>HLOOKUP(AF$35,'3.  Distribution Rates'!$C$172:$P$185,12,FALSE)</f>
        <v>1.41E-3</v>
      </c>
      <c r="AG1158" s="299">
        <f>HLOOKUP(AG$35,'3.  Distribution Rates'!$C$172:$P$185,12,FALSE)</f>
        <v>3.2660000000000002E-2</v>
      </c>
      <c r="AH1158" s="299">
        <f>HLOOKUP(AH$35,'3.  Distribution Rates'!$C$172:$P$185,12,FALSE)</f>
        <v>7.6393000000000004</v>
      </c>
      <c r="AI1158" s="299">
        <f>HLOOKUP(AI$35,'3.  Distribution Rates'!$C$172:$P$185,12,FALSE)</f>
        <v>6.3023999999999996</v>
      </c>
      <c r="AJ1158" s="299">
        <f>HLOOKUP(AJ$35,'3.  Distribution Rates'!$C$172:$P$185,12,FALSE)</f>
        <v>6.7998000000000003</v>
      </c>
      <c r="AK1158" s="299">
        <f>HLOOKUP(AK$35,'3.  Distribution Rates'!$C$172:$P$185,12,FALSE)</f>
        <v>0</v>
      </c>
      <c r="AL1158" s="299">
        <f>HLOOKUP(AL$35,'3.  Distribution Rates'!$C$172:$P$185,12,FALSE)</f>
        <v>0</v>
      </c>
      <c r="AM1158" s="299">
        <f>HLOOKUP(AM$35,'3.  Distribution Rates'!$C$172:$P$185,12,FALSE)</f>
        <v>0</v>
      </c>
      <c r="AN1158" s="299">
        <f>HLOOKUP(AN$35,'3.  Distribution Rates'!$C$172:$P$185,12,FALSE)</f>
        <v>0</v>
      </c>
      <c r="AO1158" s="299">
        <f>HLOOKUP(AO$35,'3.  Distribution Rates'!$C$172:$P$185,12,FALSE)</f>
        <v>0</v>
      </c>
      <c r="AP1158" s="299">
        <f>HLOOKUP(AP$35,'3.  Distribution Rates'!$C$172:$P$185,12,FALSE)</f>
        <v>0</v>
      </c>
      <c r="AQ1158" s="299">
        <f>HLOOKUP(AQ$35,'3.  Distribution Rates'!$C$172:$P$185,12,FALSE)</f>
        <v>0</v>
      </c>
      <c r="AR1158" s="299">
        <f>HLOOKUP(AR$35,'3.  Distribution Rates'!$C$172:$P$185,12,FALSE)</f>
        <v>0</v>
      </c>
      <c r="AS1158" s="690"/>
    </row>
    <row r="1159" spans="1:45">
      <c r="B1159" s="283" t="s">
        <v>353</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0</v>
      </c>
      <c r="AG1159" s="331">
        <f>'4.  2011-2014 LRAM'!AO143*AG1158</f>
        <v>0</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1">
        <f t="shared" ref="AS1159:AS1168" si="3470">SUM(AE1159:AR1159)</f>
        <v>0</v>
      </c>
    </row>
    <row r="1160" spans="1:45">
      <c r="B1160" s="283" t="s">
        <v>354</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0</v>
      </c>
      <c r="AG1160" s="331">
        <f>'4.  2011-2014 LRAM'!AO282*AG1158</f>
        <v>0</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1">
        <f t="shared" si="3470"/>
        <v>0</v>
      </c>
    </row>
    <row r="1161" spans="1:45">
      <c r="B1161" s="283" t="s">
        <v>355</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0</v>
      </c>
      <c r="AG1161" s="331">
        <f>'4.  2011-2014 LRAM'!AO418*AG1158</f>
        <v>0</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1">
        <f t="shared" si="3470"/>
        <v>0</v>
      </c>
    </row>
    <row r="1162" spans="1:45">
      <c r="B1162" s="283" t="s">
        <v>356</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0</v>
      </c>
      <c r="AG1162" s="331">
        <f>'4.  2011-2014 LRAM'!AO555*AG1158</f>
        <v>0</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1">
        <f>SUM(AE1162:AR1162)</f>
        <v>0</v>
      </c>
    </row>
    <row r="1163" spans="1:45">
      <c r="B1163" s="283" t="s">
        <v>357</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3471">AF212*AF1158</f>
        <v>0</v>
      </c>
      <c r="AG1163" s="331">
        <f t="shared" si="3471"/>
        <v>0</v>
      </c>
      <c r="AH1163" s="331">
        <f t="shared" si="3471"/>
        <v>0</v>
      </c>
      <c r="AI1163" s="331">
        <f t="shared" si="3471"/>
        <v>0</v>
      </c>
      <c r="AJ1163" s="331">
        <f t="shared" si="3471"/>
        <v>0</v>
      </c>
      <c r="AK1163" s="331">
        <f t="shared" si="3471"/>
        <v>0</v>
      </c>
      <c r="AL1163" s="331">
        <f t="shared" si="3471"/>
        <v>0</v>
      </c>
      <c r="AM1163" s="331">
        <f t="shared" si="3471"/>
        <v>0</v>
      </c>
      <c r="AN1163" s="331">
        <f t="shared" si="3471"/>
        <v>0</v>
      </c>
      <c r="AO1163" s="331">
        <f t="shared" si="3471"/>
        <v>0</v>
      </c>
      <c r="AP1163" s="331">
        <f t="shared" si="3471"/>
        <v>0</v>
      </c>
      <c r="AQ1163" s="331">
        <f t="shared" si="3471"/>
        <v>0</v>
      </c>
      <c r="AR1163" s="331">
        <f t="shared" si="3471"/>
        <v>0</v>
      </c>
      <c r="AS1163" s="691">
        <f t="shared" si="3470"/>
        <v>0</v>
      </c>
    </row>
    <row r="1164" spans="1:45">
      <c r="B1164" s="283" t="s">
        <v>358</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3472">AF402*AF1158</f>
        <v>0</v>
      </c>
      <c r="AG1164" s="331">
        <f t="shared" si="3472"/>
        <v>0</v>
      </c>
      <c r="AH1164" s="331">
        <f t="shared" si="3472"/>
        <v>0</v>
      </c>
      <c r="AI1164" s="331">
        <f t="shared" si="3472"/>
        <v>0</v>
      </c>
      <c r="AJ1164" s="331">
        <f t="shared" si="3472"/>
        <v>0</v>
      </c>
      <c r="AK1164" s="331">
        <f t="shared" si="3472"/>
        <v>0</v>
      </c>
      <c r="AL1164" s="331">
        <f t="shared" si="3472"/>
        <v>0</v>
      </c>
      <c r="AM1164" s="331">
        <f t="shared" si="3472"/>
        <v>0</v>
      </c>
      <c r="AN1164" s="331">
        <f t="shared" si="3472"/>
        <v>0</v>
      </c>
      <c r="AO1164" s="331">
        <f t="shared" si="3472"/>
        <v>0</v>
      </c>
      <c r="AP1164" s="331">
        <f t="shared" si="3472"/>
        <v>0</v>
      </c>
      <c r="AQ1164" s="331">
        <f t="shared" si="3472"/>
        <v>0</v>
      </c>
      <c r="AR1164" s="331">
        <f t="shared" si="3472"/>
        <v>0</v>
      </c>
      <c r="AS1164" s="691">
        <f t="shared" si="3470"/>
        <v>0</v>
      </c>
    </row>
    <row r="1165" spans="1:45">
      <c r="B1165" s="283" t="s">
        <v>359</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3473">AF592*AF1158</f>
        <v>0</v>
      </c>
      <c r="AG1165" s="331">
        <f t="shared" si="3473"/>
        <v>0</v>
      </c>
      <c r="AH1165" s="331">
        <f t="shared" si="3473"/>
        <v>0</v>
      </c>
      <c r="AI1165" s="331">
        <f t="shared" si="3473"/>
        <v>0</v>
      </c>
      <c r="AJ1165" s="331">
        <f t="shared" si="3473"/>
        <v>0</v>
      </c>
      <c r="AK1165" s="331">
        <f t="shared" si="3473"/>
        <v>0</v>
      </c>
      <c r="AL1165" s="331">
        <f t="shared" si="3473"/>
        <v>0</v>
      </c>
      <c r="AM1165" s="331">
        <f t="shared" si="3473"/>
        <v>0</v>
      </c>
      <c r="AN1165" s="331">
        <f t="shared" si="3473"/>
        <v>0</v>
      </c>
      <c r="AO1165" s="331">
        <f t="shared" si="3473"/>
        <v>0</v>
      </c>
      <c r="AP1165" s="331">
        <f t="shared" si="3473"/>
        <v>0</v>
      </c>
      <c r="AQ1165" s="331">
        <f t="shared" si="3473"/>
        <v>0</v>
      </c>
      <c r="AR1165" s="331">
        <f t="shared" si="3473"/>
        <v>0</v>
      </c>
      <c r="AS1165" s="691">
        <f t="shared" si="3470"/>
        <v>0</v>
      </c>
    </row>
    <row r="1166" spans="1:45">
      <c r="B1166" s="283" t="s">
        <v>360</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25747.682065604371</v>
      </c>
      <c r="AF1166" s="331">
        <f t="shared" ref="AF1166:AR1166" si="3474">AF782*AF1158</f>
        <v>1508.7370497291595</v>
      </c>
      <c r="AG1166" s="331">
        <f t="shared" si="3474"/>
        <v>1024236.0819974594</v>
      </c>
      <c r="AH1166" s="810">
        <f>AH782/AH$32*AH1158</f>
        <v>1953440.1464103926</v>
      </c>
      <c r="AI1166" s="810">
        <f t="shared" ref="AI1166:AJ1166" si="3475">AI782/AI$32*AI1158</f>
        <v>537700.72628446005</v>
      </c>
      <c r="AJ1166" s="810">
        <f t="shared" si="3475"/>
        <v>350420.88032370404</v>
      </c>
      <c r="AK1166" s="331">
        <f t="shared" si="3474"/>
        <v>0</v>
      </c>
      <c r="AL1166" s="331">
        <f t="shared" si="3474"/>
        <v>0</v>
      </c>
      <c r="AM1166" s="331">
        <f t="shared" si="3474"/>
        <v>0</v>
      </c>
      <c r="AN1166" s="331">
        <f t="shared" si="3474"/>
        <v>0</v>
      </c>
      <c r="AO1166" s="331">
        <f t="shared" si="3474"/>
        <v>0</v>
      </c>
      <c r="AP1166" s="331">
        <f t="shared" si="3474"/>
        <v>0</v>
      </c>
      <c r="AQ1166" s="331">
        <f t="shared" si="3474"/>
        <v>0</v>
      </c>
      <c r="AR1166" s="331">
        <f t="shared" si="3474"/>
        <v>0</v>
      </c>
      <c r="AS1166" s="691">
        <f t="shared" si="3470"/>
        <v>3893054.2541313493</v>
      </c>
    </row>
    <row r="1167" spans="1:45">
      <c r="B1167" s="283" t="s">
        <v>361</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1318.2145763268745</v>
      </c>
      <c r="AF1167" s="331">
        <f t="shared" ref="AF1167:AR1167" si="3476">AF977*AF1158</f>
        <v>3184.1627586000113</v>
      </c>
      <c r="AG1167" s="331">
        <f t="shared" si="3476"/>
        <v>564279.40054739616</v>
      </c>
      <c r="AH1167" s="810">
        <f>AH977/AH$32*AH1158</f>
        <v>1646033.314386039</v>
      </c>
      <c r="AI1167" s="810">
        <f t="shared" ref="AI1167:AJ1167" si="3477">AI977/AI$32*AI1158</f>
        <v>333761.64339570724</v>
      </c>
      <c r="AJ1167" s="810">
        <f t="shared" si="3477"/>
        <v>282051.19846565649</v>
      </c>
      <c r="AK1167" s="331">
        <f t="shared" si="3476"/>
        <v>0</v>
      </c>
      <c r="AL1167" s="331">
        <f t="shared" si="3476"/>
        <v>0</v>
      </c>
      <c r="AM1167" s="331">
        <f t="shared" si="3476"/>
        <v>0</v>
      </c>
      <c r="AN1167" s="331">
        <f t="shared" si="3476"/>
        <v>0</v>
      </c>
      <c r="AO1167" s="331">
        <f t="shared" si="3476"/>
        <v>0</v>
      </c>
      <c r="AP1167" s="331">
        <f t="shared" si="3476"/>
        <v>0</v>
      </c>
      <c r="AQ1167" s="331">
        <f t="shared" si="3476"/>
        <v>0</v>
      </c>
      <c r="AR1167" s="331">
        <f t="shared" si="3476"/>
        <v>0</v>
      </c>
      <c r="AS1167" s="691">
        <f t="shared" si="3470"/>
        <v>2830627.9341297261</v>
      </c>
    </row>
    <row r="1168" spans="1:45">
      <c r="B1168" s="283" t="s">
        <v>362</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3478">AF1155*AF1158</f>
        <v>0</v>
      </c>
      <c r="AG1168" s="331">
        <f t="shared" si="3478"/>
        <v>41382.616626132287</v>
      </c>
      <c r="AH1168" s="810">
        <f>AH1155/AH$32*AH1158</f>
        <v>292640.96981869132</v>
      </c>
      <c r="AI1168" s="810">
        <f t="shared" ref="AI1168:AJ1168" si="3479">AI1155/AI$32*AI1158</f>
        <v>125543.59698327519</v>
      </c>
      <c r="AJ1168" s="810">
        <f t="shared" si="3479"/>
        <v>85167.554550705754</v>
      </c>
      <c r="AK1168" s="331">
        <f t="shared" si="3478"/>
        <v>0</v>
      </c>
      <c r="AL1168" s="331">
        <f t="shared" si="3478"/>
        <v>0</v>
      </c>
      <c r="AM1168" s="331">
        <f t="shared" si="3478"/>
        <v>0</v>
      </c>
      <c r="AN1168" s="331">
        <f t="shared" si="3478"/>
        <v>0</v>
      </c>
      <c r="AO1168" s="331">
        <f t="shared" si="3478"/>
        <v>0</v>
      </c>
      <c r="AP1168" s="331">
        <f t="shared" si="3478"/>
        <v>0</v>
      </c>
      <c r="AQ1168" s="331">
        <f t="shared" si="3478"/>
        <v>0</v>
      </c>
      <c r="AR1168" s="331">
        <f t="shared" si="3478"/>
        <v>0</v>
      </c>
      <c r="AS1168" s="691">
        <f t="shared" si="3470"/>
        <v>544734.73797880451</v>
      </c>
    </row>
    <row r="1169" spans="2:45" ht="15.75">
      <c r="B1169" s="305" t="s">
        <v>352</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SUM(AE1159:AE1168)</f>
        <v>27065.896641931246</v>
      </c>
      <c r="AF1169" s="302">
        <f>SUM(AF1159:AF1168)</f>
        <v>4692.8998083291708</v>
      </c>
      <c r="AG1169" s="302">
        <f t="shared" ref="AG1169:AK1169" si="3480">SUM(AG1159:AG1168)</f>
        <v>1629898.099170988</v>
      </c>
      <c r="AH1169" s="302">
        <f t="shared" si="3480"/>
        <v>3892114.4306151229</v>
      </c>
      <c r="AI1169" s="302">
        <f t="shared" si="3480"/>
        <v>997005.96666344244</v>
      </c>
      <c r="AJ1169" s="302">
        <f t="shared" si="3480"/>
        <v>717639.6333400663</v>
      </c>
      <c r="AK1169" s="302">
        <f t="shared" si="3480"/>
        <v>0</v>
      </c>
      <c r="AL1169" s="302">
        <f>SUM(AL1159:AL1168)</f>
        <v>0</v>
      </c>
      <c r="AM1169" s="302">
        <f t="shared" ref="AM1169:AR1169" si="3481">SUM(AM1159:AM1168)</f>
        <v>0</v>
      </c>
      <c r="AN1169" s="302">
        <f t="shared" si="3481"/>
        <v>0</v>
      </c>
      <c r="AO1169" s="302">
        <f t="shared" si="3481"/>
        <v>0</v>
      </c>
      <c r="AP1169" s="302">
        <f t="shared" si="3481"/>
        <v>0</v>
      </c>
      <c r="AQ1169" s="302">
        <f t="shared" si="3481"/>
        <v>0</v>
      </c>
      <c r="AR1169" s="302">
        <f t="shared" si="3481"/>
        <v>0</v>
      </c>
      <c r="AS1169" s="692">
        <f>SUM(AS1159:AS1168)</f>
        <v>7268416.9262398798</v>
      </c>
    </row>
    <row r="1170" spans="2:45" ht="15.75">
      <c r="B1170" s="305" t="s">
        <v>351</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73502.322249434466</v>
      </c>
      <c r="AF1170" s="303">
        <f t="shared" ref="AF1170:AK1170" si="3482">AF1156*AF1158</f>
        <v>9085.1457538850864</v>
      </c>
      <c r="AG1170" s="303">
        <f>AG1156*AG1158</f>
        <v>1979526.6782333292</v>
      </c>
      <c r="AH1170" s="811">
        <f>AH1156/AH$32*AH1158</f>
        <v>3120889.2584929178</v>
      </c>
      <c r="AI1170" s="811">
        <f t="shared" ref="AI1170" si="3483">AI1156/AI$32*AI1158</f>
        <v>759173.08985667548</v>
      </c>
      <c r="AJ1170" s="811">
        <f>AJ1156/AJ$32*AJ1158</f>
        <v>955431.88751536468</v>
      </c>
      <c r="AK1170" s="303">
        <f t="shared" si="3482"/>
        <v>0</v>
      </c>
      <c r="AL1170" s="303">
        <f t="shared" ref="AL1170:AR1170" si="3484">AL1156*AL1158</f>
        <v>0</v>
      </c>
      <c r="AM1170" s="303">
        <f t="shared" si="3484"/>
        <v>0</v>
      </c>
      <c r="AN1170" s="303">
        <f t="shared" si="3484"/>
        <v>0</v>
      </c>
      <c r="AO1170" s="303">
        <f t="shared" si="3484"/>
        <v>0</v>
      </c>
      <c r="AP1170" s="303">
        <f t="shared" si="3484"/>
        <v>0</v>
      </c>
      <c r="AQ1170" s="303">
        <f t="shared" si="3484"/>
        <v>0</v>
      </c>
      <c r="AR1170" s="303">
        <f t="shared" si="3484"/>
        <v>0</v>
      </c>
      <c r="AS1170" s="359">
        <f>SUM(AE1170:AR1170)</f>
        <v>6897608.3821016066</v>
      </c>
    </row>
    <row r="1171" spans="2:45" ht="15.75">
      <c r="B1171" s="305" t="s">
        <v>350</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370808.54413827322</v>
      </c>
    </row>
    <row r="1172" spans="2:45" ht="15.75">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c r="B1173" s="283" t="s">
        <v>880</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2">
        <f>SUMPRODUCT($E$993:$E$1153,AE993:AE1153)</f>
        <v>0</v>
      </c>
      <c r="AF1173" s="682">
        <f>SUMPRODUCT($E$993:$E$1153,AF993:AF1153)</f>
        <v>0</v>
      </c>
      <c r="AG1173" s="682">
        <f>IF(AG991="kw",SUMPRODUCT($Q$993:$Q$1153,$S$993:$S$1153,AG993:AG1153),SUMPRODUCT($E$993:$E$1153,AG993:AG1153))</f>
        <v>1271320.373367253</v>
      </c>
      <c r="AH1173" s="682">
        <f t="shared" ref="AH1173:AR1173" si="3485">IF(AH991="kw",SUMPRODUCT($Q$993:$Q$1153,$S$993:$S$1153,AH993:AH1153),SUMPRODUCT($E$993:$E$1153,AH993:AH1153))</f>
        <v>35331.86948994964</v>
      </c>
      <c r="AI1173" s="682">
        <f t="shared" si="3485"/>
        <v>18507.848610468831</v>
      </c>
      <c r="AJ1173" s="682">
        <f t="shared" si="3485"/>
        <v>11661.417030393084</v>
      </c>
      <c r="AK1173" s="682">
        <f t="shared" si="3485"/>
        <v>0</v>
      </c>
      <c r="AL1173" s="682">
        <f t="shared" si="3485"/>
        <v>0</v>
      </c>
      <c r="AM1173" s="682">
        <f t="shared" si="3485"/>
        <v>0</v>
      </c>
      <c r="AN1173" s="682">
        <f t="shared" si="3485"/>
        <v>0</v>
      </c>
      <c r="AO1173" s="682">
        <f t="shared" si="3485"/>
        <v>0</v>
      </c>
      <c r="AP1173" s="682">
        <f t="shared" si="3485"/>
        <v>0</v>
      </c>
      <c r="AQ1173" s="682">
        <f t="shared" si="3485"/>
        <v>0</v>
      </c>
      <c r="AR1173" s="682">
        <f t="shared" si="3485"/>
        <v>0</v>
      </c>
      <c r="AS1173" s="295"/>
    </row>
    <row r="1174" spans="2:45">
      <c r="B1174" s="283" t="s">
        <v>881</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2">
        <f>SUMPRODUCT($F$993:$F$1153,AE993:AE1153)</f>
        <v>0</v>
      </c>
      <c r="AF1174" s="682">
        <f>SUMPRODUCT($F$993:$F$1153,AF993:AF1153)</f>
        <v>0</v>
      </c>
      <c r="AG1174" s="682">
        <f>IF(AG991="kw",SUMPRODUCT($Q$993:$Q$1153,$T$993:$T$1153,AG993:AG1153),SUMPRODUCT($F$993:$F$1153,AG993:AG1153))</f>
        <v>1271320.373367253</v>
      </c>
      <c r="AH1174" s="682">
        <f t="shared" ref="AH1174:AR1174" si="3486">IF(AH991="kw",SUMPRODUCT($Q$993:$Q$1153,$T$993:$T$1153,AH993:AH1153),SUMPRODUCT($F$993:$F$1153,AH993:AH1153))</f>
        <v>35331.86948994964</v>
      </c>
      <c r="AI1174" s="682">
        <f t="shared" si="3486"/>
        <v>18507.848610468831</v>
      </c>
      <c r="AJ1174" s="682">
        <f t="shared" si="3486"/>
        <v>11661.417030393084</v>
      </c>
      <c r="AK1174" s="682">
        <f t="shared" si="3486"/>
        <v>0</v>
      </c>
      <c r="AL1174" s="682">
        <f t="shared" si="3486"/>
        <v>0</v>
      </c>
      <c r="AM1174" s="682">
        <f t="shared" si="3486"/>
        <v>0</v>
      </c>
      <c r="AN1174" s="682">
        <f t="shared" si="3486"/>
        <v>0</v>
      </c>
      <c r="AO1174" s="682">
        <f t="shared" si="3486"/>
        <v>0</v>
      </c>
      <c r="AP1174" s="682">
        <f t="shared" si="3486"/>
        <v>0</v>
      </c>
      <c r="AQ1174" s="682">
        <f t="shared" si="3486"/>
        <v>0</v>
      </c>
      <c r="AR1174" s="682">
        <f t="shared" si="3486"/>
        <v>0</v>
      </c>
      <c r="AS1174" s="295"/>
    </row>
    <row r="1175" spans="2:45">
      <c r="B1175" s="283" t="s">
        <v>882</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2">
        <f>SUMPRODUCT($G$993:$G$1153,AE993:AE1153)</f>
        <v>0</v>
      </c>
      <c r="AF1175" s="682">
        <f>SUMPRODUCT($G$993:$G$1153,AF993:AF1153)</f>
        <v>0</v>
      </c>
      <c r="AG1175" s="682">
        <f>IF(AG991="kw",SUMPRODUCT($Q$993:$Q$1153,$U$993:$U$1153,AG993:AG1153),SUMPRODUCT($G$993:$G$1153,AG993:AG1153))</f>
        <v>1271320.373367253</v>
      </c>
      <c r="AH1175" s="682">
        <f t="shared" ref="AH1175:AR1175" si="3487">IF(AH991="kw",SUMPRODUCT($Q$993:$Q$1153,$U$993:$U$1153,AH993:AH1153),SUMPRODUCT($G$993:$G$1153,AH993:AH1153))</f>
        <v>35331.86948994964</v>
      </c>
      <c r="AI1175" s="682">
        <f t="shared" si="3487"/>
        <v>18507.848610468831</v>
      </c>
      <c r="AJ1175" s="682">
        <f t="shared" si="3487"/>
        <v>11661.417030393084</v>
      </c>
      <c r="AK1175" s="682">
        <f t="shared" si="3487"/>
        <v>0</v>
      </c>
      <c r="AL1175" s="682">
        <f t="shared" si="3487"/>
        <v>0</v>
      </c>
      <c r="AM1175" s="682">
        <f t="shared" si="3487"/>
        <v>0</v>
      </c>
      <c r="AN1175" s="682">
        <f t="shared" si="3487"/>
        <v>0</v>
      </c>
      <c r="AO1175" s="682">
        <f t="shared" si="3487"/>
        <v>0</v>
      </c>
      <c r="AP1175" s="682">
        <f t="shared" si="3487"/>
        <v>0</v>
      </c>
      <c r="AQ1175" s="682">
        <f t="shared" si="3487"/>
        <v>0</v>
      </c>
      <c r="AR1175" s="682">
        <f t="shared" si="3487"/>
        <v>0</v>
      </c>
      <c r="AS1175" s="295"/>
    </row>
    <row r="1176" spans="2:45">
      <c r="B1176" s="283" t="s">
        <v>883</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2">
        <f>SUMPRODUCT($H$993:$H$1153,AE993:AE1153)</f>
        <v>0</v>
      </c>
      <c r="AF1176" s="682">
        <f>SUMPRODUCT($H$993:$H$1153,AF993:AF1153)</f>
        <v>0</v>
      </c>
      <c r="AG1176" s="682">
        <f>IF(AG991="kw",SUMPRODUCT($Q$993:$Q$1153,$V$993:$V$1153,AG993:AG1153),SUMPRODUCT($H$993:$H$1153,AG993:AG1153))</f>
        <v>1271320.373367253</v>
      </c>
      <c r="AH1176" s="682">
        <f t="shared" ref="AH1176:AR1176" si="3488">IF(AH991="kw",SUMPRODUCT($Q$993:$Q$1153,$V$993:$V$1153,AH993:AH1153),SUMPRODUCT($H$993:$H$1153,AH993:AH1153))</f>
        <v>35331.86948994964</v>
      </c>
      <c r="AI1176" s="682">
        <f t="shared" si="3488"/>
        <v>18507.848610468831</v>
      </c>
      <c r="AJ1176" s="682">
        <f t="shared" si="3488"/>
        <v>11661.417030393084</v>
      </c>
      <c r="AK1176" s="682">
        <f t="shared" si="3488"/>
        <v>0</v>
      </c>
      <c r="AL1176" s="682">
        <f t="shared" si="3488"/>
        <v>0</v>
      </c>
      <c r="AM1176" s="682">
        <f t="shared" si="3488"/>
        <v>0</v>
      </c>
      <c r="AN1176" s="682">
        <f t="shared" si="3488"/>
        <v>0</v>
      </c>
      <c r="AO1176" s="682">
        <f t="shared" si="3488"/>
        <v>0</v>
      </c>
      <c r="AP1176" s="682">
        <f t="shared" si="3488"/>
        <v>0</v>
      </c>
      <c r="AQ1176" s="682">
        <f t="shared" si="3488"/>
        <v>0</v>
      </c>
      <c r="AR1176" s="682">
        <f t="shared" si="3488"/>
        <v>0</v>
      </c>
      <c r="AS1176" s="295"/>
    </row>
    <row r="1177" spans="2:45">
      <c r="B1177" s="283" t="s">
        <v>884</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2">
        <f>SUMPRODUCT($I$993:$I$1153,AE993:AE1153)</f>
        <v>0</v>
      </c>
      <c r="AF1177" s="682">
        <f>SUMPRODUCT($I$993:$I$1153,AF993:AF1153)</f>
        <v>0</v>
      </c>
      <c r="AG1177" s="682">
        <f>IF(AG991="kw",SUMPRODUCT($Q$993:$Q$1153,$W$993:$W$1153,AG993:AG1153),SUMPRODUCT($I$993:$I$1153,AG993:AG1153))</f>
        <v>1205908.3402730708</v>
      </c>
      <c r="AH1177" s="682">
        <f t="shared" ref="AH1177:AR1177" si="3489">IF(AH991="kw",SUMPRODUCT($Q$993:$Q$1153,$W$993:$W$1153,AH993:AH1153),SUMPRODUCT($I$993:$I$1153,AH993:AH1153))</f>
        <v>34059.27888035767</v>
      </c>
      <c r="AI1177" s="682">
        <f t="shared" si="3489"/>
        <v>18130.91254683994</v>
      </c>
      <c r="AJ1177" s="682">
        <f t="shared" si="3489"/>
        <v>11418.498811455569</v>
      </c>
      <c r="AK1177" s="682">
        <f t="shared" si="3489"/>
        <v>0</v>
      </c>
      <c r="AL1177" s="682">
        <f t="shared" si="3489"/>
        <v>0</v>
      </c>
      <c r="AM1177" s="682">
        <f t="shared" si="3489"/>
        <v>0</v>
      </c>
      <c r="AN1177" s="682">
        <f t="shared" si="3489"/>
        <v>0</v>
      </c>
      <c r="AO1177" s="682">
        <f t="shared" si="3489"/>
        <v>0</v>
      </c>
      <c r="AP1177" s="682">
        <f t="shared" si="3489"/>
        <v>0</v>
      </c>
      <c r="AQ1177" s="682">
        <f t="shared" si="3489"/>
        <v>0</v>
      </c>
      <c r="AR1177" s="682">
        <f t="shared" si="3489"/>
        <v>0</v>
      </c>
      <c r="AS1177" s="295"/>
    </row>
    <row r="1178" spans="2:45">
      <c r="B1178" s="283" t="s">
        <v>885</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2">
        <f>SUMPRODUCT($J$993:$J$1153,AE993:AE1153)</f>
        <v>0</v>
      </c>
      <c r="AF1178" s="682">
        <f>SUMPRODUCT($J$993:$J$1153,AF993:AF1153)</f>
        <v>0</v>
      </c>
      <c r="AG1178" s="682">
        <f>IF(AG991="kw",SUMPRODUCT($Q$993:$Q$1153,$X$993:$X$1153,AG993:AG1153),SUMPRODUCT($J$993:$J$1153,AG993:AG1153))</f>
        <v>1205908.3402730708</v>
      </c>
      <c r="AH1178" s="682">
        <f t="shared" ref="AH1178:AR1178" si="3490">IF(AH991="kw",SUMPRODUCT($Q$993:$Q$1153,$X$993:$X$1153,AH993:AH1153),SUMPRODUCT($J$993:$J$1153,AH993:AH1153))</f>
        <v>34059.27888035767</v>
      </c>
      <c r="AI1178" s="682">
        <f t="shared" si="3490"/>
        <v>18130.91254683994</v>
      </c>
      <c r="AJ1178" s="682">
        <f t="shared" si="3490"/>
        <v>11418.498811455569</v>
      </c>
      <c r="AK1178" s="682">
        <f t="shared" si="3490"/>
        <v>0</v>
      </c>
      <c r="AL1178" s="682">
        <f t="shared" si="3490"/>
        <v>0</v>
      </c>
      <c r="AM1178" s="682">
        <f t="shared" si="3490"/>
        <v>0</v>
      </c>
      <c r="AN1178" s="682">
        <f t="shared" si="3490"/>
        <v>0</v>
      </c>
      <c r="AO1178" s="682">
        <f t="shared" si="3490"/>
        <v>0</v>
      </c>
      <c r="AP1178" s="682">
        <f t="shared" si="3490"/>
        <v>0</v>
      </c>
      <c r="AQ1178" s="682">
        <f t="shared" si="3490"/>
        <v>0</v>
      </c>
      <c r="AR1178" s="682">
        <f t="shared" si="3490"/>
        <v>0</v>
      </c>
      <c r="AS1178" s="295"/>
    </row>
    <row r="1179" spans="2:45">
      <c r="B1179" s="391" t="s">
        <v>886</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3">
        <f>SUMPRODUCT($K$993:$K$1153,AE993:AE1153)</f>
        <v>0</v>
      </c>
      <c r="AF1179" s="683">
        <f>SUMPRODUCT($K$993:$K$1153,AF993:AF1153)</f>
        <v>0</v>
      </c>
      <c r="AG1179" s="683">
        <f>IF(AG991="kw",SUMPRODUCT($Q$993:$Q$1153,$Y$993:$Y$1153,AG993:AG1153),SUMPRODUCT($K$993:$K$1153,AG993:AG1153))</f>
        <v>1205908.3402730708</v>
      </c>
      <c r="AH1179" s="683">
        <f t="shared" ref="AH1179:AR1179" si="3491">IF(AH991="kw",SUMPRODUCT($Q$993:$Q$1153,$Y$993:$Y$1153,AH993:AH1153),SUMPRODUCT($K$993:$K$1153,AH993:AH1153))</f>
        <v>34059.27888035767</v>
      </c>
      <c r="AI1179" s="683">
        <f t="shared" si="3491"/>
        <v>18130.91254683994</v>
      </c>
      <c r="AJ1179" s="683">
        <f t="shared" si="3491"/>
        <v>11418.498811455569</v>
      </c>
      <c r="AK1179" s="683">
        <f t="shared" si="3491"/>
        <v>0</v>
      </c>
      <c r="AL1179" s="683">
        <f t="shared" si="3491"/>
        <v>0</v>
      </c>
      <c r="AM1179" s="683">
        <f t="shared" si="3491"/>
        <v>0</v>
      </c>
      <c r="AN1179" s="683">
        <f t="shared" si="3491"/>
        <v>0</v>
      </c>
      <c r="AO1179" s="683">
        <f t="shared" si="3491"/>
        <v>0</v>
      </c>
      <c r="AP1179" s="683">
        <f t="shared" si="3491"/>
        <v>0</v>
      </c>
      <c r="AQ1179" s="683">
        <f t="shared" si="3491"/>
        <v>0</v>
      </c>
      <c r="AR1179" s="683">
        <f t="shared" si="3491"/>
        <v>0</v>
      </c>
      <c r="AS1179" s="339"/>
    </row>
    <row r="1180" spans="2:45" ht="19.5" customHeight="1">
      <c r="B1180" s="322" t="s">
        <v>589</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526</v>
      </c>
    </row>
    <row r="1183" spans="2:45" ht="15.75">
      <c r="B1183" s="241" t="s">
        <v>816</v>
      </c>
      <c r="C1183" s="242"/>
      <c r="D1183" s="511" t="s">
        <v>526</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913" t="s">
        <v>211</v>
      </c>
      <c r="C1184" s="915" t="s">
        <v>33</v>
      </c>
      <c r="D1184" s="244" t="s">
        <v>422</v>
      </c>
      <c r="E1184" s="924" t="s">
        <v>209</v>
      </c>
      <c r="F1184" s="925"/>
      <c r="G1184" s="925"/>
      <c r="H1184" s="925"/>
      <c r="I1184" s="925"/>
      <c r="J1184" s="925"/>
      <c r="K1184" s="925"/>
      <c r="L1184" s="925"/>
      <c r="M1184" s="925"/>
      <c r="N1184" s="925"/>
      <c r="O1184" s="925"/>
      <c r="P1184" s="926"/>
      <c r="Q1184" s="922" t="s">
        <v>213</v>
      </c>
      <c r="R1184" s="244" t="s">
        <v>423</v>
      </c>
      <c r="S1184" s="919" t="s">
        <v>212</v>
      </c>
      <c r="T1184" s="920"/>
      <c r="U1184" s="920"/>
      <c r="V1184" s="920"/>
      <c r="W1184" s="920"/>
      <c r="X1184" s="920"/>
      <c r="Y1184" s="920"/>
      <c r="Z1184" s="920"/>
      <c r="AA1184" s="920"/>
      <c r="AB1184" s="920"/>
      <c r="AC1184" s="920"/>
      <c r="AD1184" s="927"/>
      <c r="AE1184" s="919" t="s">
        <v>243</v>
      </c>
      <c r="AF1184" s="920"/>
      <c r="AG1184" s="920"/>
      <c r="AH1184" s="920"/>
      <c r="AI1184" s="920"/>
      <c r="AJ1184" s="920"/>
      <c r="AK1184" s="920"/>
      <c r="AL1184" s="920"/>
      <c r="AM1184" s="920"/>
      <c r="AN1184" s="920"/>
      <c r="AO1184" s="920"/>
      <c r="AP1184" s="920"/>
      <c r="AQ1184" s="920"/>
      <c r="AR1184" s="920"/>
      <c r="AS1184" s="921"/>
    </row>
    <row r="1185" spans="1:45" ht="65.25" customHeight="1">
      <c r="B1185" s="914"/>
      <c r="C1185" s="916"/>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923"/>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Competitive Sector Multi-Unit Residential Service</v>
      </c>
      <c r="AG1185" s="245" t="str">
        <f>'1.  LRAMVA Summary'!$F$53</f>
        <v>GS &lt;50kW</v>
      </c>
      <c r="AH1185" s="245" t="str">
        <f>'1.  LRAMVA Summary'!$G$53</f>
        <v>GS 50-999kW</v>
      </c>
      <c r="AI1185" s="245" t="str">
        <f>'1.  LRAMVA Summary'!$H$53</f>
        <v>GS 1000-4999kW</v>
      </c>
      <c r="AJ1185" s="245" t="str">
        <f>'1.  LRAMVA Summary'!$I$53</f>
        <v>Large Use</v>
      </c>
      <c r="AK1185" s="245" t="str">
        <f>'1.  LRAMVA Summary'!$J$53</f>
        <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customHeight="1">
      <c r="A1186" s="464"/>
      <c r="B1186" s="454"/>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t="str">
        <f>'1.  LRAMVA Summary'!$F$54</f>
        <v>kWh</v>
      </c>
      <c r="AH1186" s="251" t="str">
        <f>'1.  LRAMVA Summary'!$G$54</f>
        <v>kW</v>
      </c>
      <c r="AI1186" s="251" t="str">
        <f>'1.  LRAMVA Summary'!$H$54</f>
        <v>kW</v>
      </c>
      <c r="AJ1186" s="251" t="str">
        <f>'1.  LRAMVA Summary'!$I$54</f>
        <v>kW</v>
      </c>
      <c r="AK1186" s="251">
        <f>'1.  LRAMVA Summary'!$J$54</f>
        <v>0</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hidden="1" customHeight="1" outlineLevel="1">
      <c r="A1187" s="464"/>
      <c r="B1187" s="443" t="s">
        <v>495</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hidden="1"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hidden="1" customHeight="1" outlineLevel="1">
      <c r="A1189" s="464"/>
      <c r="B1189" s="254" t="s">
        <v>727</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3492">AF1188</f>
        <v>0</v>
      </c>
      <c r="AG1189" s="362">
        <f t="shared" si="3492"/>
        <v>0</v>
      </c>
      <c r="AH1189" s="362">
        <f t="shared" si="3492"/>
        <v>0</v>
      </c>
      <c r="AI1189" s="362">
        <f t="shared" si="3492"/>
        <v>0</v>
      </c>
      <c r="AJ1189" s="362">
        <f t="shared" si="3492"/>
        <v>0</v>
      </c>
      <c r="AK1189" s="362">
        <f t="shared" si="3492"/>
        <v>0</v>
      </c>
      <c r="AL1189" s="362">
        <f t="shared" si="3492"/>
        <v>0</v>
      </c>
      <c r="AM1189" s="362">
        <f t="shared" si="3492"/>
        <v>0</v>
      </c>
      <c r="AN1189" s="362">
        <f t="shared" si="3492"/>
        <v>0</v>
      </c>
      <c r="AO1189" s="362">
        <f t="shared" si="3492"/>
        <v>0</v>
      </c>
      <c r="AP1189" s="362">
        <f t="shared" si="3492"/>
        <v>0</v>
      </c>
      <c r="AQ1189" s="362">
        <f t="shared" si="3492"/>
        <v>0</v>
      </c>
      <c r="AR1189" s="362">
        <f t="shared" si="3492"/>
        <v>0</v>
      </c>
      <c r="AS1189" s="257"/>
    </row>
    <row r="1190" spans="1:45" ht="15" hidden="1" customHeight="1" outlineLevel="1">
      <c r="A1190" s="464"/>
      <c r="B1190" s="258"/>
      <c r="C1190" s="259"/>
      <c r="D1190" s="259"/>
      <c r="E1190" s="259"/>
      <c r="F1190" s="259"/>
      <c r="G1190" s="259"/>
      <c r="H1190" s="259"/>
      <c r="I1190" s="259"/>
      <c r="J1190" s="659"/>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hidden="1"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hidden="1" customHeight="1" outlineLevel="1">
      <c r="A1192" s="464"/>
      <c r="B1192" s="254" t="s">
        <v>727</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3493">AF1191</f>
        <v>0</v>
      </c>
      <c r="AG1192" s="362">
        <f t="shared" si="3493"/>
        <v>0</v>
      </c>
      <c r="AH1192" s="362">
        <f t="shared" si="3493"/>
        <v>0</v>
      </c>
      <c r="AI1192" s="362">
        <f t="shared" si="3493"/>
        <v>0</v>
      </c>
      <c r="AJ1192" s="362">
        <f t="shared" si="3493"/>
        <v>0</v>
      </c>
      <c r="AK1192" s="362">
        <f t="shared" si="3493"/>
        <v>0</v>
      </c>
      <c r="AL1192" s="362">
        <f t="shared" si="3493"/>
        <v>0</v>
      </c>
      <c r="AM1192" s="362">
        <f t="shared" si="3493"/>
        <v>0</v>
      </c>
      <c r="AN1192" s="362">
        <f t="shared" si="3493"/>
        <v>0</v>
      </c>
      <c r="AO1192" s="362">
        <f t="shared" si="3493"/>
        <v>0</v>
      </c>
      <c r="AP1192" s="362">
        <f t="shared" si="3493"/>
        <v>0</v>
      </c>
      <c r="AQ1192" s="362">
        <f t="shared" si="3493"/>
        <v>0</v>
      </c>
      <c r="AR1192" s="362">
        <f t="shared" si="3493"/>
        <v>0</v>
      </c>
      <c r="AS1192" s="257"/>
    </row>
    <row r="1193" spans="1:45" ht="15" hidden="1"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hidden="1"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hidden="1" customHeight="1" outlineLevel="1">
      <c r="A1195" s="464"/>
      <c r="B1195" s="254" t="s">
        <v>727</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3494">AF1194</f>
        <v>0</v>
      </c>
      <c r="AG1195" s="362">
        <f t="shared" si="3494"/>
        <v>0</v>
      </c>
      <c r="AH1195" s="362">
        <f t="shared" si="3494"/>
        <v>0</v>
      </c>
      <c r="AI1195" s="362">
        <f t="shared" si="3494"/>
        <v>0</v>
      </c>
      <c r="AJ1195" s="362">
        <f t="shared" si="3494"/>
        <v>0</v>
      </c>
      <c r="AK1195" s="362">
        <f t="shared" si="3494"/>
        <v>0</v>
      </c>
      <c r="AL1195" s="362">
        <f t="shared" si="3494"/>
        <v>0</v>
      </c>
      <c r="AM1195" s="362">
        <f t="shared" si="3494"/>
        <v>0</v>
      </c>
      <c r="AN1195" s="362">
        <f t="shared" si="3494"/>
        <v>0</v>
      </c>
      <c r="AO1195" s="362">
        <f t="shared" si="3494"/>
        <v>0</v>
      </c>
      <c r="AP1195" s="362">
        <f t="shared" si="3494"/>
        <v>0</v>
      </c>
      <c r="AQ1195" s="362">
        <f t="shared" si="3494"/>
        <v>0</v>
      </c>
      <c r="AR1195" s="362">
        <f t="shared" si="3494"/>
        <v>0</v>
      </c>
      <c r="AS1195" s="257"/>
    </row>
    <row r="1196" spans="1:45" ht="15" hidden="1"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hidden="1" customHeight="1" outlineLevel="1">
      <c r="A1197" s="464">
        <v>4</v>
      </c>
      <c r="B1197" s="273" t="s">
        <v>664</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hidden="1" customHeight="1" outlineLevel="1">
      <c r="A1198" s="464"/>
      <c r="B1198" s="254" t="s">
        <v>727</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3495">AF1197</f>
        <v>0</v>
      </c>
      <c r="AG1198" s="362">
        <f t="shared" si="3495"/>
        <v>0</v>
      </c>
      <c r="AH1198" s="362">
        <f t="shared" si="3495"/>
        <v>0</v>
      </c>
      <c r="AI1198" s="362">
        <f t="shared" si="3495"/>
        <v>0</v>
      </c>
      <c r="AJ1198" s="362">
        <f t="shared" si="3495"/>
        <v>0</v>
      </c>
      <c r="AK1198" s="362">
        <f t="shared" si="3495"/>
        <v>0</v>
      </c>
      <c r="AL1198" s="362">
        <f t="shared" si="3495"/>
        <v>0</v>
      </c>
      <c r="AM1198" s="362">
        <f t="shared" si="3495"/>
        <v>0</v>
      </c>
      <c r="AN1198" s="362">
        <f t="shared" si="3495"/>
        <v>0</v>
      </c>
      <c r="AO1198" s="362">
        <f t="shared" si="3495"/>
        <v>0</v>
      </c>
      <c r="AP1198" s="362">
        <f t="shared" si="3495"/>
        <v>0</v>
      </c>
      <c r="AQ1198" s="362">
        <f t="shared" si="3495"/>
        <v>0</v>
      </c>
      <c r="AR1198" s="362">
        <f t="shared" si="3495"/>
        <v>0</v>
      </c>
      <c r="AS1198" s="257"/>
    </row>
    <row r="1199" spans="1:45" ht="15" hidden="1"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hidden="1"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hidden="1" customHeight="1" outlineLevel="1">
      <c r="A1201" s="464"/>
      <c r="B1201" s="254" t="s">
        <v>727</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3496">AF1200</f>
        <v>0</v>
      </c>
      <c r="AG1201" s="362">
        <f t="shared" si="3496"/>
        <v>0</v>
      </c>
      <c r="AH1201" s="362">
        <f t="shared" si="3496"/>
        <v>0</v>
      </c>
      <c r="AI1201" s="362">
        <f t="shared" si="3496"/>
        <v>0</v>
      </c>
      <c r="AJ1201" s="362">
        <f t="shared" si="3496"/>
        <v>0</v>
      </c>
      <c r="AK1201" s="362">
        <f t="shared" si="3496"/>
        <v>0</v>
      </c>
      <c r="AL1201" s="362">
        <f t="shared" si="3496"/>
        <v>0</v>
      </c>
      <c r="AM1201" s="362">
        <f t="shared" si="3496"/>
        <v>0</v>
      </c>
      <c r="AN1201" s="362">
        <f t="shared" si="3496"/>
        <v>0</v>
      </c>
      <c r="AO1201" s="362">
        <f t="shared" si="3496"/>
        <v>0</v>
      </c>
      <c r="AP1201" s="362">
        <f t="shared" si="3496"/>
        <v>0</v>
      </c>
      <c r="AQ1201" s="362">
        <f t="shared" si="3496"/>
        <v>0</v>
      </c>
      <c r="AR1201" s="362">
        <f t="shared" si="3496"/>
        <v>0</v>
      </c>
      <c r="AS1201" s="257"/>
    </row>
    <row r="1202" spans="1:45" ht="15" hidden="1"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5.75" hidden="1" outlineLevel="1">
      <c r="A1203" s="464"/>
      <c r="B1203" s="278" t="s">
        <v>496</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hidden="1"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hidden="1" customHeight="1" outlineLevel="1">
      <c r="A1205" s="464"/>
      <c r="B1205" s="254" t="s">
        <v>727</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3497">AF1204</f>
        <v>0</v>
      </c>
      <c r="AG1205" s="362">
        <f t="shared" si="3497"/>
        <v>0</v>
      </c>
      <c r="AH1205" s="362">
        <f t="shared" si="3497"/>
        <v>0</v>
      </c>
      <c r="AI1205" s="362">
        <f t="shared" si="3497"/>
        <v>0</v>
      </c>
      <c r="AJ1205" s="362">
        <f t="shared" si="3497"/>
        <v>0</v>
      </c>
      <c r="AK1205" s="362">
        <f t="shared" si="3497"/>
        <v>0</v>
      </c>
      <c r="AL1205" s="362">
        <f t="shared" si="3497"/>
        <v>0</v>
      </c>
      <c r="AM1205" s="362">
        <f t="shared" si="3497"/>
        <v>0</v>
      </c>
      <c r="AN1205" s="362">
        <f t="shared" si="3497"/>
        <v>0</v>
      </c>
      <c r="AO1205" s="362">
        <f t="shared" si="3497"/>
        <v>0</v>
      </c>
      <c r="AP1205" s="362">
        <f t="shared" si="3497"/>
        <v>0</v>
      </c>
      <c r="AQ1205" s="362">
        <f t="shared" si="3497"/>
        <v>0</v>
      </c>
      <c r="AR1205" s="362">
        <f t="shared" si="3497"/>
        <v>0</v>
      </c>
      <c r="AS1205" s="270"/>
    </row>
    <row r="1206" spans="1:45" ht="15" hidden="1"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hidden="1"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hidden="1" customHeight="1" outlineLevel="1">
      <c r="A1208" s="464"/>
      <c r="B1208" s="254" t="s">
        <v>727</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3498">AF1207</f>
        <v>0</v>
      </c>
      <c r="AG1208" s="362">
        <f t="shared" si="3498"/>
        <v>0</v>
      </c>
      <c r="AH1208" s="362">
        <f t="shared" si="3498"/>
        <v>0</v>
      </c>
      <c r="AI1208" s="362">
        <f t="shared" si="3498"/>
        <v>0</v>
      </c>
      <c r="AJ1208" s="362">
        <f t="shared" si="3498"/>
        <v>0</v>
      </c>
      <c r="AK1208" s="362">
        <f t="shared" si="3498"/>
        <v>0</v>
      </c>
      <c r="AL1208" s="362">
        <f t="shared" si="3498"/>
        <v>0</v>
      </c>
      <c r="AM1208" s="362">
        <f t="shared" si="3498"/>
        <v>0</v>
      </c>
      <c r="AN1208" s="362">
        <f t="shared" si="3498"/>
        <v>0</v>
      </c>
      <c r="AO1208" s="362">
        <f t="shared" si="3498"/>
        <v>0</v>
      </c>
      <c r="AP1208" s="362">
        <f t="shared" si="3498"/>
        <v>0</v>
      </c>
      <c r="AQ1208" s="362">
        <f t="shared" si="3498"/>
        <v>0</v>
      </c>
      <c r="AR1208" s="362">
        <f t="shared" si="3498"/>
        <v>0</v>
      </c>
      <c r="AS1208" s="270"/>
    </row>
    <row r="1209" spans="1:45" ht="15" hidden="1"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hidden="1"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hidden="1" customHeight="1" outlineLevel="1">
      <c r="A1211" s="464"/>
      <c r="B1211" s="254" t="s">
        <v>727</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3499">AF1210</f>
        <v>0</v>
      </c>
      <c r="AG1211" s="362">
        <f t="shared" si="3499"/>
        <v>0</v>
      </c>
      <c r="AH1211" s="362">
        <f t="shared" si="3499"/>
        <v>0</v>
      </c>
      <c r="AI1211" s="362">
        <f t="shared" si="3499"/>
        <v>0</v>
      </c>
      <c r="AJ1211" s="362">
        <f t="shared" si="3499"/>
        <v>0</v>
      </c>
      <c r="AK1211" s="362">
        <f t="shared" si="3499"/>
        <v>0</v>
      </c>
      <c r="AL1211" s="362">
        <f t="shared" si="3499"/>
        <v>0</v>
      </c>
      <c r="AM1211" s="362">
        <f t="shared" si="3499"/>
        <v>0</v>
      </c>
      <c r="AN1211" s="362">
        <f t="shared" si="3499"/>
        <v>0</v>
      </c>
      <c r="AO1211" s="362">
        <f t="shared" si="3499"/>
        <v>0</v>
      </c>
      <c r="AP1211" s="362">
        <f t="shared" si="3499"/>
        <v>0</v>
      </c>
      <c r="AQ1211" s="362">
        <f t="shared" si="3499"/>
        <v>0</v>
      </c>
      <c r="AR1211" s="362">
        <f t="shared" si="3499"/>
        <v>0</v>
      </c>
      <c r="AS1211" s="270"/>
    </row>
    <row r="1212" spans="1:45" ht="15" hidden="1"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hidden="1"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hidden="1" customHeight="1" outlineLevel="1">
      <c r="A1214" s="464"/>
      <c r="B1214" s="254" t="s">
        <v>727</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3500">AF1213</f>
        <v>0</v>
      </c>
      <c r="AG1214" s="362">
        <f t="shared" si="3500"/>
        <v>0</v>
      </c>
      <c r="AH1214" s="362">
        <f t="shared" si="3500"/>
        <v>0</v>
      </c>
      <c r="AI1214" s="362">
        <f t="shared" si="3500"/>
        <v>0</v>
      </c>
      <c r="AJ1214" s="362">
        <f t="shared" si="3500"/>
        <v>0</v>
      </c>
      <c r="AK1214" s="362">
        <f t="shared" si="3500"/>
        <v>0</v>
      </c>
      <c r="AL1214" s="362">
        <f t="shared" si="3500"/>
        <v>0</v>
      </c>
      <c r="AM1214" s="362">
        <f t="shared" si="3500"/>
        <v>0</v>
      </c>
      <c r="AN1214" s="362">
        <f t="shared" si="3500"/>
        <v>0</v>
      </c>
      <c r="AO1214" s="362">
        <f t="shared" si="3500"/>
        <v>0</v>
      </c>
      <c r="AP1214" s="362">
        <f t="shared" si="3500"/>
        <v>0</v>
      </c>
      <c r="AQ1214" s="362">
        <f t="shared" si="3500"/>
        <v>0</v>
      </c>
      <c r="AR1214" s="362">
        <f t="shared" si="3500"/>
        <v>0</v>
      </c>
      <c r="AS1214" s="270"/>
    </row>
    <row r="1215" spans="1:45" ht="15" hidden="1"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hidden="1"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hidden="1" customHeight="1" outlineLevel="1">
      <c r="A1217" s="464"/>
      <c r="B1217" s="254" t="s">
        <v>727</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3501">AF1216</f>
        <v>0</v>
      </c>
      <c r="AG1217" s="362">
        <f t="shared" si="3501"/>
        <v>0</v>
      </c>
      <c r="AH1217" s="362">
        <f t="shared" si="3501"/>
        <v>0</v>
      </c>
      <c r="AI1217" s="362">
        <f t="shared" si="3501"/>
        <v>0</v>
      </c>
      <c r="AJ1217" s="362">
        <f t="shared" si="3501"/>
        <v>0</v>
      </c>
      <c r="AK1217" s="362">
        <f t="shared" si="3501"/>
        <v>0</v>
      </c>
      <c r="AL1217" s="362">
        <f t="shared" si="3501"/>
        <v>0</v>
      </c>
      <c r="AM1217" s="362">
        <f t="shared" si="3501"/>
        <v>0</v>
      </c>
      <c r="AN1217" s="362">
        <f t="shared" si="3501"/>
        <v>0</v>
      </c>
      <c r="AO1217" s="362">
        <f t="shared" si="3501"/>
        <v>0</v>
      </c>
      <c r="AP1217" s="362">
        <f t="shared" si="3501"/>
        <v>0</v>
      </c>
      <c r="AQ1217" s="362">
        <f t="shared" si="3501"/>
        <v>0</v>
      </c>
      <c r="AR1217" s="362">
        <f t="shared" si="3501"/>
        <v>0</v>
      </c>
      <c r="AS1217" s="270"/>
    </row>
    <row r="1218" spans="1:46" ht="15" hidden="1"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hidden="1"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hidden="1"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hidden="1" customHeight="1" outlineLevel="1">
      <c r="A1221" s="464"/>
      <c r="B1221" s="254" t="s">
        <v>727</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3502">AF1220</f>
        <v>0</v>
      </c>
      <c r="AG1221" s="362">
        <f t="shared" si="3502"/>
        <v>0</v>
      </c>
      <c r="AH1221" s="362">
        <f t="shared" si="3502"/>
        <v>0</v>
      </c>
      <c r="AI1221" s="362">
        <f t="shared" si="3502"/>
        <v>0</v>
      </c>
      <c r="AJ1221" s="362">
        <f t="shared" si="3502"/>
        <v>0</v>
      </c>
      <c r="AK1221" s="362">
        <f t="shared" si="3502"/>
        <v>0</v>
      </c>
      <c r="AL1221" s="362">
        <f t="shared" si="3502"/>
        <v>0</v>
      </c>
      <c r="AM1221" s="362">
        <f t="shared" si="3502"/>
        <v>0</v>
      </c>
      <c r="AN1221" s="362">
        <f t="shared" si="3502"/>
        <v>0</v>
      </c>
      <c r="AO1221" s="362">
        <f t="shared" si="3502"/>
        <v>0</v>
      </c>
      <c r="AP1221" s="362">
        <f t="shared" si="3502"/>
        <v>0</v>
      </c>
      <c r="AQ1221" s="362">
        <f t="shared" si="3502"/>
        <v>0</v>
      </c>
      <c r="AR1221" s="362">
        <f t="shared" si="3502"/>
        <v>0</v>
      </c>
      <c r="AS1221" s="257"/>
    </row>
    <row r="1222" spans="1:46" ht="15" hidden="1"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hidden="1"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hidden="1" customHeight="1" outlineLevel="1">
      <c r="A1224" s="464"/>
      <c r="B1224" s="254" t="s">
        <v>727</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3503">AF1223</f>
        <v>0</v>
      </c>
      <c r="AG1224" s="362">
        <f t="shared" si="3503"/>
        <v>0</v>
      </c>
      <c r="AH1224" s="362">
        <f t="shared" si="3503"/>
        <v>0</v>
      </c>
      <c r="AI1224" s="362">
        <f t="shared" si="3503"/>
        <v>0</v>
      </c>
      <c r="AJ1224" s="362">
        <f t="shared" si="3503"/>
        <v>0</v>
      </c>
      <c r="AK1224" s="362">
        <f t="shared" si="3503"/>
        <v>0</v>
      </c>
      <c r="AL1224" s="362">
        <f t="shared" si="3503"/>
        <v>0</v>
      </c>
      <c r="AM1224" s="362">
        <f t="shared" si="3503"/>
        <v>0</v>
      </c>
      <c r="AN1224" s="362">
        <f t="shared" si="3503"/>
        <v>0</v>
      </c>
      <c r="AO1224" s="362">
        <f t="shared" si="3503"/>
        <v>0</v>
      </c>
      <c r="AP1224" s="362">
        <f t="shared" si="3503"/>
        <v>0</v>
      </c>
      <c r="AQ1224" s="362">
        <f t="shared" si="3503"/>
        <v>0</v>
      </c>
      <c r="AR1224" s="362">
        <f t="shared" si="3503"/>
        <v>0</v>
      </c>
      <c r="AS1224" s="257"/>
    </row>
    <row r="1225" spans="1:46" ht="15" hidden="1"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hidden="1"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hidden="1" customHeight="1" outlineLevel="1">
      <c r="A1227" s="464"/>
      <c r="B1227" s="254" t="s">
        <v>727</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3504">AF1226</f>
        <v>0</v>
      </c>
      <c r="AG1227" s="362">
        <f t="shared" si="3504"/>
        <v>0</v>
      </c>
      <c r="AH1227" s="362">
        <f t="shared" si="3504"/>
        <v>0</v>
      </c>
      <c r="AI1227" s="362">
        <f t="shared" si="3504"/>
        <v>0</v>
      </c>
      <c r="AJ1227" s="362">
        <f t="shared" si="3504"/>
        <v>0</v>
      </c>
      <c r="AK1227" s="362">
        <f t="shared" si="3504"/>
        <v>0</v>
      </c>
      <c r="AL1227" s="362">
        <f t="shared" si="3504"/>
        <v>0</v>
      </c>
      <c r="AM1227" s="362">
        <f t="shared" si="3504"/>
        <v>0</v>
      </c>
      <c r="AN1227" s="362">
        <f t="shared" si="3504"/>
        <v>0</v>
      </c>
      <c r="AO1227" s="362">
        <f t="shared" si="3504"/>
        <v>0</v>
      </c>
      <c r="AP1227" s="362">
        <f t="shared" si="3504"/>
        <v>0</v>
      </c>
      <c r="AQ1227" s="362">
        <f t="shared" si="3504"/>
        <v>0</v>
      </c>
      <c r="AR1227" s="362">
        <f t="shared" si="3504"/>
        <v>0</v>
      </c>
      <c r="AS1227" s="266"/>
    </row>
    <row r="1228" spans="1:46" ht="15" hidden="1"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hidden="1"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hidden="1"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hidden="1" customHeight="1" outlineLevel="1">
      <c r="A1231" s="464"/>
      <c r="B1231" s="254" t="s">
        <v>727</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3505">AF1230</f>
        <v>0</v>
      </c>
      <c r="AG1231" s="362">
        <f t="shared" si="3505"/>
        <v>0</v>
      </c>
      <c r="AH1231" s="362">
        <f t="shared" si="3505"/>
        <v>0</v>
      </c>
      <c r="AI1231" s="362">
        <f t="shared" si="3505"/>
        <v>0</v>
      </c>
      <c r="AJ1231" s="362">
        <f t="shared" si="3505"/>
        <v>0</v>
      </c>
      <c r="AK1231" s="362">
        <f t="shared" si="3505"/>
        <v>0</v>
      </c>
      <c r="AL1231" s="362">
        <f t="shared" si="3505"/>
        <v>0</v>
      </c>
      <c r="AM1231" s="362">
        <f t="shared" si="3505"/>
        <v>0</v>
      </c>
      <c r="AN1231" s="362">
        <f t="shared" si="3505"/>
        <v>0</v>
      </c>
      <c r="AO1231" s="362">
        <f t="shared" si="3505"/>
        <v>0</v>
      </c>
      <c r="AP1231" s="362">
        <f t="shared" si="3505"/>
        <v>0</v>
      </c>
      <c r="AQ1231" s="362">
        <f t="shared" si="3505"/>
        <v>0</v>
      </c>
      <c r="AR1231" s="362">
        <f t="shared" si="3505"/>
        <v>0</v>
      </c>
      <c r="AS1231" s="257"/>
    </row>
    <row r="1232" spans="1:46" ht="15" hidden="1"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5.75" hidden="1" outlineLevel="1">
      <c r="A1233" s="464"/>
      <c r="B1233" s="248" t="s">
        <v>488</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hidden="1" outlineLevel="1">
      <c r="A1234" s="464">
        <v>15</v>
      </c>
      <c r="B1234" s="254" t="s">
        <v>493</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hidden="1" outlineLevel="1">
      <c r="A1235" s="464"/>
      <c r="B1235" s="254" t="s">
        <v>727</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AE1234</f>
        <v>0</v>
      </c>
      <c r="AF1235" s="362">
        <f>AF1234</f>
        <v>0</v>
      </c>
      <c r="AG1235" s="362">
        <f t="shared" ref="AG1235:AI1235" si="3506">AG1234</f>
        <v>0</v>
      </c>
      <c r="AH1235" s="362">
        <f t="shared" si="3506"/>
        <v>0</v>
      </c>
      <c r="AI1235" s="362">
        <f t="shared" si="3506"/>
        <v>0</v>
      </c>
      <c r="AJ1235" s="362">
        <f>AJ1234</f>
        <v>0</v>
      </c>
      <c r="AK1235" s="362">
        <f t="shared" ref="AK1235:AR1235" si="3507">AK1234</f>
        <v>0</v>
      </c>
      <c r="AL1235" s="362">
        <f t="shared" si="3507"/>
        <v>0</v>
      </c>
      <c r="AM1235" s="362">
        <f t="shared" si="3507"/>
        <v>0</v>
      </c>
      <c r="AN1235" s="362">
        <f t="shared" si="3507"/>
        <v>0</v>
      </c>
      <c r="AO1235" s="362">
        <f t="shared" si="3507"/>
        <v>0</v>
      </c>
      <c r="AP1235" s="362">
        <f t="shared" si="3507"/>
        <v>0</v>
      </c>
      <c r="AQ1235" s="362">
        <f t="shared" si="3507"/>
        <v>0</v>
      </c>
      <c r="AR1235" s="362">
        <f t="shared" si="3507"/>
        <v>0</v>
      </c>
      <c r="AS1235" s="257"/>
    </row>
    <row r="1236" spans="1:46" hidden="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hidden="1" outlineLevel="1">
      <c r="A1237" s="464">
        <v>16</v>
      </c>
      <c r="B1237" s="283" t="s">
        <v>489</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hidden="1" outlineLevel="1">
      <c r="A1238" s="464"/>
      <c r="B1238" s="254" t="s">
        <v>727</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3508">AF1237</f>
        <v>0</v>
      </c>
      <c r="AG1238" s="362">
        <f t="shared" si="3508"/>
        <v>0</v>
      </c>
      <c r="AH1238" s="362">
        <f t="shared" si="3508"/>
        <v>0</v>
      </c>
      <c r="AI1238" s="362">
        <f t="shared" si="3508"/>
        <v>0</v>
      </c>
      <c r="AJ1238" s="362">
        <f t="shared" si="3508"/>
        <v>0</v>
      </c>
      <c r="AK1238" s="362">
        <f t="shared" si="3508"/>
        <v>0</v>
      </c>
      <c r="AL1238" s="362">
        <f t="shared" si="3508"/>
        <v>0</v>
      </c>
      <c r="AM1238" s="362">
        <f t="shared" si="3508"/>
        <v>0</v>
      </c>
      <c r="AN1238" s="362">
        <f t="shared" si="3508"/>
        <v>0</v>
      </c>
      <c r="AO1238" s="362">
        <f t="shared" si="3508"/>
        <v>0</v>
      </c>
      <c r="AP1238" s="362">
        <f t="shared" si="3508"/>
        <v>0</v>
      </c>
      <c r="AQ1238" s="362">
        <f t="shared" si="3508"/>
        <v>0</v>
      </c>
      <c r="AR1238" s="362">
        <f>AR1237</f>
        <v>0</v>
      </c>
      <c r="AS1238" s="257"/>
    </row>
    <row r="1239" spans="1:46" s="243" customFormat="1" hidden="1"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5.75" hidden="1" outlineLevel="1">
      <c r="A1240" s="464"/>
      <c r="B1240" s="455" t="s">
        <v>494</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idden="1"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hidden="1" outlineLevel="1">
      <c r="A1242" s="464"/>
      <c r="B1242" s="254" t="s">
        <v>727</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3509">AF1241</f>
        <v>0</v>
      </c>
      <c r="AG1242" s="362">
        <f t="shared" si="3509"/>
        <v>0</v>
      </c>
      <c r="AH1242" s="362">
        <f t="shared" si="3509"/>
        <v>0</v>
      </c>
      <c r="AI1242" s="362">
        <f t="shared" si="3509"/>
        <v>0</v>
      </c>
      <c r="AJ1242" s="362">
        <f t="shared" si="3509"/>
        <v>0</v>
      </c>
      <c r="AK1242" s="362">
        <f t="shared" si="3509"/>
        <v>0</v>
      </c>
      <c r="AL1242" s="362">
        <f t="shared" si="3509"/>
        <v>0</v>
      </c>
      <c r="AM1242" s="362">
        <f t="shared" si="3509"/>
        <v>0</v>
      </c>
      <c r="AN1242" s="362">
        <f t="shared" si="3509"/>
        <v>0</v>
      </c>
      <c r="AO1242" s="362">
        <f t="shared" si="3509"/>
        <v>0</v>
      </c>
      <c r="AP1242" s="362">
        <f t="shared" si="3509"/>
        <v>0</v>
      </c>
      <c r="AQ1242" s="362">
        <f t="shared" si="3509"/>
        <v>0</v>
      </c>
      <c r="AR1242" s="362">
        <f t="shared" si="3509"/>
        <v>0</v>
      </c>
      <c r="AS1242" s="266"/>
    </row>
    <row r="1243" spans="1:46" hidden="1"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hidden="1"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hidden="1" outlineLevel="1">
      <c r="A1245" s="464"/>
      <c r="B1245" s="254" t="s">
        <v>727</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3510">AF1244</f>
        <v>0</v>
      </c>
      <c r="AG1245" s="362">
        <f t="shared" si="3510"/>
        <v>0</v>
      </c>
      <c r="AH1245" s="362">
        <f t="shared" si="3510"/>
        <v>0</v>
      </c>
      <c r="AI1245" s="362">
        <f t="shared" si="3510"/>
        <v>0</v>
      </c>
      <c r="AJ1245" s="362">
        <f t="shared" si="3510"/>
        <v>0</v>
      </c>
      <c r="AK1245" s="362">
        <f t="shared" si="3510"/>
        <v>0</v>
      </c>
      <c r="AL1245" s="362">
        <f t="shared" si="3510"/>
        <v>0</v>
      </c>
      <c r="AM1245" s="362">
        <f t="shared" si="3510"/>
        <v>0</v>
      </c>
      <c r="AN1245" s="362">
        <f t="shared" si="3510"/>
        <v>0</v>
      </c>
      <c r="AO1245" s="362">
        <f t="shared" si="3510"/>
        <v>0</v>
      </c>
      <c r="AP1245" s="362">
        <f t="shared" si="3510"/>
        <v>0</v>
      </c>
      <c r="AQ1245" s="362">
        <f t="shared" si="3510"/>
        <v>0</v>
      </c>
      <c r="AR1245" s="362">
        <f t="shared" si="3510"/>
        <v>0</v>
      </c>
      <c r="AS1245" s="266"/>
    </row>
    <row r="1246" spans="1:46" hidden="1"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hidden="1"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hidden="1" outlineLevel="1">
      <c r="A1248" s="464"/>
      <c r="B1248" s="254" t="s">
        <v>727</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3511">AF1247</f>
        <v>0</v>
      </c>
      <c r="AG1248" s="362">
        <f t="shared" si="3511"/>
        <v>0</v>
      </c>
      <c r="AH1248" s="362">
        <f t="shared" si="3511"/>
        <v>0</v>
      </c>
      <c r="AI1248" s="362">
        <f t="shared" si="3511"/>
        <v>0</v>
      </c>
      <c r="AJ1248" s="362">
        <f t="shared" si="3511"/>
        <v>0</v>
      </c>
      <c r="AK1248" s="362">
        <f t="shared" si="3511"/>
        <v>0</v>
      </c>
      <c r="AL1248" s="362">
        <f t="shared" si="3511"/>
        <v>0</v>
      </c>
      <c r="AM1248" s="362">
        <f t="shared" si="3511"/>
        <v>0</v>
      </c>
      <c r="AN1248" s="362">
        <f t="shared" si="3511"/>
        <v>0</v>
      </c>
      <c r="AO1248" s="362">
        <f t="shared" si="3511"/>
        <v>0</v>
      </c>
      <c r="AP1248" s="362">
        <f t="shared" si="3511"/>
        <v>0</v>
      </c>
      <c r="AQ1248" s="362">
        <f t="shared" si="3511"/>
        <v>0</v>
      </c>
      <c r="AR1248" s="362">
        <f t="shared" si="3511"/>
        <v>0</v>
      </c>
      <c r="AS1248" s="257"/>
    </row>
    <row r="1249" spans="1:45" hidden="1"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hidden="1"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hidden="1" outlineLevel="1">
      <c r="A1251" s="464"/>
      <c r="B1251" s="254" t="s">
        <v>727</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3512">AE1250</f>
        <v>0</v>
      </c>
      <c r="AF1251" s="362">
        <f t="shared" si="3512"/>
        <v>0</v>
      </c>
      <c r="AG1251" s="362">
        <f t="shared" si="3512"/>
        <v>0</v>
      </c>
      <c r="AH1251" s="362">
        <f t="shared" si="3512"/>
        <v>0</v>
      </c>
      <c r="AI1251" s="362">
        <f t="shared" si="3512"/>
        <v>0</v>
      </c>
      <c r="AJ1251" s="362">
        <f t="shared" si="3512"/>
        <v>0</v>
      </c>
      <c r="AK1251" s="362">
        <f t="shared" si="3512"/>
        <v>0</v>
      </c>
      <c r="AL1251" s="362">
        <f t="shared" si="3512"/>
        <v>0</v>
      </c>
      <c r="AM1251" s="362">
        <f t="shared" si="3512"/>
        <v>0</v>
      </c>
      <c r="AN1251" s="362">
        <f t="shared" si="3512"/>
        <v>0</v>
      </c>
      <c r="AO1251" s="362">
        <f t="shared" si="3512"/>
        <v>0</v>
      </c>
      <c r="AP1251" s="362">
        <f t="shared" si="3512"/>
        <v>0</v>
      </c>
      <c r="AQ1251" s="362">
        <f t="shared" si="3512"/>
        <v>0</v>
      </c>
      <c r="AR1251" s="362">
        <f t="shared" si="3512"/>
        <v>0</v>
      </c>
      <c r="AS1251" s="266"/>
    </row>
    <row r="1252" spans="1:45" ht="15.75" hidden="1"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5.75" outlineLevel="1">
      <c r="A1253" s="464"/>
      <c r="B1253" s="454" t="s">
        <v>501</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5.75" outlineLevel="1">
      <c r="A1254" s="464"/>
      <c r="B1254" s="443" t="s">
        <v>497</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customHeight="1" outlineLevel="1">
      <c r="A1255" s="464">
        <v>21</v>
      </c>
      <c r="B1255" s="379" t="s">
        <v>113</v>
      </c>
      <c r="C1255" s="251" t="s">
        <v>25</v>
      </c>
      <c r="D1255" s="255">
        <f>SUMIFS('7.  Persistence Report'!BA$27:BA$603,'7.  Persistence Report'!$D$27:$D$603,$B1255,'7.  Persistence Report'!$H$27:$H$603,$D$1185,'7.  Persistence Report'!$J$27:$J$603,"&lt;&gt;Adjustment")</f>
        <v>0</v>
      </c>
      <c r="E1255" s="255">
        <f>SUMIFS('7.  Persistence Report'!BB$27:BB$603,'7.  Persistence Report'!$D$27:$D$603,$B1255,'7.  Persistence Report'!$H$27:$H$603,$D$1185,'7.  Persistence Report'!$J$27:$J$603,"&lt;&gt;Adjustment")</f>
        <v>0</v>
      </c>
      <c r="F1255" s="255">
        <f>SUMIFS('7.  Persistence Report'!BC$27:BC$603,'7.  Persistence Report'!$D$27:$D$603,$B1255,'7.  Persistence Report'!$H$27:$H$603,$D$1185,'7.  Persistence Report'!$J$27:$J$603,"&lt;&gt;Adjustment")</f>
        <v>0</v>
      </c>
      <c r="G1255" s="255">
        <f>SUMIFS('7.  Persistence Report'!BD$27:BD$603,'7.  Persistence Report'!$D$27:$D$603,$B1255,'7.  Persistence Report'!$H$27:$H$603,$D$1185,'7.  Persistence Report'!$J$27:$J$603,"&lt;&gt;Adjustment")</f>
        <v>0</v>
      </c>
      <c r="H1255" s="255">
        <f>SUMIFS('7.  Persistence Report'!BE$27:BE$603,'7.  Persistence Report'!$D$27:$D$603,$B1255,'7.  Persistence Report'!$H$27:$H$603,$D$1185,'7.  Persistence Report'!$J$27:$J$603,"&lt;&gt;Adjustment")</f>
        <v>0</v>
      </c>
      <c r="I1255" s="255">
        <f>SUMIFS('7.  Persistence Report'!BF$27:BF$603,'7.  Persistence Report'!$D$27:$D$603,$B1255,'7.  Persistence Report'!$H$27:$H$603,$D$1185,'7.  Persistence Report'!$J$27:$J$603,"&lt;&gt;Adjustment")</f>
        <v>0</v>
      </c>
      <c r="J1255" s="255">
        <f>SUMIFS('7.  Persistence Report'!BG$27:BG$603,'7.  Persistence Report'!$D$27:$D$603,$B1255,'7.  Persistence Report'!$H$27:$H$603,$D$1185,'7.  Persistence Report'!$J$27:$J$603,"&lt;&gt;Adjustment")</f>
        <v>0</v>
      </c>
      <c r="K1255" s="255">
        <f>SUMIFS('7.  Persistence Report'!BH$27:BH$603,'7.  Persistence Report'!$D$27:$D$603,$B1255,'7.  Persistence Report'!$H$27:$H$603,$D$1185,'7.  Persistence Report'!$J$27:$J$603,"&lt;&gt;Adjustment")</f>
        <v>0</v>
      </c>
      <c r="L1255" s="255">
        <f>SUMIFS('7.  Persistence Report'!BI$27:BI$603,'7.  Persistence Report'!$D$27:$D$603,$B1255,'7.  Persistence Report'!$H$27:$H$603,$D$1185,'7.  Persistence Report'!$J$27:$J$603,"&lt;&gt;Adjustment")</f>
        <v>0</v>
      </c>
      <c r="M1255" s="255">
        <f>SUMIFS('7.  Persistence Report'!BJ$27:BJ$603,'7.  Persistence Report'!$D$27:$D$603,$B1255,'7.  Persistence Report'!$H$27:$H$603,$D$1185,'7.  Persistence Report'!$J$27:$J$603,"&lt;&gt;Adjustment")</f>
        <v>0</v>
      </c>
      <c r="N1255" s="255">
        <f>SUMIFS('7.  Persistence Report'!BK$27:BK$603,'7.  Persistence Report'!$D$27:$D$603,$B1255,'7.  Persistence Report'!$H$27:$H$603,$D$1185,'7.  Persistence Report'!$J$27:$J$603,"&lt;&gt;Adjustment")</f>
        <v>0</v>
      </c>
      <c r="O1255" s="255">
        <f>SUMIFS('7.  Persistence Report'!BL$27:BL$603,'7.  Persistence Report'!$D$27:$D$603,$B1255,'7.  Persistence Report'!$H$27:$H$603,$D$1185,'7.  Persistence Report'!$J$27:$J$603,"&lt;&gt;Adjustment")</f>
        <v>0</v>
      </c>
      <c r="P1255" s="255">
        <f>SUMIFS('7.  Persistence Report'!BM$27:BM$603,'7.  Persistence Report'!$D$27:$D$603,$B1255,'7.  Persistence Report'!$H$27:$H$603,$D$1185,'7.  Persistence Report'!$J$27:$J$603,"&lt;&gt;Adjustment")</f>
        <v>0</v>
      </c>
      <c r="Q1255" s="251"/>
      <c r="R1255" s="255">
        <f>SUMIFS('7.  Persistence Report'!V$27:V$603,'7.  Persistence Report'!$D$27:$D$603,$B1255,'7.  Persistence Report'!$H$27:$H$603,$R$1185,'7.  Persistence Report'!$J$27:$J$603,"&lt;&gt;Adjustment")</f>
        <v>0</v>
      </c>
      <c r="S1255" s="255">
        <f>SUMIFS('7.  Persistence Report'!W$27:W$603,'7.  Persistence Report'!$D$27:$D$603,$B1255,'7.  Persistence Report'!$H$27:$H$603,$R$1185,'7.  Persistence Report'!$J$27:$J$603,"&lt;&gt;Adjustment")</f>
        <v>0</v>
      </c>
      <c r="T1255" s="255">
        <f>SUMIFS('7.  Persistence Report'!X$27:X$603,'7.  Persistence Report'!$D$27:$D$603,$B1255,'7.  Persistence Report'!$H$27:$H$603,$R$1185,'7.  Persistence Report'!$J$27:$J$603,"&lt;&gt;Adjustment")</f>
        <v>0</v>
      </c>
      <c r="U1255" s="255">
        <f>SUMIFS('7.  Persistence Report'!Y$27:Y$603,'7.  Persistence Report'!$D$27:$D$603,$B1255,'7.  Persistence Report'!$H$27:$H$603,$R$1185,'7.  Persistence Report'!$J$27:$J$603,"&lt;&gt;Adjustment")</f>
        <v>0</v>
      </c>
      <c r="V1255" s="255">
        <f>SUMIFS('7.  Persistence Report'!Z$27:Z$603,'7.  Persistence Report'!$D$27:$D$603,$B1255,'7.  Persistence Report'!$H$27:$H$603,$R$1185,'7.  Persistence Report'!$J$27:$J$603,"&lt;&gt;Adjustment")</f>
        <v>0</v>
      </c>
      <c r="W1255" s="255">
        <f>SUMIFS('7.  Persistence Report'!AA$27:AA$603,'7.  Persistence Report'!$D$27:$D$603,$B1255,'7.  Persistence Report'!$H$27:$H$603,$R$1185,'7.  Persistence Report'!$J$27:$J$603,"&lt;&gt;Adjustment")</f>
        <v>0</v>
      </c>
      <c r="X1255" s="255">
        <f>SUMIFS('7.  Persistence Report'!AB$27:AB$603,'7.  Persistence Report'!$D$27:$D$603,$B1255,'7.  Persistence Report'!$H$27:$H$603,$R$1185,'7.  Persistence Report'!$J$27:$J$603,"&lt;&gt;Adjustment")</f>
        <v>0</v>
      </c>
      <c r="Y1255" s="255">
        <f>SUMIFS('7.  Persistence Report'!AC$27:AC$603,'7.  Persistence Report'!$D$27:$D$603,$B1255,'7.  Persistence Report'!$H$27:$H$603,$R$1185,'7.  Persistence Report'!$J$27:$J$603,"&lt;&gt;Adjustment")</f>
        <v>0</v>
      </c>
      <c r="Z1255" s="255">
        <f>SUMIFS('7.  Persistence Report'!AD$27:AD$603,'7.  Persistence Report'!$D$27:$D$603,$B1255,'7.  Persistence Report'!$H$27:$H$603,$R$1185,'7.  Persistence Report'!$J$27:$J$603,"&lt;&gt;Adjustment")</f>
        <v>0</v>
      </c>
      <c r="AA1255" s="255">
        <f>SUMIFS('7.  Persistence Report'!AE$27:AE$603,'7.  Persistence Report'!$D$27:$D$603,$B1255,'7.  Persistence Report'!$H$27:$H$603,$R$1185,'7.  Persistence Report'!$J$27:$J$603,"&lt;&gt;Adjustment")</f>
        <v>0</v>
      </c>
      <c r="AB1255" s="255">
        <f>SUMIFS('7.  Persistence Report'!AF$27:AF$603,'7.  Persistence Report'!$D$27:$D$603,$B1255,'7.  Persistence Report'!$H$27:$H$603,$R$1185,'7.  Persistence Report'!$J$27:$J$603,"&lt;&gt;Adjustment")</f>
        <v>0</v>
      </c>
      <c r="AC1255" s="255">
        <f>SUMIFS('7.  Persistence Report'!AG$27:AG$603,'7.  Persistence Report'!$D$27:$D$603,$B1255,'7.  Persistence Report'!$H$27:$H$603,$R$1185,'7.  Persistence Report'!$J$27:$J$603,"&lt;&gt;Adjustment")</f>
        <v>0</v>
      </c>
      <c r="AD1255" s="255">
        <f>SUMIFS('7.  Persistence Report'!AH$27:AH$603,'7.  Persistence Report'!$D$27:$D$603,$B1255,'7.  Persistence Report'!$H$27:$H$603,$R$1185,'7.  Persistence Report'!$J$27:$J$603,"&lt;&gt;Adjustment")</f>
        <v>0</v>
      </c>
      <c r="AE1255" s="361">
        <f>IFERROR(VLOOKUP($B1255,'3-a.  Rate Class Allocations'!$B:$BK,40,FALSE),0)</f>
        <v>0</v>
      </c>
      <c r="AF1255" s="361">
        <f>IFERROR(VLOOKUP($B1255,'3-a.  Rate Class Allocations'!$B:$BK,42,FALSE),0)</f>
        <v>0</v>
      </c>
      <c r="AG1255" s="361">
        <f>IFERROR(VLOOKUP($B1255,'3-a.  Rate Class Allocations'!$B:$BK,44,FALSE),0)</f>
        <v>0</v>
      </c>
      <c r="AH1255" s="361">
        <f>IFERROR(VLOOKUP($B1255,'3-a.  Rate Class Allocations'!$B:$BK,45,FALSE),0)</f>
        <v>0</v>
      </c>
      <c r="AI1255" s="361">
        <f>IFERROR(VLOOKUP($B1255,'3-a.  Rate Class Allocations'!$B:$BK,47,FALSE),0)</f>
        <v>0</v>
      </c>
      <c r="AJ1255" s="361">
        <f>IFERROR(VLOOKUP($B1255,'3-a.  Rate Class Allocations'!$B:$BK,49,FALSE),0)</f>
        <v>0</v>
      </c>
      <c r="AK1255" s="361"/>
      <c r="AL1255" s="361"/>
      <c r="AM1255" s="361"/>
      <c r="AN1255" s="361"/>
      <c r="AO1255" s="361"/>
      <c r="AP1255" s="361"/>
      <c r="AQ1255" s="361"/>
      <c r="AR1255" s="361"/>
      <c r="AS1255" s="256">
        <f>SUM(AE1255:AR1255)</f>
        <v>0</v>
      </c>
    </row>
    <row r="1256" spans="1:45" ht="15" customHeight="1" outlineLevel="1">
      <c r="A1256" s="464"/>
      <c r="B1256" s="254" t="s">
        <v>727</v>
      </c>
      <c r="C1256" s="251" t="s">
        <v>163</v>
      </c>
      <c r="D1256" s="255">
        <f>SUMIFS('7.  Persistence Report'!BA$27:BA$603,'7.  Persistence Report'!$D$27:$D$603,$B1255,'7.  Persistence Report'!$H$27:$H$603,$D$1185,'7.  Persistence Report'!$J$27:$J$603,"Adjustment")</f>
        <v>0</v>
      </c>
      <c r="E1256" s="255">
        <f>SUMIFS('7.  Persistence Report'!BB$27:BB$603,'7.  Persistence Report'!$D$27:$D$603,$B1255,'7.  Persistence Report'!$H$27:$H$603,$D$1185,'7.  Persistence Report'!$J$27:$J$603,"Adjustment")</f>
        <v>0</v>
      </c>
      <c r="F1256" s="255">
        <f>SUMIFS('7.  Persistence Report'!BC$27:BC$603,'7.  Persistence Report'!$D$27:$D$603,$B1255,'7.  Persistence Report'!$H$27:$H$603,$D$1185,'7.  Persistence Report'!$J$27:$J$603,"Adjustment")</f>
        <v>0</v>
      </c>
      <c r="G1256" s="255">
        <f>SUMIFS('7.  Persistence Report'!BD$27:BD$603,'7.  Persistence Report'!$D$27:$D$603,$B1255,'7.  Persistence Report'!$H$27:$H$603,$D$1185,'7.  Persistence Report'!$J$27:$J$603,"Adjustment")</f>
        <v>0</v>
      </c>
      <c r="H1256" s="255">
        <f>SUMIFS('7.  Persistence Report'!BE$27:BE$603,'7.  Persistence Report'!$D$27:$D$603,$B1255,'7.  Persistence Report'!$H$27:$H$603,$D$1185,'7.  Persistence Report'!$J$27:$J$603,"Adjustment")</f>
        <v>0</v>
      </c>
      <c r="I1256" s="255">
        <f>SUMIFS('7.  Persistence Report'!BF$27:BF$603,'7.  Persistence Report'!$D$27:$D$603,$B1255,'7.  Persistence Report'!$H$27:$H$603,$D$1185,'7.  Persistence Report'!$J$27:$J$603,"Adjustment")</f>
        <v>0</v>
      </c>
      <c r="J1256" s="255">
        <f>SUMIFS('7.  Persistence Report'!BG$27:BG$603,'7.  Persistence Report'!$D$27:$D$603,$B1255,'7.  Persistence Report'!$H$27:$H$603,$D$1185,'7.  Persistence Report'!$J$27:$J$603,"Adjustment")</f>
        <v>0</v>
      </c>
      <c r="K1256" s="255">
        <f>SUMIFS('7.  Persistence Report'!BH$27:BH$603,'7.  Persistence Report'!$D$27:$D$603,$B1255,'7.  Persistence Report'!$H$27:$H$603,$D$1185,'7.  Persistence Report'!$J$27:$J$603,"Adjustment")</f>
        <v>0</v>
      </c>
      <c r="L1256" s="255">
        <f>SUMIFS('7.  Persistence Report'!BI$27:BI$603,'7.  Persistence Report'!$D$27:$D$603,$B1255,'7.  Persistence Report'!$H$27:$H$603,$D$1185,'7.  Persistence Report'!$J$27:$J$603,"Adjustment")</f>
        <v>0</v>
      </c>
      <c r="M1256" s="255">
        <f>SUMIFS('7.  Persistence Report'!BJ$27:BJ$603,'7.  Persistence Report'!$D$27:$D$603,$B1255,'7.  Persistence Report'!$H$27:$H$603,$D$1185,'7.  Persistence Report'!$J$27:$J$603,"Adjustment")</f>
        <v>0</v>
      </c>
      <c r="N1256" s="255">
        <f>SUMIFS('7.  Persistence Report'!BK$27:BK$603,'7.  Persistence Report'!$D$27:$D$603,$B1255,'7.  Persistence Report'!$H$27:$H$603,$D$1185,'7.  Persistence Report'!$J$27:$J$603,"Adjustment")</f>
        <v>0</v>
      </c>
      <c r="O1256" s="255">
        <f>SUMIFS('7.  Persistence Report'!BL$27:BL$603,'7.  Persistence Report'!$D$27:$D$603,$B1255,'7.  Persistence Report'!$H$27:$H$603,$D$1185,'7.  Persistence Report'!$J$27:$J$603,"Adjustment")</f>
        <v>0</v>
      </c>
      <c r="P1256" s="255">
        <f>SUMIFS('7.  Persistence Report'!BM$27:BM$603,'7.  Persistence Report'!$D$27:$D$603,$B1255,'7.  Persistence Report'!$H$27:$H$603,$D$1185,'7.  Persistence Report'!$J$27:$J$603,"Adjustment")</f>
        <v>0</v>
      </c>
      <c r="Q1256" s="251"/>
      <c r="R1256" s="255">
        <f>SUMIFS('7.  Persistence Report'!V$27:V$603,'7.  Persistence Report'!$D$27:$D$603,$B1255,'7.  Persistence Report'!$H$27:$H$603,$R$1185,'7.  Persistence Report'!$J$27:$J$603,"Adjustment")</f>
        <v>0</v>
      </c>
      <c r="S1256" s="255">
        <f>SUMIFS('7.  Persistence Report'!W$27:W$603,'7.  Persistence Report'!$D$27:$D$603,$B1255,'7.  Persistence Report'!$H$27:$H$603,$R$1185,'7.  Persistence Report'!$J$27:$J$603,"Adjustment")</f>
        <v>0</v>
      </c>
      <c r="T1256" s="255">
        <f>SUMIFS('7.  Persistence Report'!X$27:X$603,'7.  Persistence Report'!$D$27:$D$603,$B1255,'7.  Persistence Report'!$H$27:$H$603,$R$1185,'7.  Persistence Report'!$J$27:$J$603,"Adjustment")</f>
        <v>0</v>
      </c>
      <c r="U1256" s="255">
        <f>SUMIFS('7.  Persistence Report'!Y$27:Y$603,'7.  Persistence Report'!$D$27:$D$603,$B1255,'7.  Persistence Report'!$H$27:$H$603,$R$1185,'7.  Persistence Report'!$J$27:$J$603,"Adjustment")</f>
        <v>0</v>
      </c>
      <c r="V1256" s="255">
        <f>SUMIFS('7.  Persistence Report'!Z$27:Z$603,'7.  Persistence Report'!$D$27:$D$603,$B1255,'7.  Persistence Report'!$H$27:$H$603,$R$1185,'7.  Persistence Report'!$J$27:$J$603,"Adjustment")</f>
        <v>0</v>
      </c>
      <c r="W1256" s="255">
        <f>SUMIFS('7.  Persistence Report'!AA$27:AA$603,'7.  Persistence Report'!$D$27:$D$603,$B1255,'7.  Persistence Report'!$H$27:$H$603,$R$1185,'7.  Persistence Report'!$J$27:$J$603,"Adjustment")</f>
        <v>0</v>
      </c>
      <c r="X1256" s="255">
        <f>SUMIFS('7.  Persistence Report'!AB$27:AB$603,'7.  Persistence Report'!$D$27:$D$603,$B1255,'7.  Persistence Report'!$H$27:$H$603,$R$1185,'7.  Persistence Report'!$J$27:$J$603,"Adjustment")</f>
        <v>0</v>
      </c>
      <c r="Y1256" s="255">
        <f>SUMIFS('7.  Persistence Report'!AC$27:AC$603,'7.  Persistence Report'!$D$27:$D$603,$B1255,'7.  Persistence Report'!$H$27:$H$603,$R$1185,'7.  Persistence Report'!$J$27:$J$603,"Adjustment")</f>
        <v>0</v>
      </c>
      <c r="Z1256" s="255">
        <f>SUMIFS('7.  Persistence Report'!AD$27:AD$603,'7.  Persistence Report'!$D$27:$D$603,$B1255,'7.  Persistence Report'!$H$27:$H$603,$R$1185,'7.  Persistence Report'!$J$27:$J$603,"Adjustment")</f>
        <v>0</v>
      </c>
      <c r="AA1256" s="255">
        <f>SUMIFS('7.  Persistence Report'!AE$27:AE$603,'7.  Persistence Report'!$D$27:$D$603,$B1255,'7.  Persistence Report'!$H$27:$H$603,$R$1185,'7.  Persistence Report'!$J$27:$J$603,"Adjustment")</f>
        <v>0</v>
      </c>
      <c r="AB1256" s="255">
        <f>SUMIFS('7.  Persistence Report'!AF$27:AF$603,'7.  Persistence Report'!$D$27:$D$603,$B1255,'7.  Persistence Report'!$H$27:$H$603,$R$1185,'7.  Persistence Report'!$J$27:$J$603,"Adjustment")</f>
        <v>0</v>
      </c>
      <c r="AC1256" s="255">
        <f>SUMIFS('7.  Persistence Report'!AG$27:AG$603,'7.  Persistence Report'!$D$27:$D$603,$B1255,'7.  Persistence Report'!$H$27:$H$603,$R$1185,'7.  Persistence Report'!$J$27:$J$603,"Adjustment")</f>
        <v>0</v>
      </c>
      <c r="AD1256" s="255">
        <f>SUMIFS('7.  Persistence Report'!AH$27:AH$603,'7.  Persistence Report'!$D$27:$D$603,$B1255,'7.  Persistence Report'!$H$27:$H$603,$R$1185,'7.  Persistence Report'!$J$27:$J$603,"Adjustment")</f>
        <v>0</v>
      </c>
      <c r="AE1256" s="362">
        <f>AE1255</f>
        <v>0</v>
      </c>
      <c r="AF1256" s="362">
        <f t="shared" ref="AF1256:AR1256" si="3513">AF1255</f>
        <v>0</v>
      </c>
      <c r="AG1256" s="362">
        <f t="shared" si="3513"/>
        <v>0</v>
      </c>
      <c r="AH1256" s="362">
        <f t="shared" si="3513"/>
        <v>0</v>
      </c>
      <c r="AI1256" s="362">
        <f t="shared" si="3513"/>
        <v>0</v>
      </c>
      <c r="AJ1256" s="362">
        <f t="shared" si="3513"/>
        <v>0</v>
      </c>
      <c r="AK1256" s="362">
        <f t="shared" si="3513"/>
        <v>0</v>
      </c>
      <c r="AL1256" s="362">
        <f t="shared" si="3513"/>
        <v>0</v>
      </c>
      <c r="AM1256" s="362">
        <f t="shared" si="3513"/>
        <v>0</v>
      </c>
      <c r="AN1256" s="362">
        <f t="shared" si="3513"/>
        <v>0</v>
      </c>
      <c r="AO1256" s="362">
        <f t="shared" si="3513"/>
        <v>0</v>
      </c>
      <c r="AP1256" s="362">
        <f t="shared" si="3513"/>
        <v>0</v>
      </c>
      <c r="AQ1256" s="362">
        <f t="shared" si="3513"/>
        <v>0</v>
      </c>
      <c r="AR1256" s="362">
        <f t="shared" si="3513"/>
        <v>0</v>
      </c>
      <c r="AS1256" s="266"/>
    </row>
    <row r="1257" spans="1:45" ht="15"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customHeight="1" outlineLevel="1">
      <c r="A1258" s="464">
        <v>22</v>
      </c>
      <c r="B1258" s="379" t="s">
        <v>114</v>
      </c>
      <c r="C1258" s="251" t="s">
        <v>25</v>
      </c>
      <c r="D1258" s="255">
        <f>SUMIFS('7.  Persistence Report'!BA$27:BA$603,'7.  Persistence Report'!$D$27:$D$603,$B1258,'7.  Persistence Report'!$H$27:$H$603,$D$1185,'7.  Persistence Report'!$J$27:$J$603,"&lt;&gt;Adjustment")</f>
        <v>0</v>
      </c>
      <c r="E1258" s="255">
        <f>SUMIFS('7.  Persistence Report'!BB$27:BB$603,'7.  Persistence Report'!$D$27:$D$603,$B1258,'7.  Persistence Report'!$H$27:$H$603,$D$1185,'7.  Persistence Report'!$J$27:$J$603,"&lt;&gt;Adjustment")</f>
        <v>0</v>
      </c>
      <c r="F1258" s="255">
        <f>SUMIFS('7.  Persistence Report'!BC$27:BC$603,'7.  Persistence Report'!$D$27:$D$603,$B1258,'7.  Persistence Report'!$H$27:$H$603,$D$1185,'7.  Persistence Report'!$J$27:$J$603,"&lt;&gt;Adjustment")</f>
        <v>0</v>
      </c>
      <c r="G1258" s="255">
        <f>SUMIFS('7.  Persistence Report'!BD$27:BD$603,'7.  Persistence Report'!$D$27:$D$603,$B1258,'7.  Persistence Report'!$H$27:$H$603,$D$1185,'7.  Persistence Report'!$J$27:$J$603,"&lt;&gt;Adjustment")</f>
        <v>0</v>
      </c>
      <c r="H1258" s="255">
        <f>SUMIFS('7.  Persistence Report'!BE$27:BE$603,'7.  Persistence Report'!$D$27:$D$603,$B1258,'7.  Persistence Report'!$H$27:$H$603,$D$1185,'7.  Persistence Report'!$J$27:$J$603,"&lt;&gt;Adjustment")</f>
        <v>0</v>
      </c>
      <c r="I1258" s="255">
        <f>SUMIFS('7.  Persistence Report'!BF$27:BF$603,'7.  Persistence Report'!$D$27:$D$603,$B1258,'7.  Persistence Report'!$H$27:$H$603,$D$1185,'7.  Persistence Report'!$J$27:$J$603,"&lt;&gt;Adjustment")</f>
        <v>0</v>
      </c>
      <c r="J1258" s="255">
        <f>SUMIFS('7.  Persistence Report'!BG$27:BG$603,'7.  Persistence Report'!$D$27:$D$603,$B1258,'7.  Persistence Report'!$H$27:$H$603,$D$1185,'7.  Persistence Report'!$J$27:$J$603,"&lt;&gt;Adjustment")</f>
        <v>0</v>
      </c>
      <c r="K1258" s="255">
        <f>SUMIFS('7.  Persistence Report'!BH$27:BH$603,'7.  Persistence Report'!$D$27:$D$603,$B1258,'7.  Persistence Report'!$H$27:$H$603,$D$1185,'7.  Persistence Report'!$J$27:$J$603,"&lt;&gt;Adjustment")</f>
        <v>0</v>
      </c>
      <c r="L1258" s="255">
        <f>SUMIFS('7.  Persistence Report'!BI$27:BI$603,'7.  Persistence Report'!$D$27:$D$603,$B1258,'7.  Persistence Report'!$H$27:$H$603,$D$1185,'7.  Persistence Report'!$J$27:$J$603,"&lt;&gt;Adjustment")</f>
        <v>0</v>
      </c>
      <c r="M1258" s="255">
        <f>SUMIFS('7.  Persistence Report'!BJ$27:BJ$603,'7.  Persistence Report'!$D$27:$D$603,$B1258,'7.  Persistence Report'!$H$27:$H$603,$D$1185,'7.  Persistence Report'!$J$27:$J$603,"&lt;&gt;Adjustment")</f>
        <v>0</v>
      </c>
      <c r="N1258" s="255">
        <f>SUMIFS('7.  Persistence Report'!BK$27:BK$603,'7.  Persistence Report'!$D$27:$D$603,$B1258,'7.  Persistence Report'!$H$27:$H$603,$D$1185,'7.  Persistence Report'!$J$27:$J$603,"&lt;&gt;Adjustment")</f>
        <v>0</v>
      </c>
      <c r="O1258" s="255">
        <f>SUMIFS('7.  Persistence Report'!BL$27:BL$603,'7.  Persistence Report'!$D$27:$D$603,$B1258,'7.  Persistence Report'!$H$27:$H$603,$D$1185,'7.  Persistence Report'!$J$27:$J$603,"&lt;&gt;Adjustment")</f>
        <v>0</v>
      </c>
      <c r="P1258" s="255">
        <f>SUMIFS('7.  Persistence Report'!BM$27:BM$603,'7.  Persistence Report'!$D$27:$D$603,$B1258,'7.  Persistence Report'!$H$27:$H$603,$D$1185,'7.  Persistence Report'!$J$27:$J$603,"&lt;&gt;Adjustment")</f>
        <v>0</v>
      </c>
      <c r="Q1258" s="251"/>
      <c r="R1258" s="255">
        <f>SUMIFS('7.  Persistence Report'!V$27:V$603,'7.  Persistence Report'!$D$27:$D$603,$B1258,'7.  Persistence Report'!$H$27:$H$603,$R$1185,'7.  Persistence Report'!$J$27:$J$603,"&lt;&gt;Adjustment")</f>
        <v>0</v>
      </c>
      <c r="S1258" s="255">
        <f>SUMIFS('7.  Persistence Report'!W$27:W$603,'7.  Persistence Report'!$D$27:$D$603,$B1258,'7.  Persistence Report'!$H$27:$H$603,$R$1185,'7.  Persistence Report'!$J$27:$J$603,"&lt;&gt;Adjustment")</f>
        <v>0</v>
      </c>
      <c r="T1258" s="255">
        <f>SUMIFS('7.  Persistence Report'!X$27:X$603,'7.  Persistence Report'!$D$27:$D$603,$B1258,'7.  Persistence Report'!$H$27:$H$603,$R$1185,'7.  Persistence Report'!$J$27:$J$603,"&lt;&gt;Adjustment")</f>
        <v>0</v>
      </c>
      <c r="U1258" s="255">
        <f>SUMIFS('7.  Persistence Report'!Y$27:Y$603,'7.  Persistence Report'!$D$27:$D$603,$B1258,'7.  Persistence Report'!$H$27:$H$603,$R$1185,'7.  Persistence Report'!$J$27:$J$603,"&lt;&gt;Adjustment")</f>
        <v>0</v>
      </c>
      <c r="V1258" s="255">
        <f>SUMIFS('7.  Persistence Report'!Z$27:Z$603,'7.  Persistence Report'!$D$27:$D$603,$B1258,'7.  Persistence Report'!$H$27:$H$603,$R$1185,'7.  Persistence Report'!$J$27:$J$603,"&lt;&gt;Adjustment")</f>
        <v>0</v>
      </c>
      <c r="W1258" s="255">
        <f>SUMIFS('7.  Persistence Report'!AA$27:AA$603,'7.  Persistence Report'!$D$27:$D$603,$B1258,'7.  Persistence Report'!$H$27:$H$603,$R$1185,'7.  Persistence Report'!$J$27:$J$603,"&lt;&gt;Adjustment")</f>
        <v>0</v>
      </c>
      <c r="X1258" s="255">
        <f>SUMIFS('7.  Persistence Report'!AB$27:AB$603,'7.  Persistence Report'!$D$27:$D$603,$B1258,'7.  Persistence Report'!$H$27:$H$603,$R$1185,'7.  Persistence Report'!$J$27:$J$603,"&lt;&gt;Adjustment")</f>
        <v>0</v>
      </c>
      <c r="Y1258" s="255">
        <f>SUMIFS('7.  Persistence Report'!AC$27:AC$603,'7.  Persistence Report'!$D$27:$D$603,$B1258,'7.  Persistence Report'!$H$27:$H$603,$R$1185,'7.  Persistence Report'!$J$27:$J$603,"&lt;&gt;Adjustment")</f>
        <v>0</v>
      </c>
      <c r="Z1258" s="255">
        <f>SUMIFS('7.  Persistence Report'!AD$27:AD$603,'7.  Persistence Report'!$D$27:$D$603,$B1258,'7.  Persistence Report'!$H$27:$H$603,$R$1185,'7.  Persistence Report'!$J$27:$J$603,"&lt;&gt;Adjustment")</f>
        <v>0</v>
      </c>
      <c r="AA1258" s="255">
        <f>SUMIFS('7.  Persistence Report'!AE$27:AE$603,'7.  Persistence Report'!$D$27:$D$603,$B1258,'7.  Persistence Report'!$H$27:$H$603,$R$1185,'7.  Persistence Report'!$J$27:$J$603,"&lt;&gt;Adjustment")</f>
        <v>0</v>
      </c>
      <c r="AB1258" s="255">
        <f>SUMIFS('7.  Persistence Report'!AF$27:AF$603,'7.  Persistence Report'!$D$27:$D$603,$B1258,'7.  Persistence Report'!$H$27:$H$603,$R$1185,'7.  Persistence Report'!$J$27:$J$603,"&lt;&gt;Adjustment")</f>
        <v>0</v>
      </c>
      <c r="AC1258" s="255">
        <f>SUMIFS('7.  Persistence Report'!AG$27:AG$603,'7.  Persistence Report'!$D$27:$D$603,$B1258,'7.  Persistence Report'!$H$27:$H$603,$R$1185,'7.  Persistence Report'!$J$27:$J$603,"&lt;&gt;Adjustment")</f>
        <v>0</v>
      </c>
      <c r="AD1258" s="255">
        <f>SUMIFS('7.  Persistence Report'!AH$27:AH$603,'7.  Persistence Report'!$D$27:$D$603,$B1258,'7.  Persistence Report'!$H$27:$H$603,$R$1185,'7.  Persistence Report'!$J$27:$J$603,"&lt;&gt;Adjustment")</f>
        <v>0</v>
      </c>
      <c r="AE1258" s="361">
        <f>IFERROR(VLOOKUP($B1258,'3-a.  Rate Class Allocations'!$B:$BK,40,FALSE),0)</f>
        <v>0</v>
      </c>
      <c r="AF1258" s="361">
        <f>IFERROR(VLOOKUP($B1258,'3-a.  Rate Class Allocations'!$B:$BK,42,FALSE),0)</f>
        <v>0</v>
      </c>
      <c r="AG1258" s="361">
        <f>IFERROR(VLOOKUP($B1258,'3-a.  Rate Class Allocations'!$B:$BK,44,FALSE),0)</f>
        <v>0</v>
      </c>
      <c r="AH1258" s="361">
        <f>IFERROR(VLOOKUP($B1258,'3-a.  Rate Class Allocations'!$B:$BK,45,FALSE),0)</f>
        <v>0</v>
      </c>
      <c r="AI1258" s="361">
        <f>IFERROR(VLOOKUP($B1258,'3-a.  Rate Class Allocations'!$B:$BK,47,FALSE),0)</f>
        <v>0</v>
      </c>
      <c r="AJ1258" s="361">
        <f>IFERROR(VLOOKUP($B1258,'3-a.  Rate Class Allocations'!$B:$BK,49,FALSE),0)</f>
        <v>0</v>
      </c>
      <c r="AK1258" s="361"/>
      <c r="AL1258" s="361"/>
      <c r="AM1258" s="361"/>
      <c r="AN1258" s="361"/>
      <c r="AO1258" s="361"/>
      <c r="AP1258" s="361"/>
      <c r="AQ1258" s="361"/>
      <c r="AR1258" s="361"/>
      <c r="AS1258" s="256">
        <f>SUM(AE1258:AR1258)</f>
        <v>0</v>
      </c>
    </row>
    <row r="1259" spans="1:45" ht="15" customHeight="1" outlineLevel="1">
      <c r="A1259" s="464"/>
      <c r="B1259" s="254" t="s">
        <v>727</v>
      </c>
      <c r="C1259" s="251" t="s">
        <v>163</v>
      </c>
      <c r="D1259" s="255">
        <f>SUMIFS('7.  Persistence Report'!BA$27:BA$603,'7.  Persistence Report'!$D$27:$D$603,$B1258,'7.  Persistence Report'!$H$27:$H$603,$D$1185,'7.  Persistence Report'!$J$27:$J$603,"Adjustment")</f>
        <v>0</v>
      </c>
      <c r="E1259" s="255">
        <f>SUMIFS('7.  Persistence Report'!BB$27:BB$603,'7.  Persistence Report'!$D$27:$D$603,$B1258,'7.  Persistence Report'!$H$27:$H$603,$D$1185,'7.  Persistence Report'!$J$27:$J$603,"Adjustment")</f>
        <v>0</v>
      </c>
      <c r="F1259" s="255">
        <f>SUMIFS('7.  Persistence Report'!BC$27:BC$603,'7.  Persistence Report'!$D$27:$D$603,$B1258,'7.  Persistence Report'!$H$27:$H$603,$D$1185,'7.  Persistence Report'!$J$27:$J$603,"Adjustment")</f>
        <v>0</v>
      </c>
      <c r="G1259" s="255">
        <f>SUMIFS('7.  Persistence Report'!BD$27:BD$603,'7.  Persistence Report'!$D$27:$D$603,$B1258,'7.  Persistence Report'!$H$27:$H$603,$D$1185,'7.  Persistence Report'!$J$27:$J$603,"Adjustment")</f>
        <v>0</v>
      </c>
      <c r="H1259" s="255">
        <f>SUMIFS('7.  Persistence Report'!BE$27:BE$603,'7.  Persistence Report'!$D$27:$D$603,$B1258,'7.  Persistence Report'!$H$27:$H$603,$D$1185,'7.  Persistence Report'!$J$27:$J$603,"Adjustment")</f>
        <v>0</v>
      </c>
      <c r="I1259" s="255">
        <f>SUMIFS('7.  Persistence Report'!BF$27:BF$603,'7.  Persistence Report'!$D$27:$D$603,$B1258,'7.  Persistence Report'!$H$27:$H$603,$D$1185,'7.  Persistence Report'!$J$27:$J$603,"Adjustment")</f>
        <v>0</v>
      </c>
      <c r="J1259" s="255">
        <f>SUMIFS('7.  Persistence Report'!BG$27:BG$603,'7.  Persistence Report'!$D$27:$D$603,$B1258,'7.  Persistence Report'!$H$27:$H$603,$D$1185,'7.  Persistence Report'!$J$27:$J$603,"Adjustment")</f>
        <v>0</v>
      </c>
      <c r="K1259" s="255">
        <f>SUMIFS('7.  Persistence Report'!BH$27:BH$603,'7.  Persistence Report'!$D$27:$D$603,$B1258,'7.  Persistence Report'!$H$27:$H$603,$D$1185,'7.  Persistence Report'!$J$27:$J$603,"Adjustment")</f>
        <v>0</v>
      </c>
      <c r="L1259" s="255">
        <f>SUMIFS('7.  Persistence Report'!BI$27:BI$603,'7.  Persistence Report'!$D$27:$D$603,$B1258,'7.  Persistence Report'!$H$27:$H$603,$D$1185,'7.  Persistence Report'!$J$27:$J$603,"Adjustment")</f>
        <v>0</v>
      </c>
      <c r="M1259" s="255">
        <f>SUMIFS('7.  Persistence Report'!BJ$27:BJ$603,'7.  Persistence Report'!$D$27:$D$603,$B1258,'7.  Persistence Report'!$H$27:$H$603,$D$1185,'7.  Persistence Report'!$J$27:$J$603,"Adjustment")</f>
        <v>0</v>
      </c>
      <c r="N1259" s="255">
        <f>SUMIFS('7.  Persistence Report'!BK$27:BK$603,'7.  Persistence Report'!$D$27:$D$603,$B1258,'7.  Persistence Report'!$H$27:$H$603,$D$1185,'7.  Persistence Report'!$J$27:$J$603,"Adjustment")</f>
        <v>0</v>
      </c>
      <c r="O1259" s="255">
        <f>SUMIFS('7.  Persistence Report'!BL$27:BL$603,'7.  Persistence Report'!$D$27:$D$603,$B1258,'7.  Persistence Report'!$H$27:$H$603,$D$1185,'7.  Persistence Report'!$J$27:$J$603,"Adjustment")</f>
        <v>0</v>
      </c>
      <c r="P1259" s="255">
        <f>SUMIFS('7.  Persistence Report'!BM$27:BM$603,'7.  Persistence Report'!$D$27:$D$603,$B1258,'7.  Persistence Report'!$H$27:$H$603,$D$1185,'7.  Persistence Report'!$J$27:$J$603,"Adjustment")</f>
        <v>0</v>
      </c>
      <c r="Q1259" s="251"/>
      <c r="R1259" s="255">
        <f>SUMIFS('7.  Persistence Report'!V$27:V$603,'7.  Persistence Report'!$D$27:$D$603,$B1258,'7.  Persistence Report'!$H$27:$H$603,$R$1185,'7.  Persistence Report'!$J$27:$J$603,"Adjustment")</f>
        <v>0</v>
      </c>
      <c r="S1259" s="255">
        <f>SUMIFS('7.  Persistence Report'!W$27:W$603,'7.  Persistence Report'!$D$27:$D$603,$B1258,'7.  Persistence Report'!$H$27:$H$603,$R$1185,'7.  Persistence Report'!$J$27:$J$603,"Adjustment")</f>
        <v>0</v>
      </c>
      <c r="T1259" s="255">
        <f>SUMIFS('7.  Persistence Report'!X$27:X$603,'7.  Persistence Report'!$D$27:$D$603,$B1258,'7.  Persistence Report'!$H$27:$H$603,$R$1185,'7.  Persistence Report'!$J$27:$J$603,"Adjustment")</f>
        <v>0</v>
      </c>
      <c r="U1259" s="255">
        <f>SUMIFS('7.  Persistence Report'!Y$27:Y$603,'7.  Persistence Report'!$D$27:$D$603,$B1258,'7.  Persistence Report'!$H$27:$H$603,$R$1185,'7.  Persistence Report'!$J$27:$J$603,"Adjustment")</f>
        <v>0</v>
      </c>
      <c r="V1259" s="255">
        <f>SUMIFS('7.  Persistence Report'!Z$27:Z$603,'7.  Persistence Report'!$D$27:$D$603,$B1258,'7.  Persistence Report'!$H$27:$H$603,$R$1185,'7.  Persistence Report'!$J$27:$J$603,"Adjustment")</f>
        <v>0</v>
      </c>
      <c r="W1259" s="255">
        <f>SUMIFS('7.  Persistence Report'!AA$27:AA$603,'7.  Persistence Report'!$D$27:$D$603,$B1258,'7.  Persistence Report'!$H$27:$H$603,$R$1185,'7.  Persistence Report'!$J$27:$J$603,"Adjustment")</f>
        <v>0</v>
      </c>
      <c r="X1259" s="255">
        <f>SUMIFS('7.  Persistence Report'!AB$27:AB$603,'7.  Persistence Report'!$D$27:$D$603,$B1258,'7.  Persistence Report'!$H$27:$H$603,$R$1185,'7.  Persistence Report'!$J$27:$J$603,"Adjustment")</f>
        <v>0</v>
      </c>
      <c r="Y1259" s="255">
        <f>SUMIFS('7.  Persistence Report'!AC$27:AC$603,'7.  Persistence Report'!$D$27:$D$603,$B1258,'7.  Persistence Report'!$H$27:$H$603,$R$1185,'7.  Persistence Report'!$J$27:$J$603,"Adjustment")</f>
        <v>0</v>
      </c>
      <c r="Z1259" s="255">
        <f>SUMIFS('7.  Persistence Report'!AD$27:AD$603,'7.  Persistence Report'!$D$27:$D$603,$B1258,'7.  Persistence Report'!$H$27:$H$603,$R$1185,'7.  Persistence Report'!$J$27:$J$603,"Adjustment")</f>
        <v>0</v>
      </c>
      <c r="AA1259" s="255">
        <f>SUMIFS('7.  Persistence Report'!AE$27:AE$603,'7.  Persistence Report'!$D$27:$D$603,$B1258,'7.  Persistence Report'!$H$27:$H$603,$R$1185,'7.  Persistence Report'!$J$27:$J$603,"Adjustment")</f>
        <v>0</v>
      </c>
      <c r="AB1259" s="255">
        <f>SUMIFS('7.  Persistence Report'!AF$27:AF$603,'7.  Persistence Report'!$D$27:$D$603,$B1258,'7.  Persistence Report'!$H$27:$H$603,$R$1185,'7.  Persistence Report'!$J$27:$J$603,"Adjustment")</f>
        <v>0</v>
      </c>
      <c r="AC1259" s="255">
        <f>SUMIFS('7.  Persistence Report'!AG$27:AG$603,'7.  Persistence Report'!$D$27:$D$603,$B1258,'7.  Persistence Report'!$H$27:$H$603,$R$1185,'7.  Persistence Report'!$J$27:$J$603,"Adjustment")</f>
        <v>0</v>
      </c>
      <c r="AD1259" s="255">
        <f>SUMIFS('7.  Persistence Report'!AH$27:AH$603,'7.  Persistence Report'!$D$27:$D$603,$B1258,'7.  Persistence Report'!$H$27:$H$603,$R$1185,'7.  Persistence Report'!$J$27:$J$603,"Adjustment")</f>
        <v>0</v>
      </c>
      <c r="AE1259" s="362">
        <f>AE1258</f>
        <v>0</v>
      </c>
      <c r="AF1259" s="362">
        <f t="shared" ref="AF1259:AR1259" si="3514">AF1258</f>
        <v>0</v>
      </c>
      <c r="AG1259" s="362">
        <f t="shared" si="3514"/>
        <v>0</v>
      </c>
      <c r="AH1259" s="362">
        <f t="shared" si="3514"/>
        <v>0</v>
      </c>
      <c r="AI1259" s="362">
        <f t="shared" si="3514"/>
        <v>0</v>
      </c>
      <c r="AJ1259" s="362">
        <f t="shared" si="3514"/>
        <v>0</v>
      </c>
      <c r="AK1259" s="362">
        <f t="shared" si="3514"/>
        <v>0</v>
      </c>
      <c r="AL1259" s="362">
        <f t="shared" si="3514"/>
        <v>0</v>
      </c>
      <c r="AM1259" s="362">
        <f t="shared" si="3514"/>
        <v>0</v>
      </c>
      <c r="AN1259" s="362">
        <f t="shared" si="3514"/>
        <v>0</v>
      </c>
      <c r="AO1259" s="362">
        <f t="shared" si="3514"/>
        <v>0</v>
      </c>
      <c r="AP1259" s="362">
        <f t="shared" si="3514"/>
        <v>0</v>
      </c>
      <c r="AQ1259" s="362">
        <f t="shared" si="3514"/>
        <v>0</v>
      </c>
      <c r="AR1259" s="362">
        <f t="shared" si="3514"/>
        <v>0</v>
      </c>
      <c r="AS1259" s="266"/>
    </row>
    <row r="1260" spans="1:45" ht="15"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customHeight="1" outlineLevel="1">
      <c r="A1261" s="464">
        <v>23</v>
      </c>
      <c r="B1261" s="379" t="s">
        <v>115</v>
      </c>
      <c r="C1261" s="251" t="s">
        <v>25</v>
      </c>
      <c r="D1261" s="255">
        <f>SUMIFS('7.  Persistence Report'!BA$27:BA$603,'7.  Persistence Report'!$D$27:$D$603,$B1261,'7.  Persistence Report'!$H$27:$H$603,$D$1185,'7.  Persistence Report'!$J$27:$J$603,"&lt;&gt;Adjustment")</f>
        <v>0</v>
      </c>
      <c r="E1261" s="255">
        <f>SUMIFS('7.  Persistence Report'!BB$27:BB$603,'7.  Persistence Report'!$D$27:$D$603,$B1261,'7.  Persistence Report'!$H$27:$H$603,$D$1185,'7.  Persistence Report'!$J$27:$J$603,"&lt;&gt;Adjustment")</f>
        <v>0</v>
      </c>
      <c r="F1261" s="255">
        <f>SUMIFS('7.  Persistence Report'!BC$27:BC$603,'7.  Persistence Report'!$D$27:$D$603,$B1261,'7.  Persistence Report'!$H$27:$H$603,$D$1185,'7.  Persistence Report'!$J$27:$J$603,"&lt;&gt;Adjustment")</f>
        <v>0</v>
      </c>
      <c r="G1261" s="255">
        <f>SUMIFS('7.  Persistence Report'!BD$27:BD$603,'7.  Persistence Report'!$D$27:$D$603,$B1261,'7.  Persistence Report'!$H$27:$H$603,$D$1185,'7.  Persistence Report'!$J$27:$J$603,"&lt;&gt;Adjustment")</f>
        <v>0</v>
      </c>
      <c r="H1261" s="255">
        <f>SUMIFS('7.  Persistence Report'!BE$27:BE$603,'7.  Persistence Report'!$D$27:$D$603,$B1261,'7.  Persistence Report'!$H$27:$H$603,$D$1185,'7.  Persistence Report'!$J$27:$J$603,"&lt;&gt;Adjustment")</f>
        <v>0</v>
      </c>
      <c r="I1261" s="255">
        <f>SUMIFS('7.  Persistence Report'!BF$27:BF$603,'7.  Persistence Report'!$D$27:$D$603,$B1261,'7.  Persistence Report'!$H$27:$H$603,$D$1185,'7.  Persistence Report'!$J$27:$J$603,"&lt;&gt;Adjustment")</f>
        <v>0</v>
      </c>
      <c r="J1261" s="255">
        <f>SUMIFS('7.  Persistence Report'!BG$27:BG$603,'7.  Persistence Report'!$D$27:$D$603,$B1261,'7.  Persistence Report'!$H$27:$H$603,$D$1185,'7.  Persistence Report'!$J$27:$J$603,"&lt;&gt;Adjustment")</f>
        <v>0</v>
      </c>
      <c r="K1261" s="255">
        <f>SUMIFS('7.  Persistence Report'!BH$27:BH$603,'7.  Persistence Report'!$D$27:$D$603,$B1261,'7.  Persistence Report'!$H$27:$H$603,$D$1185,'7.  Persistence Report'!$J$27:$J$603,"&lt;&gt;Adjustment")</f>
        <v>0</v>
      </c>
      <c r="L1261" s="255">
        <f>SUMIFS('7.  Persistence Report'!BI$27:BI$603,'7.  Persistence Report'!$D$27:$D$603,$B1261,'7.  Persistence Report'!$H$27:$H$603,$D$1185,'7.  Persistence Report'!$J$27:$J$603,"&lt;&gt;Adjustment")</f>
        <v>0</v>
      </c>
      <c r="M1261" s="255">
        <f>SUMIFS('7.  Persistence Report'!BJ$27:BJ$603,'7.  Persistence Report'!$D$27:$D$603,$B1261,'7.  Persistence Report'!$H$27:$H$603,$D$1185,'7.  Persistence Report'!$J$27:$J$603,"&lt;&gt;Adjustment")</f>
        <v>0</v>
      </c>
      <c r="N1261" s="255">
        <f>SUMIFS('7.  Persistence Report'!BK$27:BK$603,'7.  Persistence Report'!$D$27:$D$603,$B1261,'7.  Persistence Report'!$H$27:$H$603,$D$1185,'7.  Persistence Report'!$J$27:$J$603,"&lt;&gt;Adjustment")</f>
        <v>0</v>
      </c>
      <c r="O1261" s="255">
        <f>SUMIFS('7.  Persistence Report'!BL$27:BL$603,'7.  Persistence Report'!$D$27:$D$603,$B1261,'7.  Persistence Report'!$H$27:$H$603,$D$1185,'7.  Persistence Report'!$J$27:$J$603,"&lt;&gt;Adjustment")</f>
        <v>0</v>
      </c>
      <c r="P1261" s="255">
        <f>SUMIFS('7.  Persistence Report'!BM$27:BM$603,'7.  Persistence Report'!$D$27:$D$603,$B1261,'7.  Persistence Report'!$H$27:$H$603,$D$1185,'7.  Persistence Report'!$J$27:$J$603,"&lt;&gt;Adjustment")</f>
        <v>0</v>
      </c>
      <c r="Q1261" s="251"/>
      <c r="R1261" s="255">
        <f>SUMIFS('7.  Persistence Report'!V$27:V$603,'7.  Persistence Report'!$D$27:$D$603,$B1261,'7.  Persistence Report'!$H$27:$H$603,$R$1185,'7.  Persistence Report'!$J$27:$J$603,"&lt;&gt;Adjustment")</f>
        <v>0</v>
      </c>
      <c r="S1261" s="255">
        <f>SUMIFS('7.  Persistence Report'!W$27:W$603,'7.  Persistence Report'!$D$27:$D$603,$B1261,'7.  Persistence Report'!$H$27:$H$603,$R$1185,'7.  Persistence Report'!$J$27:$J$603,"&lt;&gt;Adjustment")</f>
        <v>0</v>
      </c>
      <c r="T1261" s="255">
        <f>SUMIFS('7.  Persistence Report'!X$27:X$603,'7.  Persistence Report'!$D$27:$D$603,$B1261,'7.  Persistence Report'!$H$27:$H$603,$R$1185,'7.  Persistence Report'!$J$27:$J$603,"&lt;&gt;Adjustment")</f>
        <v>0</v>
      </c>
      <c r="U1261" s="255">
        <f>SUMIFS('7.  Persistence Report'!Y$27:Y$603,'7.  Persistence Report'!$D$27:$D$603,$B1261,'7.  Persistence Report'!$H$27:$H$603,$R$1185,'7.  Persistence Report'!$J$27:$J$603,"&lt;&gt;Adjustment")</f>
        <v>0</v>
      </c>
      <c r="V1261" s="255">
        <f>SUMIFS('7.  Persistence Report'!Z$27:Z$603,'7.  Persistence Report'!$D$27:$D$603,$B1261,'7.  Persistence Report'!$H$27:$H$603,$R$1185,'7.  Persistence Report'!$J$27:$J$603,"&lt;&gt;Adjustment")</f>
        <v>0</v>
      </c>
      <c r="W1261" s="255">
        <f>SUMIFS('7.  Persistence Report'!AA$27:AA$603,'7.  Persistence Report'!$D$27:$D$603,$B1261,'7.  Persistence Report'!$H$27:$H$603,$R$1185,'7.  Persistence Report'!$J$27:$J$603,"&lt;&gt;Adjustment")</f>
        <v>0</v>
      </c>
      <c r="X1261" s="255">
        <f>SUMIFS('7.  Persistence Report'!AB$27:AB$603,'7.  Persistence Report'!$D$27:$D$603,$B1261,'7.  Persistence Report'!$H$27:$H$603,$R$1185,'7.  Persistence Report'!$J$27:$J$603,"&lt;&gt;Adjustment")</f>
        <v>0</v>
      </c>
      <c r="Y1261" s="255">
        <f>SUMIFS('7.  Persistence Report'!AC$27:AC$603,'7.  Persistence Report'!$D$27:$D$603,$B1261,'7.  Persistence Report'!$H$27:$H$603,$R$1185,'7.  Persistence Report'!$J$27:$J$603,"&lt;&gt;Adjustment")</f>
        <v>0</v>
      </c>
      <c r="Z1261" s="255">
        <f>SUMIFS('7.  Persistence Report'!AD$27:AD$603,'7.  Persistence Report'!$D$27:$D$603,$B1261,'7.  Persistence Report'!$H$27:$H$603,$R$1185,'7.  Persistence Report'!$J$27:$J$603,"&lt;&gt;Adjustment")</f>
        <v>0</v>
      </c>
      <c r="AA1261" s="255">
        <f>SUMIFS('7.  Persistence Report'!AE$27:AE$603,'7.  Persistence Report'!$D$27:$D$603,$B1261,'7.  Persistence Report'!$H$27:$H$603,$R$1185,'7.  Persistence Report'!$J$27:$J$603,"&lt;&gt;Adjustment")</f>
        <v>0</v>
      </c>
      <c r="AB1261" s="255">
        <f>SUMIFS('7.  Persistence Report'!AF$27:AF$603,'7.  Persistence Report'!$D$27:$D$603,$B1261,'7.  Persistence Report'!$H$27:$H$603,$R$1185,'7.  Persistence Report'!$J$27:$J$603,"&lt;&gt;Adjustment")</f>
        <v>0</v>
      </c>
      <c r="AC1261" s="255">
        <f>SUMIFS('7.  Persistence Report'!AG$27:AG$603,'7.  Persistence Report'!$D$27:$D$603,$B1261,'7.  Persistence Report'!$H$27:$H$603,$R$1185,'7.  Persistence Report'!$J$27:$J$603,"&lt;&gt;Adjustment")</f>
        <v>0</v>
      </c>
      <c r="AD1261" s="255">
        <f>SUMIFS('7.  Persistence Report'!AH$27:AH$603,'7.  Persistence Report'!$D$27:$D$603,$B1261,'7.  Persistence Report'!$H$27:$H$603,$R$1185,'7.  Persistence Report'!$J$27:$J$603,"&lt;&gt;Adjustment")</f>
        <v>0</v>
      </c>
      <c r="AE1261" s="361">
        <f>IFERROR(VLOOKUP($B1261,'3-a.  Rate Class Allocations'!$B:$BK,40,FALSE),0)</f>
        <v>1</v>
      </c>
      <c r="AF1261" s="361">
        <f>IFERROR(VLOOKUP($B1261,'3-a.  Rate Class Allocations'!$B:$BK,42,FALSE),0)</f>
        <v>0</v>
      </c>
      <c r="AG1261" s="361">
        <f>IFERROR(VLOOKUP($B1261,'3-a.  Rate Class Allocations'!$B:$BK,44,FALSE),0)</f>
        <v>0</v>
      </c>
      <c r="AH1261" s="361">
        <f>IFERROR(VLOOKUP($B1261,'3-a.  Rate Class Allocations'!$B:$BK,45,FALSE),0)</f>
        <v>0</v>
      </c>
      <c r="AI1261" s="361">
        <f>IFERROR(VLOOKUP($B1261,'3-a.  Rate Class Allocations'!$B:$BK,47,FALSE),0)</f>
        <v>0</v>
      </c>
      <c r="AJ1261" s="361">
        <f>IFERROR(VLOOKUP($B1261,'3-a.  Rate Class Allocations'!$B:$BK,49,FALSE),0)</f>
        <v>0</v>
      </c>
      <c r="AK1261" s="361"/>
      <c r="AL1261" s="361"/>
      <c r="AM1261" s="361"/>
      <c r="AN1261" s="361"/>
      <c r="AO1261" s="361"/>
      <c r="AP1261" s="361"/>
      <c r="AQ1261" s="361"/>
      <c r="AR1261" s="361"/>
      <c r="AS1261" s="256">
        <f>SUM(AE1261:AR1261)</f>
        <v>1</v>
      </c>
    </row>
    <row r="1262" spans="1:45" ht="15" customHeight="1" outlineLevel="1">
      <c r="A1262" s="464"/>
      <c r="B1262" s="254" t="s">
        <v>727</v>
      </c>
      <c r="C1262" s="251" t="s">
        <v>163</v>
      </c>
      <c r="D1262" s="255">
        <f>SUMIFS('7.  Persistence Report'!BA$27:BA$603,'7.  Persistence Report'!$D$27:$D$603,$B1261,'7.  Persistence Report'!$H$27:$H$603,$D$1185,'7.  Persistence Report'!$J$27:$J$603,"Adjustment")</f>
        <v>522702.52929642651</v>
      </c>
      <c r="E1262" s="255">
        <f>SUMIFS('7.  Persistence Report'!BB$27:BB$603,'7.  Persistence Report'!$D$27:$D$603,$B1261,'7.  Persistence Report'!$H$27:$H$603,$D$1185,'7.  Persistence Report'!$J$27:$J$603,"Adjustment")</f>
        <v>522702.52929642651</v>
      </c>
      <c r="F1262" s="255">
        <f>SUMIFS('7.  Persistence Report'!BC$27:BC$603,'7.  Persistence Report'!$D$27:$D$603,$B1261,'7.  Persistence Report'!$H$27:$H$603,$D$1185,'7.  Persistence Report'!$J$27:$J$603,"Adjustment")</f>
        <v>522702.52929642651</v>
      </c>
      <c r="G1262" s="255">
        <f>SUMIFS('7.  Persistence Report'!BD$27:BD$603,'7.  Persistence Report'!$D$27:$D$603,$B1261,'7.  Persistence Report'!$H$27:$H$603,$D$1185,'7.  Persistence Report'!$J$27:$J$603,"Adjustment")</f>
        <v>522702.52929642651</v>
      </c>
      <c r="H1262" s="255">
        <f>SUMIFS('7.  Persistence Report'!BE$27:BE$603,'7.  Persistence Report'!$D$27:$D$603,$B1261,'7.  Persistence Report'!$H$27:$H$603,$D$1185,'7.  Persistence Report'!$J$27:$J$603,"Adjustment")</f>
        <v>522702.52929642651</v>
      </c>
      <c r="I1262" s="255">
        <f>SUMIFS('7.  Persistence Report'!BF$27:BF$603,'7.  Persistence Report'!$D$27:$D$603,$B1261,'7.  Persistence Report'!$H$27:$H$603,$D$1185,'7.  Persistence Report'!$J$27:$J$603,"Adjustment")</f>
        <v>522702.52929642651</v>
      </c>
      <c r="J1262" s="255">
        <f>SUMIFS('7.  Persistence Report'!BG$27:BG$603,'7.  Persistence Report'!$D$27:$D$603,$B1261,'7.  Persistence Report'!$H$27:$H$603,$D$1185,'7.  Persistence Report'!$J$27:$J$603,"Adjustment")</f>
        <v>522702.52929642651</v>
      </c>
      <c r="K1262" s="255">
        <f>SUMIFS('7.  Persistence Report'!BH$27:BH$603,'7.  Persistence Report'!$D$27:$D$603,$B1261,'7.  Persistence Report'!$H$27:$H$603,$D$1185,'7.  Persistence Report'!$J$27:$J$603,"Adjustment")</f>
        <v>522702.52929642651</v>
      </c>
      <c r="L1262" s="255">
        <f>SUMIFS('7.  Persistence Report'!BI$27:BI$603,'7.  Persistence Report'!$D$27:$D$603,$B1261,'7.  Persistence Report'!$H$27:$H$603,$D$1185,'7.  Persistence Report'!$J$27:$J$603,"Adjustment")</f>
        <v>522702.52929642651</v>
      </c>
      <c r="M1262" s="255">
        <f>SUMIFS('7.  Persistence Report'!BJ$27:BJ$603,'7.  Persistence Report'!$D$27:$D$603,$B1261,'7.  Persistence Report'!$H$27:$H$603,$D$1185,'7.  Persistence Report'!$J$27:$J$603,"Adjustment")</f>
        <v>522702.52929642651</v>
      </c>
      <c r="N1262" s="255">
        <f>SUMIFS('7.  Persistence Report'!BK$27:BK$603,'7.  Persistence Report'!$D$27:$D$603,$B1261,'7.  Persistence Report'!$H$27:$H$603,$D$1185,'7.  Persistence Report'!$J$27:$J$603,"Adjustment")</f>
        <v>508790.37872135034</v>
      </c>
      <c r="O1262" s="255">
        <f>SUMIFS('7.  Persistence Report'!BL$27:BL$603,'7.  Persistence Report'!$D$27:$D$603,$B1261,'7.  Persistence Report'!$H$27:$H$603,$D$1185,'7.  Persistence Report'!$J$27:$J$603,"Adjustment")</f>
        <v>508790.37872135034</v>
      </c>
      <c r="P1262" s="255">
        <f>SUMIFS('7.  Persistence Report'!BM$27:BM$603,'7.  Persistence Report'!$D$27:$D$603,$B1261,'7.  Persistence Report'!$H$27:$H$603,$D$1185,'7.  Persistence Report'!$J$27:$J$603,"Adjustment")</f>
        <v>508790.37872135034</v>
      </c>
      <c r="Q1262" s="251"/>
      <c r="R1262" s="255">
        <f>SUMIFS('7.  Persistence Report'!V$27:V$603,'7.  Persistence Report'!$D$27:$D$603,$B1261,'7.  Persistence Report'!$H$27:$H$603,$R$1185,'7.  Persistence Report'!$J$27:$J$603,"Adjustment")</f>
        <v>17.925639175257743</v>
      </c>
      <c r="S1262" s="255">
        <f>SUMIFS('7.  Persistence Report'!W$27:W$603,'7.  Persistence Report'!$D$27:$D$603,$B1261,'7.  Persistence Report'!$H$27:$H$603,$R$1185,'7.  Persistence Report'!$J$27:$J$603,"Adjustment")</f>
        <v>17.925639175257743</v>
      </c>
      <c r="T1262" s="255">
        <f>SUMIFS('7.  Persistence Report'!X$27:X$603,'7.  Persistence Report'!$D$27:$D$603,$B1261,'7.  Persistence Report'!$H$27:$H$603,$R$1185,'7.  Persistence Report'!$J$27:$J$603,"Adjustment")</f>
        <v>17.925639175257743</v>
      </c>
      <c r="U1262" s="255">
        <f>SUMIFS('7.  Persistence Report'!Y$27:Y$603,'7.  Persistence Report'!$D$27:$D$603,$B1261,'7.  Persistence Report'!$H$27:$H$603,$R$1185,'7.  Persistence Report'!$J$27:$J$603,"Adjustment")</f>
        <v>17.925639175257743</v>
      </c>
      <c r="V1262" s="255">
        <f>SUMIFS('7.  Persistence Report'!Z$27:Z$603,'7.  Persistence Report'!$D$27:$D$603,$B1261,'7.  Persistence Report'!$H$27:$H$603,$R$1185,'7.  Persistence Report'!$J$27:$J$603,"Adjustment")</f>
        <v>17.925639175257743</v>
      </c>
      <c r="W1262" s="255">
        <f>SUMIFS('7.  Persistence Report'!AA$27:AA$603,'7.  Persistence Report'!$D$27:$D$603,$B1261,'7.  Persistence Report'!$H$27:$H$603,$R$1185,'7.  Persistence Report'!$J$27:$J$603,"Adjustment")</f>
        <v>17.925639175257743</v>
      </c>
      <c r="X1262" s="255">
        <f>SUMIFS('7.  Persistence Report'!AB$27:AB$603,'7.  Persistence Report'!$D$27:$D$603,$B1261,'7.  Persistence Report'!$H$27:$H$603,$R$1185,'7.  Persistence Report'!$J$27:$J$603,"Adjustment")</f>
        <v>17.925639175257743</v>
      </c>
      <c r="Y1262" s="255">
        <f>SUMIFS('7.  Persistence Report'!AC$27:AC$603,'7.  Persistence Report'!$D$27:$D$603,$B1261,'7.  Persistence Report'!$H$27:$H$603,$R$1185,'7.  Persistence Report'!$J$27:$J$603,"Adjustment")</f>
        <v>17.925639175257743</v>
      </c>
      <c r="Z1262" s="255">
        <f>SUMIFS('7.  Persistence Report'!AD$27:AD$603,'7.  Persistence Report'!$D$27:$D$603,$B1261,'7.  Persistence Report'!$H$27:$H$603,$R$1185,'7.  Persistence Report'!$J$27:$J$603,"Adjustment")</f>
        <v>17.925639175257743</v>
      </c>
      <c r="AA1262" s="255">
        <f>SUMIFS('7.  Persistence Report'!AE$27:AE$603,'7.  Persistence Report'!$D$27:$D$603,$B1261,'7.  Persistence Report'!$H$27:$H$603,$R$1185,'7.  Persistence Report'!$J$27:$J$603,"Adjustment")</f>
        <v>17.925639175257743</v>
      </c>
      <c r="AB1262" s="255">
        <f>SUMIFS('7.  Persistence Report'!AF$27:AF$603,'7.  Persistence Report'!$D$27:$D$603,$B1261,'7.  Persistence Report'!$H$27:$H$603,$R$1185,'7.  Persistence Report'!$J$27:$J$603,"Adjustment")</f>
        <v>17.925639175257743</v>
      </c>
      <c r="AC1262" s="255">
        <f>SUMIFS('7.  Persistence Report'!AG$27:AG$603,'7.  Persistence Report'!$D$27:$D$603,$B1261,'7.  Persistence Report'!$H$27:$H$603,$R$1185,'7.  Persistence Report'!$J$27:$J$603,"Adjustment")</f>
        <v>17.925639175257743</v>
      </c>
      <c r="AD1262" s="255">
        <f>SUMIFS('7.  Persistence Report'!AH$27:AH$603,'7.  Persistence Report'!$D$27:$D$603,$B1261,'7.  Persistence Report'!$H$27:$H$603,$R$1185,'7.  Persistence Report'!$J$27:$J$603,"Adjustment")</f>
        <v>17.925639175257743</v>
      </c>
      <c r="AE1262" s="362">
        <f>AE1261</f>
        <v>1</v>
      </c>
      <c r="AF1262" s="362">
        <f t="shared" ref="AF1262:AR1262" si="3515">AF1261</f>
        <v>0</v>
      </c>
      <c r="AG1262" s="362">
        <f t="shared" si="3515"/>
        <v>0</v>
      </c>
      <c r="AH1262" s="362">
        <f t="shared" si="3515"/>
        <v>0</v>
      </c>
      <c r="AI1262" s="362">
        <f t="shared" si="3515"/>
        <v>0</v>
      </c>
      <c r="AJ1262" s="362">
        <f t="shared" si="3515"/>
        <v>0</v>
      </c>
      <c r="AK1262" s="362">
        <f t="shared" si="3515"/>
        <v>0</v>
      </c>
      <c r="AL1262" s="362">
        <f t="shared" si="3515"/>
        <v>0</v>
      </c>
      <c r="AM1262" s="362">
        <f t="shared" si="3515"/>
        <v>0</v>
      </c>
      <c r="AN1262" s="362">
        <f t="shared" si="3515"/>
        <v>0</v>
      </c>
      <c r="AO1262" s="362">
        <f t="shared" si="3515"/>
        <v>0</v>
      </c>
      <c r="AP1262" s="362">
        <f t="shared" si="3515"/>
        <v>0</v>
      </c>
      <c r="AQ1262" s="362">
        <f t="shared" si="3515"/>
        <v>0</v>
      </c>
      <c r="AR1262" s="362">
        <f t="shared" si="3515"/>
        <v>0</v>
      </c>
      <c r="AS1262" s="266"/>
    </row>
    <row r="1263" spans="1:45" ht="15"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customHeight="1" outlineLevel="1">
      <c r="A1264" s="464">
        <v>24</v>
      </c>
      <c r="B1264" s="379" t="s">
        <v>116</v>
      </c>
      <c r="C1264" s="251" t="s">
        <v>25</v>
      </c>
      <c r="D1264" s="255">
        <f>SUMIFS('7.  Persistence Report'!BA$27:BA$603,'7.  Persistence Report'!$D$27:$D$603,$B1264,'7.  Persistence Report'!$H$27:$H$603,$D$1185,'7.  Persistence Report'!$J$27:$J$603,"&lt;&gt;Adjustment")</f>
        <v>0</v>
      </c>
      <c r="E1264" s="255">
        <f>SUMIFS('7.  Persistence Report'!BB$27:BB$603,'7.  Persistence Report'!$D$27:$D$603,$B1264,'7.  Persistence Report'!$H$27:$H$603,$D$1185,'7.  Persistence Report'!$J$27:$J$603,"&lt;&gt;Adjustment")</f>
        <v>0</v>
      </c>
      <c r="F1264" s="255">
        <f>SUMIFS('7.  Persistence Report'!BC$27:BC$603,'7.  Persistence Report'!$D$27:$D$603,$B1264,'7.  Persistence Report'!$H$27:$H$603,$D$1185,'7.  Persistence Report'!$J$27:$J$603,"&lt;&gt;Adjustment")</f>
        <v>0</v>
      </c>
      <c r="G1264" s="255">
        <f>SUMIFS('7.  Persistence Report'!BD$27:BD$603,'7.  Persistence Report'!$D$27:$D$603,$B1264,'7.  Persistence Report'!$H$27:$H$603,$D$1185,'7.  Persistence Report'!$J$27:$J$603,"&lt;&gt;Adjustment")</f>
        <v>0</v>
      </c>
      <c r="H1264" s="255">
        <f>SUMIFS('7.  Persistence Report'!BE$27:BE$603,'7.  Persistence Report'!$D$27:$D$603,$B1264,'7.  Persistence Report'!$H$27:$H$603,$D$1185,'7.  Persistence Report'!$J$27:$J$603,"&lt;&gt;Adjustment")</f>
        <v>0</v>
      </c>
      <c r="I1264" s="255">
        <f>SUMIFS('7.  Persistence Report'!BF$27:BF$603,'7.  Persistence Report'!$D$27:$D$603,$B1264,'7.  Persistence Report'!$H$27:$H$603,$D$1185,'7.  Persistence Report'!$J$27:$J$603,"&lt;&gt;Adjustment")</f>
        <v>0</v>
      </c>
      <c r="J1264" s="255">
        <f>SUMIFS('7.  Persistence Report'!BG$27:BG$603,'7.  Persistence Report'!$D$27:$D$603,$B1264,'7.  Persistence Report'!$H$27:$H$603,$D$1185,'7.  Persistence Report'!$J$27:$J$603,"&lt;&gt;Adjustment")</f>
        <v>0</v>
      </c>
      <c r="K1264" s="255">
        <f>SUMIFS('7.  Persistence Report'!BH$27:BH$603,'7.  Persistence Report'!$D$27:$D$603,$B1264,'7.  Persistence Report'!$H$27:$H$603,$D$1185,'7.  Persistence Report'!$J$27:$J$603,"&lt;&gt;Adjustment")</f>
        <v>0</v>
      </c>
      <c r="L1264" s="255">
        <f>SUMIFS('7.  Persistence Report'!BI$27:BI$603,'7.  Persistence Report'!$D$27:$D$603,$B1264,'7.  Persistence Report'!$H$27:$H$603,$D$1185,'7.  Persistence Report'!$J$27:$J$603,"&lt;&gt;Adjustment")</f>
        <v>0</v>
      </c>
      <c r="M1264" s="255">
        <f>SUMIFS('7.  Persistence Report'!BJ$27:BJ$603,'7.  Persistence Report'!$D$27:$D$603,$B1264,'7.  Persistence Report'!$H$27:$H$603,$D$1185,'7.  Persistence Report'!$J$27:$J$603,"&lt;&gt;Adjustment")</f>
        <v>0</v>
      </c>
      <c r="N1264" s="255">
        <f>SUMIFS('7.  Persistence Report'!BK$27:BK$603,'7.  Persistence Report'!$D$27:$D$603,$B1264,'7.  Persistence Report'!$H$27:$H$603,$D$1185,'7.  Persistence Report'!$J$27:$J$603,"&lt;&gt;Adjustment")</f>
        <v>0</v>
      </c>
      <c r="O1264" s="255">
        <f>SUMIFS('7.  Persistence Report'!BL$27:BL$603,'7.  Persistence Report'!$D$27:$D$603,$B1264,'7.  Persistence Report'!$H$27:$H$603,$D$1185,'7.  Persistence Report'!$J$27:$J$603,"&lt;&gt;Adjustment")</f>
        <v>0</v>
      </c>
      <c r="P1264" s="255">
        <f>SUMIFS('7.  Persistence Report'!BM$27:BM$603,'7.  Persistence Report'!$D$27:$D$603,$B1264,'7.  Persistence Report'!$H$27:$H$603,$D$1185,'7.  Persistence Report'!$J$27:$J$603,"&lt;&gt;Adjustment")</f>
        <v>0</v>
      </c>
      <c r="Q1264" s="255">
        <v>12</v>
      </c>
      <c r="R1264" s="255">
        <f>SUMIFS('7.  Persistence Report'!V$27:V$603,'7.  Persistence Report'!$D$27:$D$603,$B1264,'7.  Persistence Report'!$H$27:$H$603,$R$1185,'7.  Persistence Report'!$J$27:$J$603,"&lt;&gt;Adjustment")</f>
        <v>0</v>
      </c>
      <c r="S1264" s="255">
        <f>SUMIFS('7.  Persistence Report'!W$27:W$603,'7.  Persistence Report'!$D$27:$D$603,$B1264,'7.  Persistence Report'!$H$27:$H$603,$R$1185,'7.  Persistence Report'!$J$27:$J$603,"&lt;&gt;Adjustment")</f>
        <v>0</v>
      </c>
      <c r="T1264" s="255">
        <f>SUMIFS('7.  Persistence Report'!X$27:X$603,'7.  Persistence Report'!$D$27:$D$603,$B1264,'7.  Persistence Report'!$H$27:$H$603,$R$1185,'7.  Persistence Report'!$J$27:$J$603,"&lt;&gt;Adjustment")</f>
        <v>0</v>
      </c>
      <c r="U1264" s="255">
        <f>SUMIFS('7.  Persistence Report'!Y$27:Y$603,'7.  Persistence Report'!$D$27:$D$603,$B1264,'7.  Persistence Report'!$H$27:$H$603,$R$1185,'7.  Persistence Report'!$J$27:$J$603,"&lt;&gt;Adjustment")</f>
        <v>0</v>
      </c>
      <c r="V1264" s="255">
        <f>SUMIFS('7.  Persistence Report'!Z$27:Z$603,'7.  Persistence Report'!$D$27:$D$603,$B1264,'7.  Persistence Report'!$H$27:$H$603,$R$1185,'7.  Persistence Report'!$J$27:$J$603,"&lt;&gt;Adjustment")</f>
        <v>0</v>
      </c>
      <c r="W1264" s="255">
        <f>SUMIFS('7.  Persistence Report'!AA$27:AA$603,'7.  Persistence Report'!$D$27:$D$603,$B1264,'7.  Persistence Report'!$H$27:$H$603,$R$1185,'7.  Persistence Report'!$J$27:$J$603,"&lt;&gt;Adjustment")</f>
        <v>0</v>
      </c>
      <c r="X1264" s="255">
        <f>SUMIFS('7.  Persistence Report'!AB$27:AB$603,'7.  Persistence Report'!$D$27:$D$603,$B1264,'7.  Persistence Report'!$H$27:$H$603,$R$1185,'7.  Persistence Report'!$J$27:$J$603,"&lt;&gt;Adjustment")</f>
        <v>0</v>
      </c>
      <c r="Y1264" s="255">
        <f>SUMIFS('7.  Persistence Report'!AC$27:AC$603,'7.  Persistence Report'!$D$27:$D$603,$B1264,'7.  Persistence Report'!$H$27:$H$603,$R$1185,'7.  Persistence Report'!$J$27:$J$603,"&lt;&gt;Adjustment")</f>
        <v>0</v>
      </c>
      <c r="Z1264" s="255">
        <f>SUMIFS('7.  Persistence Report'!AD$27:AD$603,'7.  Persistence Report'!$D$27:$D$603,$B1264,'7.  Persistence Report'!$H$27:$H$603,$R$1185,'7.  Persistence Report'!$J$27:$J$603,"&lt;&gt;Adjustment")</f>
        <v>0</v>
      </c>
      <c r="AA1264" s="255">
        <f>SUMIFS('7.  Persistence Report'!AE$27:AE$603,'7.  Persistence Report'!$D$27:$D$603,$B1264,'7.  Persistence Report'!$H$27:$H$603,$R$1185,'7.  Persistence Report'!$J$27:$J$603,"&lt;&gt;Adjustment")</f>
        <v>0</v>
      </c>
      <c r="AB1264" s="255">
        <f>SUMIFS('7.  Persistence Report'!AF$27:AF$603,'7.  Persistence Report'!$D$27:$D$603,$B1264,'7.  Persistence Report'!$H$27:$H$603,$R$1185,'7.  Persistence Report'!$J$27:$J$603,"&lt;&gt;Adjustment")</f>
        <v>0</v>
      </c>
      <c r="AC1264" s="255">
        <f>SUMIFS('7.  Persistence Report'!AG$27:AG$603,'7.  Persistence Report'!$D$27:$D$603,$B1264,'7.  Persistence Report'!$H$27:$H$603,$R$1185,'7.  Persistence Report'!$J$27:$J$603,"&lt;&gt;Adjustment")</f>
        <v>0</v>
      </c>
      <c r="AD1264" s="255">
        <f>SUMIFS('7.  Persistence Report'!AH$27:AH$603,'7.  Persistence Report'!$D$27:$D$603,$B1264,'7.  Persistence Report'!$H$27:$H$603,$R$1185,'7.  Persistence Report'!$J$27:$J$603,"&lt;&gt;Adjustment")</f>
        <v>0</v>
      </c>
      <c r="AE1264" s="361">
        <f>IFERROR(VLOOKUP($B1264,'3-a.  Rate Class Allocations'!$B:$BK,40,FALSE),0)</f>
        <v>0.69666666666666666</v>
      </c>
      <c r="AF1264" s="361">
        <f>IFERROR(VLOOKUP($B1264,'3-a.  Rate Class Allocations'!$B:$BK,42,FALSE),0)</f>
        <v>0</v>
      </c>
      <c r="AG1264" s="361">
        <f>IFERROR(VLOOKUP($B1264,'3-a.  Rate Class Allocations'!$B:$BK,44,FALSE),0)</f>
        <v>0.19666666666666666</v>
      </c>
      <c r="AH1264" s="361">
        <f>IFERROR(VLOOKUP($B1264,'3-a.  Rate Class Allocations'!$B:$BK,45,FALSE),0)</f>
        <v>0.10666666666666667</v>
      </c>
      <c r="AI1264" s="361">
        <f>IFERROR(VLOOKUP($B1264,'3-a.  Rate Class Allocations'!$B:$BK,47,FALSE),0)</f>
        <v>0</v>
      </c>
      <c r="AJ1264" s="361">
        <f>IFERROR(VLOOKUP($B1264,'3-a.  Rate Class Allocations'!$B:$BK,49,FALSE),0)</f>
        <v>0</v>
      </c>
      <c r="AK1264" s="361"/>
      <c r="AL1264" s="361"/>
      <c r="AM1264" s="361"/>
      <c r="AN1264" s="361"/>
      <c r="AO1264" s="361"/>
      <c r="AP1264" s="361"/>
      <c r="AQ1264" s="361"/>
      <c r="AR1264" s="361"/>
      <c r="AS1264" s="256">
        <f>SUM(AE1264:AR1264)</f>
        <v>1</v>
      </c>
    </row>
    <row r="1265" spans="1:45" ht="15" customHeight="1" outlineLevel="1">
      <c r="A1265" s="464"/>
      <c r="B1265" s="254" t="s">
        <v>727</v>
      </c>
      <c r="C1265" s="251" t="s">
        <v>163</v>
      </c>
      <c r="D1265" s="255">
        <f>SUMIFS('7.  Persistence Report'!BA$27:BA$603,'7.  Persistence Report'!$D$27:$D$603,$B1264,'7.  Persistence Report'!$H$27:$H$603,$D$1185,'7.  Persistence Report'!$J$27:$J$603,"Adjustment")</f>
        <v>0</v>
      </c>
      <c r="E1265" s="255">
        <f>SUMIFS('7.  Persistence Report'!BB$27:BB$603,'7.  Persistence Report'!$D$27:$D$603,$B1264,'7.  Persistence Report'!$H$27:$H$603,$D$1185,'7.  Persistence Report'!$J$27:$J$603,"Adjustment")</f>
        <v>0</v>
      </c>
      <c r="F1265" s="255">
        <f>SUMIFS('7.  Persistence Report'!BC$27:BC$603,'7.  Persistence Report'!$D$27:$D$603,$B1264,'7.  Persistence Report'!$H$27:$H$603,$D$1185,'7.  Persistence Report'!$J$27:$J$603,"Adjustment")</f>
        <v>0</v>
      </c>
      <c r="G1265" s="255">
        <f>SUMIFS('7.  Persistence Report'!BD$27:BD$603,'7.  Persistence Report'!$D$27:$D$603,$B1264,'7.  Persistence Report'!$H$27:$H$603,$D$1185,'7.  Persistence Report'!$J$27:$J$603,"Adjustment")</f>
        <v>0</v>
      </c>
      <c r="H1265" s="255">
        <f>SUMIFS('7.  Persistence Report'!BE$27:BE$603,'7.  Persistence Report'!$D$27:$D$603,$B1264,'7.  Persistence Report'!$H$27:$H$603,$D$1185,'7.  Persistence Report'!$J$27:$J$603,"Adjustment")</f>
        <v>0</v>
      </c>
      <c r="I1265" s="255">
        <f>SUMIFS('7.  Persistence Report'!BF$27:BF$603,'7.  Persistence Report'!$D$27:$D$603,$B1264,'7.  Persistence Report'!$H$27:$H$603,$D$1185,'7.  Persistence Report'!$J$27:$J$603,"Adjustment")</f>
        <v>0</v>
      </c>
      <c r="J1265" s="255">
        <f>SUMIFS('7.  Persistence Report'!BG$27:BG$603,'7.  Persistence Report'!$D$27:$D$603,$B1264,'7.  Persistence Report'!$H$27:$H$603,$D$1185,'7.  Persistence Report'!$J$27:$J$603,"Adjustment")</f>
        <v>0</v>
      </c>
      <c r="K1265" s="255">
        <f>SUMIFS('7.  Persistence Report'!BH$27:BH$603,'7.  Persistence Report'!$D$27:$D$603,$B1264,'7.  Persistence Report'!$H$27:$H$603,$D$1185,'7.  Persistence Report'!$J$27:$J$603,"Adjustment")</f>
        <v>0</v>
      </c>
      <c r="L1265" s="255">
        <f>SUMIFS('7.  Persistence Report'!BI$27:BI$603,'7.  Persistence Report'!$D$27:$D$603,$B1264,'7.  Persistence Report'!$H$27:$H$603,$D$1185,'7.  Persistence Report'!$J$27:$J$603,"Adjustment")</f>
        <v>0</v>
      </c>
      <c r="M1265" s="255">
        <f>SUMIFS('7.  Persistence Report'!BJ$27:BJ$603,'7.  Persistence Report'!$D$27:$D$603,$B1264,'7.  Persistence Report'!$H$27:$H$603,$D$1185,'7.  Persistence Report'!$J$27:$J$603,"Adjustment")</f>
        <v>0</v>
      </c>
      <c r="N1265" s="255">
        <f>SUMIFS('7.  Persistence Report'!BK$27:BK$603,'7.  Persistence Report'!$D$27:$D$603,$B1264,'7.  Persistence Report'!$H$27:$H$603,$D$1185,'7.  Persistence Report'!$J$27:$J$603,"Adjustment")</f>
        <v>0</v>
      </c>
      <c r="O1265" s="255">
        <f>SUMIFS('7.  Persistence Report'!BL$27:BL$603,'7.  Persistence Report'!$D$27:$D$603,$B1264,'7.  Persistence Report'!$H$27:$H$603,$D$1185,'7.  Persistence Report'!$J$27:$J$603,"Adjustment")</f>
        <v>0</v>
      </c>
      <c r="P1265" s="255">
        <f>SUMIFS('7.  Persistence Report'!BM$27:BM$603,'7.  Persistence Report'!$D$27:$D$603,$B1264,'7.  Persistence Report'!$H$27:$H$603,$D$1185,'7.  Persistence Report'!$J$27:$J$603,"Adjustment")</f>
        <v>0</v>
      </c>
      <c r="Q1265" s="255">
        <f>Q1264</f>
        <v>12</v>
      </c>
      <c r="R1265" s="255">
        <f>SUMIFS('7.  Persistence Report'!V$27:V$603,'7.  Persistence Report'!$D$27:$D$603,$B1264,'7.  Persistence Report'!$H$27:$H$603,$R$1185,'7.  Persistence Report'!$J$27:$J$603,"Adjustment")</f>
        <v>0</v>
      </c>
      <c r="S1265" s="255">
        <f>SUMIFS('7.  Persistence Report'!W$27:W$603,'7.  Persistence Report'!$D$27:$D$603,$B1264,'7.  Persistence Report'!$H$27:$H$603,$R$1185,'7.  Persistence Report'!$J$27:$J$603,"Adjustment")</f>
        <v>0</v>
      </c>
      <c r="T1265" s="255">
        <f>SUMIFS('7.  Persistence Report'!X$27:X$603,'7.  Persistence Report'!$D$27:$D$603,$B1264,'7.  Persistence Report'!$H$27:$H$603,$R$1185,'7.  Persistence Report'!$J$27:$J$603,"Adjustment")</f>
        <v>0</v>
      </c>
      <c r="U1265" s="255">
        <f>SUMIFS('7.  Persistence Report'!Y$27:Y$603,'7.  Persistence Report'!$D$27:$D$603,$B1264,'7.  Persistence Report'!$H$27:$H$603,$R$1185,'7.  Persistence Report'!$J$27:$J$603,"Adjustment")</f>
        <v>0</v>
      </c>
      <c r="V1265" s="255">
        <f>SUMIFS('7.  Persistence Report'!Z$27:Z$603,'7.  Persistence Report'!$D$27:$D$603,$B1264,'7.  Persistence Report'!$H$27:$H$603,$R$1185,'7.  Persistence Report'!$J$27:$J$603,"Adjustment")</f>
        <v>0</v>
      </c>
      <c r="W1265" s="255">
        <f>SUMIFS('7.  Persistence Report'!AA$27:AA$603,'7.  Persistence Report'!$D$27:$D$603,$B1264,'7.  Persistence Report'!$H$27:$H$603,$R$1185,'7.  Persistence Report'!$J$27:$J$603,"Adjustment")</f>
        <v>0</v>
      </c>
      <c r="X1265" s="255">
        <f>SUMIFS('7.  Persistence Report'!AB$27:AB$603,'7.  Persistence Report'!$D$27:$D$603,$B1264,'7.  Persistence Report'!$H$27:$H$603,$R$1185,'7.  Persistence Report'!$J$27:$J$603,"Adjustment")</f>
        <v>0</v>
      </c>
      <c r="Y1265" s="255">
        <f>SUMIFS('7.  Persistence Report'!AC$27:AC$603,'7.  Persistence Report'!$D$27:$D$603,$B1264,'7.  Persistence Report'!$H$27:$H$603,$R$1185,'7.  Persistence Report'!$J$27:$J$603,"Adjustment")</f>
        <v>0</v>
      </c>
      <c r="Z1265" s="255">
        <f>SUMIFS('7.  Persistence Report'!AD$27:AD$603,'7.  Persistence Report'!$D$27:$D$603,$B1264,'7.  Persistence Report'!$H$27:$H$603,$R$1185,'7.  Persistence Report'!$J$27:$J$603,"Adjustment")</f>
        <v>0</v>
      </c>
      <c r="AA1265" s="255">
        <f>SUMIFS('7.  Persistence Report'!AE$27:AE$603,'7.  Persistence Report'!$D$27:$D$603,$B1264,'7.  Persistence Report'!$H$27:$H$603,$R$1185,'7.  Persistence Report'!$J$27:$J$603,"Adjustment")</f>
        <v>0</v>
      </c>
      <c r="AB1265" s="255">
        <f>SUMIFS('7.  Persistence Report'!AF$27:AF$603,'7.  Persistence Report'!$D$27:$D$603,$B1264,'7.  Persistence Report'!$H$27:$H$603,$R$1185,'7.  Persistence Report'!$J$27:$J$603,"Adjustment")</f>
        <v>0</v>
      </c>
      <c r="AC1265" s="255">
        <f>SUMIFS('7.  Persistence Report'!AG$27:AG$603,'7.  Persistence Report'!$D$27:$D$603,$B1264,'7.  Persistence Report'!$H$27:$H$603,$R$1185,'7.  Persistence Report'!$J$27:$J$603,"Adjustment")</f>
        <v>0</v>
      </c>
      <c r="AD1265" s="255">
        <f>SUMIFS('7.  Persistence Report'!AH$27:AH$603,'7.  Persistence Report'!$D$27:$D$603,$B1264,'7.  Persistence Report'!$H$27:$H$603,$R$1185,'7.  Persistence Report'!$J$27:$J$603,"Adjustment")</f>
        <v>0</v>
      </c>
      <c r="AE1265" s="362">
        <f>AE1264</f>
        <v>0.69666666666666666</v>
      </c>
      <c r="AF1265" s="362">
        <f t="shared" ref="AF1265:AR1265" si="3516">AF1264</f>
        <v>0</v>
      </c>
      <c r="AG1265" s="362">
        <f t="shared" si="3516"/>
        <v>0.19666666666666666</v>
      </c>
      <c r="AH1265" s="362">
        <f t="shared" si="3516"/>
        <v>0.10666666666666667</v>
      </c>
      <c r="AI1265" s="362">
        <f t="shared" si="3516"/>
        <v>0</v>
      </c>
      <c r="AJ1265" s="362">
        <f t="shared" si="3516"/>
        <v>0</v>
      </c>
      <c r="AK1265" s="362">
        <f t="shared" si="3516"/>
        <v>0</v>
      </c>
      <c r="AL1265" s="362">
        <f t="shared" si="3516"/>
        <v>0</v>
      </c>
      <c r="AM1265" s="362">
        <f t="shared" si="3516"/>
        <v>0</v>
      </c>
      <c r="AN1265" s="362">
        <f t="shared" si="3516"/>
        <v>0</v>
      </c>
      <c r="AO1265" s="362">
        <f t="shared" si="3516"/>
        <v>0</v>
      </c>
      <c r="AP1265" s="362">
        <f t="shared" si="3516"/>
        <v>0</v>
      </c>
      <c r="AQ1265" s="362">
        <f t="shared" si="3516"/>
        <v>0</v>
      </c>
      <c r="AR1265" s="362">
        <f t="shared" si="3516"/>
        <v>0</v>
      </c>
      <c r="AS1265" s="266"/>
    </row>
    <row r="1266" spans="1:45" ht="15"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customHeight="1" outlineLevel="1">
      <c r="A1267" s="464"/>
      <c r="B1267" s="248" t="s">
        <v>498</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customHeight="1" outlineLevel="1">
      <c r="A1268" s="464">
        <v>25</v>
      </c>
      <c r="B1268" s="379" t="s">
        <v>117</v>
      </c>
      <c r="C1268" s="251" t="s">
        <v>25</v>
      </c>
      <c r="D1268" s="255">
        <f>SUMIFS('7.  Persistence Report'!BA$27:BA$603,'7.  Persistence Report'!$D$27:$D$603,$B1268,'7.  Persistence Report'!$H$27:$H$603,$D$1185,'7.  Persistence Report'!$J$27:$J$603,"&lt;&gt;Adjustment")</f>
        <v>0</v>
      </c>
      <c r="E1268" s="255">
        <f>SUMIFS('7.  Persistence Report'!BB$27:BB$603,'7.  Persistence Report'!$D$27:$D$603,$B1268,'7.  Persistence Report'!$H$27:$H$603,$D$1185,'7.  Persistence Report'!$J$27:$J$603,"&lt;&gt;Adjustment")</f>
        <v>0</v>
      </c>
      <c r="F1268" s="255">
        <f>SUMIFS('7.  Persistence Report'!BC$27:BC$603,'7.  Persistence Report'!$D$27:$D$603,$B1268,'7.  Persistence Report'!$H$27:$H$603,$D$1185,'7.  Persistence Report'!$J$27:$J$603,"&lt;&gt;Adjustment")</f>
        <v>0</v>
      </c>
      <c r="G1268" s="255">
        <f>SUMIFS('7.  Persistence Report'!BD$27:BD$603,'7.  Persistence Report'!$D$27:$D$603,$B1268,'7.  Persistence Report'!$H$27:$H$603,$D$1185,'7.  Persistence Report'!$J$27:$J$603,"&lt;&gt;Adjustment")</f>
        <v>0</v>
      </c>
      <c r="H1268" s="255">
        <f>SUMIFS('7.  Persistence Report'!BE$27:BE$603,'7.  Persistence Report'!$D$27:$D$603,$B1268,'7.  Persistence Report'!$H$27:$H$603,$D$1185,'7.  Persistence Report'!$J$27:$J$603,"&lt;&gt;Adjustment")</f>
        <v>0</v>
      </c>
      <c r="I1268" s="255">
        <f>SUMIFS('7.  Persistence Report'!BF$27:BF$603,'7.  Persistence Report'!$D$27:$D$603,$B1268,'7.  Persistence Report'!$H$27:$H$603,$D$1185,'7.  Persistence Report'!$J$27:$J$603,"&lt;&gt;Adjustment")</f>
        <v>0</v>
      </c>
      <c r="J1268" s="255">
        <f>SUMIFS('7.  Persistence Report'!BG$27:BG$603,'7.  Persistence Report'!$D$27:$D$603,$B1268,'7.  Persistence Report'!$H$27:$H$603,$D$1185,'7.  Persistence Report'!$J$27:$J$603,"&lt;&gt;Adjustment")</f>
        <v>0</v>
      </c>
      <c r="K1268" s="255">
        <f>SUMIFS('7.  Persistence Report'!BH$27:BH$603,'7.  Persistence Report'!$D$27:$D$603,$B1268,'7.  Persistence Report'!$H$27:$H$603,$D$1185,'7.  Persistence Report'!$J$27:$J$603,"&lt;&gt;Adjustment")</f>
        <v>0</v>
      </c>
      <c r="L1268" s="255">
        <f>SUMIFS('7.  Persistence Report'!BI$27:BI$603,'7.  Persistence Report'!$D$27:$D$603,$B1268,'7.  Persistence Report'!$H$27:$H$603,$D$1185,'7.  Persistence Report'!$J$27:$J$603,"&lt;&gt;Adjustment")</f>
        <v>0</v>
      </c>
      <c r="M1268" s="255">
        <f>SUMIFS('7.  Persistence Report'!BJ$27:BJ$603,'7.  Persistence Report'!$D$27:$D$603,$B1268,'7.  Persistence Report'!$H$27:$H$603,$D$1185,'7.  Persistence Report'!$J$27:$J$603,"&lt;&gt;Adjustment")</f>
        <v>0</v>
      </c>
      <c r="N1268" s="255">
        <f>SUMIFS('7.  Persistence Report'!BK$27:BK$603,'7.  Persistence Report'!$D$27:$D$603,$B1268,'7.  Persistence Report'!$H$27:$H$603,$D$1185,'7.  Persistence Report'!$J$27:$J$603,"&lt;&gt;Adjustment")</f>
        <v>0</v>
      </c>
      <c r="O1268" s="255">
        <f>SUMIFS('7.  Persistence Report'!BL$27:BL$603,'7.  Persistence Report'!$D$27:$D$603,$B1268,'7.  Persistence Report'!$H$27:$H$603,$D$1185,'7.  Persistence Report'!$J$27:$J$603,"&lt;&gt;Adjustment")</f>
        <v>0</v>
      </c>
      <c r="P1268" s="255">
        <f>SUMIFS('7.  Persistence Report'!BM$27:BM$603,'7.  Persistence Report'!$D$27:$D$603,$B1268,'7.  Persistence Report'!$H$27:$H$603,$D$1185,'7.  Persistence Report'!$J$27:$J$603,"&lt;&gt;Adjustment")</f>
        <v>0</v>
      </c>
      <c r="Q1268" s="255">
        <v>12</v>
      </c>
      <c r="R1268" s="255">
        <f>SUMIFS('7.  Persistence Report'!V$27:V$603,'7.  Persistence Report'!$D$27:$D$603,$B1268,'7.  Persistence Report'!$H$27:$H$603,$R$1185,'7.  Persistence Report'!$J$27:$J$603,"&lt;&gt;Adjustment")</f>
        <v>0</v>
      </c>
      <c r="S1268" s="255">
        <f>SUMIFS('7.  Persistence Report'!W$27:W$603,'7.  Persistence Report'!$D$27:$D$603,$B1268,'7.  Persistence Report'!$H$27:$H$603,$R$1185,'7.  Persistence Report'!$J$27:$J$603,"&lt;&gt;Adjustment")</f>
        <v>0</v>
      </c>
      <c r="T1268" s="255">
        <f>SUMIFS('7.  Persistence Report'!X$27:X$603,'7.  Persistence Report'!$D$27:$D$603,$B1268,'7.  Persistence Report'!$H$27:$H$603,$R$1185,'7.  Persistence Report'!$J$27:$J$603,"&lt;&gt;Adjustment")</f>
        <v>0</v>
      </c>
      <c r="U1268" s="255">
        <f>SUMIFS('7.  Persistence Report'!Y$27:Y$603,'7.  Persistence Report'!$D$27:$D$603,$B1268,'7.  Persistence Report'!$H$27:$H$603,$R$1185,'7.  Persistence Report'!$J$27:$J$603,"&lt;&gt;Adjustment")</f>
        <v>0</v>
      </c>
      <c r="V1268" s="255">
        <f>SUMIFS('7.  Persistence Report'!Z$27:Z$603,'7.  Persistence Report'!$D$27:$D$603,$B1268,'7.  Persistence Report'!$H$27:$H$603,$R$1185,'7.  Persistence Report'!$J$27:$J$603,"&lt;&gt;Adjustment")</f>
        <v>0</v>
      </c>
      <c r="W1268" s="255">
        <f>SUMIFS('7.  Persistence Report'!AA$27:AA$603,'7.  Persistence Report'!$D$27:$D$603,$B1268,'7.  Persistence Report'!$H$27:$H$603,$R$1185,'7.  Persistence Report'!$J$27:$J$603,"&lt;&gt;Adjustment")</f>
        <v>0</v>
      </c>
      <c r="X1268" s="255">
        <f>SUMIFS('7.  Persistence Report'!AB$27:AB$603,'7.  Persistence Report'!$D$27:$D$603,$B1268,'7.  Persistence Report'!$H$27:$H$603,$R$1185,'7.  Persistence Report'!$J$27:$J$603,"&lt;&gt;Adjustment")</f>
        <v>0</v>
      </c>
      <c r="Y1268" s="255">
        <f>SUMIFS('7.  Persistence Report'!AC$27:AC$603,'7.  Persistence Report'!$D$27:$D$603,$B1268,'7.  Persistence Report'!$H$27:$H$603,$R$1185,'7.  Persistence Report'!$J$27:$J$603,"&lt;&gt;Adjustment")</f>
        <v>0</v>
      </c>
      <c r="Z1268" s="255">
        <f>SUMIFS('7.  Persistence Report'!AD$27:AD$603,'7.  Persistence Report'!$D$27:$D$603,$B1268,'7.  Persistence Report'!$H$27:$H$603,$R$1185,'7.  Persistence Report'!$J$27:$J$603,"&lt;&gt;Adjustment")</f>
        <v>0</v>
      </c>
      <c r="AA1268" s="255">
        <f>SUMIFS('7.  Persistence Report'!AE$27:AE$603,'7.  Persistence Report'!$D$27:$D$603,$B1268,'7.  Persistence Report'!$H$27:$H$603,$R$1185,'7.  Persistence Report'!$J$27:$J$603,"&lt;&gt;Adjustment")</f>
        <v>0</v>
      </c>
      <c r="AB1268" s="255">
        <f>SUMIFS('7.  Persistence Report'!AF$27:AF$603,'7.  Persistence Report'!$D$27:$D$603,$B1268,'7.  Persistence Report'!$H$27:$H$603,$R$1185,'7.  Persistence Report'!$J$27:$J$603,"&lt;&gt;Adjustment")</f>
        <v>0</v>
      </c>
      <c r="AC1268" s="255">
        <f>SUMIFS('7.  Persistence Report'!AG$27:AG$603,'7.  Persistence Report'!$D$27:$D$603,$B1268,'7.  Persistence Report'!$H$27:$H$603,$R$1185,'7.  Persistence Report'!$J$27:$J$603,"&lt;&gt;Adjustment")</f>
        <v>0</v>
      </c>
      <c r="AD1268" s="255">
        <f>SUMIFS('7.  Persistence Report'!AH$27:AH$603,'7.  Persistence Report'!$D$27:$D$603,$B1268,'7.  Persistence Report'!$H$27:$H$603,$R$1185,'7.  Persistence Report'!$J$27:$J$603,"&lt;&gt;Adjustment")</f>
        <v>0</v>
      </c>
      <c r="AE1268" s="361">
        <f>IFERROR(VLOOKUP($B1268,'3-a.  Rate Class Allocations'!$B:$BK,40,FALSE),0)</f>
        <v>0</v>
      </c>
      <c r="AF1268" s="361">
        <f>IFERROR(VLOOKUP($B1268,'3-a.  Rate Class Allocations'!$B:$BK,42,FALSE),0)</f>
        <v>0</v>
      </c>
      <c r="AG1268" s="361">
        <f>IFERROR(VLOOKUP($B1268,'3-a.  Rate Class Allocations'!$B:$BK,44,FALSE),0)</f>
        <v>9.2457420924574207E-2</v>
      </c>
      <c r="AH1268" s="361">
        <f>IFERROR(VLOOKUP($B1268,'3-a.  Rate Class Allocations'!$B:$BK,45,FALSE),0)</f>
        <v>0.68978102189781021</v>
      </c>
      <c r="AI1268" s="361">
        <f>IFERROR(VLOOKUP($B1268,'3-a.  Rate Class Allocations'!$B:$BK,47,FALSE),0)</f>
        <v>0.17274939172749393</v>
      </c>
      <c r="AJ1268" s="361">
        <f>IFERROR(VLOOKUP($B1268,'3-a.  Rate Class Allocations'!$B:$BK,49,FALSE),0)</f>
        <v>4.5012165450121655E-2</v>
      </c>
      <c r="AK1268" s="366"/>
      <c r="AL1268" s="366"/>
      <c r="AM1268" s="366"/>
      <c r="AN1268" s="366"/>
      <c r="AO1268" s="366"/>
      <c r="AP1268" s="366"/>
      <c r="AQ1268" s="366"/>
      <c r="AR1268" s="366"/>
      <c r="AS1268" s="256">
        <f>SUM(AE1268:AR1268)</f>
        <v>1</v>
      </c>
    </row>
    <row r="1269" spans="1:45" ht="15" customHeight="1" outlineLevel="1">
      <c r="A1269" s="464"/>
      <c r="B1269" s="254" t="s">
        <v>727</v>
      </c>
      <c r="C1269" s="251" t="s">
        <v>163</v>
      </c>
      <c r="D1269" s="255">
        <f>SUMIFS('7.  Persistence Report'!BA$27:BA$603,'7.  Persistence Report'!$D$27:$D$603,$B1268,'7.  Persistence Report'!$H$27:$H$603,$D$1185,'7.  Persistence Report'!$J$27:$J$603,"Adjustment")</f>
        <v>0</v>
      </c>
      <c r="E1269" s="255">
        <f>SUMIFS('7.  Persistence Report'!BB$27:BB$603,'7.  Persistence Report'!$D$27:$D$603,$B1268,'7.  Persistence Report'!$H$27:$H$603,$D$1185,'7.  Persistence Report'!$J$27:$J$603,"Adjustment")</f>
        <v>0</v>
      </c>
      <c r="F1269" s="255">
        <f>SUMIFS('7.  Persistence Report'!BC$27:BC$603,'7.  Persistence Report'!$D$27:$D$603,$B1268,'7.  Persistence Report'!$H$27:$H$603,$D$1185,'7.  Persistence Report'!$J$27:$J$603,"Adjustment")</f>
        <v>0</v>
      </c>
      <c r="G1269" s="255">
        <f>SUMIFS('7.  Persistence Report'!BD$27:BD$603,'7.  Persistence Report'!$D$27:$D$603,$B1268,'7.  Persistence Report'!$H$27:$H$603,$D$1185,'7.  Persistence Report'!$J$27:$J$603,"Adjustment")</f>
        <v>0</v>
      </c>
      <c r="H1269" s="255">
        <f>SUMIFS('7.  Persistence Report'!BE$27:BE$603,'7.  Persistence Report'!$D$27:$D$603,$B1268,'7.  Persistence Report'!$H$27:$H$603,$D$1185,'7.  Persistence Report'!$J$27:$J$603,"Adjustment")</f>
        <v>0</v>
      </c>
      <c r="I1269" s="255">
        <f>SUMIFS('7.  Persistence Report'!BF$27:BF$603,'7.  Persistence Report'!$D$27:$D$603,$B1268,'7.  Persistence Report'!$H$27:$H$603,$D$1185,'7.  Persistence Report'!$J$27:$J$603,"Adjustment")</f>
        <v>0</v>
      </c>
      <c r="J1269" s="255">
        <f>SUMIFS('7.  Persistence Report'!BG$27:BG$603,'7.  Persistence Report'!$D$27:$D$603,$B1268,'7.  Persistence Report'!$H$27:$H$603,$D$1185,'7.  Persistence Report'!$J$27:$J$603,"Adjustment")</f>
        <v>0</v>
      </c>
      <c r="K1269" s="255">
        <f>SUMIFS('7.  Persistence Report'!BH$27:BH$603,'7.  Persistence Report'!$D$27:$D$603,$B1268,'7.  Persistence Report'!$H$27:$H$603,$D$1185,'7.  Persistence Report'!$J$27:$J$603,"Adjustment")</f>
        <v>0</v>
      </c>
      <c r="L1269" s="255">
        <f>SUMIFS('7.  Persistence Report'!BI$27:BI$603,'7.  Persistence Report'!$D$27:$D$603,$B1268,'7.  Persistence Report'!$H$27:$H$603,$D$1185,'7.  Persistence Report'!$J$27:$J$603,"Adjustment")</f>
        <v>0</v>
      </c>
      <c r="M1269" s="255">
        <f>SUMIFS('7.  Persistence Report'!BJ$27:BJ$603,'7.  Persistence Report'!$D$27:$D$603,$B1268,'7.  Persistence Report'!$H$27:$H$603,$D$1185,'7.  Persistence Report'!$J$27:$J$603,"Adjustment")</f>
        <v>0</v>
      </c>
      <c r="N1269" s="255">
        <f>SUMIFS('7.  Persistence Report'!BK$27:BK$603,'7.  Persistence Report'!$D$27:$D$603,$B1268,'7.  Persistence Report'!$H$27:$H$603,$D$1185,'7.  Persistence Report'!$J$27:$J$603,"Adjustment")</f>
        <v>0</v>
      </c>
      <c r="O1269" s="255">
        <f>SUMIFS('7.  Persistence Report'!BL$27:BL$603,'7.  Persistence Report'!$D$27:$D$603,$B1268,'7.  Persistence Report'!$H$27:$H$603,$D$1185,'7.  Persistence Report'!$J$27:$J$603,"Adjustment")</f>
        <v>0</v>
      </c>
      <c r="P1269" s="255">
        <f>SUMIFS('7.  Persistence Report'!BM$27:BM$603,'7.  Persistence Report'!$D$27:$D$603,$B1268,'7.  Persistence Report'!$H$27:$H$603,$D$1185,'7.  Persistence Report'!$J$27:$J$603,"Adjustment")</f>
        <v>0</v>
      </c>
      <c r="Q1269" s="255">
        <f>Q1268</f>
        <v>12</v>
      </c>
      <c r="R1269" s="255">
        <f>SUMIFS('7.  Persistence Report'!V$27:V$603,'7.  Persistence Report'!$D$27:$D$603,$B1268,'7.  Persistence Report'!$H$27:$H$603,$R$1185,'7.  Persistence Report'!$J$27:$J$603,"Adjustment")</f>
        <v>0</v>
      </c>
      <c r="S1269" s="255">
        <f>SUMIFS('7.  Persistence Report'!W$27:W$603,'7.  Persistence Report'!$D$27:$D$603,$B1268,'7.  Persistence Report'!$H$27:$H$603,$R$1185,'7.  Persistence Report'!$J$27:$J$603,"Adjustment")</f>
        <v>0</v>
      </c>
      <c r="T1269" s="255">
        <f>SUMIFS('7.  Persistence Report'!X$27:X$603,'7.  Persistence Report'!$D$27:$D$603,$B1268,'7.  Persistence Report'!$H$27:$H$603,$R$1185,'7.  Persistence Report'!$J$27:$J$603,"Adjustment")</f>
        <v>0</v>
      </c>
      <c r="U1269" s="255">
        <f>SUMIFS('7.  Persistence Report'!Y$27:Y$603,'7.  Persistence Report'!$D$27:$D$603,$B1268,'7.  Persistence Report'!$H$27:$H$603,$R$1185,'7.  Persistence Report'!$J$27:$J$603,"Adjustment")</f>
        <v>0</v>
      </c>
      <c r="V1269" s="255">
        <f>SUMIFS('7.  Persistence Report'!Z$27:Z$603,'7.  Persistence Report'!$D$27:$D$603,$B1268,'7.  Persistence Report'!$H$27:$H$603,$R$1185,'7.  Persistence Report'!$J$27:$J$603,"Adjustment")</f>
        <v>0</v>
      </c>
      <c r="W1269" s="255">
        <f>SUMIFS('7.  Persistence Report'!AA$27:AA$603,'7.  Persistence Report'!$D$27:$D$603,$B1268,'7.  Persistence Report'!$H$27:$H$603,$R$1185,'7.  Persistence Report'!$J$27:$J$603,"Adjustment")</f>
        <v>0</v>
      </c>
      <c r="X1269" s="255">
        <f>SUMIFS('7.  Persistence Report'!AB$27:AB$603,'7.  Persistence Report'!$D$27:$D$603,$B1268,'7.  Persistence Report'!$H$27:$H$603,$R$1185,'7.  Persistence Report'!$J$27:$J$603,"Adjustment")</f>
        <v>0</v>
      </c>
      <c r="Y1269" s="255">
        <f>SUMIFS('7.  Persistence Report'!AC$27:AC$603,'7.  Persistence Report'!$D$27:$D$603,$B1268,'7.  Persistence Report'!$H$27:$H$603,$R$1185,'7.  Persistence Report'!$J$27:$J$603,"Adjustment")</f>
        <v>0</v>
      </c>
      <c r="Z1269" s="255">
        <f>SUMIFS('7.  Persistence Report'!AD$27:AD$603,'7.  Persistence Report'!$D$27:$D$603,$B1268,'7.  Persistence Report'!$H$27:$H$603,$R$1185,'7.  Persistence Report'!$J$27:$J$603,"Adjustment")</f>
        <v>0</v>
      </c>
      <c r="AA1269" s="255">
        <f>SUMIFS('7.  Persistence Report'!AE$27:AE$603,'7.  Persistence Report'!$D$27:$D$603,$B1268,'7.  Persistence Report'!$H$27:$H$603,$R$1185,'7.  Persistence Report'!$J$27:$J$603,"Adjustment")</f>
        <v>0</v>
      </c>
      <c r="AB1269" s="255">
        <f>SUMIFS('7.  Persistence Report'!AF$27:AF$603,'7.  Persistence Report'!$D$27:$D$603,$B1268,'7.  Persistence Report'!$H$27:$H$603,$R$1185,'7.  Persistence Report'!$J$27:$J$603,"Adjustment")</f>
        <v>0</v>
      </c>
      <c r="AC1269" s="255">
        <f>SUMIFS('7.  Persistence Report'!AG$27:AG$603,'7.  Persistence Report'!$D$27:$D$603,$B1268,'7.  Persistence Report'!$H$27:$H$603,$R$1185,'7.  Persistence Report'!$J$27:$J$603,"Adjustment")</f>
        <v>0</v>
      </c>
      <c r="AD1269" s="255">
        <f>SUMIFS('7.  Persistence Report'!AH$27:AH$603,'7.  Persistence Report'!$D$27:$D$603,$B1268,'7.  Persistence Report'!$H$27:$H$603,$R$1185,'7.  Persistence Report'!$J$27:$J$603,"Adjustment")</f>
        <v>0</v>
      </c>
      <c r="AE1269" s="362">
        <f>AE1268</f>
        <v>0</v>
      </c>
      <c r="AF1269" s="362">
        <f t="shared" ref="AF1269:AR1269" si="3517">AF1268</f>
        <v>0</v>
      </c>
      <c r="AG1269" s="362">
        <f t="shared" si="3517"/>
        <v>9.2457420924574207E-2</v>
      </c>
      <c r="AH1269" s="362">
        <f t="shared" si="3517"/>
        <v>0.68978102189781021</v>
      </c>
      <c r="AI1269" s="362">
        <f t="shared" si="3517"/>
        <v>0.17274939172749393</v>
      </c>
      <c r="AJ1269" s="362">
        <f t="shared" si="3517"/>
        <v>4.5012165450121655E-2</v>
      </c>
      <c r="AK1269" s="362">
        <f t="shared" si="3517"/>
        <v>0</v>
      </c>
      <c r="AL1269" s="362">
        <f t="shared" si="3517"/>
        <v>0</v>
      </c>
      <c r="AM1269" s="362">
        <f t="shared" si="3517"/>
        <v>0</v>
      </c>
      <c r="AN1269" s="362">
        <f t="shared" si="3517"/>
        <v>0</v>
      </c>
      <c r="AO1269" s="362">
        <f t="shared" si="3517"/>
        <v>0</v>
      </c>
      <c r="AP1269" s="362">
        <f t="shared" si="3517"/>
        <v>0</v>
      </c>
      <c r="AQ1269" s="362">
        <f t="shared" si="3517"/>
        <v>0</v>
      </c>
      <c r="AR1269" s="362">
        <f t="shared" si="3517"/>
        <v>0</v>
      </c>
      <c r="AS1269" s="266"/>
    </row>
    <row r="1270" spans="1:45" ht="15"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customHeight="1" outlineLevel="1">
      <c r="A1271" s="464">
        <v>26</v>
      </c>
      <c r="B1271" s="379" t="s">
        <v>118</v>
      </c>
      <c r="C1271" s="251" t="s">
        <v>25</v>
      </c>
      <c r="D1271" s="255">
        <f>SUMIFS('7.  Persistence Report'!BA$27:BA$603,'7.  Persistence Report'!$D$27:$D$603,$B1271,'7.  Persistence Report'!$H$27:$H$603,$D$1185,'7.  Persistence Report'!$J$27:$J$603,"&lt;&gt;Adjustment")</f>
        <v>0</v>
      </c>
      <c r="E1271" s="255">
        <f>SUMIFS('7.  Persistence Report'!BB$27:BB$603,'7.  Persistence Report'!$D$27:$D$603,$B1271,'7.  Persistence Report'!$H$27:$H$603,$D$1185,'7.  Persistence Report'!$J$27:$J$603,"&lt;&gt;Adjustment")</f>
        <v>0</v>
      </c>
      <c r="F1271" s="255">
        <f>SUMIFS('7.  Persistence Report'!BC$27:BC$603,'7.  Persistence Report'!$D$27:$D$603,$B1271,'7.  Persistence Report'!$H$27:$H$603,$D$1185,'7.  Persistence Report'!$J$27:$J$603,"&lt;&gt;Adjustment")</f>
        <v>0</v>
      </c>
      <c r="G1271" s="255">
        <f>SUMIFS('7.  Persistence Report'!BD$27:BD$603,'7.  Persistence Report'!$D$27:$D$603,$B1271,'7.  Persistence Report'!$H$27:$H$603,$D$1185,'7.  Persistence Report'!$J$27:$J$603,"&lt;&gt;Adjustment")</f>
        <v>0</v>
      </c>
      <c r="H1271" s="255">
        <f>SUMIFS('7.  Persistence Report'!BE$27:BE$603,'7.  Persistence Report'!$D$27:$D$603,$B1271,'7.  Persistence Report'!$H$27:$H$603,$D$1185,'7.  Persistence Report'!$J$27:$J$603,"&lt;&gt;Adjustment")</f>
        <v>0</v>
      </c>
      <c r="I1271" s="255">
        <f>SUMIFS('7.  Persistence Report'!BF$27:BF$603,'7.  Persistence Report'!$D$27:$D$603,$B1271,'7.  Persistence Report'!$H$27:$H$603,$D$1185,'7.  Persistence Report'!$J$27:$J$603,"&lt;&gt;Adjustment")</f>
        <v>0</v>
      </c>
      <c r="J1271" s="255">
        <f>SUMIFS('7.  Persistence Report'!BG$27:BG$603,'7.  Persistence Report'!$D$27:$D$603,$B1271,'7.  Persistence Report'!$H$27:$H$603,$D$1185,'7.  Persistence Report'!$J$27:$J$603,"&lt;&gt;Adjustment")</f>
        <v>0</v>
      </c>
      <c r="K1271" s="255">
        <f>SUMIFS('7.  Persistence Report'!BH$27:BH$603,'7.  Persistence Report'!$D$27:$D$603,$B1271,'7.  Persistence Report'!$H$27:$H$603,$D$1185,'7.  Persistence Report'!$J$27:$J$603,"&lt;&gt;Adjustment")</f>
        <v>0</v>
      </c>
      <c r="L1271" s="255">
        <f>SUMIFS('7.  Persistence Report'!BI$27:BI$603,'7.  Persistence Report'!$D$27:$D$603,$B1271,'7.  Persistence Report'!$H$27:$H$603,$D$1185,'7.  Persistence Report'!$J$27:$J$603,"&lt;&gt;Adjustment")</f>
        <v>0</v>
      </c>
      <c r="M1271" s="255">
        <f>SUMIFS('7.  Persistence Report'!BJ$27:BJ$603,'7.  Persistence Report'!$D$27:$D$603,$B1271,'7.  Persistence Report'!$H$27:$H$603,$D$1185,'7.  Persistence Report'!$J$27:$J$603,"&lt;&gt;Adjustment")</f>
        <v>0</v>
      </c>
      <c r="N1271" s="255">
        <f>SUMIFS('7.  Persistence Report'!BK$27:BK$603,'7.  Persistence Report'!$D$27:$D$603,$B1271,'7.  Persistence Report'!$H$27:$H$603,$D$1185,'7.  Persistence Report'!$J$27:$J$603,"&lt;&gt;Adjustment")</f>
        <v>0</v>
      </c>
      <c r="O1271" s="255">
        <f>SUMIFS('7.  Persistence Report'!BL$27:BL$603,'7.  Persistence Report'!$D$27:$D$603,$B1271,'7.  Persistence Report'!$H$27:$H$603,$D$1185,'7.  Persistence Report'!$J$27:$J$603,"&lt;&gt;Adjustment")</f>
        <v>0</v>
      </c>
      <c r="P1271" s="255">
        <f>SUMIFS('7.  Persistence Report'!BM$27:BM$603,'7.  Persistence Report'!$D$27:$D$603,$B1271,'7.  Persistence Report'!$H$27:$H$603,$D$1185,'7.  Persistence Report'!$J$27:$J$603,"&lt;&gt;Adjustment")</f>
        <v>0</v>
      </c>
      <c r="Q1271" s="255">
        <v>12</v>
      </c>
      <c r="R1271" s="255">
        <f>SUMIFS('7.  Persistence Report'!V$27:V$603,'7.  Persistence Report'!$D$27:$D$603,$B1271,'7.  Persistence Report'!$H$27:$H$603,$R$1185,'7.  Persistence Report'!$J$27:$J$603,"&lt;&gt;Adjustment")</f>
        <v>0</v>
      </c>
      <c r="S1271" s="255">
        <f>SUMIFS('7.  Persistence Report'!W$27:W$603,'7.  Persistence Report'!$D$27:$D$603,$B1271,'7.  Persistence Report'!$H$27:$H$603,$R$1185,'7.  Persistence Report'!$J$27:$J$603,"&lt;&gt;Adjustment")</f>
        <v>0</v>
      </c>
      <c r="T1271" s="255">
        <f>SUMIFS('7.  Persistence Report'!X$27:X$603,'7.  Persistence Report'!$D$27:$D$603,$B1271,'7.  Persistence Report'!$H$27:$H$603,$R$1185,'7.  Persistence Report'!$J$27:$J$603,"&lt;&gt;Adjustment")</f>
        <v>0</v>
      </c>
      <c r="U1271" s="255">
        <f>SUMIFS('7.  Persistence Report'!Y$27:Y$603,'7.  Persistence Report'!$D$27:$D$603,$B1271,'7.  Persistence Report'!$H$27:$H$603,$R$1185,'7.  Persistence Report'!$J$27:$J$603,"&lt;&gt;Adjustment")</f>
        <v>0</v>
      </c>
      <c r="V1271" s="255">
        <f>SUMIFS('7.  Persistence Report'!Z$27:Z$603,'7.  Persistence Report'!$D$27:$D$603,$B1271,'7.  Persistence Report'!$H$27:$H$603,$R$1185,'7.  Persistence Report'!$J$27:$J$603,"&lt;&gt;Adjustment")</f>
        <v>0</v>
      </c>
      <c r="W1271" s="255">
        <f>SUMIFS('7.  Persistence Report'!AA$27:AA$603,'7.  Persistence Report'!$D$27:$D$603,$B1271,'7.  Persistence Report'!$H$27:$H$603,$R$1185,'7.  Persistence Report'!$J$27:$J$603,"&lt;&gt;Adjustment")</f>
        <v>0</v>
      </c>
      <c r="X1271" s="255">
        <f>SUMIFS('7.  Persistence Report'!AB$27:AB$603,'7.  Persistence Report'!$D$27:$D$603,$B1271,'7.  Persistence Report'!$H$27:$H$603,$R$1185,'7.  Persistence Report'!$J$27:$J$603,"&lt;&gt;Adjustment")</f>
        <v>0</v>
      </c>
      <c r="Y1271" s="255">
        <f>SUMIFS('7.  Persistence Report'!AC$27:AC$603,'7.  Persistence Report'!$D$27:$D$603,$B1271,'7.  Persistence Report'!$H$27:$H$603,$R$1185,'7.  Persistence Report'!$J$27:$J$603,"&lt;&gt;Adjustment")</f>
        <v>0</v>
      </c>
      <c r="Z1271" s="255">
        <f>SUMIFS('7.  Persistence Report'!AD$27:AD$603,'7.  Persistence Report'!$D$27:$D$603,$B1271,'7.  Persistence Report'!$H$27:$H$603,$R$1185,'7.  Persistence Report'!$J$27:$J$603,"&lt;&gt;Adjustment")</f>
        <v>0</v>
      </c>
      <c r="AA1271" s="255">
        <f>SUMIFS('7.  Persistence Report'!AE$27:AE$603,'7.  Persistence Report'!$D$27:$D$603,$B1271,'7.  Persistence Report'!$H$27:$H$603,$R$1185,'7.  Persistence Report'!$J$27:$J$603,"&lt;&gt;Adjustment")</f>
        <v>0</v>
      </c>
      <c r="AB1271" s="255">
        <f>SUMIFS('7.  Persistence Report'!AF$27:AF$603,'7.  Persistence Report'!$D$27:$D$603,$B1271,'7.  Persistence Report'!$H$27:$H$603,$R$1185,'7.  Persistence Report'!$J$27:$J$603,"&lt;&gt;Adjustment")</f>
        <v>0</v>
      </c>
      <c r="AC1271" s="255">
        <f>SUMIFS('7.  Persistence Report'!AG$27:AG$603,'7.  Persistence Report'!$D$27:$D$603,$B1271,'7.  Persistence Report'!$H$27:$H$603,$R$1185,'7.  Persistence Report'!$J$27:$J$603,"&lt;&gt;Adjustment")</f>
        <v>0</v>
      </c>
      <c r="AD1271" s="255">
        <f>SUMIFS('7.  Persistence Report'!AH$27:AH$603,'7.  Persistence Report'!$D$27:$D$603,$B1271,'7.  Persistence Report'!$H$27:$H$603,$R$1185,'7.  Persistence Report'!$J$27:$J$603,"&lt;&gt;Adjustment")</f>
        <v>0</v>
      </c>
      <c r="AE1271" s="361">
        <f>IFERROR(VLOOKUP($B1271,'3-a.  Rate Class Allocations'!$B:$BK,40,FALSE),0)</f>
        <v>0</v>
      </c>
      <c r="AF1271" s="361">
        <f>IFERROR(VLOOKUP($B1271,'3-a.  Rate Class Allocations'!$B:$BK,42,FALSE),0)</f>
        <v>0</v>
      </c>
      <c r="AG1271" s="361">
        <f>IFERROR(VLOOKUP($B1271,'3-a.  Rate Class Allocations'!$B:$BK,44,FALSE),0)</f>
        <v>7.4338353884478583E-2</v>
      </c>
      <c r="AH1271" s="361">
        <f>IFERROR(VLOOKUP($B1271,'3-a.  Rate Class Allocations'!$B:$BK,45,FALSE),0)</f>
        <v>0.61816437481961117</v>
      </c>
      <c r="AI1271" s="361">
        <f>IFERROR(VLOOKUP($B1271,'3-a.  Rate Class Allocations'!$B:$BK,47,FALSE),0)</f>
        <v>0.18309772550877837</v>
      </c>
      <c r="AJ1271" s="361">
        <f>IFERROR(VLOOKUP($B1271,'3-a.  Rate Class Allocations'!$B:$BK,49,FALSE),0)</f>
        <v>0.11799819031349645</v>
      </c>
      <c r="AK1271" s="366"/>
      <c r="AL1271" s="366"/>
      <c r="AM1271" s="366"/>
      <c r="AN1271" s="366"/>
      <c r="AO1271" s="366"/>
      <c r="AP1271" s="366"/>
      <c r="AQ1271" s="366"/>
      <c r="AR1271" s="366"/>
      <c r="AS1271" s="256">
        <f>SUM(AE1271:AR1271)</f>
        <v>0.99359864452636459</v>
      </c>
    </row>
    <row r="1272" spans="1:45" ht="15" customHeight="1" outlineLevel="1">
      <c r="A1272" s="464"/>
      <c r="B1272" s="254" t="s">
        <v>727</v>
      </c>
      <c r="C1272" s="251" t="s">
        <v>163</v>
      </c>
      <c r="D1272" s="255">
        <f>SUMIFS('7.  Persistence Report'!BA$27:BA$603,'7.  Persistence Report'!$D$27:$D$603,$B1271,'7.  Persistence Report'!$H$27:$H$603,$D$1185,'7.  Persistence Report'!$J$27:$J$603,"Adjustment")</f>
        <v>5240757.2067597704</v>
      </c>
      <c r="E1272" s="255">
        <f>SUMIFS('7.  Persistence Report'!BB$27:BB$603,'7.  Persistence Report'!$D$27:$D$603,$B1271,'7.  Persistence Report'!$H$27:$H$603,$D$1185,'7.  Persistence Report'!$J$27:$J$603,"Adjustment")</f>
        <v>5259216.616642531</v>
      </c>
      <c r="F1272" s="255">
        <f>SUMIFS('7.  Persistence Report'!BC$27:BC$603,'7.  Persistence Report'!$D$27:$D$603,$B1271,'7.  Persistence Report'!$H$27:$H$603,$D$1185,'7.  Persistence Report'!$J$27:$J$603,"Adjustment")</f>
        <v>5259216.616642531</v>
      </c>
      <c r="G1272" s="255">
        <f>SUMIFS('7.  Persistence Report'!BD$27:BD$603,'7.  Persistence Report'!$D$27:$D$603,$B1271,'7.  Persistence Report'!$H$27:$H$603,$D$1185,'7.  Persistence Report'!$J$27:$J$603,"Adjustment")</f>
        <v>5259216.616642531</v>
      </c>
      <c r="H1272" s="255">
        <f>SUMIFS('7.  Persistence Report'!BE$27:BE$603,'7.  Persistence Report'!$D$27:$D$603,$B1271,'7.  Persistence Report'!$H$27:$H$603,$D$1185,'7.  Persistence Report'!$J$27:$J$603,"Adjustment")</f>
        <v>5259216.616642531</v>
      </c>
      <c r="I1272" s="255">
        <f>SUMIFS('7.  Persistence Report'!BF$27:BF$603,'7.  Persistence Report'!$D$27:$D$603,$B1271,'7.  Persistence Report'!$H$27:$H$603,$D$1185,'7.  Persistence Report'!$J$27:$J$603,"Adjustment")</f>
        <v>4974905.4032004587</v>
      </c>
      <c r="J1272" s="255">
        <f>SUMIFS('7.  Persistence Report'!BG$27:BG$603,'7.  Persistence Report'!$D$27:$D$603,$B1271,'7.  Persistence Report'!$H$27:$H$603,$D$1185,'7.  Persistence Report'!$J$27:$J$603,"Adjustment")</f>
        <v>4974905.4032004587</v>
      </c>
      <c r="K1272" s="255">
        <f>SUMIFS('7.  Persistence Report'!BH$27:BH$603,'7.  Persistence Report'!$D$27:$D$603,$B1271,'7.  Persistence Report'!$H$27:$H$603,$D$1185,'7.  Persistence Report'!$J$27:$J$603,"Adjustment")</f>
        <v>4974905.4032004587</v>
      </c>
      <c r="L1272" s="255">
        <f>SUMIFS('7.  Persistence Report'!BI$27:BI$603,'7.  Persistence Report'!$D$27:$D$603,$B1271,'7.  Persistence Report'!$H$27:$H$603,$D$1185,'7.  Persistence Report'!$J$27:$J$603,"Adjustment")</f>
        <v>4951726.4732043417</v>
      </c>
      <c r="M1272" s="255">
        <f>SUMIFS('7.  Persistence Report'!BJ$27:BJ$603,'7.  Persistence Report'!$D$27:$D$603,$B1271,'7.  Persistence Report'!$H$27:$H$603,$D$1185,'7.  Persistence Report'!$J$27:$J$603,"Adjustment")</f>
        <v>4951726.4732043417</v>
      </c>
      <c r="N1272" s="255">
        <f>SUMIFS('7.  Persistence Report'!BK$27:BK$603,'7.  Persistence Report'!$D$27:$D$603,$B1271,'7.  Persistence Report'!$H$27:$H$603,$D$1185,'7.  Persistence Report'!$J$27:$J$603,"Adjustment")</f>
        <v>4780053.5353581253</v>
      </c>
      <c r="O1272" s="255">
        <f>SUMIFS('7.  Persistence Report'!BL$27:BL$603,'7.  Persistence Report'!$D$27:$D$603,$B1271,'7.  Persistence Report'!$H$27:$H$603,$D$1185,'7.  Persistence Report'!$J$27:$J$603,"Adjustment")</f>
        <v>4641204.7711336976</v>
      </c>
      <c r="P1272" s="255">
        <f>SUMIFS('7.  Persistence Report'!BM$27:BM$603,'7.  Persistence Report'!$D$27:$D$603,$B1271,'7.  Persistence Report'!$H$27:$H$603,$D$1185,'7.  Persistence Report'!$J$27:$J$603,"Adjustment")</f>
        <v>1773211.3206621369</v>
      </c>
      <c r="Q1272" s="255">
        <f>Q1271</f>
        <v>12</v>
      </c>
      <c r="R1272" s="255">
        <f>SUMIFS('7.  Persistence Report'!V$27:V$603,'7.  Persistence Report'!$D$27:$D$603,$B1271,'7.  Persistence Report'!$H$27:$H$603,$R$1185,'7.  Persistence Report'!$J$27:$J$603,"Adjustment")</f>
        <v>875.15259982584905</v>
      </c>
      <c r="S1272" s="255">
        <f>SUMIFS('7.  Persistence Report'!W$27:W$603,'7.  Persistence Report'!$D$27:$D$603,$B1271,'7.  Persistence Report'!$H$27:$H$603,$R$1185,'7.  Persistence Report'!$J$27:$J$603,"Adjustment")</f>
        <v>879.63099266077882</v>
      </c>
      <c r="T1272" s="255">
        <f>SUMIFS('7.  Persistence Report'!X$27:X$603,'7.  Persistence Report'!$D$27:$D$603,$B1271,'7.  Persistence Report'!$H$27:$H$603,$R$1185,'7.  Persistence Report'!$J$27:$J$603,"Adjustment")</f>
        <v>879.63099266077882</v>
      </c>
      <c r="U1272" s="255">
        <f>SUMIFS('7.  Persistence Report'!Y$27:Y$603,'7.  Persistence Report'!$D$27:$D$603,$B1271,'7.  Persistence Report'!$H$27:$H$603,$R$1185,'7.  Persistence Report'!$J$27:$J$603,"Adjustment")</f>
        <v>879.63099266077882</v>
      </c>
      <c r="V1272" s="255">
        <f>SUMIFS('7.  Persistence Report'!Z$27:Z$603,'7.  Persistence Report'!$D$27:$D$603,$B1271,'7.  Persistence Report'!$H$27:$H$603,$R$1185,'7.  Persistence Report'!$J$27:$J$603,"Adjustment")</f>
        <v>879.63099266077882</v>
      </c>
      <c r="W1272" s="255">
        <f>SUMIFS('7.  Persistence Report'!AA$27:AA$603,'7.  Persistence Report'!$D$27:$D$603,$B1271,'7.  Persistence Report'!$H$27:$H$603,$R$1185,'7.  Persistence Report'!$J$27:$J$603,"Adjustment")</f>
        <v>827.00987685035466</v>
      </c>
      <c r="X1272" s="255">
        <f>SUMIFS('7.  Persistence Report'!AB$27:AB$603,'7.  Persistence Report'!$D$27:$D$603,$B1271,'7.  Persistence Report'!$H$27:$H$603,$R$1185,'7.  Persistence Report'!$J$27:$J$603,"Adjustment")</f>
        <v>827.00987685035466</v>
      </c>
      <c r="Y1272" s="255">
        <f>SUMIFS('7.  Persistence Report'!AC$27:AC$603,'7.  Persistence Report'!$D$27:$D$603,$B1271,'7.  Persistence Report'!$H$27:$H$603,$R$1185,'7.  Persistence Report'!$J$27:$J$603,"Adjustment")</f>
        <v>827.00987685035466</v>
      </c>
      <c r="Z1272" s="255">
        <f>SUMIFS('7.  Persistence Report'!AD$27:AD$603,'7.  Persistence Report'!$D$27:$D$603,$B1271,'7.  Persistence Report'!$H$27:$H$603,$R$1185,'7.  Persistence Report'!$J$27:$J$603,"Adjustment")</f>
        <v>826.55374424679701</v>
      </c>
      <c r="AA1272" s="255">
        <f>SUMIFS('7.  Persistence Report'!AE$27:AE$603,'7.  Persistence Report'!$D$27:$D$603,$B1271,'7.  Persistence Report'!$H$27:$H$603,$R$1185,'7.  Persistence Report'!$J$27:$J$603,"Adjustment")</f>
        <v>826.55374424679701</v>
      </c>
      <c r="AB1272" s="255">
        <f>SUMIFS('7.  Persistence Report'!AF$27:AF$603,'7.  Persistence Report'!$D$27:$D$603,$B1271,'7.  Persistence Report'!$H$27:$H$603,$R$1185,'7.  Persistence Report'!$J$27:$J$603,"Adjustment")</f>
        <v>790.89246796865302</v>
      </c>
      <c r="AC1272" s="255">
        <f>SUMIFS('7.  Persistence Report'!AG$27:AG$603,'7.  Persistence Report'!$D$27:$D$603,$B1271,'7.  Persistence Report'!$H$27:$H$603,$R$1185,'7.  Persistence Report'!$J$27:$J$603,"Adjustment")</f>
        <v>760.78771613384765</v>
      </c>
      <c r="AD1272" s="255">
        <f>SUMIFS('7.  Persistence Report'!AH$27:AH$603,'7.  Persistence Report'!$D$27:$D$603,$B1271,'7.  Persistence Report'!$H$27:$H$603,$R$1185,'7.  Persistence Report'!$J$27:$J$603,"Adjustment")</f>
        <v>227.27843637268322</v>
      </c>
      <c r="AE1272" s="362">
        <f>AE1271</f>
        <v>0</v>
      </c>
      <c r="AF1272" s="362">
        <f t="shared" ref="AF1272:AR1272" si="3518">AF1271</f>
        <v>0</v>
      </c>
      <c r="AG1272" s="362">
        <f t="shared" si="3518"/>
        <v>7.4338353884478583E-2</v>
      </c>
      <c r="AH1272" s="362">
        <f t="shared" si="3518"/>
        <v>0.61816437481961117</v>
      </c>
      <c r="AI1272" s="362">
        <f t="shared" si="3518"/>
        <v>0.18309772550877837</v>
      </c>
      <c r="AJ1272" s="362">
        <f t="shared" si="3518"/>
        <v>0.11799819031349645</v>
      </c>
      <c r="AK1272" s="362">
        <f t="shared" si="3518"/>
        <v>0</v>
      </c>
      <c r="AL1272" s="362">
        <f t="shared" si="3518"/>
        <v>0</v>
      </c>
      <c r="AM1272" s="362">
        <f t="shared" si="3518"/>
        <v>0</v>
      </c>
      <c r="AN1272" s="362">
        <f t="shared" si="3518"/>
        <v>0</v>
      </c>
      <c r="AO1272" s="362">
        <f t="shared" si="3518"/>
        <v>0</v>
      </c>
      <c r="AP1272" s="362">
        <f t="shared" si="3518"/>
        <v>0</v>
      </c>
      <c r="AQ1272" s="362">
        <f t="shared" si="3518"/>
        <v>0</v>
      </c>
      <c r="AR1272" s="362">
        <f t="shared" si="3518"/>
        <v>0</v>
      </c>
      <c r="AS1272" s="266"/>
    </row>
    <row r="1273" spans="1:45" ht="15"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customHeight="1" outlineLevel="1">
      <c r="A1274" s="464">
        <v>27</v>
      </c>
      <c r="B1274" s="379" t="s">
        <v>119</v>
      </c>
      <c r="C1274" s="251" t="s">
        <v>25</v>
      </c>
      <c r="D1274" s="255">
        <f>SUMIFS('7.  Persistence Report'!BA$27:BA$603,'7.  Persistence Report'!$D$27:$D$603,$B1274,'7.  Persistence Report'!$H$27:$H$603,$D$1185,'7.  Persistence Report'!$J$27:$J$603,"&lt;&gt;Adjustment")</f>
        <v>0</v>
      </c>
      <c r="E1274" s="255">
        <f>SUMIFS('7.  Persistence Report'!BB$27:BB$603,'7.  Persistence Report'!$D$27:$D$603,$B1274,'7.  Persistence Report'!$H$27:$H$603,$D$1185,'7.  Persistence Report'!$J$27:$J$603,"&lt;&gt;Adjustment")</f>
        <v>0</v>
      </c>
      <c r="F1274" s="255">
        <f>SUMIFS('7.  Persistence Report'!BC$27:BC$603,'7.  Persistence Report'!$D$27:$D$603,$B1274,'7.  Persistence Report'!$H$27:$H$603,$D$1185,'7.  Persistence Report'!$J$27:$J$603,"&lt;&gt;Adjustment")</f>
        <v>0</v>
      </c>
      <c r="G1274" s="255">
        <f>SUMIFS('7.  Persistence Report'!BD$27:BD$603,'7.  Persistence Report'!$D$27:$D$603,$B1274,'7.  Persistence Report'!$H$27:$H$603,$D$1185,'7.  Persistence Report'!$J$27:$J$603,"&lt;&gt;Adjustment")</f>
        <v>0</v>
      </c>
      <c r="H1274" s="255">
        <f>SUMIFS('7.  Persistence Report'!BE$27:BE$603,'7.  Persistence Report'!$D$27:$D$603,$B1274,'7.  Persistence Report'!$H$27:$H$603,$D$1185,'7.  Persistence Report'!$J$27:$J$603,"&lt;&gt;Adjustment")</f>
        <v>0</v>
      </c>
      <c r="I1274" s="255">
        <f>SUMIFS('7.  Persistence Report'!BF$27:BF$603,'7.  Persistence Report'!$D$27:$D$603,$B1274,'7.  Persistence Report'!$H$27:$H$603,$D$1185,'7.  Persistence Report'!$J$27:$J$603,"&lt;&gt;Adjustment")</f>
        <v>0</v>
      </c>
      <c r="J1274" s="255">
        <f>SUMIFS('7.  Persistence Report'!BG$27:BG$603,'7.  Persistence Report'!$D$27:$D$603,$B1274,'7.  Persistence Report'!$H$27:$H$603,$D$1185,'7.  Persistence Report'!$J$27:$J$603,"&lt;&gt;Adjustment")</f>
        <v>0</v>
      </c>
      <c r="K1274" s="255">
        <f>SUMIFS('7.  Persistence Report'!BH$27:BH$603,'7.  Persistence Report'!$D$27:$D$603,$B1274,'7.  Persistence Report'!$H$27:$H$603,$D$1185,'7.  Persistence Report'!$J$27:$J$603,"&lt;&gt;Adjustment")</f>
        <v>0</v>
      </c>
      <c r="L1274" s="255">
        <f>SUMIFS('7.  Persistence Report'!BI$27:BI$603,'7.  Persistence Report'!$D$27:$D$603,$B1274,'7.  Persistence Report'!$H$27:$H$603,$D$1185,'7.  Persistence Report'!$J$27:$J$603,"&lt;&gt;Adjustment")</f>
        <v>0</v>
      </c>
      <c r="M1274" s="255">
        <f>SUMIFS('7.  Persistence Report'!BJ$27:BJ$603,'7.  Persistence Report'!$D$27:$D$603,$B1274,'7.  Persistence Report'!$H$27:$H$603,$D$1185,'7.  Persistence Report'!$J$27:$J$603,"&lt;&gt;Adjustment")</f>
        <v>0</v>
      </c>
      <c r="N1274" s="255">
        <f>SUMIFS('7.  Persistence Report'!BK$27:BK$603,'7.  Persistence Report'!$D$27:$D$603,$B1274,'7.  Persistence Report'!$H$27:$H$603,$D$1185,'7.  Persistence Report'!$J$27:$J$603,"&lt;&gt;Adjustment")</f>
        <v>0</v>
      </c>
      <c r="O1274" s="255">
        <f>SUMIFS('7.  Persistence Report'!BL$27:BL$603,'7.  Persistence Report'!$D$27:$D$603,$B1274,'7.  Persistence Report'!$H$27:$H$603,$D$1185,'7.  Persistence Report'!$J$27:$J$603,"&lt;&gt;Adjustment")</f>
        <v>0</v>
      </c>
      <c r="P1274" s="255">
        <f>SUMIFS('7.  Persistence Report'!BM$27:BM$603,'7.  Persistence Report'!$D$27:$D$603,$B1274,'7.  Persistence Report'!$H$27:$H$603,$D$1185,'7.  Persistence Report'!$J$27:$J$603,"&lt;&gt;Adjustment")</f>
        <v>0</v>
      </c>
      <c r="Q1274" s="255">
        <v>12</v>
      </c>
      <c r="R1274" s="255">
        <f>SUMIFS('7.  Persistence Report'!V$27:V$603,'7.  Persistence Report'!$D$27:$D$603,$B1274,'7.  Persistence Report'!$H$27:$H$603,$R$1185,'7.  Persistence Report'!$J$27:$J$603,"&lt;&gt;Adjustment")</f>
        <v>0</v>
      </c>
      <c r="S1274" s="255">
        <f>SUMIFS('7.  Persistence Report'!W$27:W$603,'7.  Persistence Report'!$D$27:$D$603,$B1274,'7.  Persistence Report'!$H$27:$H$603,$R$1185,'7.  Persistence Report'!$J$27:$J$603,"&lt;&gt;Adjustment")</f>
        <v>0</v>
      </c>
      <c r="T1274" s="255">
        <f>SUMIFS('7.  Persistence Report'!X$27:X$603,'7.  Persistence Report'!$D$27:$D$603,$B1274,'7.  Persistence Report'!$H$27:$H$603,$R$1185,'7.  Persistence Report'!$J$27:$J$603,"&lt;&gt;Adjustment")</f>
        <v>0</v>
      </c>
      <c r="U1274" s="255">
        <f>SUMIFS('7.  Persistence Report'!Y$27:Y$603,'7.  Persistence Report'!$D$27:$D$603,$B1274,'7.  Persistence Report'!$H$27:$H$603,$R$1185,'7.  Persistence Report'!$J$27:$J$603,"&lt;&gt;Adjustment")</f>
        <v>0</v>
      </c>
      <c r="V1274" s="255">
        <f>SUMIFS('7.  Persistence Report'!Z$27:Z$603,'7.  Persistence Report'!$D$27:$D$603,$B1274,'7.  Persistence Report'!$H$27:$H$603,$R$1185,'7.  Persistence Report'!$J$27:$J$603,"&lt;&gt;Adjustment")</f>
        <v>0</v>
      </c>
      <c r="W1274" s="255">
        <f>SUMIFS('7.  Persistence Report'!AA$27:AA$603,'7.  Persistence Report'!$D$27:$D$603,$B1274,'7.  Persistence Report'!$H$27:$H$603,$R$1185,'7.  Persistence Report'!$J$27:$J$603,"&lt;&gt;Adjustment")</f>
        <v>0</v>
      </c>
      <c r="X1274" s="255">
        <f>SUMIFS('7.  Persistence Report'!AB$27:AB$603,'7.  Persistence Report'!$D$27:$D$603,$B1274,'7.  Persistence Report'!$H$27:$H$603,$R$1185,'7.  Persistence Report'!$J$27:$J$603,"&lt;&gt;Adjustment")</f>
        <v>0</v>
      </c>
      <c r="Y1274" s="255">
        <f>SUMIFS('7.  Persistence Report'!AC$27:AC$603,'7.  Persistence Report'!$D$27:$D$603,$B1274,'7.  Persistence Report'!$H$27:$H$603,$R$1185,'7.  Persistence Report'!$J$27:$J$603,"&lt;&gt;Adjustment")</f>
        <v>0</v>
      </c>
      <c r="Z1274" s="255">
        <f>SUMIFS('7.  Persistence Report'!AD$27:AD$603,'7.  Persistence Report'!$D$27:$D$603,$B1274,'7.  Persistence Report'!$H$27:$H$603,$R$1185,'7.  Persistence Report'!$J$27:$J$603,"&lt;&gt;Adjustment")</f>
        <v>0</v>
      </c>
      <c r="AA1274" s="255">
        <f>SUMIFS('7.  Persistence Report'!AE$27:AE$603,'7.  Persistence Report'!$D$27:$D$603,$B1274,'7.  Persistence Report'!$H$27:$H$603,$R$1185,'7.  Persistence Report'!$J$27:$J$603,"&lt;&gt;Adjustment")</f>
        <v>0</v>
      </c>
      <c r="AB1274" s="255">
        <f>SUMIFS('7.  Persistence Report'!AF$27:AF$603,'7.  Persistence Report'!$D$27:$D$603,$B1274,'7.  Persistence Report'!$H$27:$H$603,$R$1185,'7.  Persistence Report'!$J$27:$J$603,"&lt;&gt;Adjustment")</f>
        <v>0</v>
      </c>
      <c r="AC1274" s="255">
        <f>SUMIFS('7.  Persistence Report'!AG$27:AG$603,'7.  Persistence Report'!$D$27:$D$603,$B1274,'7.  Persistence Report'!$H$27:$H$603,$R$1185,'7.  Persistence Report'!$J$27:$J$603,"&lt;&gt;Adjustment")</f>
        <v>0</v>
      </c>
      <c r="AD1274" s="255">
        <f>SUMIFS('7.  Persistence Report'!AH$27:AH$603,'7.  Persistence Report'!$D$27:$D$603,$B1274,'7.  Persistence Report'!$H$27:$H$603,$R$1185,'7.  Persistence Report'!$J$27:$J$603,"&lt;&gt;Adjustment")</f>
        <v>0</v>
      </c>
      <c r="AE1274" s="361">
        <f>IFERROR(VLOOKUP($B1274,'3-a.  Rate Class Allocations'!$B:$BK,40,FALSE),0)</f>
        <v>0</v>
      </c>
      <c r="AF1274" s="361">
        <f>IFERROR(VLOOKUP($B1274,'3-a.  Rate Class Allocations'!$B:$BK,42,FALSE),0)</f>
        <v>0</v>
      </c>
      <c r="AG1274" s="361">
        <f>IFERROR(VLOOKUP($B1274,'3-a.  Rate Class Allocations'!$B:$BK,44,FALSE),0)</f>
        <v>0.92021658990420974</v>
      </c>
      <c r="AH1274" s="361">
        <f>IFERROR(VLOOKUP($B1274,'3-a.  Rate Class Allocations'!$B:$BK,45,FALSE),0)</f>
        <v>6.6147970517793669E-2</v>
      </c>
      <c r="AI1274" s="361">
        <f>IFERROR(VLOOKUP($B1274,'3-a.  Rate Class Allocations'!$B:$BK,47,FALSE),0)</f>
        <v>3.8304899218835689E-3</v>
      </c>
      <c r="AJ1274" s="361">
        <f>IFERROR(VLOOKUP($B1274,'3-a.  Rate Class Allocations'!$B:$BK,49,FALSE),0)</f>
        <v>4.3946772346358911E-3</v>
      </c>
      <c r="AK1274" s="366"/>
      <c r="AL1274" s="366"/>
      <c r="AM1274" s="366"/>
      <c r="AN1274" s="366"/>
      <c r="AO1274" s="366"/>
      <c r="AP1274" s="366"/>
      <c r="AQ1274" s="366"/>
      <c r="AR1274" s="366"/>
      <c r="AS1274" s="256">
        <f>SUM(AE1274:AR1274)</f>
        <v>0.99458972757852293</v>
      </c>
    </row>
    <row r="1275" spans="1:45" ht="15" customHeight="1" outlineLevel="1">
      <c r="A1275" s="464"/>
      <c r="B1275" s="254" t="s">
        <v>727</v>
      </c>
      <c r="C1275" s="251" t="s">
        <v>163</v>
      </c>
      <c r="D1275" s="255">
        <f>SUMIFS('7.  Persistence Report'!BA$27:BA$603,'7.  Persistence Report'!$D$27:$D$603,$B1274,'7.  Persistence Report'!$H$27:$H$603,$D$1185,'7.  Persistence Report'!$J$27:$J$603,"Adjustment")</f>
        <v>0</v>
      </c>
      <c r="E1275" s="255">
        <f>SUMIFS('7.  Persistence Report'!BB$27:BB$603,'7.  Persistence Report'!$D$27:$D$603,$B1274,'7.  Persistence Report'!$H$27:$H$603,$D$1185,'7.  Persistence Report'!$J$27:$J$603,"Adjustment")</f>
        <v>0</v>
      </c>
      <c r="F1275" s="255">
        <f>SUMIFS('7.  Persistence Report'!BC$27:BC$603,'7.  Persistence Report'!$D$27:$D$603,$B1274,'7.  Persistence Report'!$H$27:$H$603,$D$1185,'7.  Persistence Report'!$J$27:$J$603,"Adjustment")</f>
        <v>0</v>
      </c>
      <c r="G1275" s="255">
        <f>SUMIFS('7.  Persistence Report'!BD$27:BD$603,'7.  Persistence Report'!$D$27:$D$603,$B1274,'7.  Persistence Report'!$H$27:$H$603,$D$1185,'7.  Persistence Report'!$J$27:$J$603,"Adjustment")</f>
        <v>0</v>
      </c>
      <c r="H1275" s="255">
        <f>SUMIFS('7.  Persistence Report'!BE$27:BE$603,'7.  Persistence Report'!$D$27:$D$603,$B1274,'7.  Persistence Report'!$H$27:$H$603,$D$1185,'7.  Persistence Report'!$J$27:$J$603,"Adjustment")</f>
        <v>0</v>
      </c>
      <c r="I1275" s="255">
        <f>SUMIFS('7.  Persistence Report'!BF$27:BF$603,'7.  Persistence Report'!$D$27:$D$603,$B1274,'7.  Persistence Report'!$H$27:$H$603,$D$1185,'7.  Persistence Report'!$J$27:$J$603,"Adjustment")</f>
        <v>0</v>
      </c>
      <c r="J1275" s="255">
        <f>SUMIFS('7.  Persistence Report'!BG$27:BG$603,'7.  Persistence Report'!$D$27:$D$603,$B1274,'7.  Persistence Report'!$H$27:$H$603,$D$1185,'7.  Persistence Report'!$J$27:$J$603,"Adjustment")</f>
        <v>0</v>
      </c>
      <c r="K1275" s="255">
        <f>SUMIFS('7.  Persistence Report'!BH$27:BH$603,'7.  Persistence Report'!$D$27:$D$603,$B1274,'7.  Persistence Report'!$H$27:$H$603,$D$1185,'7.  Persistence Report'!$J$27:$J$603,"Adjustment")</f>
        <v>0</v>
      </c>
      <c r="L1275" s="255">
        <f>SUMIFS('7.  Persistence Report'!BI$27:BI$603,'7.  Persistence Report'!$D$27:$D$603,$B1274,'7.  Persistence Report'!$H$27:$H$603,$D$1185,'7.  Persistence Report'!$J$27:$J$603,"Adjustment")</f>
        <v>0</v>
      </c>
      <c r="M1275" s="255">
        <f>SUMIFS('7.  Persistence Report'!BJ$27:BJ$603,'7.  Persistence Report'!$D$27:$D$603,$B1274,'7.  Persistence Report'!$H$27:$H$603,$D$1185,'7.  Persistence Report'!$J$27:$J$603,"Adjustment")</f>
        <v>0</v>
      </c>
      <c r="N1275" s="255">
        <f>SUMIFS('7.  Persistence Report'!BK$27:BK$603,'7.  Persistence Report'!$D$27:$D$603,$B1274,'7.  Persistence Report'!$H$27:$H$603,$D$1185,'7.  Persistence Report'!$J$27:$J$603,"Adjustment")</f>
        <v>0</v>
      </c>
      <c r="O1275" s="255">
        <f>SUMIFS('7.  Persistence Report'!BL$27:BL$603,'7.  Persistence Report'!$D$27:$D$603,$B1274,'7.  Persistence Report'!$H$27:$H$603,$D$1185,'7.  Persistence Report'!$J$27:$J$603,"Adjustment")</f>
        <v>0</v>
      </c>
      <c r="P1275" s="255">
        <f>SUMIFS('7.  Persistence Report'!BM$27:BM$603,'7.  Persistence Report'!$D$27:$D$603,$B1274,'7.  Persistence Report'!$H$27:$H$603,$D$1185,'7.  Persistence Report'!$J$27:$J$603,"Adjustment")</f>
        <v>0</v>
      </c>
      <c r="Q1275" s="255">
        <f>Q1274</f>
        <v>12</v>
      </c>
      <c r="R1275" s="255">
        <f>SUMIFS('7.  Persistence Report'!V$27:V$603,'7.  Persistence Report'!$D$27:$D$603,$B1274,'7.  Persistence Report'!$H$27:$H$603,$R$1185,'7.  Persistence Report'!$J$27:$J$603,"Adjustment")</f>
        <v>0</v>
      </c>
      <c r="S1275" s="255">
        <f>SUMIFS('7.  Persistence Report'!W$27:W$603,'7.  Persistence Report'!$D$27:$D$603,$B1274,'7.  Persistence Report'!$H$27:$H$603,$R$1185,'7.  Persistence Report'!$J$27:$J$603,"Adjustment")</f>
        <v>0</v>
      </c>
      <c r="T1275" s="255">
        <f>SUMIFS('7.  Persistence Report'!X$27:X$603,'7.  Persistence Report'!$D$27:$D$603,$B1274,'7.  Persistence Report'!$H$27:$H$603,$R$1185,'7.  Persistence Report'!$J$27:$J$603,"Adjustment")</f>
        <v>0</v>
      </c>
      <c r="U1275" s="255">
        <f>SUMIFS('7.  Persistence Report'!Y$27:Y$603,'7.  Persistence Report'!$D$27:$D$603,$B1274,'7.  Persistence Report'!$H$27:$H$603,$R$1185,'7.  Persistence Report'!$J$27:$J$603,"Adjustment")</f>
        <v>0</v>
      </c>
      <c r="V1275" s="255">
        <f>SUMIFS('7.  Persistence Report'!Z$27:Z$603,'7.  Persistence Report'!$D$27:$D$603,$B1274,'7.  Persistence Report'!$H$27:$H$603,$R$1185,'7.  Persistence Report'!$J$27:$J$603,"Adjustment")</f>
        <v>0</v>
      </c>
      <c r="W1275" s="255">
        <f>SUMIFS('7.  Persistence Report'!AA$27:AA$603,'7.  Persistence Report'!$D$27:$D$603,$B1274,'7.  Persistence Report'!$H$27:$H$603,$R$1185,'7.  Persistence Report'!$J$27:$J$603,"Adjustment")</f>
        <v>0</v>
      </c>
      <c r="X1275" s="255">
        <f>SUMIFS('7.  Persistence Report'!AB$27:AB$603,'7.  Persistence Report'!$D$27:$D$603,$B1274,'7.  Persistence Report'!$H$27:$H$603,$R$1185,'7.  Persistence Report'!$J$27:$J$603,"Adjustment")</f>
        <v>0</v>
      </c>
      <c r="Y1275" s="255">
        <f>SUMIFS('7.  Persistence Report'!AC$27:AC$603,'7.  Persistence Report'!$D$27:$D$603,$B1274,'7.  Persistence Report'!$H$27:$H$603,$R$1185,'7.  Persistence Report'!$J$27:$J$603,"Adjustment")</f>
        <v>0</v>
      </c>
      <c r="Z1275" s="255">
        <f>SUMIFS('7.  Persistence Report'!AD$27:AD$603,'7.  Persistence Report'!$D$27:$D$603,$B1274,'7.  Persistence Report'!$H$27:$H$603,$R$1185,'7.  Persistence Report'!$J$27:$J$603,"Adjustment")</f>
        <v>0</v>
      </c>
      <c r="AA1275" s="255">
        <f>SUMIFS('7.  Persistence Report'!AE$27:AE$603,'7.  Persistence Report'!$D$27:$D$603,$B1274,'7.  Persistence Report'!$H$27:$H$603,$R$1185,'7.  Persistence Report'!$J$27:$J$603,"Adjustment")</f>
        <v>0</v>
      </c>
      <c r="AB1275" s="255">
        <f>SUMIFS('7.  Persistence Report'!AF$27:AF$603,'7.  Persistence Report'!$D$27:$D$603,$B1274,'7.  Persistence Report'!$H$27:$H$603,$R$1185,'7.  Persistence Report'!$J$27:$J$603,"Adjustment")</f>
        <v>0</v>
      </c>
      <c r="AC1275" s="255">
        <f>SUMIFS('7.  Persistence Report'!AG$27:AG$603,'7.  Persistence Report'!$D$27:$D$603,$B1274,'7.  Persistence Report'!$H$27:$H$603,$R$1185,'7.  Persistence Report'!$J$27:$J$603,"Adjustment")</f>
        <v>0</v>
      </c>
      <c r="AD1275" s="255">
        <f>SUMIFS('7.  Persistence Report'!AH$27:AH$603,'7.  Persistence Report'!$D$27:$D$603,$B1274,'7.  Persistence Report'!$H$27:$H$603,$R$1185,'7.  Persistence Report'!$J$27:$J$603,"Adjustment")</f>
        <v>0</v>
      </c>
      <c r="AE1275" s="362">
        <f>AE1274</f>
        <v>0</v>
      </c>
      <c r="AF1275" s="362">
        <f t="shared" ref="AF1275:AR1275" si="3519">AF1274</f>
        <v>0</v>
      </c>
      <c r="AG1275" s="362">
        <f t="shared" si="3519"/>
        <v>0.92021658990420974</v>
      </c>
      <c r="AH1275" s="362">
        <f t="shared" si="3519"/>
        <v>6.6147970517793669E-2</v>
      </c>
      <c r="AI1275" s="362">
        <f t="shared" si="3519"/>
        <v>3.8304899218835689E-3</v>
      </c>
      <c r="AJ1275" s="362">
        <f t="shared" si="3519"/>
        <v>4.3946772346358911E-3</v>
      </c>
      <c r="AK1275" s="362">
        <f t="shared" si="3519"/>
        <v>0</v>
      </c>
      <c r="AL1275" s="362">
        <f t="shared" si="3519"/>
        <v>0</v>
      </c>
      <c r="AM1275" s="362">
        <f t="shared" si="3519"/>
        <v>0</v>
      </c>
      <c r="AN1275" s="362">
        <f t="shared" si="3519"/>
        <v>0</v>
      </c>
      <c r="AO1275" s="362">
        <f t="shared" si="3519"/>
        <v>0</v>
      </c>
      <c r="AP1275" s="362">
        <f t="shared" si="3519"/>
        <v>0</v>
      </c>
      <c r="AQ1275" s="362">
        <f t="shared" si="3519"/>
        <v>0</v>
      </c>
      <c r="AR1275" s="362">
        <f t="shared" si="3519"/>
        <v>0</v>
      </c>
      <c r="AS1275" s="266"/>
    </row>
    <row r="1276" spans="1:45" ht="15"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customHeight="1" outlineLevel="1">
      <c r="A1277" s="464">
        <v>28</v>
      </c>
      <c r="B1277" s="379" t="s">
        <v>120</v>
      </c>
      <c r="C1277" s="251" t="s">
        <v>25</v>
      </c>
      <c r="D1277" s="255">
        <f>SUMIFS('7.  Persistence Report'!BA$27:BA$603,'7.  Persistence Report'!$D$27:$D$603,$B1277,'7.  Persistence Report'!$H$27:$H$603,$D$1185,'7.  Persistence Report'!$J$27:$J$603,"&lt;&gt;Adjustment")</f>
        <v>0</v>
      </c>
      <c r="E1277" s="255">
        <f>SUMIFS('7.  Persistence Report'!BB$27:BB$603,'7.  Persistence Report'!$D$27:$D$603,$B1277,'7.  Persistence Report'!$H$27:$H$603,$D$1185,'7.  Persistence Report'!$J$27:$J$603,"&lt;&gt;Adjustment")</f>
        <v>0</v>
      </c>
      <c r="F1277" s="255">
        <f>SUMIFS('7.  Persistence Report'!BC$27:BC$603,'7.  Persistence Report'!$D$27:$D$603,$B1277,'7.  Persistence Report'!$H$27:$H$603,$D$1185,'7.  Persistence Report'!$J$27:$J$603,"&lt;&gt;Adjustment")</f>
        <v>0</v>
      </c>
      <c r="G1277" s="255">
        <f>SUMIFS('7.  Persistence Report'!BD$27:BD$603,'7.  Persistence Report'!$D$27:$D$603,$B1277,'7.  Persistence Report'!$H$27:$H$603,$D$1185,'7.  Persistence Report'!$J$27:$J$603,"&lt;&gt;Adjustment")</f>
        <v>0</v>
      </c>
      <c r="H1277" s="255">
        <f>SUMIFS('7.  Persistence Report'!BE$27:BE$603,'7.  Persistence Report'!$D$27:$D$603,$B1277,'7.  Persistence Report'!$H$27:$H$603,$D$1185,'7.  Persistence Report'!$J$27:$J$603,"&lt;&gt;Adjustment")</f>
        <v>0</v>
      </c>
      <c r="I1277" s="255">
        <f>SUMIFS('7.  Persistence Report'!BF$27:BF$603,'7.  Persistence Report'!$D$27:$D$603,$B1277,'7.  Persistence Report'!$H$27:$H$603,$D$1185,'7.  Persistence Report'!$J$27:$J$603,"&lt;&gt;Adjustment")</f>
        <v>0</v>
      </c>
      <c r="J1277" s="255">
        <f>SUMIFS('7.  Persistence Report'!BG$27:BG$603,'7.  Persistence Report'!$D$27:$D$603,$B1277,'7.  Persistence Report'!$H$27:$H$603,$D$1185,'7.  Persistence Report'!$J$27:$J$603,"&lt;&gt;Adjustment")</f>
        <v>0</v>
      </c>
      <c r="K1277" s="255">
        <f>SUMIFS('7.  Persistence Report'!BH$27:BH$603,'7.  Persistence Report'!$D$27:$D$603,$B1277,'7.  Persistence Report'!$H$27:$H$603,$D$1185,'7.  Persistence Report'!$J$27:$J$603,"&lt;&gt;Adjustment")</f>
        <v>0</v>
      </c>
      <c r="L1277" s="255">
        <f>SUMIFS('7.  Persistence Report'!BI$27:BI$603,'7.  Persistence Report'!$D$27:$D$603,$B1277,'7.  Persistence Report'!$H$27:$H$603,$D$1185,'7.  Persistence Report'!$J$27:$J$603,"&lt;&gt;Adjustment")</f>
        <v>0</v>
      </c>
      <c r="M1277" s="255">
        <f>SUMIFS('7.  Persistence Report'!BJ$27:BJ$603,'7.  Persistence Report'!$D$27:$D$603,$B1277,'7.  Persistence Report'!$H$27:$H$603,$D$1185,'7.  Persistence Report'!$J$27:$J$603,"&lt;&gt;Adjustment")</f>
        <v>0</v>
      </c>
      <c r="N1277" s="255">
        <f>SUMIFS('7.  Persistence Report'!BK$27:BK$603,'7.  Persistence Report'!$D$27:$D$603,$B1277,'7.  Persistence Report'!$H$27:$H$603,$D$1185,'7.  Persistence Report'!$J$27:$J$603,"&lt;&gt;Adjustment")</f>
        <v>0</v>
      </c>
      <c r="O1277" s="255">
        <f>SUMIFS('7.  Persistence Report'!BL$27:BL$603,'7.  Persistence Report'!$D$27:$D$603,$B1277,'7.  Persistence Report'!$H$27:$H$603,$D$1185,'7.  Persistence Report'!$J$27:$J$603,"&lt;&gt;Adjustment")</f>
        <v>0</v>
      </c>
      <c r="P1277" s="255">
        <f>SUMIFS('7.  Persistence Report'!BM$27:BM$603,'7.  Persistence Report'!$D$27:$D$603,$B1277,'7.  Persistence Report'!$H$27:$H$603,$D$1185,'7.  Persistence Report'!$J$27:$J$603,"&lt;&gt;Adjustment")</f>
        <v>0</v>
      </c>
      <c r="Q1277" s="255">
        <v>12</v>
      </c>
      <c r="R1277" s="255">
        <f>SUMIFS('7.  Persistence Report'!V$27:V$603,'7.  Persistence Report'!$D$27:$D$603,$B1277,'7.  Persistence Report'!$H$27:$H$603,$R$1185,'7.  Persistence Report'!$J$27:$J$603,"&lt;&gt;Adjustment")</f>
        <v>0</v>
      </c>
      <c r="S1277" s="255">
        <f>SUMIFS('7.  Persistence Report'!W$27:W$603,'7.  Persistence Report'!$D$27:$D$603,$B1277,'7.  Persistence Report'!$H$27:$H$603,$R$1185,'7.  Persistence Report'!$J$27:$J$603,"&lt;&gt;Adjustment")</f>
        <v>0</v>
      </c>
      <c r="T1277" s="255">
        <f>SUMIFS('7.  Persistence Report'!X$27:X$603,'7.  Persistence Report'!$D$27:$D$603,$B1277,'7.  Persistence Report'!$H$27:$H$603,$R$1185,'7.  Persistence Report'!$J$27:$J$603,"&lt;&gt;Adjustment")</f>
        <v>0</v>
      </c>
      <c r="U1277" s="255">
        <f>SUMIFS('7.  Persistence Report'!Y$27:Y$603,'7.  Persistence Report'!$D$27:$D$603,$B1277,'7.  Persistence Report'!$H$27:$H$603,$R$1185,'7.  Persistence Report'!$J$27:$J$603,"&lt;&gt;Adjustment")</f>
        <v>0</v>
      </c>
      <c r="V1277" s="255">
        <f>SUMIFS('7.  Persistence Report'!Z$27:Z$603,'7.  Persistence Report'!$D$27:$D$603,$B1277,'7.  Persistence Report'!$H$27:$H$603,$R$1185,'7.  Persistence Report'!$J$27:$J$603,"&lt;&gt;Adjustment")</f>
        <v>0</v>
      </c>
      <c r="W1277" s="255">
        <f>SUMIFS('7.  Persistence Report'!AA$27:AA$603,'7.  Persistence Report'!$D$27:$D$603,$B1277,'7.  Persistence Report'!$H$27:$H$603,$R$1185,'7.  Persistence Report'!$J$27:$J$603,"&lt;&gt;Adjustment")</f>
        <v>0</v>
      </c>
      <c r="X1277" s="255">
        <f>SUMIFS('7.  Persistence Report'!AB$27:AB$603,'7.  Persistence Report'!$D$27:$D$603,$B1277,'7.  Persistence Report'!$H$27:$H$603,$R$1185,'7.  Persistence Report'!$J$27:$J$603,"&lt;&gt;Adjustment")</f>
        <v>0</v>
      </c>
      <c r="Y1277" s="255">
        <f>SUMIFS('7.  Persistence Report'!AC$27:AC$603,'7.  Persistence Report'!$D$27:$D$603,$B1277,'7.  Persistence Report'!$H$27:$H$603,$R$1185,'7.  Persistence Report'!$J$27:$J$603,"&lt;&gt;Adjustment")</f>
        <v>0</v>
      </c>
      <c r="Z1277" s="255">
        <f>SUMIFS('7.  Persistence Report'!AD$27:AD$603,'7.  Persistence Report'!$D$27:$D$603,$B1277,'7.  Persistence Report'!$H$27:$H$603,$R$1185,'7.  Persistence Report'!$J$27:$J$603,"&lt;&gt;Adjustment")</f>
        <v>0</v>
      </c>
      <c r="AA1277" s="255">
        <f>SUMIFS('7.  Persistence Report'!AE$27:AE$603,'7.  Persistence Report'!$D$27:$D$603,$B1277,'7.  Persistence Report'!$H$27:$H$603,$R$1185,'7.  Persistence Report'!$J$27:$J$603,"&lt;&gt;Adjustment")</f>
        <v>0</v>
      </c>
      <c r="AB1277" s="255">
        <f>SUMIFS('7.  Persistence Report'!AF$27:AF$603,'7.  Persistence Report'!$D$27:$D$603,$B1277,'7.  Persistence Report'!$H$27:$H$603,$R$1185,'7.  Persistence Report'!$J$27:$J$603,"&lt;&gt;Adjustment")</f>
        <v>0</v>
      </c>
      <c r="AC1277" s="255">
        <f>SUMIFS('7.  Persistence Report'!AG$27:AG$603,'7.  Persistence Report'!$D$27:$D$603,$B1277,'7.  Persistence Report'!$H$27:$H$603,$R$1185,'7.  Persistence Report'!$J$27:$J$603,"&lt;&gt;Adjustment")</f>
        <v>0</v>
      </c>
      <c r="AD1277" s="255">
        <f>SUMIFS('7.  Persistence Report'!AH$27:AH$603,'7.  Persistence Report'!$D$27:$D$603,$B1277,'7.  Persistence Report'!$H$27:$H$603,$R$1185,'7.  Persistence Report'!$J$27:$J$603,"&lt;&gt;Adjustment")</f>
        <v>0</v>
      </c>
      <c r="AE1277" s="361">
        <f>IFERROR(VLOOKUP($B1277,'3-a.  Rate Class Allocations'!$B:$BK,40,FALSE),0)</f>
        <v>0</v>
      </c>
      <c r="AF1277" s="361">
        <f>IFERROR(VLOOKUP($B1277,'3-a.  Rate Class Allocations'!$B:$BK,42,FALSE),0)</f>
        <v>0</v>
      </c>
      <c r="AG1277" s="361">
        <f>IFERROR(VLOOKUP($B1277,'3-a.  Rate Class Allocations'!$B:$BK,44,FALSE),0)</f>
        <v>8.9297173379666115E-3</v>
      </c>
      <c r="AH1277" s="361">
        <f>IFERROR(VLOOKUP($B1277,'3-a.  Rate Class Allocations'!$B:$BK,45,FALSE),0)</f>
        <v>0.47861243619982291</v>
      </c>
      <c r="AI1277" s="361">
        <f>IFERROR(VLOOKUP($B1277,'3-a.  Rate Class Allocations'!$B:$BK,47,FALSE),0)</f>
        <v>0.15893379443892505</v>
      </c>
      <c r="AJ1277" s="361">
        <f>IFERROR(VLOOKUP($B1277,'3-a.  Rate Class Allocations'!$B:$BK,49,FALSE),0)</f>
        <v>0.35292374820196643</v>
      </c>
      <c r="AK1277" s="366"/>
      <c r="AL1277" s="366"/>
      <c r="AM1277" s="366"/>
      <c r="AN1277" s="366"/>
      <c r="AO1277" s="366"/>
      <c r="AP1277" s="366"/>
      <c r="AQ1277" s="366"/>
      <c r="AR1277" s="366"/>
      <c r="AS1277" s="256">
        <f>SUM(AE1277:AR1277)</f>
        <v>0.99939969617868107</v>
      </c>
    </row>
    <row r="1278" spans="1:45" ht="15" customHeight="1" outlineLevel="1">
      <c r="A1278" s="464"/>
      <c r="B1278" s="254" t="s">
        <v>727</v>
      </c>
      <c r="C1278" s="251" t="s">
        <v>163</v>
      </c>
      <c r="D1278" s="255">
        <f>SUMIFS('7.  Persistence Report'!BA$27:BA$603,'7.  Persistence Report'!$D$27:$D$603,$B1277,'7.  Persistence Report'!$H$27:$H$603,$D$1185,'7.  Persistence Report'!$J$27:$J$603,"Adjustment")</f>
        <v>6017027.4904255327</v>
      </c>
      <c r="E1278" s="255">
        <f>SUMIFS('7.  Persistence Report'!BB$27:BB$603,'7.  Persistence Report'!$D$27:$D$603,$B1277,'7.  Persistence Report'!$H$27:$H$603,$D$1185,'7.  Persistence Report'!$J$27:$J$603,"Adjustment")</f>
        <v>6017027.4904255327</v>
      </c>
      <c r="F1278" s="255">
        <f>SUMIFS('7.  Persistence Report'!BC$27:BC$603,'7.  Persistence Report'!$D$27:$D$603,$B1277,'7.  Persistence Report'!$H$27:$H$603,$D$1185,'7.  Persistence Report'!$J$27:$J$603,"Adjustment")</f>
        <v>6017027.4904255327</v>
      </c>
      <c r="G1278" s="255">
        <f>SUMIFS('7.  Persistence Report'!BD$27:BD$603,'7.  Persistence Report'!$D$27:$D$603,$B1277,'7.  Persistence Report'!$H$27:$H$603,$D$1185,'7.  Persistence Report'!$J$27:$J$603,"Adjustment")</f>
        <v>6017027.4904255327</v>
      </c>
      <c r="H1278" s="255">
        <f>SUMIFS('7.  Persistence Report'!BE$27:BE$603,'7.  Persistence Report'!$D$27:$D$603,$B1277,'7.  Persistence Report'!$H$27:$H$603,$D$1185,'7.  Persistence Report'!$J$27:$J$603,"Adjustment")</f>
        <v>6017027.4904255327</v>
      </c>
      <c r="I1278" s="255">
        <f>SUMIFS('7.  Persistence Report'!BF$27:BF$603,'7.  Persistence Report'!$D$27:$D$603,$B1277,'7.  Persistence Report'!$H$27:$H$603,$D$1185,'7.  Persistence Report'!$J$27:$J$603,"Adjustment")</f>
        <v>6017027.4904255327</v>
      </c>
      <c r="J1278" s="255">
        <f>SUMIFS('7.  Persistence Report'!BG$27:BG$603,'7.  Persistence Report'!$D$27:$D$603,$B1277,'7.  Persistence Report'!$H$27:$H$603,$D$1185,'7.  Persistence Report'!$J$27:$J$603,"Adjustment")</f>
        <v>6017027.4904255327</v>
      </c>
      <c r="K1278" s="255">
        <f>SUMIFS('7.  Persistence Report'!BH$27:BH$603,'7.  Persistence Report'!$D$27:$D$603,$B1277,'7.  Persistence Report'!$H$27:$H$603,$D$1185,'7.  Persistence Report'!$J$27:$J$603,"Adjustment")</f>
        <v>6017027.4904255327</v>
      </c>
      <c r="L1278" s="255">
        <f>SUMIFS('7.  Persistence Report'!BI$27:BI$603,'7.  Persistence Report'!$D$27:$D$603,$B1277,'7.  Persistence Report'!$H$27:$H$603,$D$1185,'7.  Persistence Report'!$J$27:$J$603,"Adjustment")</f>
        <v>6017027.4904255327</v>
      </c>
      <c r="M1278" s="255">
        <f>SUMIFS('7.  Persistence Report'!BJ$27:BJ$603,'7.  Persistence Report'!$D$27:$D$603,$B1277,'7.  Persistence Report'!$H$27:$H$603,$D$1185,'7.  Persistence Report'!$J$27:$J$603,"Adjustment")</f>
        <v>6017027.4904255327</v>
      </c>
      <c r="N1278" s="255">
        <f>SUMIFS('7.  Persistence Report'!BK$27:BK$603,'7.  Persistence Report'!$D$27:$D$603,$B1277,'7.  Persistence Report'!$H$27:$H$603,$D$1185,'7.  Persistence Report'!$J$27:$J$603,"Adjustment")</f>
        <v>6017027.4904255327</v>
      </c>
      <c r="O1278" s="255">
        <f>SUMIFS('7.  Persistence Report'!BL$27:BL$603,'7.  Persistence Report'!$D$27:$D$603,$B1277,'7.  Persistence Report'!$H$27:$H$603,$D$1185,'7.  Persistence Report'!$J$27:$J$603,"Adjustment")</f>
        <v>6017027.4904255327</v>
      </c>
      <c r="P1278" s="255">
        <f>SUMIFS('7.  Persistence Report'!BM$27:BM$603,'7.  Persistence Report'!$D$27:$D$603,$B1277,'7.  Persistence Report'!$H$27:$H$603,$D$1185,'7.  Persistence Report'!$J$27:$J$603,"Adjustment")</f>
        <v>6017027.4904255327</v>
      </c>
      <c r="Q1278" s="255">
        <f>Q1277</f>
        <v>12</v>
      </c>
      <c r="R1278" s="255">
        <f>SUMIFS('7.  Persistence Report'!V$27:V$603,'7.  Persistence Report'!$D$27:$D$603,$B1277,'7.  Persistence Report'!$H$27:$H$603,$R$1185,'7.  Persistence Report'!$J$27:$J$603,"Adjustment")</f>
        <v>1719.1636929460583</v>
      </c>
      <c r="S1278" s="255">
        <f>SUMIFS('7.  Persistence Report'!W$27:W$603,'7.  Persistence Report'!$D$27:$D$603,$B1277,'7.  Persistence Report'!$H$27:$H$603,$R$1185,'7.  Persistence Report'!$J$27:$J$603,"Adjustment")</f>
        <v>1719.1636929460583</v>
      </c>
      <c r="T1278" s="255">
        <f>SUMIFS('7.  Persistence Report'!X$27:X$603,'7.  Persistence Report'!$D$27:$D$603,$B1277,'7.  Persistence Report'!$H$27:$H$603,$R$1185,'7.  Persistence Report'!$J$27:$J$603,"Adjustment")</f>
        <v>1719.1636929460583</v>
      </c>
      <c r="U1278" s="255">
        <f>SUMIFS('7.  Persistence Report'!Y$27:Y$603,'7.  Persistence Report'!$D$27:$D$603,$B1277,'7.  Persistence Report'!$H$27:$H$603,$R$1185,'7.  Persistence Report'!$J$27:$J$603,"Adjustment")</f>
        <v>1719.1636929460583</v>
      </c>
      <c r="V1278" s="255">
        <f>SUMIFS('7.  Persistence Report'!Z$27:Z$603,'7.  Persistence Report'!$D$27:$D$603,$B1277,'7.  Persistence Report'!$H$27:$H$603,$R$1185,'7.  Persistence Report'!$J$27:$J$603,"Adjustment")</f>
        <v>1719.1636929460583</v>
      </c>
      <c r="W1278" s="255">
        <f>SUMIFS('7.  Persistence Report'!AA$27:AA$603,'7.  Persistence Report'!$D$27:$D$603,$B1277,'7.  Persistence Report'!$H$27:$H$603,$R$1185,'7.  Persistence Report'!$J$27:$J$603,"Adjustment")</f>
        <v>1719.1636929460583</v>
      </c>
      <c r="X1278" s="255">
        <f>SUMIFS('7.  Persistence Report'!AB$27:AB$603,'7.  Persistence Report'!$D$27:$D$603,$B1277,'7.  Persistence Report'!$H$27:$H$603,$R$1185,'7.  Persistence Report'!$J$27:$J$603,"Adjustment")</f>
        <v>1719.1636929460583</v>
      </c>
      <c r="Y1278" s="255">
        <f>SUMIFS('7.  Persistence Report'!AC$27:AC$603,'7.  Persistence Report'!$D$27:$D$603,$B1277,'7.  Persistence Report'!$H$27:$H$603,$R$1185,'7.  Persistence Report'!$J$27:$J$603,"Adjustment")</f>
        <v>1719.1636929460583</v>
      </c>
      <c r="Z1278" s="255">
        <f>SUMIFS('7.  Persistence Report'!AD$27:AD$603,'7.  Persistence Report'!$D$27:$D$603,$B1277,'7.  Persistence Report'!$H$27:$H$603,$R$1185,'7.  Persistence Report'!$J$27:$J$603,"Adjustment")</f>
        <v>1719.1636929460583</v>
      </c>
      <c r="AA1278" s="255">
        <f>SUMIFS('7.  Persistence Report'!AE$27:AE$603,'7.  Persistence Report'!$D$27:$D$603,$B1277,'7.  Persistence Report'!$H$27:$H$603,$R$1185,'7.  Persistence Report'!$J$27:$J$603,"Adjustment")</f>
        <v>1719.1636929460583</v>
      </c>
      <c r="AB1278" s="255">
        <f>SUMIFS('7.  Persistence Report'!AF$27:AF$603,'7.  Persistence Report'!$D$27:$D$603,$B1277,'7.  Persistence Report'!$H$27:$H$603,$R$1185,'7.  Persistence Report'!$J$27:$J$603,"Adjustment")</f>
        <v>1719.1636929460583</v>
      </c>
      <c r="AC1278" s="255">
        <f>SUMIFS('7.  Persistence Report'!AG$27:AG$603,'7.  Persistence Report'!$D$27:$D$603,$B1277,'7.  Persistence Report'!$H$27:$H$603,$R$1185,'7.  Persistence Report'!$J$27:$J$603,"Adjustment")</f>
        <v>1719.1636929460583</v>
      </c>
      <c r="AD1278" s="255">
        <f>SUMIFS('7.  Persistence Report'!AH$27:AH$603,'7.  Persistence Report'!$D$27:$D$603,$B1277,'7.  Persistence Report'!$H$27:$H$603,$R$1185,'7.  Persistence Report'!$J$27:$J$603,"Adjustment")</f>
        <v>1719.1636929460583</v>
      </c>
      <c r="AE1278" s="362">
        <f>AE1277</f>
        <v>0</v>
      </c>
      <c r="AF1278" s="362">
        <f>AF1277</f>
        <v>0</v>
      </c>
      <c r="AG1278" s="362">
        <f t="shared" ref="AG1278:AJ1278" si="3520">AG1277</f>
        <v>8.9297173379666115E-3</v>
      </c>
      <c r="AH1278" s="362">
        <f t="shared" si="3520"/>
        <v>0.47861243619982291</v>
      </c>
      <c r="AI1278" s="362">
        <f t="shared" si="3520"/>
        <v>0.15893379443892505</v>
      </c>
      <c r="AJ1278" s="362">
        <f t="shared" si="3520"/>
        <v>0.35292374820196643</v>
      </c>
      <c r="AK1278" s="362">
        <f>AK1277</f>
        <v>0</v>
      </c>
      <c r="AL1278" s="362">
        <f t="shared" ref="AL1278:AR1278" si="3521">AL1277</f>
        <v>0</v>
      </c>
      <c r="AM1278" s="362">
        <f t="shared" si="3521"/>
        <v>0</v>
      </c>
      <c r="AN1278" s="362">
        <f t="shared" si="3521"/>
        <v>0</v>
      </c>
      <c r="AO1278" s="362">
        <f t="shared" si="3521"/>
        <v>0</v>
      </c>
      <c r="AP1278" s="362">
        <f t="shared" si="3521"/>
        <v>0</v>
      </c>
      <c r="AQ1278" s="362">
        <f t="shared" si="3521"/>
        <v>0</v>
      </c>
      <c r="AR1278" s="362">
        <f t="shared" si="3521"/>
        <v>0</v>
      </c>
      <c r="AS1278" s="266"/>
    </row>
    <row r="1279" spans="1:45" ht="15"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customHeight="1" outlineLevel="1">
      <c r="A1280" s="464">
        <v>29</v>
      </c>
      <c r="B1280" s="379" t="s">
        <v>121</v>
      </c>
      <c r="C1280" s="251" t="s">
        <v>25</v>
      </c>
      <c r="D1280" s="255">
        <f>SUMIFS('7.  Persistence Report'!BA$27:BA$603,'7.  Persistence Report'!$D$27:$D$603,$B1280,'7.  Persistence Report'!$H$27:$H$603,$D$1185,'7.  Persistence Report'!$J$27:$J$603,"&lt;&gt;Adjustment")</f>
        <v>0</v>
      </c>
      <c r="E1280" s="255">
        <f>SUMIFS('7.  Persistence Report'!BB$27:BB$603,'7.  Persistence Report'!$D$27:$D$603,$B1280,'7.  Persistence Report'!$H$27:$H$603,$D$1185,'7.  Persistence Report'!$J$27:$J$603,"&lt;&gt;Adjustment")</f>
        <v>0</v>
      </c>
      <c r="F1280" s="255">
        <f>SUMIFS('7.  Persistence Report'!BC$27:BC$603,'7.  Persistence Report'!$D$27:$D$603,$B1280,'7.  Persistence Report'!$H$27:$H$603,$D$1185,'7.  Persistence Report'!$J$27:$J$603,"&lt;&gt;Adjustment")</f>
        <v>0</v>
      </c>
      <c r="G1280" s="255">
        <f>SUMIFS('7.  Persistence Report'!BD$27:BD$603,'7.  Persistence Report'!$D$27:$D$603,$B1280,'7.  Persistence Report'!$H$27:$H$603,$D$1185,'7.  Persistence Report'!$J$27:$J$603,"&lt;&gt;Adjustment")</f>
        <v>0</v>
      </c>
      <c r="H1280" s="255">
        <f>SUMIFS('7.  Persistence Report'!BE$27:BE$603,'7.  Persistence Report'!$D$27:$D$603,$B1280,'7.  Persistence Report'!$H$27:$H$603,$D$1185,'7.  Persistence Report'!$J$27:$J$603,"&lt;&gt;Adjustment")</f>
        <v>0</v>
      </c>
      <c r="I1280" s="255">
        <f>SUMIFS('7.  Persistence Report'!BF$27:BF$603,'7.  Persistence Report'!$D$27:$D$603,$B1280,'7.  Persistence Report'!$H$27:$H$603,$D$1185,'7.  Persistence Report'!$J$27:$J$603,"&lt;&gt;Adjustment")</f>
        <v>0</v>
      </c>
      <c r="J1280" s="255">
        <f>SUMIFS('7.  Persistence Report'!BG$27:BG$603,'7.  Persistence Report'!$D$27:$D$603,$B1280,'7.  Persistence Report'!$H$27:$H$603,$D$1185,'7.  Persistence Report'!$J$27:$J$603,"&lt;&gt;Adjustment")</f>
        <v>0</v>
      </c>
      <c r="K1280" s="255">
        <f>SUMIFS('7.  Persistence Report'!BH$27:BH$603,'7.  Persistence Report'!$D$27:$D$603,$B1280,'7.  Persistence Report'!$H$27:$H$603,$D$1185,'7.  Persistence Report'!$J$27:$J$603,"&lt;&gt;Adjustment")</f>
        <v>0</v>
      </c>
      <c r="L1280" s="255">
        <f>SUMIFS('7.  Persistence Report'!BI$27:BI$603,'7.  Persistence Report'!$D$27:$D$603,$B1280,'7.  Persistence Report'!$H$27:$H$603,$D$1185,'7.  Persistence Report'!$J$27:$J$603,"&lt;&gt;Adjustment")</f>
        <v>0</v>
      </c>
      <c r="M1280" s="255">
        <f>SUMIFS('7.  Persistence Report'!BJ$27:BJ$603,'7.  Persistence Report'!$D$27:$D$603,$B1280,'7.  Persistence Report'!$H$27:$H$603,$D$1185,'7.  Persistence Report'!$J$27:$J$603,"&lt;&gt;Adjustment")</f>
        <v>0</v>
      </c>
      <c r="N1280" s="255">
        <f>SUMIFS('7.  Persistence Report'!BK$27:BK$603,'7.  Persistence Report'!$D$27:$D$603,$B1280,'7.  Persistence Report'!$H$27:$H$603,$D$1185,'7.  Persistence Report'!$J$27:$J$603,"&lt;&gt;Adjustment")</f>
        <v>0</v>
      </c>
      <c r="O1280" s="255">
        <f>SUMIFS('7.  Persistence Report'!BL$27:BL$603,'7.  Persistence Report'!$D$27:$D$603,$B1280,'7.  Persistence Report'!$H$27:$H$603,$D$1185,'7.  Persistence Report'!$J$27:$J$603,"&lt;&gt;Adjustment")</f>
        <v>0</v>
      </c>
      <c r="P1280" s="255">
        <f>SUMIFS('7.  Persistence Report'!BM$27:BM$603,'7.  Persistence Report'!$D$27:$D$603,$B1280,'7.  Persistence Report'!$H$27:$H$603,$D$1185,'7.  Persistence Report'!$J$27:$J$603,"&lt;&gt;Adjustment")</f>
        <v>0</v>
      </c>
      <c r="Q1280" s="255">
        <v>3</v>
      </c>
      <c r="R1280" s="255">
        <f>SUMIFS('7.  Persistence Report'!V$27:V$603,'7.  Persistence Report'!$D$27:$D$603,$B1280,'7.  Persistence Report'!$H$27:$H$603,$R$1185,'7.  Persistence Report'!$J$27:$J$603,"&lt;&gt;Adjustment")</f>
        <v>0</v>
      </c>
      <c r="S1280" s="255">
        <f>SUMIFS('7.  Persistence Report'!W$27:W$603,'7.  Persistence Report'!$D$27:$D$603,$B1280,'7.  Persistence Report'!$H$27:$H$603,$R$1185,'7.  Persistence Report'!$J$27:$J$603,"&lt;&gt;Adjustment")</f>
        <v>0</v>
      </c>
      <c r="T1280" s="255">
        <f>SUMIFS('7.  Persistence Report'!X$27:X$603,'7.  Persistence Report'!$D$27:$D$603,$B1280,'7.  Persistence Report'!$H$27:$H$603,$R$1185,'7.  Persistence Report'!$J$27:$J$603,"&lt;&gt;Adjustment")</f>
        <v>0</v>
      </c>
      <c r="U1280" s="255">
        <f>SUMIFS('7.  Persistence Report'!Y$27:Y$603,'7.  Persistence Report'!$D$27:$D$603,$B1280,'7.  Persistence Report'!$H$27:$H$603,$R$1185,'7.  Persistence Report'!$J$27:$J$603,"&lt;&gt;Adjustment")</f>
        <v>0</v>
      </c>
      <c r="V1280" s="255">
        <f>SUMIFS('7.  Persistence Report'!Z$27:Z$603,'7.  Persistence Report'!$D$27:$D$603,$B1280,'7.  Persistence Report'!$H$27:$H$603,$R$1185,'7.  Persistence Report'!$J$27:$J$603,"&lt;&gt;Adjustment")</f>
        <v>0</v>
      </c>
      <c r="W1280" s="255">
        <f>SUMIFS('7.  Persistence Report'!AA$27:AA$603,'7.  Persistence Report'!$D$27:$D$603,$B1280,'7.  Persistence Report'!$H$27:$H$603,$R$1185,'7.  Persistence Report'!$J$27:$J$603,"&lt;&gt;Adjustment")</f>
        <v>0</v>
      </c>
      <c r="X1280" s="255">
        <f>SUMIFS('7.  Persistence Report'!AB$27:AB$603,'7.  Persistence Report'!$D$27:$D$603,$B1280,'7.  Persistence Report'!$H$27:$H$603,$R$1185,'7.  Persistence Report'!$J$27:$J$603,"&lt;&gt;Adjustment")</f>
        <v>0</v>
      </c>
      <c r="Y1280" s="255">
        <f>SUMIFS('7.  Persistence Report'!AC$27:AC$603,'7.  Persistence Report'!$D$27:$D$603,$B1280,'7.  Persistence Report'!$H$27:$H$603,$R$1185,'7.  Persistence Report'!$J$27:$J$603,"&lt;&gt;Adjustment")</f>
        <v>0</v>
      </c>
      <c r="Z1280" s="255">
        <f>SUMIFS('7.  Persistence Report'!AD$27:AD$603,'7.  Persistence Report'!$D$27:$D$603,$B1280,'7.  Persistence Report'!$H$27:$H$603,$R$1185,'7.  Persistence Report'!$J$27:$J$603,"&lt;&gt;Adjustment")</f>
        <v>0</v>
      </c>
      <c r="AA1280" s="255">
        <f>SUMIFS('7.  Persistence Report'!AE$27:AE$603,'7.  Persistence Report'!$D$27:$D$603,$B1280,'7.  Persistence Report'!$H$27:$H$603,$R$1185,'7.  Persistence Report'!$J$27:$J$603,"&lt;&gt;Adjustment")</f>
        <v>0</v>
      </c>
      <c r="AB1280" s="255">
        <f>SUMIFS('7.  Persistence Report'!AF$27:AF$603,'7.  Persistence Report'!$D$27:$D$603,$B1280,'7.  Persistence Report'!$H$27:$H$603,$R$1185,'7.  Persistence Report'!$J$27:$J$603,"&lt;&gt;Adjustment")</f>
        <v>0</v>
      </c>
      <c r="AC1280" s="255">
        <f>SUMIFS('7.  Persistence Report'!AG$27:AG$603,'7.  Persistence Report'!$D$27:$D$603,$B1280,'7.  Persistence Report'!$H$27:$H$603,$R$1185,'7.  Persistence Report'!$J$27:$J$603,"&lt;&gt;Adjustment")</f>
        <v>0</v>
      </c>
      <c r="AD1280" s="255">
        <f>SUMIFS('7.  Persistence Report'!AH$27:AH$603,'7.  Persistence Report'!$D$27:$D$603,$B1280,'7.  Persistence Report'!$H$27:$H$603,$R$1185,'7.  Persistence Report'!$J$27:$J$603,"&lt;&gt;Adjustment")</f>
        <v>0</v>
      </c>
      <c r="AE1280" s="361">
        <f>IFERROR(VLOOKUP($B1280,'3-a.  Rate Class Allocations'!$B:$BK,40,FALSE),0)</f>
        <v>0</v>
      </c>
      <c r="AF1280" s="361">
        <f>IFERROR(VLOOKUP($B1280,'3-a.  Rate Class Allocations'!$B:$BK,42,FALSE),0)</f>
        <v>0</v>
      </c>
      <c r="AG1280" s="361">
        <f>IFERROR(VLOOKUP($B1280,'3-a.  Rate Class Allocations'!$B:$BK,44,FALSE),0)</f>
        <v>0</v>
      </c>
      <c r="AH1280" s="361">
        <f>IFERROR(VLOOKUP($B1280,'3-a.  Rate Class Allocations'!$B:$BK,45,FALSE),0)</f>
        <v>0.16826917605120376</v>
      </c>
      <c r="AI1280" s="361">
        <f>IFERROR(VLOOKUP($B1280,'3-a.  Rate Class Allocations'!$B:$BK,47,FALSE),0)</f>
        <v>0.83173082394879627</v>
      </c>
      <c r="AJ1280" s="361">
        <f>IFERROR(VLOOKUP($B1280,'3-a.  Rate Class Allocations'!$B:$BK,49,FALSE),0)</f>
        <v>0</v>
      </c>
      <c r="AK1280" s="366"/>
      <c r="AL1280" s="366"/>
      <c r="AM1280" s="366"/>
      <c r="AN1280" s="366"/>
      <c r="AO1280" s="366"/>
      <c r="AP1280" s="366"/>
      <c r="AQ1280" s="366"/>
      <c r="AR1280" s="366"/>
      <c r="AS1280" s="256">
        <f>SUM(AE1280:AR1280)</f>
        <v>1</v>
      </c>
    </row>
    <row r="1281" spans="1:45" ht="15" customHeight="1" outlineLevel="1">
      <c r="A1281" s="464"/>
      <c r="B1281" s="254" t="s">
        <v>727</v>
      </c>
      <c r="C1281" s="251" t="s">
        <v>163</v>
      </c>
      <c r="D1281" s="255">
        <f>SUMIFS('7.  Persistence Report'!BA$27:BA$603,'7.  Persistence Report'!$D$27:$D$603,$B1280,'7.  Persistence Report'!$H$27:$H$603,$D$1185,'7.  Persistence Report'!$J$27:$J$603,"Adjustment")</f>
        <v>0</v>
      </c>
      <c r="E1281" s="255">
        <f>SUMIFS('7.  Persistence Report'!BB$27:BB$603,'7.  Persistence Report'!$D$27:$D$603,$B1280,'7.  Persistence Report'!$H$27:$H$603,$D$1185,'7.  Persistence Report'!$J$27:$J$603,"Adjustment")</f>
        <v>0</v>
      </c>
      <c r="F1281" s="255">
        <f>SUMIFS('7.  Persistence Report'!BC$27:BC$603,'7.  Persistence Report'!$D$27:$D$603,$B1280,'7.  Persistence Report'!$H$27:$H$603,$D$1185,'7.  Persistence Report'!$J$27:$J$603,"Adjustment")</f>
        <v>0</v>
      </c>
      <c r="G1281" s="255">
        <f>SUMIFS('7.  Persistence Report'!BD$27:BD$603,'7.  Persistence Report'!$D$27:$D$603,$B1280,'7.  Persistence Report'!$H$27:$H$603,$D$1185,'7.  Persistence Report'!$J$27:$J$603,"Adjustment")</f>
        <v>0</v>
      </c>
      <c r="H1281" s="255">
        <f>SUMIFS('7.  Persistence Report'!BE$27:BE$603,'7.  Persistence Report'!$D$27:$D$603,$B1280,'7.  Persistence Report'!$H$27:$H$603,$D$1185,'7.  Persistence Report'!$J$27:$J$603,"Adjustment")</f>
        <v>0</v>
      </c>
      <c r="I1281" s="255">
        <f>SUMIFS('7.  Persistence Report'!BF$27:BF$603,'7.  Persistence Report'!$D$27:$D$603,$B1280,'7.  Persistence Report'!$H$27:$H$603,$D$1185,'7.  Persistence Report'!$J$27:$J$603,"Adjustment")</f>
        <v>0</v>
      </c>
      <c r="J1281" s="255">
        <f>SUMIFS('7.  Persistence Report'!BG$27:BG$603,'7.  Persistence Report'!$D$27:$D$603,$B1280,'7.  Persistence Report'!$H$27:$H$603,$D$1185,'7.  Persistence Report'!$J$27:$J$603,"Adjustment")</f>
        <v>0</v>
      </c>
      <c r="K1281" s="255">
        <f>SUMIFS('7.  Persistence Report'!BH$27:BH$603,'7.  Persistence Report'!$D$27:$D$603,$B1280,'7.  Persistence Report'!$H$27:$H$603,$D$1185,'7.  Persistence Report'!$J$27:$J$603,"Adjustment")</f>
        <v>0</v>
      </c>
      <c r="L1281" s="255">
        <f>SUMIFS('7.  Persistence Report'!BI$27:BI$603,'7.  Persistence Report'!$D$27:$D$603,$B1280,'7.  Persistence Report'!$H$27:$H$603,$D$1185,'7.  Persistence Report'!$J$27:$J$603,"Adjustment")</f>
        <v>0</v>
      </c>
      <c r="M1281" s="255">
        <f>SUMIFS('7.  Persistence Report'!BJ$27:BJ$603,'7.  Persistence Report'!$D$27:$D$603,$B1280,'7.  Persistence Report'!$H$27:$H$603,$D$1185,'7.  Persistence Report'!$J$27:$J$603,"Adjustment")</f>
        <v>0</v>
      </c>
      <c r="N1281" s="255">
        <f>SUMIFS('7.  Persistence Report'!BK$27:BK$603,'7.  Persistence Report'!$D$27:$D$603,$B1280,'7.  Persistence Report'!$H$27:$H$603,$D$1185,'7.  Persistence Report'!$J$27:$J$603,"Adjustment")</f>
        <v>0</v>
      </c>
      <c r="O1281" s="255">
        <f>SUMIFS('7.  Persistence Report'!BL$27:BL$603,'7.  Persistence Report'!$D$27:$D$603,$B1280,'7.  Persistence Report'!$H$27:$H$603,$D$1185,'7.  Persistence Report'!$J$27:$J$603,"Adjustment")</f>
        <v>0</v>
      </c>
      <c r="P1281" s="255">
        <f>SUMIFS('7.  Persistence Report'!BM$27:BM$603,'7.  Persistence Report'!$D$27:$D$603,$B1280,'7.  Persistence Report'!$H$27:$H$603,$D$1185,'7.  Persistence Report'!$J$27:$J$603,"Adjustment")</f>
        <v>0</v>
      </c>
      <c r="Q1281" s="255">
        <f>Q1280</f>
        <v>3</v>
      </c>
      <c r="R1281" s="255">
        <f>SUMIFS('7.  Persistence Report'!V$27:V$603,'7.  Persistence Report'!$D$27:$D$603,$B1280,'7.  Persistence Report'!$H$27:$H$603,$R$1185,'7.  Persistence Report'!$J$27:$J$603,"Adjustment")</f>
        <v>0</v>
      </c>
      <c r="S1281" s="255">
        <f>SUMIFS('7.  Persistence Report'!W$27:W$603,'7.  Persistence Report'!$D$27:$D$603,$B1280,'7.  Persistence Report'!$H$27:$H$603,$R$1185,'7.  Persistence Report'!$J$27:$J$603,"Adjustment")</f>
        <v>0</v>
      </c>
      <c r="T1281" s="255">
        <f>SUMIFS('7.  Persistence Report'!X$27:X$603,'7.  Persistence Report'!$D$27:$D$603,$B1280,'7.  Persistence Report'!$H$27:$H$603,$R$1185,'7.  Persistence Report'!$J$27:$J$603,"Adjustment")</f>
        <v>0</v>
      </c>
      <c r="U1281" s="255">
        <f>SUMIFS('7.  Persistence Report'!Y$27:Y$603,'7.  Persistence Report'!$D$27:$D$603,$B1280,'7.  Persistence Report'!$H$27:$H$603,$R$1185,'7.  Persistence Report'!$J$27:$J$603,"Adjustment")</f>
        <v>0</v>
      </c>
      <c r="V1281" s="255">
        <f>SUMIFS('7.  Persistence Report'!Z$27:Z$603,'7.  Persistence Report'!$D$27:$D$603,$B1280,'7.  Persistence Report'!$H$27:$H$603,$R$1185,'7.  Persistence Report'!$J$27:$J$603,"Adjustment")</f>
        <v>0</v>
      </c>
      <c r="W1281" s="255">
        <f>SUMIFS('7.  Persistence Report'!AA$27:AA$603,'7.  Persistence Report'!$D$27:$D$603,$B1280,'7.  Persistence Report'!$H$27:$H$603,$R$1185,'7.  Persistence Report'!$J$27:$J$603,"Adjustment")</f>
        <v>0</v>
      </c>
      <c r="X1281" s="255">
        <f>SUMIFS('7.  Persistence Report'!AB$27:AB$603,'7.  Persistence Report'!$D$27:$D$603,$B1280,'7.  Persistence Report'!$H$27:$H$603,$R$1185,'7.  Persistence Report'!$J$27:$J$603,"Adjustment")</f>
        <v>0</v>
      </c>
      <c r="Y1281" s="255">
        <f>SUMIFS('7.  Persistence Report'!AC$27:AC$603,'7.  Persistence Report'!$D$27:$D$603,$B1280,'7.  Persistence Report'!$H$27:$H$603,$R$1185,'7.  Persistence Report'!$J$27:$J$603,"Adjustment")</f>
        <v>0</v>
      </c>
      <c r="Z1281" s="255">
        <f>SUMIFS('7.  Persistence Report'!AD$27:AD$603,'7.  Persistence Report'!$D$27:$D$603,$B1280,'7.  Persistence Report'!$H$27:$H$603,$R$1185,'7.  Persistence Report'!$J$27:$J$603,"Adjustment")</f>
        <v>0</v>
      </c>
      <c r="AA1281" s="255">
        <f>SUMIFS('7.  Persistence Report'!AE$27:AE$603,'7.  Persistence Report'!$D$27:$D$603,$B1280,'7.  Persistence Report'!$H$27:$H$603,$R$1185,'7.  Persistence Report'!$J$27:$J$603,"Adjustment")</f>
        <v>0</v>
      </c>
      <c r="AB1281" s="255">
        <f>SUMIFS('7.  Persistence Report'!AF$27:AF$603,'7.  Persistence Report'!$D$27:$D$603,$B1280,'7.  Persistence Report'!$H$27:$H$603,$R$1185,'7.  Persistence Report'!$J$27:$J$603,"Adjustment")</f>
        <v>0</v>
      </c>
      <c r="AC1281" s="255">
        <f>SUMIFS('7.  Persistence Report'!AG$27:AG$603,'7.  Persistence Report'!$D$27:$D$603,$B1280,'7.  Persistence Report'!$H$27:$H$603,$R$1185,'7.  Persistence Report'!$J$27:$J$603,"Adjustment")</f>
        <v>0</v>
      </c>
      <c r="AD1281" s="255">
        <f>SUMIFS('7.  Persistence Report'!AH$27:AH$603,'7.  Persistence Report'!$D$27:$D$603,$B1280,'7.  Persistence Report'!$H$27:$H$603,$R$1185,'7.  Persistence Report'!$J$27:$J$603,"Adjustment")</f>
        <v>0</v>
      </c>
      <c r="AE1281" s="362">
        <f>AE1280</f>
        <v>0</v>
      </c>
      <c r="AF1281" s="362">
        <f t="shared" ref="AF1281:AR1281" si="3522">AF1280</f>
        <v>0</v>
      </c>
      <c r="AG1281" s="362">
        <f t="shared" si="3522"/>
        <v>0</v>
      </c>
      <c r="AH1281" s="362">
        <f t="shared" si="3522"/>
        <v>0.16826917605120376</v>
      </c>
      <c r="AI1281" s="362">
        <f t="shared" si="3522"/>
        <v>0.83173082394879627</v>
      </c>
      <c r="AJ1281" s="362">
        <f t="shared" si="3522"/>
        <v>0</v>
      </c>
      <c r="AK1281" s="362">
        <f t="shared" si="3522"/>
        <v>0</v>
      </c>
      <c r="AL1281" s="362">
        <f t="shared" si="3522"/>
        <v>0</v>
      </c>
      <c r="AM1281" s="362">
        <f t="shared" si="3522"/>
        <v>0</v>
      </c>
      <c r="AN1281" s="362">
        <f t="shared" si="3522"/>
        <v>0</v>
      </c>
      <c r="AO1281" s="362">
        <f t="shared" si="3522"/>
        <v>0</v>
      </c>
      <c r="AP1281" s="362">
        <f t="shared" si="3522"/>
        <v>0</v>
      </c>
      <c r="AQ1281" s="362">
        <f t="shared" si="3522"/>
        <v>0</v>
      </c>
      <c r="AR1281" s="362">
        <f t="shared" si="3522"/>
        <v>0</v>
      </c>
      <c r="AS1281" s="266"/>
    </row>
    <row r="1282" spans="1:45" ht="15"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customHeight="1" outlineLevel="1">
      <c r="A1283" s="464">
        <v>30</v>
      </c>
      <c r="B1283" s="379" t="s">
        <v>122</v>
      </c>
      <c r="C1283" s="251" t="s">
        <v>25</v>
      </c>
      <c r="D1283" s="255">
        <f>SUMIFS('7.  Persistence Report'!BA$27:BA$603,'7.  Persistence Report'!$D$27:$D$603,$B1283,'7.  Persistence Report'!$H$27:$H$603,$D$1185,'7.  Persistence Report'!$J$27:$J$603,"&lt;&gt;Adjustment")</f>
        <v>0</v>
      </c>
      <c r="E1283" s="255">
        <f>SUMIFS('7.  Persistence Report'!BB$27:BB$603,'7.  Persistence Report'!$D$27:$D$603,$B1283,'7.  Persistence Report'!$H$27:$H$603,$D$1185,'7.  Persistence Report'!$J$27:$J$603,"&lt;&gt;Adjustment")</f>
        <v>0</v>
      </c>
      <c r="F1283" s="255">
        <f>SUMIFS('7.  Persistence Report'!BC$27:BC$603,'7.  Persistence Report'!$D$27:$D$603,$B1283,'7.  Persistence Report'!$H$27:$H$603,$D$1185,'7.  Persistence Report'!$J$27:$J$603,"&lt;&gt;Adjustment")</f>
        <v>0</v>
      </c>
      <c r="G1283" s="255">
        <f>SUMIFS('7.  Persistence Report'!BD$27:BD$603,'7.  Persistence Report'!$D$27:$D$603,$B1283,'7.  Persistence Report'!$H$27:$H$603,$D$1185,'7.  Persistence Report'!$J$27:$J$603,"&lt;&gt;Adjustment")</f>
        <v>0</v>
      </c>
      <c r="H1283" s="255">
        <f>SUMIFS('7.  Persistence Report'!BE$27:BE$603,'7.  Persistence Report'!$D$27:$D$603,$B1283,'7.  Persistence Report'!$H$27:$H$603,$D$1185,'7.  Persistence Report'!$J$27:$J$603,"&lt;&gt;Adjustment")</f>
        <v>0</v>
      </c>
      <c r="I1283" s="255">
        <f>SUMIFS('7.  Persistence Report'!BF$27:BF$603,'7.  Persistence Report'!$D$27:$D$603,$B1283,'7.  Persistence Report'!$H$27:$H$603,$D$1185,'7.  Persistence Report'!$J$27:$J$603,"&lt;&gt;Adjustment")</f>
        <v>0</v>
      </c>
      <c r="J1283" s="255">
        <f>SUMIFS('7.  Persistence Report'!BG$27:BG$603,'7.  Persistence Report'!$D$27:$D$603,$B1283,'7.  Persistence Report'!$H$27:$H$603,$D$1185,'7.  Persistence Report'!$J$27:$J$603,"&lt;&gt;Adjustment")</f>
        <v>0</v>
      </c>
      <c r="K1283" s="255">
        <f>SUMIFS('7.  Persistence Report'!BH$27:BH$603,'7.  Persistence Report'!$D$27:$D$603,$B1283,'7.  Persistence Report'!$H$27:$H$603,$D$1185,'7.  Persistence Report'!$J$27:$J$603,"&lt;&gt;Adjustment")</f>
        <v>0</v>
      </c>
      <c r="L1283" s="255">
        <f>SUMIFS('7.  Persistence Report'!BI$27:BI$603,'7.  Persistence Report'!$D$27:$D$603,$B1283,'7.  Persistence Report'!$H$27:$H$603,$D$1185,'7.  Persistence Report'!$J$27:$J$603,"&lt;&gt;Adjustment")</f>
        <v>0</v>
      </c>
      <c r="M1283" s="255">
        <f>SUMIFS('7.  Persistence Report'!BJ$27:BJ$603,'7.  Persistence Report'!$D$27:$D$603,$B1283,'7.  Persistence Report'!$H$27:$H$603,$D$1185,'7.  Persistence Report'!$J$27:$J$603,"&lt;&gt;Adjustment")</f>
        <v>0</v>
      </c>
      <c r="N1283" s="255">
        <f>SUMIFS('7.  Persistence Report'!BK$27:BK$603,'7.  Persistence Report'!$D$27:$D$603,$B1283,'7.  Persistence Report'!$H$27:$H$603,$D$1185,'7.  Persistence Report'!$J$27:$J$603,"&lt;&gt;Adjustment")</f>
        <v>0</v>
      </c>
      <c r="O1283" s="255">
        <f>SUMIFS('7.  Persistence Report'!BL$27:BL$603,'7.  Persistence Report'!$D$27:$D$603,$B1283,'7.  Persistence Report'!$H$27:$H$603,$D$1185,'7.  Persistence Report'!$J$27:$J$603,"&lt;&gt;Adjustment")</f>
        <v>0</v>
      </c>
      <c r="P1283" s="255">
        <f>SUMIFS('7.  Persistence Report'!BM$27:BM$603,'7.  Persistence Report'!$D$27:$D$603,$B1283,'7.  Persistence Report'!$H$27:$H$603,$D$1185,'7.  Persistence Report'!$J$27:$J$603,"&lt;&gt;Adjustment")</f>
        <v>0</v>
      </c>
      <c r="Q1283" s="255">
        <v>12</v>
      </c>
      <c r="R1283" s="255">
        <f>SUMIFS('7.  Persistence Report'!V$27:V$603,'7.  Persistence Report'!$D$27:$D$603,$B1283,'7.  Persistence Report'!$H$27:$H$603,$R$1185,'7.  Persistence Report'!$J$27:$J$603,"&lt;&gt;Adjustment")</f>
        <v>0</v>
      </c>
      <c r="S1283" s="255">
        <f>SUMIFS('7.  Persistence Report'!W$27:W$603,'7.  Persistence Report'!$D$27:$D$603,$B1283,'7.  Persistence Report'!$H$27:$H$603,$R$1185,'7.  Persistence Report'!$J$27:$J$603,"&lt;&gt;Adjustment")</f>
        <v>0</v>
      </c>
      <c r="T1283" s="255">
        <f>SUMIFS('7.  Persistence Report'!X$27:X$603,'7.  Persistence Report'!$D$27:$D$603,$B1283,'7.  Persistence Report'!$H$27:$H$603,$R$1185,'7.  Persistence Report'!$J$27:$J$603,"&lt;&gt;Adjustment")</f>
        <v>0</v>
      </c>
      <c r="U1283" s="255">
        <f>SUMIFS('7.  Persistence Report'!Y$27:Y$603,'7.  Persistence Report'!$D$27:$D$603,$B1283,'7.  Persistence Report'!$H$27:$H$603,$R$1185,'7.  Persistence Report'!$J$27:$J$603,"&lt;&gt;Adjustment")</f>
        <v>0</v>
      </c>
      <c r="V1283" s="255">
        <f>SUMIFS('7.  Persistence Report'!Z$27:Z$603,'7.  Persistence Report'!$D$27:$D$603,$B1283,'7.  Persistence Report'!$H$27:$H$603,$R$1185,'7.  Persistence Report'!$J$27:$J$603,"&lt;&gt;Adjustment")</f>
        <v>0</v>
      </c>
      <c r="W1283" s="255">
        <f>SUMIFS('7.  Persistence Report'!AA$27:AA$603,'7.  Persistence Report'!$D$27:$D$603,$B1283,'7.  Persistence Report'!$H$27:$H$603,$R$1185,'7.  Persistence Report'!$J$27:$J$603,"&lt;&gt;Adjustment")</f>
        <v>0</v>
      </c>
      <c r="X1283" s="255">
        <f>SUMIFS('7.  Persistence Report'!AB$27:AB$603,'7.  Persistence Report'!$D$27:$D$603,$B1283,'7.  Persistence Report'!$H$27:$H$603,$R$1185,'7.  Persistence Report'!$J$27:$J$603,"&lt;&gt;Adjustment")</f>
        <v>0</v>
      </c>
      <c r="Y1283" s="255">
        <f>SUMIFS('7.  Persistence Report'!AC$27:AC$603,'7.  Persistence Report'!$D$27:$D$603,$B1283,'7.  Persistence Report'!$H$27:$H$603,$R$1185,'7.  Persistence Report'!$J$27:$J$603,"&lt;&gt;Adjustment")</f>
        <v>0</v>
      </c>
      <c r="Z1283" s="255">
        <f>SUMIFS('7.  Persistence Report'!AD$27:AD$603,'7.  Persistence Report'!$D$27:$D$603,$B1283,'7.  Persistence Report'!$H$27:$H$603,$R$1185,'7.  Persistence Report'!$J$27:$J$603,"&lt;&gt;Adjustment")</f>
        <v>0</v>
      </c>
      <c r="AA1283" s="255">
        <f>SUMIFS('7.  Persistence Report'!AE$27:AE$603,'7.  Persistence Report'!$D$27:$D$603,$B1283,'7.  Persistence Report'!$H$27:$H$603,$R$1185,'7.  Persistence Report'!$J$27:$J$603,"&lt;&gt;Adjustment")</f>
        <v>0</v>
      </c>
      <c r="AB1283" s="255">
        <f>SUMIFS('7.  Persistence Report'!AF$27:AF$603,'7.  Persistence Report'!$D$27:$D$603,$B1283,'7.  Persistence Report'!$H$27:$H$603,$R$1185,'7.  Persistence Report'!$J$27:$J$603,"&lt;&gt;Adjustment")</f>
        <v>0</v>
      </c>
      <c r="AC1283" s="255">
        <f>SUMIFS('7.  Persistence Report'!AG$27:AG$603,'7.  Persistence Report'!$D$27:$D$603,$B1283,'7.  Persistence Report'!$H$27:$H$603,$R$1185,'7.  Persistence Report'!$J$27:$J$603,"&lt;&gt;Adjustment")</f>
        <v>0</v>
      </c>
      <c r="AD1283" s="255">
        <f>SUMIFS('7.  Persistence Report'!AH$27:AH$603,'7.  Persistence Report'!$D$27:$D$603,$B1283,'7.  Persistence Report'!$H$27:$H$603,$R$1185,'7.  Persistence Report'!$J$27:$J$603,"&lt;&gt;Adjustment")</f>
        <v>0</v>
      </c>
      <c r="AE1283" s="361">
        <f>IFERROR(VLOOKUP($B1283,'3-a.  Rate Class Allocations'!$B:$BK,40,FALSE),0)</f>
        <v>0</v>
      </c>
      <c r="AF1283" s="361">
        <f>IFERROR(VLOOKUP($B1283,'3-a.  Rate Class Allocations'!$B:$BK,42,FALSE),0)</f>
        <v>0</v>
      </c>
      <c r="AG1283" s="361">
        <f>IFERROR(VLOOKUP($B1283,'3-a.  Rate Class Allocations'!$B:$BK,44,FALSE),0)</f>
        <v>9.2799934542504522E-4</v>
      </c>
      <c r="AH1283" s="361">
        <f>IFERROR(VLOOKUP($B1283,'3-a.  Rate Class Allocations'!$B:$BK,45,FALSE),0)</f>
        <v>0.20278051230537419</v>
      </c>
      <c r="AI1283" s="361">
        <f>IFERROR(VLOOKUP($B1283,'3-a.  Rate Class Allocations'!$B:$BK,47,FALSE),0)</f>
        <v>0</v>
      </c>
      <c r="AJ1283" s="361">
        <f>IFERROR(VLOOKUP($B1283,'3-a.  Rate Class Allocations'!$B:$BK,49,FALSE),0)</f>
        <v>0.79598191863385237</v>
      </c>
      <c r="AK1283" s="366"/>
      <c r="AL1283" s="366"/>
      <c r="AM1283" s="366"/>
      <c r="AN1283" s="366"/>
      <c r="AO1283" s="366"/>
      <c r="AP1283" s="366"/>
      <c r="AQ1283" s="366"/>
      <c r="AR1283" s="366"/>
      <c r="AS1283" s="256">
        <f>SUM(AE1283:AR1283)</f>
        <v>0.99969043028465165</v>
      </c>
    </row>
    <row r="1284" spans="1:45" ht="15" customHeight="1" outlineLevel="1">
      <c r="A1284" s="464"/>
      <c r="B1284" s="254" t="s">
        <v>727</v>
      </c>
      <c r="C1284" s="251" t="s">
        <v>163</v>
      </c>
      <c r="D1284" s="255">
        <f>SUMIFS('7.  Persistence Report'!BA$27:BA$603,'7.  Persistence Report'!$D$27:$D$603,$B1283,'7.  Persistence Report'!$H$27:$H$603,$D$1185,'7.  Persistence Report'!$J$27:$J$603,"Adjustment")</f>
        <v>196157024.95417485</v>
      </c>
      <c r="E1284" s="255">
        <f>SUMIFS('7.  Persistence Report'!BB$27:BB$603,'7.  Persistence Report'!$D$27:$D$603,$B1283,'7.  Persistence Report'!$H$27:$H$603,$D$1185,'7.  Persistence Report'!$J$27:$J$603,"Adjustment")</f>
        <v>196157024.95417485</v>
      </c>
      <c r="F1284" s="255">
        <f>SUMIFS('7.  Persistence Report'!BC$27:BC$603,'7.  Persistence Report'!$D$27:$D$603,$B1283,'7.  Persistence Report'!$H$27:$H$603,$D$1185,'7.  Persistence Report'!$J$27:$J$603,"Adjustment")</f>
        <v>196157024.95417485</v>
      </c>
      <c r="G1284" s="255">
        <f>SUMIFS('7.  Persistence Report'!BD$27:BD$603,'7.  Persistence Report'!$D$27:$D$603,$B1283,'7.  Persistence Report'!$H$27:$H$603,$D$1185,'7.  Persistence Report'!$J$27:$J$603,"Adjustment")</f>
        <v>196157024.95417485</v>
      </c>
      <c r="H1284" s="255">
        <f>SUMIFS('7.  Persistence Report'!BE$27:BE$603,'7.  Persistence Report'!$D$27:$D$603,$B1283,'7.  Persistence Report'!$H$27:$H$603,$D$1185,'7.  Persistence Report'!$J$27:$J$603,"Adjustment")</f>
        <v>196157024.95417485</v>
      </c>
      <c r="I1284" s="255">
        <f>SUMIFS('7.  Persistence Report'!BF$27:BF$603,'7.  Persistence Report'!$D$27:$D$603,$B1283,'7.  Persistence Report'!$H$27:$H$603,$D$1185,'7.  Persistence Report'!$J$27:$J$603,"Adjustment")</f>
        <v>196157024.95417485</v>
      </c>
      <c r="J1284" s="255">
        <f>SUMIFS('7.  Persistence Report'!BG$27:BG$603,'7.  Persistence Report'!$D$27:$D$603,$B1283,'7.  Persistence Report'!$H$27:$H$603,$D$1185,'7.  Persistence Report'!$J$27:$J$603,"Adjustment")</f>
        <v>196157024.95417485</v>
      </c>
      <c r="K1284" s="255">
        <f>SUMIFS('7.  Persistence Report'!BH$27:BH$603,'7.  Persistence Report'!$D$27:$D$603,$B1283,'7.  Persistence Report'!$H$27:$H$603,$D$1185,'7.  Persistence Report'!$J$27:$J$603,"Adjustment")</f>
        <v>196157024.95417485</v>
      </c>
      <c r="L1284" s="255">
        <f>SUMIFS('7.  Persistence Report'!BI$27:BI$603,'7.  Persistence Report'!$D$27:$D$603,$B1283,'7.  Persistence Report'!$H$27:$H$603,$D$1185,'7.  Persistence Report'!$J$27:$J$603,"Adjustment")</f>
        <v>196157024.95417485</v>
      </c>
      <c r="M1284" s="255">
        <f>SUMIFS('7.  Persistence Report'!BJ$27:BJ$603,'7.  Persistence Report'!$D$27:$D$603,$B1283,'7.  Persistence Report'!$H$27:$H$603,$D$1185,'7.  Persistence Report'!$J$27:$J$603,"Adjustment")</f>
        <v>196157024.95417485</v>
      </c>
      <c r="N1284" s="255">
        <f>SUMIFS('7.  Persistence Report'!BK$27:BK$603,'7.  Persistence Report'!$D$27:$D$603,$B1283,'7.  Persistence Report'!$H$27:$H$603,$D$1185,'7.  Persistence Report'!$J$27:$J$603,"Adjustment")</f>
        <v>52330346.9651407</v>
      </c>
      <c r="O1284" s="255">
        <f>SUMIFS('7.  Persistence Report'!BL$27:BL$603,'7.  Persistence Report'!$D$27:$D$603,$B1283,'7.  Persistence Report'!$H$27:$H$603,$D$1185,'7.  Persistence Report'!$J$27:$J$603,"Adjustment")</f>
        <v>52330346.9651407</v>
      </c>
      <c r="P1284" s="255">
        <f>SUMIFS('7.  Persistence Report'!BM$27:BM$603,'7.  Persistence Report'!$D$27:$D$603,$B1283,'7.  Persistence Report'!$H$27:$H$603,$D$1185,'7.  Persistence Report'!$J$27:$J$603,"Adjustment")</f>
        <v>52330346.9651407</v>
      </c>
      <c r="Q1284" s="255">
        <f>Q1283</f>
        <v>12</v>
      </c>
      <c r="R1284" s="255">
        <f>SUMIFS('7.  Persistence Report'!V$27:V$603,'7.  Persistence Report'!$D$27:$D$603,$B1283,'7.  Persistence Report'!$H$27:$H$603,$R$1185,'7.  Persistence Report'!$J$27:$J$603,"Adjustment")</f>
        <v>21314.841849148419</v>
      </c>
      <c r="S1284" s="255">
        <f>SUMIFS('7.  Persistence Report'!W$27:W$603,'7.  Persistence Report'!$D$27:$D$603,$B1283,'7.  Persistence Report'!$H$27:$H$603,$R$1185,'7.  Persistence Report'!$J$27:$J$603,"Adjustment")</f>
        <v>21314.841849148419</v>
      </c>
      <c r="T1284" s="255">
        <f>SUMIFS('7.  Persistence Report'!X$27:X$603,'7.  Persistence Report'!$D$27:$D$603,$B1283,'7.  Persistence Report'!$H$27:$H$603,$R$1185,'7.  Persistence Report'!$J$27:$J$603,"Adjustment")</f>
        <v>21314.841849148419</v>
      </c>
      <c r="U1284" s="255">
        <f>SUMIFS('7.  Persistence Report'!Y$27:Y$603,'7.  Persistence Report'!$D$27:$D$603,$B1283,'7.  Persistence Report'!$H$27:$H$603,$R$1185,'7.  Persistence Report'!$J$27:$J$603,"Adjustment")</f>
        <v>21314.841849148419</v>
      </c>
      <c r="V1284" s="255">
        <f>SUMIFS('7.  Persistence Report'!Z$27:Z$603,'7.  Persistence Report'!$D$27:$D$603,$B1283,'7.  Persistence Report'!$H$27:$H$603,$R$1185,'7.  Persistence Report'!$J$27:$J$603,"Adjustment")</f>
        <v>21314.841849148419</v>
      </c>
      <c r="W1284" s="255">
        <f>SUMIFS('7.  Persistence Report'!AA$27:AA$603,'7.  Persistence Report'!$D$27:$D$603,$B1283,'7.  Persistence Report'!$H$27:$H$603,$R$1185,'7.  Persistence Report'!$J$27:$J$603,"Adjustment")</f>
        <v>21314.841849148419</v>
      </c>
      <c r="X1284" s="255">
        <f>SUMIFS('7.  Persistence Report'!AB$27:AB$603,'7.  Persistence Report'!$D$27:$D$603,$B1283,'7.  Persistence Report'!$H$27:$H$603,$R$1185,'7.  Persistence Report'!$J$27:$J$603,"Adjustment")</f>
        <v>21314.841849148419</v>
      </c>
      <c r="Y1284" s="255">
        <f>SUMIFS('7.  Persistence Report'!AC$27:AC$603,'7.  Persistence Report'!$D$27:$D$603,$B1283,'7.  Persistence Report'!$H$27:$H$603,$R$1185,'7.  Persistence Report'!$J$27:$J$603,"Adjustment")</f>
        <v>21314.841849148419</v>
      </c>
      <c r="Z1284" s="255">
        <f>SUMIFS('7.  Persistence Report'!AD$27:AD$603,'7.  Persistence Report'!$D$27:$D$603,$B1283,'7.  Persistence Report'!$H$27:$H$603,$R$1185,'7.  Persistence Report'!$J$27:$J$603,"Adjustment")</f>
        <v>21314.841849148419</v>
      </c>
      <c r="AA1284" s="255">
        <f>SUMIFS('7.  Persistence Report'!AE$27:AE$603,'7.  Persistence Report'!$D$27:$D$603,$B1283,'7.  Persistence Report'!$H$27:$H$603,$R$1185,'7.  Persistence Report'!$J$27:$J$603,"Adjustment")</f>
        <v>21314.841849148419</v>
      </c>
      <c r="AB1284" s="255">
        <f>SUMIFS('7.  Persistence Report'!AF$27:AF$603,'7.  Persistence Report'!$D$27:$D$603,$B1283,'7.  Persistence Report'!$H$27:$H$603,$R$1185,'7.  Persistence Report'!$J$27:$J$603,"Adjustment")</f>
        <v>13957.588199513382</v>
      </c>
      <c r="AC1284" s="255">
        <f>SUMIFS('7.  Persistence Report'!AG$27:AG$603,'7.  Persistence Report'!$D$27:$D$603,$B1283,'7.  Persistence Report'!$H$27:$H$603,$R$1185,'7.  Persistence Report'!$J$27:$J$603,"Adjustment")</f>
        <v>13957.588199513382</v>
      </c>
      <c r="AD1284" s="255">
        <f>SUMIFS('7.  Persistence Report'!AH$27:AH$603,'7.  Persistence Report'!$D$27:$D$603,$B1283,'7.  Persistence Report'!$H$27:$H$603,$R$1185,'7.  Persistence Report'!$J$27:$J$603,"Adjustment")</f>
        <v>13957.588199513382</v>
      </c>
      <c r="AE1284" s="362">
        <f>AE1283</f>
        <v>0</v>
      </c>
      <c r="AF1284" s="362">
        <f t="shared" ref="AF1284:AR1284" si="3523">AF1283</f>
        <v>0</v>
      </c>
      <c r="AG1284" s="362">
        <f t="shared" si="3523"/>
        <v>9.2799934542504522E-4</v>
      </c>
      <c r="AH1284" s="362">
        <f t="shared" si="3523"/>
        <v>0.20278051230537419</v>
      </c>
      <c r="AI1284" s="362">
        <f t="shared" si="3523"/>
        <v>0</v>
      </c>
      <c r="AJ1284" s="362">
        <f t="shared" si="3523"/>
        <v>0.79598191863385237</v>
      </c>
      <c r="AK1284" s="362">
        <f t="shared" si="3523"/>
        <v>0</v>
      </c>
      <c r="AL1284" s="362">
        <f t="shared" si="3523"/>
        <v>0</v>
      </c>
      <c r="AM1284" s="362">
        <f t="shared" si="3523"/>
        <v>0</v>
      </c>
      <c r="AN1284" s="362">
        <f t="shared" si="3523"/>
        <v>0</v>
      </c>
      <c r="AO1284" s="362">
        <f t="shared" si="3523"/>
        <v>0</v>
      </c>
      <c r="AP1284" s="362">
        <f t="shared" si="3523"/>
        <v>0</v>
      </c>
      <c r="AQ1284" s="362">
        <f t="shared" si="3523"/>
        <v>0</v>
      </c>
      <c r="AR1284" s="362">
        <f t="shared" si="3523"/>
        <v>0</v>
      </c>
      <c r="AS1284" s="266"/>
    </row>
    <row r="1285" spans="1:45" ht="15"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customHeight="1" outlineLevel="1">
      <c r="A1286" s="464">
        <v>31</v>
      </c>
      <c r="B1286" s="379" t="s">
        <v>123</v>
      </c>
      <c r="C1286" s="251" t="s">
        <v>25</v>
      </c>
      <c r="D1286" s="255">
        <f>SUMIFS('7.  Persistence Report'!BA$27:BA$603,'7.  Persistence Report'!$D$27:$D$603,$B1286,'7.  Persistence Report'!$H$27:$H$603,$D$1185,'7.  Persistence Report'!$J$27:$J$603,"&lt;&gt;Adjustment")</f>
        <v>0</v>
      </c>
      <c r="E1286" s="255">
        <f>SUMIFS('7.  Persistence Report'!BB$27:BB$603,'7.  Persistence Report'!$D$27:$D$603,$B1286,'7.  Persistence Report'!$H$27:$H$603,$D$1185,'7.  Persistence Report'!$J$27:$J$603,"&lt;&gt;Adjustment")</f>
        <v>0</v>
      </c>
      <c r="F1286" s="255">
        <f>SUMIFS('7.  Persistence Report'!BC$27:BC$603,'7.  Persistence Report'!$D$27:$D$603,$B1286,'7.  Persistence Report'!$H$27:$H$603,$D$1185,'7.  Persistence Report'!$J$27:$J$603,"&lt;&gt;Adjustment")</f>
        <v>0</v>
      </c>
      <c r="G1286" s="255">
        <f>SUMIFS('7.  Persistence Report'!BD$27:BD$603,'7.  Persistence Report'!$D$27:$D$603,$B1286,'7.  Persistence Report'!$H$27:$H$603,$D$1185,'7.  Persistence Report'!$J$27:$J$603,"&lt;&gt;Adjustment")</f>
        <v>0</v>
      </c>
      <c r="H1286" s="255">
        <f>SUMIFS('7.  Persistence Report'!BE$27:BE$603,'7.  Persistence Report'!$D$27:$D$603,$B1286,'7.  Persistence Report'!$H$27:$H$603,$D$1185,'7.  Persistence Report'!$J$27:$J$603,"&lt;&gt;Adjustment")</f>
        <v>0</v>
      </c>
      <c r="I1286" s="255">
        <f>SUMIFS('7.  Persistence Report'!BF$27:BF$603,'7.  Persistence Report'!$D$27:$D$603,$B1286,'7.  Persistence Report'!$H$27:$H$603,$D$1185,'7.  Persistence Report'!$J$27:$J$603,"&lt;&gt;Adjustment")</f>
        <v>0</v>
      </c>
      <c r="J1286" s="255">
        <f>SUMIFS('7.  Persistence Report'!BG$27:BG$603,'7.  Persistence Report'!$D$27:$D$603,$B1286,'7.  Persistence Report'!$H$27:$H$603,$D$1185,'7.  Persistence Report'!$J$27:$J$603,"&lt;&gt;Adjustment")</f>
        <v>0</v>
      </c>
      <c r="K1286" s="255">
        <f>SUMIFS('7.  Persistence Report'!BH$27:BH$603,'7.  Persistence Report'!$D$27:$D$603,$B1286,'7.  Persistence Report'!$H$27:$H$603,$D$1185,'7.  Persistence Report'!$J$27:$J$603,"&lt;&gt;Adjustment")</f>
        <v>0</v>
      </c>
      <c r="L1286" s="255">
        <f>SUMIFS('7.  Persistence Report'!BI$27:BI$603,'7.  Persistence Report'!$D$27:$D$603,$B1286,'7.  Persistence Report'!$H$27:$H$603,$D$1185,'7.  Persistence Report'!$J$27:$J$603,"&lt;&gt;Adjustment")</f>
        <v>0</v>
      </c>
      <c r="M1286" s="255">
        <f>SUMIFS('7.  Persistence Report'!BJ$27:BJ$603,'7.  Persistence Report'!$D$27:$D$603,$B1286,'7.  Persistence Report'!$H$27:$H$603,$D$1185,'7.  Persistence Report'!$J$27:$J$603,"&lt;&gt;Adjustment")</f>
        <v>0</v>
      </c>
      <c r="N1286" s="255">
        <f>SUMIFS('7.  Persistence Report'!BK$27:BK$603,'7.  Persistence Report'!$D$27:$D$603,$B1286,'7.  Persistence Report'!$H$27:$H$603,$D$1185,'7.  Persistence Report'!$J$27:$J$603,"&lt;&gt;Adjustment")</f>
        <v>0</v>
      </c>
      <c r="O1286" s="255">
        <f>SUMIFS('7.  Persistence Report'!BL$27:BL$603,'7.  Persistence Report'!$D$27:$D$603,$B1286,'7.  Persistence Report'!$H$27:$H$603,$D$1185,'7.  Persistence Report'!$J$27:$J$603,"&lt;&gt;Adjustment")</f>
        <v>0</v>
      </c>
      <c r="P1286" s="255">
        <f>SUMIFS('7.  Persistence Report'!BM$27:BM$603,'7.  Persistence Report'!$D$27:$D$603,$B1286,'7.  Persistence Report'!$H$27:$H$603,$D$1185,'7.  Persistence Report'!$J$27:$J$603,"&lt;&gt;Adjustment")</f>
        <v>0</v>
      </c>
      <c r="Q1286" s="255">
        <v>12</v>
      </c>
      <c r="R1286" s="255">
        <f>SUMIFS('7.  Persistence Report'!V$27:V$603,'7.  Persistence Report'!$D$27:$D$603,$B1286,'7.  Persistence Report'!$H$27:$H$603,$R$1185,'7.  Persistence Report'!$J$27:$J$603,"&lt;&gt;Adjustment")</f>
        <v>0</v>
      </c>
      <c r="S1286" s="255">
        <f>SUMIFS('7.  Persistence Report'!W$27:W$603,'7.  Persistence Report'!$D$27:$D$603,$B1286,'7.  Persistence Report'!$H$27:$H$603,$R$1185,'7.  Persistence Report'!$J$27:$J$603,"&lt;&gt;Adjustment")</f>
        <v>0</v>
      </c>
      <c r="T1286" s="255">
        <f>SUMIFS('7.  Persistence Report'!X$27:X$603,'7.  Persistence Report'!$D$27:$D$603,$B1286,'7.  Persistence Report'!$H$27:$H$603,$R$1185,'7.  Persistence Report'!$J$27:$J$603,"&lt;&gt;Adjustment")</f>
        <v>0</v>
      </c>
      <c r="U1286" s="255">
        <f>SUMIFS('7.  Persistence Report'!Y$27:Y$603,'7.  Persistence Report'!$D$27:$D$603,$B1286,'7.  Persistence Report'!$H$27:$H$603,$R$1185,'7.  Persistence Report'!$J$27:$J$603,"&lt;&gt;Adjustment")</f>
        <v>0</v>
      </c>
      <c r="V1286" s="255">
        <f>SUMIFS('7.  Persistence Report'!Z$27:Z$603,'7.  Persistence Report'!$D$27:$D$603,$B1286,'7.  Persistence Report'!$H$27:$H$603,$R$1185,'7.  Persistence Report'!$J$27:$J$603,"&lt;&gt;Adjustment")</f>
        <v>0</v>
      </c>
      <c r="W1286" s="255">
        <f>SUMIFS('7.  Persistence Report'!AA$27:AA$603,'7.  Persistence Report'!$D$27:$D$603,$B1286,'7.  Persistence Report'!$H$27:$H$603,$R$1185,'7.  Persistence Report'!$J$27:$J$603,"&lt;&gt;Adjustment")</f>
        <v>0</v>
      </c>
      <c r="X1286" s="255">
        <f>SUMIFS('7.  Persistence Report'!AB$27:AB$603,'7.  Persistence Report'!$D$27:$D$603,$B1286,'7.  Persistence Report'!$H$27:$H$603,$R$1185,'7.  Persistence Report'!$J$27:$J$603,"&lt;&gt;Adjustment")</f>
        <v>0</v>
      </c>
      <c r="Y1286" s="255">
        <f>SUMIFS('7.  Persistence Report'!AC$27:AC$603,'7.  Persistence Report'!$D$27:$D$603,$B1286,'7.  Persistence Report'!$H$27:$H$603,$R$1185,'7.  Persistence Report'!$J$27:$J$603,"&lt;&gt;Adjustment")</f>
        <v>0</v>
      </c>
      <c r="Z1286" s="255">
        <f>SUMIFS('7.  Persistence Report'!AD$27:AD$603,'7.  Persistence Report'!$D$27:$D$603,$B1286,'7.  Persistence Report'!$H$27:$H$603,$R$1185,'7.  Persistence Report'!$J$27:$J$603,"&lt;&gt;Adjustment")</f>
        <v>0</v>
      </c>
      <c r="AA1286" s="255">
        <f>SUMIFS('7.  Persistence Report'!AE$27:AE$603,'7.  Persistence Report'!$D$27:$D$603,$B1286,'7.  Persistence Report'!$H$27:$H$603,$R$1185,'7.  Persistence Report'!$J$27:$J$603,"&lt;&gt;Adjustment")</f>
        <v>0</v>
      </c>
      <c r="AB1286" s="255">
        <f>SUMIFS('7.  Persistence Report'!AF$27:AF$603,'7.  Persistence Report'!$D$27:$D$603,$B1286,'7.  Persistence Report'!$H$27:$H$603,$R$1185,'7.  Persistence Report'!$J$27:$J$603,"&lt;&gt;Adjustment")</f>
        <v>0</v>
      </c>
      <c r="AC1286" s="255">
        <f>SUMIFS('7.  Persistence Report'!AG$27:AG$603,'7.  Persistence Report'!$D$27:$D$603,$B1286,'7.  Persistence Report'!$H$27:$H$603,$R$1185,'7.  Persistence Report'!$J$27:$J$603,"&lt;&gt;Adjustment")</f>
        <v>0</v>
      </c>
      <c r="AD1286" s="255">
        <f>SUMIFS('7.  Persistence Report'!AH$27:AH$603,'7.  Persistence Report'!$D$27:$D$603,$B1286,'7.  Persistence Report'!$H$27:$H$603,$R$1185,'7.  Persistence Report'!$J$27:$J$603,"&lt;&gt;Adjustment")</f>
        <v>0</v>
      </c>
      <c r="AE1286" s="361">
        <f>IFERROR(VLOOKUP($B1286,'3-a.  Rate Class Allocations'!$B:$BK,40,FALSE),0)</f>
        <v>0</v>
      </c>
      <c r="AF1286" s="361">
        <f>IFERROR(VLOOKUP($B1286,'3-a.  Rate Class Allocations'!$B:$BK,42,FALSE),0)</f>
        <v>0</v>
      </c>
      <c r="AG1286" s="361">
        <f>IFERROR(VLOOKUP($B1286,'3-a.  Rate Class Allocations'!$B:$BK,44,FALSE),0)</f>
        <v>0</v>
      </c>
      <c r="AH1286" s="361">
        <f>IFERROR(VLOOKUP($B1286,'3-a.  Rate Class Allocations'!$B:$BK,45,FALSE),0)</f>
        <v>0</v>
      </c>
      <c r="AI1286" s="361">
        <f>IFERROR(VLOOKUP($B1286,'3-a.  Rate Class Allocations'!$B:$BK,47,FALSE),0)</f>
        <v>0</v>
      </c>
      <c r="AJ1286" s="361">
        <f>IFERROR(VLOOKUP($B1286,'3-a.  Rate Class Allocations'!$B:$BK,49,FALSE),0)</f>
        <v>0</v>
      </c>
      <c r="AK1286" s="366"/>
      <c r="AL1286" s="366"/>
      <c r="AM1286" s="366"/>
      <c r="AN1286" s="366"/>
      <c r="AO1286" s="366"/>
      <c r="AP1286" s="366"/>
      <c r="AQ1286" s="366"/>
      <c r="AR1286" s="366"/>
      <c r="AS1286" s="256">
        <f>SUM(AE1286:AR1286)</f>
        <v>0</v>
      </c>
    </row>
    <row r="1287" spans="1:45" ht="15" customHeight="1" outlineLevel="1">
      <c r="A1287" s="464"/>
      <c r="B1287" s="254" t="s">
        <v>727</v>
      </c>
      <c r="C1287" s="251" t="s">
        <v>163</v>
      </c>
      <c r="D1287" s="255">
        <f>SUMIFS('7.  Persistence Report'!BA$27:BA$603,'7.  Persistence Report'!$D$27:$D$603,$B1286,'7.  Persistence Report'!$H$27:$H$603,$D$1185,'7.  Persistence Report'!$J$27:$J$603,"Adjustment")</f>
        <v>0</v>
      </c>
      <c r="E1287" s="255">
        <f>SUMIFS('7.  Persistence Report'!BB$27:BB$603,'7.  Persistence Report'!$D$27:$D$603,$B1286,'7.  Persistence Report'!$H$27:$H$603,$D$1185,'7.  Persistence Report'!$J$27:$J$603,"Adjustment")</f>
        <v>0</v>
      </c>
      <c r="F1287" s="255">
        <f>SUMIFS('7.  Persistence Report'!BC$27:BC$603,'7.  Persistence Report'!$D$27:$D$603,$B1286,'7.  Persistence Report'!$H$27:$H$603,$D$1185,'7.  Persistence Report'!$J$27:$J$603,"Adjustment")</f>
        <v>0</v>
      </c>
      <c r="G1287" s="255">
        <f>SUMIFS('7.  Persistence Report'!BD$27:BD$603,'7.  Persistence Report'!$D$27:$D$603,$B1286,'7.  Persistence Report'!$H$27:$H$603,$D$1185,'7.  Persistence Report'!$J$27:$J$603,"Adjustment")</f>
        <v>0</v>
      </c>
      <c r="H1287" s="255">
        <f>SUMIFS('7.  Persistence Report'!BE$27:BE$603,'7.  Persistence Report'!$D$27:$D$603,$B1286,'7.  Persistence Report'!$H$27:$H$603,$D$1185,'7.  Persistence Report'!$J$27:$J$603,"Adjustment")</f>
        <v>0</v>
      </c>
      <c r="I1287" s="255">
        <f>SUMIFS('7.  Persistence Report'!BF$27:BF$603,'7.  Persistence Report'!$D$27:$D$603,$B1286,'7.  Persistence Report'!$H$27:$H$603,$D$1185,'7.  Persistence Report'!$J$27:$J$603,"Adjustment")</f>
        <v>0</v>
      </c>
      <c r="J1287" s="255">
        <f>SUMIFS('7.  Persistence Report'!BG$27:BG$603,'7.  Persistence Report'!$D$27:$D$603,$B1286,'7.  Persistence Report'!$H$27:$H$603,$D$1185,'7.  Persistence Report'!$J$27:$J$603,"Adjustment")</f>
        <v>0</v>
      </c>
      <c r="K1287" s="255">
        <f>SUMIFS('7.  Persistence Report'!BH$27:BH$603,'7.  Persistence Report'!$D$27:$D$603,$B1286,'7.  Persistence Report'!$H$27:$H$603,$D$1185,'7.  Persistence Report'!$J$27:$J$603,"Adjustment")</f>
        <v>0</v>
      </c>
      <c r="L1287" s="255">
        <f>SUMIFS('7.  Persistence Report'!BI$27:BI$603,'7.  Persistence Report'!$D$27:$D$603,$B1286,'7.  Persistence Report'!$H$27:$H$603,$D$1185,'7.  Persistence Report'!$J$27:$J$603,"Adjustment")</f>
        <v>0</v>
      </c>
      <c r="M1287" s="255">
        <f>SUMIFS('7.  Persistence Report'!BJ$27:BJ$603,'7.  Persistence Report'!$D$27:$D$603,$B1286,'7.  Persistence Report'!$H$27:$H$603,$D$1185,'7.  Persistence Report'!$J$27:$J$603,"Adjustment")</f>
        <v>0</v>
      </c>
      <c r="N1287" s="255">
        <f>SUMIFS('7.  Persistence Report'!BK$27:BK$603,'7.  Persistence Report'!$D$27:$D$603,$B1286,'7.  Persistence Report'!$H$27:$H$603,$D$1185,'7.  Persistence Report'!$J$27:$J$603,"Adjustment")</f>
        <v>0</v>
      </c>
      <c r="O1287" s="255">
        <f>SUMIFS('7.  Persistence Report'!BL$27:BL$603,'7.  Persistence Report'!$D$27:$D$603,$B1286,'7.  Persistence Report'!$H$27:$H$603,$D$1185,'7.  Persistence Report'!$J$27:$J$603,"Adjustment")</f>
        <v>0</v>
      </c>
      <c r="P1287" s="255">
        <f>SUMIFS('7.  Persistence Report'!BM$27:BM$603,'7.  Persistence Report'!$D$27:$D$603,$B1286,'7.  Persistence Report'!$H$27:$H$603,$D$1185,'7.  Persistence Report'!$J$27:$J$603,"Adjustment")</f>
        <v>0</v>
      </c>
      <c r="Q1287" s="255">
        <f>Q1286</f>
        <v>12</v>
      </c>
      <c r="R1287" s="255">
        <f>SUMIFS('7.  Persistence Report'!V$27:V$603,'7.  Persistence Report'!$D$27:$D$603,$B1286,'7.  Persistence Report'!$H$27:$H$603,$R$1185,'7.  Persistence Report'!$J$27:$J$603,"Adjustment")</f>
        <v>0</v>
      </c>
      <c r="S1287" s="255">
        <f>SUMIFS('7.  Persistence Report'!W$27:W$603,'7.  Persistence Report'!$D$27:$D$603,$B1286,'7.  Persistence Report'!$H$27:$H$603,$R$1185,'7.  Persistence Report'!$J$27:$J$603,"Adjustment")</f>
        <v>0</v>
      </c>
      <c r="T1287" s="255">
        <f>SUMIFS('7.  Persistence Report'!X$27:X$603,'7.  Persistence Report'!$D$27:$D$603,$B1286,'7.  Persistence Report'!$H$27:$H$603,$R$1185,'7.  Persistence Report'!$J$27:$J$603,"Adjustment")</f>
        <v>0</v>
      </c>
      <c r="U1287" s="255">
        <f>SUMIFS('7.  Persistence Report'!Y$27:Y$603,'7.  Persistence Report'!$D$27:$D$603,$B1286,'7.  Persistence Report'!$H$27:$H$603,$R$1185,'7.  Persistence Report'!$J$27:$J$603,"Adjustment")</f>
        <v>0</v>
      </c>
      <c r="V1287" s="255">
        <f>SUMIFS('7.  Persistence Report'!Z$27:Z$603,'7.  Persistence Report'!$D$27:$D$603,$B1286,'7.  Persistence Report'!$H$27:$H$603,$R$1185,'7.  Persistence Report'!$J$27:$J$603,"Adjustment")</f>
        <v>0</v>
      </c>
      <c r="W1287" s="255">
        <f>SUMIFS('7.  Persistence Report'!AA$27:AA$603,'7.  Persistence Report'!$D$27:$D$603,$B1286,'7.  Persistence Report'!$H$27:$H$603,$R$1185,'7.  Persistence Report'!$J$27:$J$603,"Adjustment")</f>
        <v>0</v>
      </c>
      <c r="X1287" s="255">
        <f>SUMIFS('7.  Persistence Report'!AB$27:AB$603,'7.  Persistence Report'!$D$27:$D$603,$B1286,'7.  Persistence Report'!$H$27:$H$603,$R$1185,'7.  Persistence Report'!$J$27:$J$603,"Adjustment")</f>
        <v>0</v>
      </c>
      <c r="Y1287" s="255">
        <f>SUMIFS('7.  Persistence Report'!AC$27:AC$603,'7.  Persistence Report'!$D$27:$D$603,$B1286,'7.  Persistence Report'!$H$27:$H$603,$R$1185,'7.  Persistence Report'!$J$27:$J$603,"Adjustment")</f>
        <v>0</v>
      </c>
      <c r="Z1287" s="255">
        <f>SUMIFS('7.  Persistence Report'!AD$27:AD$603,'7.  Persistence Report'!$D$27:$D$603,$B1286,'7.  Persistence Report'!$H$27:$H$603,$R$1185,'7.  Persistence Report'!$J$27:$J$603,"Adjustment")</f>
        <v>0</v>
      </c>
      <c r="AA1287" s="255">
        <f>SUMIFS('7.  Persistence Report'!AE$27:AE$603,'7.  Persistence Report'!$D$27:$D$603,$B1286,'7.  Persistence Report'!$H$27:$H$603,$R$1185,'7.  Persistence Report'!$J$27:$J$603,"Adjustment")</f>
        <v>0</v>
      </c>
      <c r="AB1287" s="255">
        <f>SUMIFS('7.  Persistence Report'!AF$27:AF$603,'7.  Persistence Report'!$D$27:$D$603,$B1286,'7.  Persistence Report'!$H$27:$H$603,$R$1185,'7.  Persistence Report'!$J$27:$J$603,"Adjustment")</f>
        <v>0</v>
      </c>
      <c r="AC1287" s="255">
        <f>SUMIFS('7.  Persistence Report'!AG$27:AG$603,'7.  Persistence Report'!$D$27:$D$603,$B1286,'7.  Persistence Report'!$H$27:$H$603,$R$1185,'7.  Persistence Report'!$J$27:$J$603,"Adjustment")</f>
        <v>0</v>
      </c>
      <c r="AD1287" s="255">
        <f>SUMIFS('7.  Persistence Report'!AH$27:AH$603,'7.  Persistence Report'!$D$27:$D$603,$B1286,'7.  Persistence Report'!$H$27:$H$603,$R$1185,'7.  Persistence Report'!$J$27:$J$603,"Adjustment")</f>
        <v>0</v>
      </c>
      <c r="AE1287" s="362">
        <f>AE1286</f>
        <v>0</v>
      </c>
      <c r="AF1287" s="362">
        <f t="shared" ref="AF1287:AR1287" si="3524">AF1286</f>
        <v>0</v>
      </c>
      <c r="AG1287" s="362">
        <f t="shared" si="3524"/>
        <v>0</v>
      </c>
      <c r="AH1287" s="362">
        <f t="shared" si="3524"/>
        <v>0</v>
      </c>
      <c r="AI1287" s="362">
        <f t="shared" si="3524"/>
        <v>0</v>
      </c>
      <c r="AJ1287" s="362">
        <f t="shared" si="3524"/>
        <v>0</v>
      </c>
      <c r="AK1287" s="362">
        <f t="shared" si="3524"/>
        <v>0</v>
      </c>
      <c r="AL1287" s="362">
        <f t="shared" si="3524"/>
        <v>0</v>
      </c>
      <c r="AM1287" s="362">
        <f t="shared" si="3524"/>
        <v>0</v>
      </c>
      <c r="AN1287" s="362">
        <f t="shared" si="3524"/>
        <v>0</v>
      </c>
      <c r="AO1287" s="362">
        <f t="shared" si="3524"/>
        <v>0</v>
      </c>
      <c r="AP1287" s="362">
        <f t="shared" si="3524"/>
        <v>0</v>
      </c>
      <c r="AQ1287" s="362">
        <f t="shared" si="3524"/>
        <v>0</v>
      </c>
      <c r="AR1287" s="362">
        <f t="shared" si="3524"/>
        <v>0</v>
      </c>
      <c r="AS1287" s="266"/>
    </row>
    <row r="1288" spans="1:45" ht="15"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customHeight="1" outlineLevel="1">
      <c r="A1289" s="464">
        <v>32</v>
      </c>
      <c r="B1289" s="379" t="s">
        <v>124</v>
      </c>
      <c r="C1289" s="251" t="s">
        <v>25</v>
      </c>
      <c r="D1289" s="255">
        <f>SUMIFS('7.  Persistence Report'!BA$27:BA$603,'7.  Persistence Report'!$D$27:$D$603,$B1289,'7.  Persistence Report'!$H$27:$H$603,$D$1185,'7.  Persistence Report'!$J$27:$J$603,"&lt;&gt;Adjustment")</f>
        <v>0</v>
      </c>
      <c r="E1289" s="255">
        <f>SUMIFS('7.  Persistence Report'!BB$27:BB$603,'7.  Persistence Report'!$D$27:$D$603,$B1289,'7.  Persistence Report'!$H$27:$H$603,$D$1185,'7.  Persistence Report'!$J$27:$J$603,"&lt;&gt;Adjustment")</f>
        <v>0</v>
      </c>
      <c r="F1289" s="255">
        <f>SUMIFS('7.  Persistence Report'!BC$27:BC$603,'7.  Persistence Report'!$D$27:$D$603,$B1289,'7.  Persistence Report'!$H$27:$H$603,$D$1185,'7.  Persistence Report'!$J$27:$J$603,"&lt;&gt;Adjustment")</f>
        <v>0</v>
      </c>
      <c r="G1289" s="255">
        <f>SUMIFS('7.  Persistence Report'!BD$27:BD$603,'7.  Persistence Report'!$D$27:$D$603,$B1289,'7.  Persistence Report'!$H$27:$H$603,$D$1185,'7.  Persistence Report'!$J$27:$J$603,"&lt;&gt;Adjustment")</f>
        <v>0</v>
      </c>
      <c r="H1289" s="255">
        <f>SUMIFS('7.  Persistence Report'!BE$27:BE$603,'7.  Persistence Report'!$D$27:$D$603,$B1289,'7.  Persistence Report'!$H$27:$H$603,$D$1185,'7.  Persistence Report'!$J$27:$J$603,"&lt;&gt;Adjustment")</f>
        <v>0</v>
      </c>
      <c r="I1289" s="255">
        <f>SUMIFS('7.  Persistence Report'!BF$27:BF$603,'7.  Persistence Report'!$D$27:$D$603,$B1289,'7.  Persistence Report'!$H$27:$H$603,$D$1185,'7.  Persistence Report'!$J$27:$J$603,"&lt;&gt;Adjustment")</f>
        <v>0</v>
      </c>
      <c r="J1289" s="255">
        <f>SUMIFS('7.  Persistence Report'!BG$27:BG$603,'7.  Persistence Report'!$D$27:$D$603,$B1289,'7.  Persistence Report'!$H$27:$H$603,$D$1185,'7.  Persistence Report'!$J$27:$J$603,"&lt;&gt;Adjustment")</f>
        <v>0</v>
      </c>
      <c r="K1289" s="255">
        <f>SUMIFS('7.  Persistence Report'!BH$27:BH$603,'7.  Persistence Report'!$D$27:$D$603,$B1289,'7.  Persistence Report'!$H$27:$H$603,$D$1185,'7.  Persistence Report'!$J$27:$J$603,"&lt;&gt;Adjustment")</f>
        <v>0</v>
      </c>
      <c r="L1289" s="255">
        <f>SUMIFS('7.  Persistence Report'!BI$27:BI$603,'7.  Persistence Report'!$D$27:$D$603,$B1289,'7.  Persistence Report'!$H$27:$H$603,$D$1185,'7.  Persistence Report'!$J$27:$J$603,"&lt;&gt;Adjustment")</f>
        <v>0</v>
      </c>
      <c r="M1289" s="255">
        <f>SUMIFS('7.  Persistence Report'!BJ$27:BJ$603,'7.  Persistence Report'!$D$27:$D$603,$B1289,'7.  Persistence Report'!$H$27:$H$603,$D$1185,'7.  Persistence Report'!$J$27:$J$603,"&lt;&gt;Adjustment")</f>
        <v>0</v>
      </c>
      <c r="N1289" s="255">
        <f>SUMIFS('7.  Persistence Report'!BK$27:BK$603,'7.  Persistence Report'!$D$27:$D$603,$B1289,'7.  Persistence Report'!$H$27:$H$603,$D$1185,'7.  Persistence Report'!$J$27:$J$603,"&lt;&gt;Adjustment")</f>
        <v>0</v>
      </c>
      <c r="O1289" s="255">
        <f>SUMIFS('7.  Persistence Report'!BL$27:BL$603,'7.  Persistence Report'!$D$27:$D$603,$B1289,'7.  Persistence Report'!$H$27:$H$603,$D$1185,'7.  Persistence Report'!$J$27:$J$603,"&lt;&gt;Adjustment")</f>
        <v>0</v>
      </c>
      <c r="P1289" s="255">
        <f>SUMIFS('7.  Persistence Report'!BM$27:BM$603,'7.  Persistence Report'!$D$27:$D$603,$B1289,'7.  Persistence Report'!$H$27:$H$603,$D$1185,'7.  Persistence Report'!$J$27:$J$603,"&lt;&gt;Adjustment")</f>
        <v>0</v>
      </c>
      <c r="Q1289" s="255">
        <v>12</v>
      </c>
      <c r="R1289" s="255">
        <f>SUMIFS('7.  Persistence Report'!V$27:V$603,'7.  Persistence Report'!$D$27:$D$603,$B1289,'7.  Persistence Report'!$H$27:$H$603,$R$1185,'7.  Persistence Report'!$J$27:$J$603,"&lt;&gt;Adjustment")</f>
        <v>0</v>
      </c>
      <c r="S1289" s="255">
        <f>SUMIFS('7.  Persistence Report'!W$27:W$603,'7.  Persistence Report'!$D$27:$D$603,$B1289,'7.  Persistence Report'!$H$27:$H$603,$R$1185,'7.  Persistence Report'!$J$27:$J$603,"&lt;&gt;Adjustment")</f>
        <v>0</v>
      </c>
      <c r="T1289" s="255">
        <f>SUMIFS('7.  Persistence Report'!X$27:X$603,'7.  Persistence Report'!$D$27:$D$603,$B1289,'7.  Persistence Report'!$H$27:$H$603,$R$1185,'7.  Persistence Report'!$J$27:$J$603,"&lt;&gt;Adjustment")</f>
        <v>0</v>
      </c>
      <c r="U1289" s="255">
        <f>SUMIFS('7.  Persistence Report'!Y$27:Y$603,'7.  Persistence Report'!$D$27:$D$603,$B1289,'7.  Persistence Report'!$H$27:$H$603,$R$1185,'7.  Persistence Report'!$J$27:$J$603,"&lt;&gt;Adjustment")</f>
        <v>0</v>
      </c>
      <c r="V1289" s="255">
        <f>SUMIFS('7.  Persistence Report'!Z$27:Z$603,'7.  Persistence Report'!$D$27:$D$603,$B1289,'7.  Persistence Report'!$H$27:$H$603,$R$1185,'7.  Persistence Report'!$J$27:$J$603,"&lt;&gt;Adjustment")</f>
        <v>0</v>
      </c>
      <c r="W1289" s="255">
        <f>SUMIFS('7.  Persistence Report'!AA$27:AA$603,'7.  Persistence Report'!$D$27:$D$603,$B1289,'7.  Persistence Report'!$H$27:$H$603,$R$1185,'7.  Persistence Report'!$J$27:$J$603,"&lt;&gt;Adjustment")</f>
        <v>0</v>
      </c>
      <c r="X1289" s="255">
        <f>SUMIFS('7.  Persistence Report'!AB$27:AB$603,'7.  Persistence Report'!$D$27:$D$603,$B1289,'7.  Persistence Report'!$H$27:$H$603,$R$1185,'7.  Persistence Report'!$J$27:$J$603,"&lt;&gt;Adjustment")</f>
        <v>0</v>
      </c>
      <c r="Y1289" s="255">
        <f>SUMIFS('7.  Persistence Report'!AC$27:AC$603,'7.  Persistence Report'!$D$27:$D$603,$B1289,'7.  Persistence Report'!$H$27:$H$603,$R$1185,'7.  Persistence Report'!$J$27:$J$603,"&lt;&gt;Adjustment")</f>
        <v>0</v>
      </c>
      <c r="Z1289" s="255">
        <f>SUMIFS('7.  Persistence Report'!AD$27:AD$603,'7.  Persistence Report'!$D$27:$D$603,$B1289,'7.  Persistence Report'!$H$27:$H$603,$R$1185,'7.  Persistence Report'!$J$27:$J$603,"&lt;&gt;Adjustment")</f>
        <v>0</v>
      </c>
      <c r="AA1289" s="255">
        <f>SUMIFS('7.  Persistence Report'!AE$27:AE$603,'7.  Persistence Report'!$D$27:$D$603,$B1289,'7.  Persistence Report'!$H$27:$H$603,$R$1185,'7.  Persistence Report'!$J$27:$J$603,"&lt;&gt;Adjustment")</f>
        <v>0</v>
      </c>
      <c r="AB1289" s="255">
        <f>SUMIFS('7.  Persistence Report'!AF$27:AF$603,'7.  Persistence Report'!$D$27:$D$603,$B1289,'7.  Persistence Report'!$H$27:$H$603,$R$1185,'7.  Persistence Report'!$J$27:$J$603,"&lt;&gt;Adjustment")</f>
        <v>0</v>
      </c>
      <c r="AC1289" s="255">
        <f>SUMIFS('7.  Persistence Report'!AG$27:AG$603,'7.  Persistence Report'!$D$27:$D$603,$B1289,'7.  Persistence Report'!$H$27:$H$603,$R$1185,'7.  Persistence Report'!$J$27:$J$603,"&lt;&gt;Adjustment")</f>
        <v>0</v>
      </c>
      <c r="AD1289" s="255">
        <f>SUMIFS('7.  Persistence Report'!AH$27:AH$603,'7.  Persistence Report'!$D$27:$D$603,$B1289,'7.  Persistence Report'!$H$27:$H$603,$R$1185,'7.  Persistence Report'!$J$27:$J$603,"&lt;&gt;Adjustment")</f>
        <v>0</v>
      </c>
      <c r="AE1289" s="361">
        <f>IFERROR(VLOOKUP($B1289,'3-a.  Rate Class Allocations'!$B:$BK,40,FALSE),0)</f>
        <v>0</v>
      </c>
      <c r="AF1289" s="361">
        <f>IFERROR(VLOOKUP($B1289,'3-a.  Rate Class Allocations'!$B:$BK,42,FALSE),0)</f>
        <v>0</v>
      </c>
      <c r="AG1289" s="361">
        <f>IFERROR(VLOOKUP($B1289,'3-a.  Rate Class Allocations'!$B:$BK,44,FALSE),0)</f>
        <v>1.0422056016421254E-2</v>
      </c>
      <c r="AH1289" s="361">
        <f>IFERROR(VLOOKUP($B1289,'3-a.  Rate Class Allocations'!$B:$BK,45,FALSE),0)</f>
        <v>0.22321279685040674</v>
      </c>
      <c r="AI1289" s="361">
        <f>IFERROR(VLOOKUP($B1289,'3-a.  Rate Class Allocations'!$B:$BK,47,FALSE),0)</f>
        <v>7.8800844338337353E-2</v>
      </c>
      <c r="AJ1289" s="361">
        <f>IFERROR(VLOOKUP($B1289,'3-a.  Rate Class Allocations'!$B:$BK,49,FALSE),0)</f>
        <v>0.67182651206110544</v>
      </c>
      <c r="AK1289" s="366"/>
      <c r="AL1289" s="366"/>
      <c r="AM1289" s="366"/>
      <c r="AN1289" s="366"/>
      <c r="AO1289" s="366"/>
      <c r="AP1289" s="366"/>
      <c r="AQ1289" s="366"/>
      <c r="AR1289" s="366"/>
      <c r="AS1289" s="256">
        <f>SUM(AE1289:AR1289)</f>
        <v>0.98426220926627073</v>
      </c>
    </row>
    <row r="1290" spans="1:45" ht="15" customHeight="1" outlineLevel="1">
      <c r="A1290" s="464"/>
      <c r="B1290" s="254" t="s">
        <v>727</v>
      </c>
      <c r="C1290" s="251" t="s">
        <v>163</v>
      </c>
      <c r="D1290" s="255">
        <f>SUMIFS('7.  Persistence Report'!BA$27:BA$603,'7.  Persistence Report'!$D$27:$D$603,$B1289,'7.  Persistence Report'!$H$27:$H$603,$D$1185,'7.  Persistence Report'!$J$27:$J$603,"Adjustment")</f>
        <v>0</v>
      </c>
      <c r="E1290" s="255">
        <f>SUMIFS('7.  Persistence Report'!BB$27:BB$603,'7.  Persistence Report'!$D$27:$D$603,$B1289,'7.  Persistence Report'!$H$27:$H$603,$D$1185,'7.  Persistence Report'!$J$27:$J$603,"Adjustment")</f>
        <v>0</v>
      </c>
      <c r="F1290" s="255">
        <f>SUMIFS('7.  Persistence Report'!BC$27:BC$603,'7.  Persistence Report'!$D$27:$D$603,$B1289,'7.  Persistence Report'!$H$27:$H$603,$D$1185,'7.  Persistence Report'!$J$27:$J$603,"Adjustment")</f>
        <v>0</v>
      </c>
      <c r="G1290" s="255">
        <f>SUMIFS('7.  Persistence Report'!BD$27:BD$603,'7.  Persistence Report'!$D$27:$D$603,$B1289,'7.  Persistence Report'!$H$27:$H$603,$D$1185,'7.  Persistence Report'!$J$27:$J$603,"Adjustment")</f>
        <v>0</v>
      </c>
      <c r="H1290" s="255">
        <f>SUMIFS('7.  Persistence Report'!BE$27:BE$603,'7.  Persistence Report'!$D$27:$D$603,$B1289,'7.  Persistence Report'!$H$27:$H$603,$D$1185,'7.  Persistence Report'!$J$27:$J$603,"Adjustment")</f>
        <v>0</v>
      </c>
      <c r="I1290" s="255">
        <f>SUMIFS('7.  Persistence Report'!BF$27:BF$603,'7.  Persistence Report'!$D$27:$D$603,$B1289,'7.  Persistence Report'!$H$27:$H$603,$D$1185,'7.  Persistence Report'!$J$27:$J$603,"Adjustment")</f>
        <v>0</v>
      </c>
      <c r="J1290" s="255">
        <f>SUMIFS('7.  Persistence Report'!BG$27:BG$603,'7.  Persistence Report'!$D$27:$D$603,$B1289,'7.  Persistence Report'!$H$27:$H$603,$D$1185,'7.  Persistence Report'!$J$27:$J$603,"Adjustment")</f>
        <v>0</v>
      </c>
      <c r="K1290" s="255">
        <f>SUMIFS('7.  Persistence Report'!BH$27:BH$603,'7.  Persistence Report'!$D$27:$D$603,$B1289,'7.  Persistence Report'!$H$27:$H$603,$D$1185,'7.  Persistence Report'!$J$27:$J$603,"Adjustment")</f>
        <v>0</v>
      </c>
      <c r="L1290" s="255">
        <f>SUMIFS('7.  Persistence Report'!BI$27:BI$603,'7.  Persistence Report'!$D$27:$D$603,$B1289,'7.  Persistence Report'!$H$27:$H$603,$D$1185,'7.  Persistence Report'!$J$27:$J$603,"Adjustment")</f>
        <v>0</v>
      </c>
      <c r="M1290" s="255">
        <f>SUMIFS('7.  Persistence Report'!BJ$27:BJ$603,'7.  Persistence Report'!$D$27:$D$603,$B1289,'7.  Persistence Report'!$H$27:$H$603,$D$1185,'7.  Persistence Report'!$J$27:$J$603,"Adjustment")</f>
        <v>0</v>
      </c>
      <c r="N1290" s="255">
        <f>SUMIFS('7.  Persistence Report'!BK$27:BK$603,'7.  Persistence Report'!$D$27:$D$603,$B1289,'7.  Persistence Report'!$H$27:$H$603,$D$1185,'7.  Persistence Report'!$J$27:$J$603,"Adjustment")</f>
        <v>0</v>
      </c>
      <c r="O1290" s="255">
        <f>SUMIFS('7.  Persistence Report'!BL$27:BL$603,'7.  Persistence Report'!$D$27:$D$603,$B1289,'7.  Persistence Report'!$H$27:$H$603,$D$1185,'7.  Persistence Report'!$J$27:$J$603,"Adjustment")</f>
        <v>0</v>
      </c>
      <c r="P1290" s="255">
        <f>SUMIFS('7.  Persistence Report'!BM$27:BM$603,'7.  Persistence Report'!$D$27:$D$603,$B1289,'7.  Persistence Report'!$H$27:$H$603,$D$1185,'7.  Persistence Report'!$J$27:$J$603,"Adjustment")</f>
        <v>0</v>
      </c>
      <c r="Q1290" s="255">
        <f>Q1289</f>
        <v>12</v>
      </c>
      <c r="R1290" s="255">
        <f>SUMIFS('7.  Persistence Report'!V$27:V$603,'7.  Persistence Report'!$D$27:$D$603,$B1289,'7.  Persistence Report'!$H$27:$H$603,$R$1185,'7.  Persistence Report'!$J$27:$J$603,"Adjustment")</f>
        <v>0</v>
      </c>
      <c r="S1290" s="255">
        <f>SUMIFS('7.  Persistence Report'!W$27:W$603,'7.  Persistence Report'!$D$27:$D$603,$B1289,'7.  Persistence Report'!$H$27:$H$603,$R$1185,'7.  Persistence Report'!$J$27:$J$603,"Adjustment")</f>
        <v>0</v>
      </c>
      <c r="T1290" s="255">
        <f>SUMIFS('7.  Persistence Report'!X$27:X$603,'7.  Persistence Report'!$D$27:$D$603,$B1289,'7.  Persistence Report'!$H$27:$H$603,$R$1185,'7.  Persistence Report'!$J$27:$J$603,"Adjustment")</f>
        <v>0</v>
      </c>
      <c r="U1290" s="255">
        <f>SUMIFS('7.  Persistence Report'!Y$27:Y$603,'7.  Persistence Report'!$D$27:$D$603,$B1289,'7.  Persistence Report'!$H$27:$H$603,$R$1185,'7.  Persistence Report'!$J$27:$J$603,"Adjustment")</f>
        <v>0</v>
      </c>
      <c r="V1290" s="255">
        <f>SUMIFS('7.  Persistence Report'!Z$27:Z$603,'7.  Persistence Report'!$D$27:$D$603,$B1289,'7.  Persistence Report'!$H$27:$H$603,$R$1185,'7.  Persistence Report'!$J$27:$J$603,"Adjustment")</f>
        <v>0</v>
      </c>
      <c r="W1290" s="255">
        <f>SUMIFS('7.  Persistence Report'!AA$27:AA$603,'7.  Persistence Report'!$D$27:$D$603,$B1289,'7.  Persistence Report'!$H$27:$H$603,$R$1185,'7.  Persistence Report'!$J$27:$J$603,"Adjustment")</f>
        <v>0</v>
      </c>
      <c r="X1290" s="255">
        <f>SUMIFS('7.  Persistence Report'!AB$27:AB$603,'7.  Persistence Report'!$D$27:$D$603,$B1289,'7.  Persistence Report'!$H$27:$H$603,$R$1185,'7.  Persistence Report'!$J$27:$J$603,"Adjustment")</f>
        <v>0</v>
      </c>
      <c r="Y1290" s="255">
        <f>SUMIFS('7.  Persistence Report'!AC$27:AC$603,'7.  Persistence Report'!$D$27:$D$603,$B1289,'7.  Persistence Report'!$H$27:$H$603,$R$1185,'7.  Persistence Report'!$J$27:$J$603,"Adjustment")</f>
        <v>0</v>
      </c>
      <c r="Z1290" s="255">
        <f>SUMIFS('7.  Persistence Report'!AD$27:AD$603,'7.  Persistence Report'!$D$27:$D$603,$B1289,'7.  Persistence Report'!$H$27:$H$603,$R$1185,'7.  Persistence Report'!$J$27:$J$603,"Adjustment")</f>
        <v>0</v>
      </c>
      <c r="AA1290" s="255">
        <f>SUMIFS('7.  Persistence Report'!AE$27:AE$603,'7.  Persistence Report'!$D$27:$D$603,$B1289,'7.  Persistence Report'!$H$27:$H$603,$R$1185,'7.  Persistence Report'!$J$27:$J$603,"Adjustment")</f>
        <v>0</v>
      </c>
      <c r="AB1290" s="255">
        <f>SUMIFS('7.  Persistence Report'!AF$27:AF$603,'7.  Persistence Report'!$D$27:$D$603,$B1289,'7.  Persistence Report'!$H$27:$H$603,$R$1185,'7.  Persistence Report'!$J$27:$J$603,"Adjustment")</f>
        <v>0</v>
      </c>
      <c r="AC1290" s="255">
        <f>SUMIFS('7.  Persistence Report'!AG$27:AG$603,'7.  Persistence Report'!$D$27:$D$603,$B1289,'7.  Persistence Report'!$H$27:$H$603,$R$1185,'7.  Persistence Report'!$J$27:$J$603,"Adjustment")</f>
        <v>0</v>
      </c>
      <c r="AD1290" s="255">
        <f>SUMIFS('7.  Persistence Report'!AH$27:AH$603,'7.  Persistence Report'!$D$27:$D$603,$B1289,'7.  Persistence Report'!$H$27:$H$603,$R$1185,'7.  Persistence Report'!$J$27:$J$603,"Adjustment")</f>
        <v>0</v>
      </c>
      <c r="AE1290" s="362">
        <f>AE1289</f>
        <v>0</v>
      </c>
      <c r="AF1290" s="362">
        <f t="shared" ref="AF1290:AR1290" si="3525">AF1289</f>
        <v>0</v>
      </c>
      <c r="AG1290" s="362">
        <f t="shared" si="3525"/>
        <v>1.0422056016421254E-2</v>
      </c>
      <c r="AH1290" s="362">
        <f t="shared" si="3525"/>
        <v>0.22321279685040674</v>
      </c>
      <c r="AI1290" s="362">
        <f t="shared" si="3525"/>
        <v>7.8800844338337353E-2</v>
      </c>
      <c r="AJ1290" s="362">
        <f t="shared" si="3525"/>
        <v>0.67182651206110544</v>
      </c>
      <c r="AK1290" s="362">
        <f t="shared" si="3525"/>
        <v>0</v>
      </c>
      <c r="AL1290" s="362">
        <f t="shared" si="3525"/>
        <v>0</v>
      </c>
      <c r="AM1290" s="362">
        <f t="shared" si="3525"/>
        <v>0</v>
      </c>
      <c r="AN1290" s="362">
        <f t="shared" si="3525"/>
        <v>0</v>
      </c>
      <c r="AO1290" s="362">
        <f t="shared" si="3525"/>
        <v>0</v>
      </c>
      <c r="AP1290" s="362">
        <f t="shared" si="3525"/>
        <v>0</v>
      </c>
      <c r="AQ1290" s="362">
        <f t="shared" si="3525"/>
        <v>0</v>
      </c>
      <c r="AR1290" s="362">
        <f t="shared" si="3525"/>
        <v>0</v>
      </c>
      <c r="AS1290" s="266"/>
    </row>
    <row r="1291" spans="1:45" ht="15"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customHeight="1" outlineLevel="1">
      <c r="A1292" s="464"/>
      <c r="B1292" s="248" t="s">
        <v>499</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customHeight="1" outlineLevel="1">
      <c r="A1293" s="464">
        <v>33</v>
      </c>
      <c r="B1293" s="379" t="s">
        <v>1042</v>
      </c>
      <c r="C1293" s="251" t="s">
        <v>25</v>
      </c>
      <c r="D1293" s="255">
        <f>SUMIFS('7.  Persistence Report'!BA$27:BA$603,'7.  Persistence Report'!$D$27:$D$603,$B1293,'7.  Persistence Report'!$H$27:$H$603,$D$1185,'7.  Persistence Report'!$J$27:$J$603,"&lt;&gt;Adjustment")</f>
        <v>0</v>
      </c>
      <c r="E1293" s="255">
        <f>SUMIFS('7.  Persistence Report'!BB$27:BB$603,'7.  Persistence Report'!$D$27:$D$603,$B1293,'7.  Persistence Report'!$H$27:$H$603,$D$1185,'7.  Persistence Report'!$J$27:$J$603,"&lt;&gt;Adjustment")</f>
        <v>0</v>
      </c>
      <c r="F1293" s="255">
        <f>SUMIFS('7.  Persistence Report'!BC$27:BC$603,'7.  Persistence Report'!$D$27:$D$603,$B1293,'7.  Persistence Report'!$H$27:$H$603,$D$1185,'7.  Persistence Report'!$J$27:$J$603,"&lt;&gt;Adjustment")</f>
        <v>0</v>
      </c>
      <c r="G1293" s="255">
        <f>SUMIFS('7.  Persistence Report'!BD$27:BD$603,'7.  Persistence Report'!$D$27:$D$603,$B1293,'7.  Persistence Report'!$H$27:$H$603,$D$1185,'7.  Persistence Report'!$J$27:$J$603,"&lt;&gt;Adjustment")</f>
        <v>0</v>
      </c>
      <c r="H1293" s="255">
        <f>SUMIFS('7.  Persistence Report'!BE$27:BE$603,'7.  Persistence Report'!$D$27:$D$603,$B1293,'7.  Persistence Report'!$H$27:$H$603,$D$1185,'7.  Persistence Report'!$J$27:$J$603,"&lt;&gt;Adjustment")</f>
        <v>0</v>
      </c>
      <c r="I1293" s="255">
        <f>SUMIFS('7.  Persistence Report'!BF$27:BF$603,'7.  Persistence Report'!$D$27:$D$603,$B1293,'7.  Persistence Report'!$H$27:$H$603,$D$1185,'7.  Persistence Report'!$J$27:$J$603,"&lt;&gt;Adjustment")</f>
        <v>0</v>
      </c>
      <c r="J1293" s="255">
        <f>SUMIFS('7.  Persistence Report'!BG$27:BG$603,'7.  Persistence Report'!$D$27:$D$603,$B1293,'7.  Persistence Report'!$H$27:$H$603,$D$1185,'7.  Persistence Report'!$J$27:$J$603,"&lt;&gt;Adjustment")</f>
        <v>0</v>
      </c>
      <c r="K1293" s="255">
        <f>SUMIFS('7.  Persistence Report'!BH$27:BH$603,'7.  Persistence Report'!$D$27:$D$603,$B1293,'7.  Persistence Report'!$H$27:$H$603,$D$1185,'7.  Persistence Report'!$J$27:$J$603,"&lt;&gt;Adjustment")</f>
        <v>0</v>
      </c>
      <c r="L1293" s="255">
        <f>SUMIFS('7.  Persistence Report'!BI$27:BI$603,'7.  Persistence Report'!$D$27:$D$603,$B1293,'7.  Persistence Report'!$H$27:$H$603,$D$1185,'7.  Persistence Report'!$J$27:$J$603,"&lt;&gt;Adjustment")</f>
        <v>0</v>
      </c>
      <c r="M1293" s="255">
        <f>SUMIFS('7.  Persistence Report'!BJ$27:BJ$603,'7.  Persistence Report'!$D$27:$D$603,$B1293,'7.  Persistence Report'!$H$27:$H$603,$D$1185,'7.  Persistence Report'!$J$27:$J$603,"&lt;&gt;Adjustment")</f>
        <v>0</v>
      </c>
      <c r="N1293" s="255">
        <f>SUMIFS('7.  Persistence Report'!BK$27:BK$603,'7.  Persistence Report'!$D$27:$D$603,$B1293,'7.  Persistence Report'!$H$27:$H$603,$D$1185,'7.  Persistence Report'!$J$27:$J$603,"&lt;&gt;Adjustment")</f>
        <v>0</v>
      </c>
      <c r="O1293" s="255">
        <f>SUMIFS('7.  Persistence Report'!BL$27:BL$603,'7.  Persistence Report'!$D$27:$D$603,$B1293,'7.  Persistence Report'!$H$27:$H$603,$D$1185,'7.  Persistence Report'!$J$27:$J$603,"&lt;&gt;Adjustment")</f>
        <v>0</v>
      </c>
      <c r="P1293" s="255">
        <f>SUMIFS('7.  Persistence Report'!BM$27:BM$603,'7.  Persistence Report'!$D$27:$D$603,$B1293,'7.  Persistence Report'!$H$27:$H$603,$D$1185,'7.  Persistence Report'!$J$27:$J$603,"&lt;&gt;Adjustment")</f>
        <v>0</v>
      </c>
      <c r="Q1293" s="255">
        <v>12</v>
      </c>
      <c r="R1293" s="255">
        <f>SUMIFS('7.  Persistence Report'!V$27:V$603,'7.  Persistence Report'!$D$27:$D$603,$B1293,'7.  Persistence Report'!$H$27:$H$603,$R$1185,'7.  Persistence Report'!$J$27:$J$603,"&lt;&gt;Adjustment")</f>
        <v>0</v>
      </c>
      <c r="S1293" s="255">
        <f>SUMIFS('7.  Persistence Report'!W$27:W$603,'7.  Persistence Report'!$D$27:$D$603,$B1293,'7.  Persistence Report'!$H$27:$H$603,$R$1185,'7.  Persistence Report'!$J$27:$J$603,"&lt;&gt;Adjustment")</f>
        <v>0</v>
      </c>
      <c r="T1293" s="255">
        <f>SUMIFS('7.  Persistence Report'!X$27:X$603,'7.  Persistence Report'!$D$27:$D$603,$B1293,'7.  Persistence Report'!$H$27:$H$603,$R$1185,'7.  Persistence Report'!$J$27:$J$603,"&lt;&gt;Adjustment")</f>
        <v>0</v>
      </c>
      <c r="U1293" s="255">
        <f>SUMIFS('7.  Persistence Report'!Y$27:Y$603,'7.  Persistence Report'!$D$27:$D$603,$B1293,'7.  Persistence Report'!$H$27:$H$603,$R$1185,'7.  Persistence Report'!$J$27:$J$603,"&lt;&gt;Adjustment")</f>
        <v>0</v>
      </c>
      <c r="V1293" s="255">
        <f>SUMIFS('7.  Persistence Report'!Z$27:Z$603,'7.  Persistence Report'!$D$27:$D$603,$B1293,'7.  Persistence Report'!$H$27:$H$603,$R$1185,'7.  Persistence Report'!$J$27:$J$603,"&lt;&gt;Adjustment")</f>
        <v>0</v>
      </c>
      <c r="W1293" s="255">
        <f>SUMIFS('7.  Persistence Report'!AA$27:AA$603,'7.  Persistence Report'!$D$27:$D$603,$B1293,'7.  Persistence Report'!$H$27:$H$603,$R$1185,'7.  Persistence Report'!$J$27:$J$603,"&lt;&gt;Adjustment")</f>
        <v>0</v>
      </c>
      <c r="X1293" s="255">
        <f>SUMIFS('7.  Persistence Report'!AB$27:AB$603,'7.  Persistence Report'!$D$27:$D$603,$B1293,'7.  Persistence Report'!$H$27:$H$603,$R$1185,'7.  Persistence Report'!$J$27:$J$603,"&lt;&gt;Adjustment")</f>
        <v>0</v>
      </c>
      <c r="Y1293" s="255">
        <f>SUMIFS('7.  Persistence Report'!AC$27:AC$603,'7.  Persistence Report'!$D$27:$D$603,$B1293,'7.  Persistence Report'!$H$27:$H$603,$R$1185,'7.  Persistence Report'!$J$27:$J$603,"&lt;&gt;Adjustment")</f>
        <v>0</v>
      </c>
      <c r="Z1293" s="255">
        <f>SUMIFS('7.  Persistence Report'!AD$27:AD$603,'7.  Persistence Report'!$D$27:$D$603,$B1293,'7.  Persistence Report'!$H$27:$H$603,$R$1185,'7.  Persistence Report'!$J$27:$J$603,"&lt;&gt;Adjustment")</f>
        <v>0</v>
      </c>
      <c r="AA1293" s="255">
        <f>SUMIFS('7.  Persistence Report'!AE$27:AE$603,'7.  Persistence Report'!$D$27:$D$603,$B1293,'7.  Persistence Report'!$H$27:$H$603,$R$1185,'7.  Persistence Report'!$J$27:$J$603,"&lt;&gt;Adjustment")</f>
        <v>0</v>
      </c>
      <c r="AB1293" s="255">
        <f>SUMIFS('7.  Persistence Report'!AF$27:AF$603,'7.  Persistence Report'!$D$27:$D$603,$B1293,'7.  Persistence Report'!$H$27:$H$603,$R$1185,'7.  Persistence Report'!$J$27:$J$603,"&lt;&gt;Adjustment")</f>
        <v>0</v>
      </c>
      <c r="AC1293" s="255">
        <f>SUMIFS('7.  Persistence Report'!AG$27:AG$603,'7.  Persistence Report'!$D$27:$D$603,$B1293,'7.  Persistence Report'!$H$27:$H$603,$R$1185,'7.  Persistence Report'!$J$27:$J$603,"&lt;&gt;Adjustment")</f>
        <v>0</v>
      </c>
      <c r="AD1293" s="255">
        <f>SUMIFS('7.  Persistence Report'!AH$27:AH$603,'7.  Persistence Report'!$D$27:$D$603,$B1293,'7.  Persistence Report'!$H$27:$H$603,$R$1185,'7.  Persistence Report'!$J$27:$J$603,"&lt;&gt;Adjustment")</f>
        <v>0</v>
      </c>
      <c r="AE1293" s="361">
        <f>IFERROR(VLOOKUP($B1293,'3-a.  Rate Class Allocations'!$B:$BK,40,FALSE),0)</f>
        <v>0</v>
      </c>
      <c r="AF1293" s="361">
        <f>IFERROR(VLOOKUP($B1293,'3-a.  Rate Class Allocations'!$B:$BK,42,FALSE),0)</f>
        <v>0</v>
      </c>
      <c r="AG1293" s="361">
        <f>IFERROR(VLOOKUP($B1293,'3-a.  Rate Class Allocations'!$B:$BK,44,FALSE),0)</f>
        <v>0</v>
      </c>
      <c r="AH1293" s="361">
        <f>IFERROR(VLOOKUP($B1293,'3-a.  Rate Class Allocations'!$B:$BK,45,FALSE),0)</f>
        <v>0.11612088510294502</v>
      </c>
      <c r="AI1293" s="361">
        <f>IFERROR(VLOOKUP($B1293,'3-a.  Rate Class Allocations'!$B:$BK,47,FALSE),0)</f>
        <v>0.68129806427818973</v>
      </c>
      <c r="AJ1293" s="361">
        <f>IFERROR(VLOOKUP($B1293,'3-a.  Rate Class Allocations'!$B:$BK,49,FALSE),0)</f>
        <v>0.20258105061886528</v>
      </c>
      <c r="AK1293" s="366"/>
      <c r="AL1293" s="366"/>
      <c r="AM1293" s="366"/>
      <c r="AN1293" s="366"/>
      <c r="AO1293" s="366"/>
      <c r="AP1293" s="366"/>
      <c r="AQ1293" s="366"/>
      <c r="AR1293" s="366"/>
      <c r="AS1293" s="256">
        <f>SUM(AE1293:AR1293)</f>
        <v>1</v>
      </c>
    </row>
    <row r="1294" spans="1:45" ht="15" customHeight="1" outlineLevel="1">
      <c r="A1294" s="464"/>
      <c r="B1294" s="254" t="s">
        <v>727</v>
      </c>
      <c r="C1294" s="251" t="s">
        <v>163</v>
      </c>
      <c r="D1294" s="255">
        <f>SUMIFS('7.  Persistence Report'!BA$27:BA$603,'7.  Persistence Report'!$D$27:$D$603,$B1293,'7.  Persistence Report'!$H$27:$H$603,$D$1185,'7.  Persistence Report'!$J$27:$J$603,"Adjustment")</f>
        <v>0</v>
      </c>
      <c r="E1294" s="255">
        <f>SUMIFS('7.  Persistence Report'!BB$27:BB$603,'7.  Persistence Report'!$D$27:$D$603,$B1293,'7.  Persistence Report'!$H$27:$H$603,$D$1185,'7.  Persistence Report'!$J$27:$J$603,"Adjustment")</f>
        <v>0</v>
      </c>
      <c r="F1294" s="255">
        <f>SUMIFS('7.  Persistence Report'!BC$27:BC$603,'7.  Persistence Report'!$D$27:$D$603,$B1293,'7.  Persistence Report'!$H$27:$H$603,$D$1185,'7.  Persistence Report'!$J$27:$J$603,"Adjustment")</f>
        <v>0</v>
      </c>
      <c r="G1294" s="255">
        <f>SUMIFS('7.  Persistence Report'!BD$27:BD$603,'7.  Persistence Report'!$D$27:$D$603,$B1293,'7.  Persistence Report'!$H$27:$H$603,$D$1185,'7.  Persistence Report'!$J$27:$J$603,"Adjustment")</f>
        <v>0</v>
      </c>
      <c r="H1294" s="255">
        <f>SUMIFS('7.  Persistence Report'!BE$27:BE$603,'7.  Persistence Report'!$D$27:$D$603,$B1293,'7.  Persistence Report'!$H$27:$H$603,$D$1185,'7.  Persistence Report'!$J$27:$J$603,"Adjustment")</f>
        <v>0</v>
      </c>
      <c r="I1294" s="255">
        <f>SUMIFS('7.  Persistence Report'!BF$27:BF$603,'7.  Persistence Report'!$D$27:$D$603,$B1293,'7.  Persistence Report'!$H$27:$H$603,$D$1185,'7.  Persistence Report'!$J$27:$J$603,"Adjustment")</f>
        <v>0</v>
      </c>
      <c r="J1294" s="255">
        <f>SUMIFS('7.  Persistence Report'!BG$27:BG$603,'7.  Persistence Report'!$D$27:$D$603,$B1293,'7.  Persistence Report'!$H$27:$H$603,$D$1185,'7.  Persistence Report'!$J$27:$J$603,"Adjustment")</f>
        <v>0</v>
      </c>
      <c r="K1294" s="255">
        <f>SUMIFS('7.  Persistence Report'!BH$27:BH$603,'7.  Persistence Report'!$D$27:$D$603,$B1293,'7.  Persistence Report'!$H$27:$H$603,$D$1185,'7.  Persistence Report'!$J$27:$J$603,"Adjustment")</f>
        <v>0</v>
      </c>
      <c r="L1294" s="255">
        <f>SUMIFS('7.  Persistence Report'!BI$27:BI$603,'7.  Persistence Report'!$D$27:$D$603,$B1293,'7.  Persistence Report'!$H$27:$H$603,$D$1185,'7.  Persistence Report'!$J$27:$J$603,"Adjustment")</f>
        <v>0</v>
      </c>
      <c r="M1294" s="255">
        <f>SUMIFS('7.  Persistence Report'!BJ$27:BJ$603,'7.  Persistence Report'!$D$27:$D$603,$B1293,'7.  Persistence Report'!$H$27:$H$603,$D$1185,'7.  Persistence Report'!$J$27:$J$603,"Adjustment")</f>
        <v>0</v>
      </c>
      <c r="N1294" s="255">
        <f>SUMIFS('7.  Persistence Report'!BK$27:BK$603,'7.  Persistence Report'!$D$27:$D$603,$B1293,'7.  Persistence Report'!$H$27:$H$603,$D$1185,'7.  Persistence Report'!$J$27:$J$603,"Adjustment")</f>
        <v>0</v>
      </c>
      <c r="O1294" s="255">
        <f>SUMIFS('7.  Persistence Report'!BL$27:BL$603,'7.  Persistence Report'!$D$27:$D$603,$B1293,'7.  Persistence Report'!$H$27:$H$603,$D$1185,'7.  Persistence Report'!$J$27:$J$603,"Adjustment")</f>
        <v>0</v>
      </c>
      <c r="P1294" s="255">
        <f>SUMIFS('7.  Persistence Report'!BM$27:BM$603,'7.  Persistence Report'!$D$27:$D$603,$B1293,'7.  Persistence Report'!$H$27:$H$603,$D$1185,'7.  Persistence Report'!$J$27:$J$603,"Adjustment")</f>
        <v>0</v>
      </c>
      <c r="Q1294" s="255">
        <f>Q1293</f>
        <v>12</v>
      </c>
      <c r="R1294" s="255">
        <f>SUMIFS('7.  Persistence Report'!V$27:V$603,'7.  Persistence Report'!$D$27:$D$603,$B1293,'7.  Persistence Report'!$H$27:$H$603,$R$1185,'7.  Persistence Report'!$J$27:$J$603,"Adjustment")</f>
        <v>0</v>
      </c>
      <c r="S1294" s="255">
        <f>SUMIFS('7.  Persistence Report'!W$27:W$603,'7.  Persistence Report'!$D$27:$D$603,$B1293,'7.  Persistence Report'!$H$27:$H$603,$R$1185,'7.  Persistence Report'!$J$27:$J$603,"Adjustment")</f>
        <v>0</v>
      </c>
      <c r="T1294" s="255">
        <f>SUMIFS('7.  Persistence Report'!X$27:X$603,'7.  Persistence Report'!$D$27:$D$603,$B1293,'7.  Persistence Report'!$H$27:$H$603,$R$1185,'7.  Persistence Report'!$J$27:$J$603,"Adjustment")</f>
        <v>0</v>
      </c>
      <c r="U1294" s="255">
        <f>SUMIFS('7.  Persistence Report'!Y$27:Y$603,'7.  Persistence Report'!$D$27:$D$603,$B1293,'7.  Persistence Report'!$H$27:$H$603,$R$1185,'7.  Persistence Report'!$J$27:$J$603,"Adjustment")</f>
        <v>0</v>
      </c>
      <c r="V1294" s="255">
        <f>SUMIFS('7.  Persistence Report'!Z$27:Z$603,'7.  Persistence Report'!$D$27:$D$603,$B1293,'7.  Persistence Report'!$H$27:$H$603,$R$1185,'7.  Persistence Report'!$J$27:$J$603,"Adjustment")</f>
        <v>0</v>
      </c>
      <c r="W1294" s="255">
        <f>SUMIFS('7.  Persistence Report'!AA$27:AA$603,'7.  Persistence Report'!$D$27:$D$603,$B1293,'7.  Persistence Report'!$H$27:$H$603,$R$1185,'7.  Persistence Report'!$J$27:$J$603,"Adjustment")</f>
        <v>0</v>
      </c>
      <c r="X1294" s="255">
        <f>SUMIFS('7.  Persistence Report'!AB$27:AB$603,'7.  Persistence Report'!$D$27:$D$603,$B1293,'7.  Persistence Report'!$H$27:$H$603,$R$1185,'7.  Persistence Report'!$J$27:$J$603,"Adjustment")</f>
        <v>0</v>
      </c>
      <c r="Y1294" s="255">
        <f>SUMIFS('7.  Persistence Report'!AC$27:AC$603,'7.  Persistence Report'!$D$27:$D$603,$B1293,'7.  Persistence Report'!$H$27:$H$603,$R$1185,'7.  Persistence Report'!$J$27:$J$603,"Adjustment")</f>
        <v>0</v>
      </c>
      <c r="Z1294" s="255">
        <f>SUMIFS('7.  Persistence Report'!AD$27:AD$603,'7.  Persistence Report'!$D$27:$D$603,$B1293,'7.  Persistence Report'!$H$27:$H$603,$R$1185,'7.  Persistence Report'!$J$27:$J$603,"Adjustment")</f>
        <v>0</v>
      </c>
      <c r="AA1294" s="255">
        <f>SUMIFS('7.  Persistence Report'!AE$27:AE$603,'7.  Persistence Report'!$D$27:$D$603,$B1293,'7.  Persistence Report'!$H$27:$H$603,$R$1185,'7.  Persistence Report'!$J$27:$J$603,"Adjustment")</f>
        <v>0</v>
      </c>
      <c r="AB1294" s="255">
        <f>SUMIFS('7.  Persistence Report'!AF$27:AF$603,'7.  Persistence Report'!$D$27:$D$603,$B1293,'7.  Persistence Report'!$H$27:$H$603,$R$1185,'7.  Persistence Report'!$J$27:$J$603,"Adjustment")</f>
        <v>0</v>
      </c>
      <c r="AC1294" s="255">
        <f>SUMIFS('7.  Persistence Report'!AG$27:AG$603,'7.  Persistence Report'!$D$27:$D$603,$B1293,'7.  Persistence Report'!$H$27:$H$603,$R$1185,'7.  Persistence Report'!$J$27:$J$603,"Adjustment")</f>
        <v>0</v>
      </c>
      <c r="AD1294" s="255">
        <f>SUMIFS('7.  Persistence Report'!AH$27:AH$603,'7.  Persistence Report'!$D$27:$D$603,$B1293,'7.  Persistence Report'!$H$27:$H$603,$R$1185,'7.  Persistence Report'!$J$27:$J$603,"Adjustment")</f>
        <v>0</v>
      </c>
      <c r="AE1294" s="362">
        <f>AE1293</f>
        <v>0</v>
      </c>
      <c r="AF1294" s="362">
        <f t="shared" ref="AF1294:AR1294" si="3526">AF1293</f>
        <v>0</v>
      </c>
      <c r="AG1294" s="362">
        <f t="shared" si="3526"/>
        <v>0</v>
      </c>
      <c r="AH1294" s="362">
        <f t="shared" si="3526"/>
        <v>0.11612088510294502</v>
      </c>
      <c r="AI1294" s="362">
        <f t="shared" si="3526"/>
        <v>0.68129806427818973</v>
      </c>
      <c r="AJ1294" s="362">
        <f t="shared" si="3526"/>
        <v>0.20258105061886528</v>
      </c>
      <c r="AK1294" s="362">
        <f t="shared" si="3526"/>
        <v>0</v>
      </c>
      <c r="AL1294" s="362">
        <f t="shared" si="3526"/>
        <v>0</v>
      </c>
      <c r="AM1294" s="362">
        <f t="shared" si="3526"/>
        <v>0</v>
      </c>
      <c r="AN1294" s="362">
        <f t="shared" si="3526"/>
        <v>0</v>
      </c>
      <c r="AO1294" s="362">
        <f t="shared" si="3526"/>
        <v>0</v>
      </c>
      <c r="AP1294" s="362">
        <f t="shared" si="3526"/>
        <v>0</v>
      </c>
      <c r="AQ1294" s="362">
        <f t="shared" si="3526"/>
        <v>0</v>
      </c>
      <c r="AR1294" s="362">
        <f t="shared" si="3526"/>
        <v>0</v>
      </c>
      <c r="AS1294" s="266"/>
    </row>
    <row r="1295" spans="1:45" ht="15"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hidden="1"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hidden="1" customHeight="1" outlineLevel="1">
      <c r="A1297" s="464"/>
      <c r="B1297" s="254" t="s">
        <v>727</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3527">AF1296</f>
        <v>0</v>
      </c>
      <c r="AG1297" s="362">
        <f t="shared" si="3527"/>
        <v>0</v>
      </c>
      <c r="AH1297" s="362">
        <f t="shared" si="3527"/>
        <v>0</v>
      </c>
      <c r="AI1297" s="362">
        <f t="shared" si="3527"/>
        <v>0</v>
      </c>
      <c r="AJ1297" s="362">
        <f t="shared" si="3527"/>
        <v>0</v>
      </c>
      <c r="AK1297" s="362">
        <f t="shared" si="3527"/>
        <v>0</v>
      </c>
      <c r="AL1297" s="362">
        <f t="shared" si="3527"/>
        <v>0</v>
      </c>
      <c r="AM1297" s="362">
        <f t="shared" si="3527"/>
        <v>0</v>
      </c>
      <c r="AN1297" s="362">
        <f t="shared" si="3527"/>
        <v>0</v>
      </c>
      <c r="AO1297" s="362">
        <f t="shared" si="3527"/>
        <v>0</v>
      </c>
      <c r="AP1297" s="362">
        <f t="shared" si="3527"/>
        <v>0</v>
      </c>
      <c r="AQ1297" s="362">
        <f t="shared" si="3527"/>
        <v>0</v>
      </c>
      <c r="AR1297" s="362">
        <f t="shared" si="3527"/>
        <v>0</v>
      </c>
      <c r="AS1297" s="266"/>
    </row>
    <row r="1298" spans="1:45" ht="15" hidden="1"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hidden="1"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hidden="1" customHeight="1" outlineLevel="1">
      <c r="A1300" s="464"/>
      <c r="B1300" s="254" t="s">
        <v>727</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3528">AF1299</f>
        <v>0</v>
      </c>
      <c r="AG1300" s="362">
        <f t="shared" si="3528"/>
        <v>0</v>
      </c>
      <c r="AH1300" s="362">
        <f t="shared" si="3528"/>
        <v>0</v>
      </c>
      <c r="AI1300" s="362">
        <f t="shared" si="3528"/>
        <v>0</v>
      </c>
      <c r="AJ1300" s="362">
        <f t="shared" si="3528"/>
        <v>0</v>
      </c>
      <c r="AK1300" s="362">
        <f t="shared" si="3528"/>
        <v>0</v>
      </c>
      <c r="AL1300" s="362">
        <f t="shared" si="3528"/>
        <v>0</v>
      </c>
      <c r="AM1300" s="362">
        <f t="shared" si="3528"/>
        <v>0</v>
      </c>
      <c r="AN1300" s="362">
        <f t="shared" si="3528"/>
        <v>0</v>
      </c>
      <c r="AO1300" s="362">
        <f t="shared" si="3528"/>
        <v>0</v>
      </c>
      <c r="AP1300" s="362">
        <f t="shared" si="3528"/>
        <v>0</v>
      </c>
      <c r="AQ1300" s="362">
        <f t="shared" si="3528"/>
        <v>0</v>
      </c>
      <c r="AR1300" s="362">
        <f t="shared" si="3528"/>
        <v>0</v>
      </c>
      <c r="AS1300" s="266"/>
    </row>
    <row r="1301" spans="1:45" ht="15" hidden="1"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hidden="1" customHeight="1" outlineLevel="1">
      <c r="A1302" s="464"/>
      <c r="B1302" s="248" t="s">
        <v>500</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hidden="1"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hidden="1" customHeight="1" outlineLevel="1">
      <c r="A1304" s="464"/>
      <c r="B1304" s="254" t="s">
        <v>727</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3529">AF1303</f>
        <v>0</v>
      </c>
      <c r="AG1304" s="362">
        <f t="shared" si="3529"/>
        <v>0</v>
      </c>
      <c r="AH1304" s="362">
        <f t="shared" si="3529"/>
        <v>0</v>
      </c>
      <c r="AI1304" s="362">
        <f t="shared" si="3529"/>
        <v>0</v>
      </c>
      <c r="AJ1304" s="362">
        <f t="shared" si="3529"/>
        <v>0</v>
      </c>
      <c r="AK1304" s="362">
        <f t="shared" si="3529"/>
        <v>0</v>
      </c>
      <c r="AL1304" s="362">
        <f t="shared" si="3529"/>
        <v>0</v>
      </c>
      <c r="AM1304" s="362">
        <f t="shared" si="3529"/>
        <v>0</v>
      </c>
      <c r="AN1304" s="362">
        <f t="shared" si="3529"/>
        <v>0</v>
      </c>
      <c r="AO1304" s="362">
        <f t="shared" si="3529"/>
        <v>0</v>
      </c>
      <c r="AP1304" s="362">
        <f t="shared" si="3529"/>
        <v>0</v>
      </c>
      <c r="AQ1304" s="362">
        <f t="shared" si="3529"/>
        <v>0</v>
      </c>
      <c r="AR1304" s="362">
        <f t="shared" si="3529"/>
        <v>0</v>
      </c>
      <c r="AS1304" s="266"/>
    </row>
    <row r="1305" spans="1:45" ht="15" hidden="1"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hidden="1"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hidden="1" customHeight="1" outlineLevel="1">
      <c r="A1307" s="464"/>
      <c r="B1307" s="254" t="s">
        <v>727</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3530">AF1306</f>
        <v>0</v>
      </c>
      <c r="AG1307" s="362">
        <f t="shared" si="3530"/>
        <v>0</v>
      </c>
      <c r="AH1307" s="362">
        <f t="shared" si="3530"/>
        <v>0</v>
      </c>
      <c r="AI1307" s="362">
        <f t="shared" si="3530"/>
        <v>0</v>
      </c>
      <c r="AJ1307" s="362">
        <f t="shared" si="3530"/>
        <v>0</v>
      </c>
      <c r="AK1307" s="362">
        <f t="shared" si="3530"/>
        <v>0</v>
      </c>
      <c r="AL1307" s="362">
        <f t="shared" si="3530"/>
        <v>0</v>
      </c>
      <c r="AM1307" s="362">
        <f t="shared" si="3530"/>
        <v>0</v>
      </c>
      <c r="AN1307" s="362">
        <f t="shared" si="3530"/>
        <v>0</v>
      </c>
      <c r="AO1307" s="362">
        <f t="shared" si="3530"/>
        <v>0</v>
      </c>
      <c r="AP1307" s="362">
        <f t="shared" si="3530"/>
        <v>0</v>
      </c>
      <c r="AQ1307" s="362">
        <f t="shared" si="3530"/>
        <v>0</v>
      </c>
      <c r="AR1307" s="362">
        <f t="shared" si="3530"/>
        <v>0</v>
      </c>
      <c r="AS1307" s="266"/>
    </row>
    <row r="1308" spans="1:45" ht="15" hidden="1"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hidden="1"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hidden="1" customHeight="1" outlineLevel="1">
      <c r="A1310" s="464"/>
      <c r="B1310" s="254" t="s">
        <v>727</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3531">AF1309</f>
        <v>0</v>
      </c>
      <c r="AG1310" s="362">
        <f t="shared" si="3531"/>
        <v>0</v>
      </c>
      <c r="AH1310" s="362">
        <f t="shared" si="3531"/>
        <v>0</v>
      </c>
      <c r="AI1310" s="362">
        <f t="shared" si="3531"/>
        <v>0</v>
      </c>
      <c r="AJ1310" s="362">
        <f t="shared" si="3531"/>
        <v>0</v>
      </c>
      <c r="AK1310" s="362">
        <f t="shared" si="3531"/>
        <v>0</v>
      </c>
      <c r="AL1310" s="362">
        <f t="shared" si="3531"/>
        <v>0</v>
      </c>
      <c r="AM1310" s="362">
        <f t="shared" si="3531"/>
        <v>0</v>
      </c>
      <c r="AN1310" s="362">
        <f t="shared" si="3531"/>
        <v>0</v>
      </c>
      <c r="AO1310" s="362">
        <f t="shared" si="3531"/>
        <v>0</v>
      </c>
      <c r="AP1310" s="362">
        <f t="shared" si="3531"/>
        <v>0</v>
      </c>
      <c r="AQ1310" s="362">
        <f t="shared" si="3531"/>
        <v>0</v>
      </c>
      <c r="AR1310" s="362">
        <f t="shared" si="3531"/>
        <v>0</v>
      </c>
      <c r="AS1310" s="266"/>
    </row>
    <row r="1311" spans="1:45" ht="15" hidden="1"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hidden="1"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hidden="1" customHeight="1" outlineLevel="1">
      <c r="A1313" s="464"/>
      <c r="B1313" s="254" t="s">
        <v>727</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3532">AF1312</f>
        <v>0</v>
      </c>
      <c r="AG1313" s="362">
        <f t="shared" si="3532"/>
        <v>0</v>
      </c>
      <c r="AH1313" s="362">
        <f t="shared" si="3532"/>
        <v>0</v>
      </c>
      <c r="AI1313" s="362">
        <f t="shared" si="3532"/>
        <v>0</v>
      </c>
      <c r="AJ1313" s="362">
        <f t="shared" si="3532"/>
        <v>0</v>
      </c>
      <c r="AK1313" s="362">
        <f t="shared" si="3532"/>
        <v>0</v>
      </c>
      <c r="AL1313" s="362">
        <f t="shared" si="3532"/>
        <v>0</v>
      </c>
      <c r="AM1313" s="362">
        <f t="shared" si="3532"/>
        <v>0</v>
      </c>
      <c r="AN1313" s="362">
        <f t="shared" si="3532"/>
        <v>0</v>
      </c>
      <c r="AO1313" s="362">
        <f t="shared" si="3532"/>
        <v>0</v>
      </c>
      <c r="AP1313" s="362">
        <f t="shared" si="3532"/>
        <v>0</v>
      </c>
      <c r="AQ1313" s="362">
        <f t="shared" si="3532"/>
        <v>0</v>
      </c>
      <c r="AR1313" s="362">
        <f t="shared" si="3532"/>
        <v>0</v>
      </c>
      <c r="AS1313" s="266"/>
    </row>
    <row r="1314" spans="1:45" ht="15" hidden="1"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hidden="1"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hidden="1" customHeight="1" outlineLevel="1">
      <c r="A1316" s="464"/>
      <c r="B1316" s="254" t="s">
        <v>727</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3533">AF1315</f>
        <v>0</v>
      </c>
      <c r="AG1316" s="362">
        <f t="shared" si="3533"/>
        <v>0</v>
      </c>
      <c r="AH1316" s="362">
        <f t="shared" si="3533"/>
        <v>0</v>
      </c>
      <c r="AI1316" s="362">
        <f t="shared" si="3533"/>
        <v>0</v>
      </c>
      <c r="AJ1316" s="362">
        <f t="shared" si="3533"/>
        <v>0</v>
      </c>
      <c r="AK1316" s="362">
        <f t="shared" si="3533"/>
        <v>0</v>
      </c>
      <c r="AL1316" s="362">
        <f t="shared" si="3533"/>
        <v>0</v>
      </c>
      <c r="AM1316" s="362">
        <f t="shared" si="3533"/>
        <v>0</v>
      </c>
      <c r="AN1316" s="362">
        <f t="shared" si="3533"/>
        <v>0</v>
      </c>
      <c r="AO1316" s="362">
        <f t="shared" si="3533"/>
        <v>0</v>
      </c>
      <c r="AP1316" s="362">
        <f t="shared" si="3533"/>
        <v>0</v>
      </c>
      <c r="AQ1316" s="362">
        <f t="shared" si="3533"/>
        <v>0</v>
      </c>
      <c r="AR1316" s="362">
        <f t="shared" si="3533"/>
        <v>0</v>
      </c>
      <c r="AS1316" s="266"/>
    </row>
    <row r="1317" spans="1:45" ht="15" hidden="1"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hidden="1"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hidden="1" customHeight="1" outlineLevel="1">
      <c r="A1319" s="464"/>
      <c r="B1319" s="254" t="s">
        <v>727</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3534">AF1318</f>
        <v>0</v>
      </c>
      <c r="AG1319" s="362">
        <f t="shared" si="3534"/>
        <v>0</v>
      </c>
      <c r="AH1319" s="362">
        <f t="shared" si="3534"/>
        <v>0</v>
      </c>
      <c r="AI1319" s="362">
        <f t="shared" si="3534"/>
        <v>0</v>
      </c>
      <c r="AJ1319" s="362">
        <f t="shared" si="3534"/>
        <v>0</v>
      </c>
      <c r="AK1319" s="362">
        <f t="shared" si="3534"/>
        <v>0</v>
      </c>
      <c r="AL1319" s="362">
        <f t="shared" si="3534"/>
        <v>0</v>
      </c>
      <c r="AM1319" s="362">
        <f t="shared" si="3534"/>
        <v>0</v>
      </c>
      <c r="AN1319" s="362">
        <f t="shared" si="3534"/>
        <v>0</v>
      </c>
      <c r="AO1319" s="362">
        <f t="shared" si="3534"/>
        <v>0</v>
      </c>
      <c r="AP1319" s="362">
        <f t="shared" si="3534"/>
        <v>0</v>
      </c>
      <c r="AQ1319" s="362">
        <f t="shared" si="3534"/>
        <v>0</v>
      </c>
      <c r="AR1319" s="362">
        <f t="shared" si="3534"/>
        <v>0</v>
      </c>
      <c r="AS1319" s="266"/>
    </row>
    <row r="1320" spans="1:45" ht="15" hidden="1"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hidden="1"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hidden="1" customHeight="1" outlineLevel="1">
      <c r="A1322" s="464"/>
      <c r="B1322" s="254" t="s">
        <v>727</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3535">AF1321</f>
        <v>0</v>
      </c>
      <c r="AG1322" s="362">
        <f t="shared" si="3535"/>
        <v>0</v>
      </c>
      <c r="AH1322" s="362">
        <f t="shared" si="3535"/>
        <v>0</v>
      </c>
      <c r="AI1322" s="362">
        <f t="shared" si="3535"/>
        <v>0</v>
      </c>
      <c r="AJ1322" s="362">
        <f t="shared" si="3535"/>
        <v>0</v>
      </c>
      <c r="AK1322" s="362">
        <f t="shared" si="3535"/>
        <v>0</v>
      </c>
      <c r="AL1322" s="362">
        <f t="shared" si="3535"/>
        <v>0</v>
      </c>
      <c r="AM1322" s="362">
        <f t="shared" si="3535"/>
        <v>0</v>
      </c>
      <c r="AN1322" s="362">
        <f t="shared" si="3535"/>
        <v>0</v>
      </c>
      <c r="AO1322" s="362">
        <f t="shared" si="3535"/>
        <v>0</v>
      </c>
      <c r="AP1322" s="362">
        <f t="shared" si="3535"/>
        <v>0</v>
      </c>
      <c r="AQ1322" s="362">
        <f t="shared" si="3535"/>
        <v>0</v>
      </c>
      <c r="AR1322" s="362">
        <f t="shared" si="3535"/>
        <v>0</v>
      </c>
      <c r="AS1322" s="266"/>
    </row>
    <row r="1323" spans="1:45" ht="15" hidden="1"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hidden="1"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hidden="1" customHeight="1" outlineLevel="1">
      <c r="A1325" s="464"/>
      <c r="B1325" s="254" t="s">
        <v>727</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3536">AF1324</f>
        <v>0</v>
      </c>
      <c r="AG1325" s="362">
        <f t="shared" si="3536"/>
        <v>0</v>
      </c>
      <c r="AH1325" s="362">
        <f t="shared" si="3536"/>
        <v>0</v>
      </c>
      <c r="AI1325" s="362">
        <f t="shared" si="3536"/>
        <v>0</v>
      </c>
      <c r="AJ1325" s="362">
        <f t="shared" si="3536"/>
        <v>0</v>
      </c>
      <c r="AK1325" s="362">
        <f t="shared" si="3536"/>
        <v>0</v>
      </c>
      <c r="AL1325" s="362">
        <f t="shared" si="3536"/>
        <v>0</v>
      </c>
      <c r="AM1325" s="362">
        <f t="shared" si="3536"/>
        <v>0</v>
      </c>
      <c r="AN1325" s="362">
        <f t="shared" si="3536"/>
        <v>0</v>
      </c>
      <c r="AO1325" s="362">
        <f t="shared" si="3536"/>
        <v>0</v>
      </c>
      <c r="AP1325" s="362">
        <f t="shared" si="3536"/>
        <v>0</v>
      </c>
      <c r="AQ1325" s="362">
        <f t="shared" si="3536"/>
        <v>0</v>
      </c>
      <c r="AR1325" s="362">
        <f t="shared" si="3536"/>
        <v>0</v>
      </c>
      <c r="AS1325" s="266"/>
    </row>
    <row r="1326" spans="1:45" ht="15" hidden="1"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hidden="1"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hidden="1" customHeight="1" outlineLevel="1">
      <c r="A1328" s="464"/>
      <c r="B1328" s="254" t="s">
        <v>727</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3537">AF1327</f>
        <v>0</v>
      </c>
      <c r="AG1328" s="362">
        <f t="shared" si="3537"/>
        <v>0</v>
      </c>
      <c r="AH1328" s="362">
        <f t="shared" si="3537"/>
        <v>0</v>
      </c>
      <c r="AI1328" s="362">
        <f t="shared" si="3537"/>
        <v>0</v>
      </c>
      <c r="AJ1328" s="362">
        <f t="shared" si="3537"/>
        <v>0</v>
      </c>
      <c r="AK1328" s="362">
        <f t="shared" si="3537"/>
        <v>0</v>
      </c>
      <c r="AL1328" s="362">
        <f t="shared" si="3537"/>
        <v>0</v>
      </c>
      <c r="AM1328" s="362">
        <f t="shared" si="3537"/>
        <v>0</v>
      </c>
      <c r="AN1328" s="362">
        <f t="shared" si="3537"/>
        <v>0</v>
      </c>
      <c r="AO1328" s="362">
        <f t="shared" si="3537"/>
        <v>0</v>
      </c>
      <c r="AP1328" s="362">
        <f t="shared" si="3537"/>
        <v>0</v>
      </c>
      <c r="AQ1328" s="362">
        <f t="shared" si="3537"/>
        <v>0</v>
      </c>
      <c r="AR1328" s="362">
        <f t="shared" si="3537"/>
        <v>0</v>
      </c>
      <c r="AS1328" s="266"/>
    </row>
    <row r="1329" spans="1:45" ht="15" hidden="1"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450000000000003" hidden="1"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hidden="1" customHeight="1" outlineLevel="1">
      <c r="A1331" s="464"/>
      <c r="B1331" s="254" t="s">
        <v>727</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3538">AF1330</f>
        <v>0</v>
      </c>
      <c r="AG1331" s="362">
        <f t="shared" si="3538"/>
        <v>0</v>
      </c>
      <c r="AH1331" s="362">
        <f t="shared" si="3538"/>
        <v>0</v>
      </c>
      <c r="AI1331" s="362">
        <f t="shared" si="3538"/>
        <v>0</v>
      </c>
      <c r="AJ1331" s="362">
        <f t="shared" si="3538"/>
        <v>0</v>
      </c>
      <c r="AK1331" s="362">
        <f t="shared" si="3538"/>
        <v>0</v>
      </c>
      <c r="AL1331" s="362">
        <f t="shared" si="3538"/>
        <v>0</v>
      </c>
      <c r="AM1331" s="362">
        <f t="shared" si="3538"/>
        <v>0</v>
      </c>
      <c r="AN1331" s="362">
        <f t="shared" si="3538"/>
        <v>0</v>
      </c>
      <c r="AO1331" s="362">
        <f t="shared" si="3538"/>
        <v>0</v>
      </c>
      <c r="AP1331" s="362">
        <f t="shared" si="3538"/>
        <v>0</v>
      </c>
      <c r="AQ1331" s="362">
        <f t="shared" si="3538"/>
        <v>0</v>
      </c>
      <c r="AR1331" s="362">
        <f t="shared" si="3538"/>
        <v>0</v>
      </c>
      <c r="AS1331" s="266"/>
    </row>
    <row r="1332" spans="1:45" ht="15" hidden="1"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1" hidden="1"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hidden="1" customHeight="1" outlineLevel="1">
      <c r="A1334" s="464"/>
      <c r="B1334" s="254" t="s">
        <v>727</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3539">AF1333</f>
        <v>0</v>
      </c>
      <c r="AG1334" s="362">
        <f t="shared" si="3539"/>
        <v>0</v>
      </c>
      <c r="AH1334" s="362">
        <f t="shared" si="3539"/>
        <v>0</v>
      </c>
      <c r="AI1334" s="362">
        <f t="shared" si="3539"/>
        <v>0</v>
      </c>
      <c r="AJ1334" s="362">
        <f t="shared" si="3539"/>
        <v>0</v>
      </c>
      <c r="AK1334" s="362">
        <f t="shared" si="3539"/>
        <v>0</v>
      </c>
      <c r="AL1334" s="362">
        <f t="shared" si="3539"/>
        <v>0</v>
      </c>
      <c r="AM1334" s="362">
        <f t="shared" si="3539"/>
        <v>0</v>
      </c>
      <c r="AN1334" s="362">
        <f t="shared" si="3539"/>
        <v>0</v>
      </c>
      <c r="AO1334" s="362">
        <f t="shared" si="3539"/>
        <v>0</v>
      </c>
      <c r="AP1334" s="362">
        <f t="shared" si="3539"/>
        <v>0</v>
      </c>
      <c r="AQ1334" s="362">
        <f t="shared" si="3539"/>
        <v>0</v>
      </c>
      <c r="AR1334" s="362">
        <f t="shared" si="3539"/>
        <v>0</v>
      </c>
      <c r="AS1334" s="266"/>
    </row>
    <row r="1335" spans="1:45" ht="15" hidden="1"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450000000000003" hidden="1"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hidden="1" customHeight="1" outlineLevel="1">
      <c r="A1337" s="464"/>
      <c r="B1337" s="254" t="s">
        <v>727</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3540">AF1336</f>
        <v>0</v>
      </c>
      <c r="AG1337" s="362">
        <f t="shared" si="3540"/>
        <v>0</v>
      </c>
      <c r="AH1337" s="362">
        <f t="shared" si="3540"/>
        <v>0</v>
      </c>
      <c r="AI1337" s="362">
        <f t="shared" si="3540"/>
        <v>0</v>
      </c>
      <c r="AJ1337" s="362">
        <f t="shared" si="3540"/>
        <v>0</v>
      </c>
      <c r="AK1337" s="362">
        <f t="shared" si="3540"/>
        <v>0</v>
      </c>
      <c r="AL1337" s="362">
        <f t="shared" si="3540"/>
        <v>0</v>
      </c>
      <c r="AM1337" s="362">
        <f t="shared" si="3540"/>
        <v>0</v>
      </c>
      <c r="AN1337" s="362">
        <f t="shared" si="3540"/>
        <v>0</v>
      </c>
      <c r="AO1337" s="362">
        <f t="shared" si="3540"/>
        <v>0</v>
      </c>
      <c r="AP1337" s="362">
        <f t="shared" si="3540"/>
        <v>0</v>
      </c>
      <c r="AQ1337" s="362">
        <f t="shared" si="3540"/>
        <v>0</v>
      </c>
      <c r="AR1337" s="362">
        <f t="shared" si="3540"/>
        <v>0</v>
      </c>
      <c r="AS1337" s="266"/>
    </row>
    <row r="1338" spans="1:45" ht="15" hidden="1"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hidden="1"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hidden="1" customHeight="1" outlineLevel="1">
      <c r="A1340" s="464"/>
      <c r="B1340" s="254" t="s">
        <v>727</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3541">AF1339</f>
        <v>0</v>
      </c>
      <c r="AG1340" s="362">
        <f t="shared" si="3541"/>
        <v>0</v>
      </c>
      <c r="AH1340" s="362">
        <f t="shared" si="3541"/>
        <v>0</v>
      </c>
      <c r="AI1340" s="362">
        <f t="shared" si="3541"/>
        <v>0</v>
      </c>
      <c r="AJ1340" s="362">
        <f t="shared" si="3541"/>
        <v>0</v>
      </c>
      <c r="AK1340" s="362">
        <f t="shared" si="3541"/>
        <v>0</v>
      </c>
      <c r="AL1340" s="362">
        <f t="shared" si="3541"/>
        <v>0</v>
      </c>
      <c r="AM1340" s="362">
        <f t="shared" si="3541"/>
        <v>0</v>
      </c>
      <c r="AN1340" s="362">
        <f t="shared" si="3541"/>
        <v>0</v>
      </c>
      <c r="AO1340" s="362">
        <f t="shared" si="3541"/>
        <v>0</v>
      </c>
      <c r="AP1340" s="362">
        <f t="shared" si="3541"/>
        <v>0</v>
      </c>
      <c r="AQ1340" s="362">
        <f t="shared" si="3541"/>
        <v>0</v>
      </c>
      <c r="AR1340" s="362">
        <f t="shared" si="3541"/>
        <v>0</v>
      </c>
      <c r="AS1340" s="266"/>
    </row>
    <row r="1341" spans="1:45" ht="15" hidden="1"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hidden="1"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hidden="1" customHeight="1" outlineLevel="1">
      <c r="A1343" s="464"/>
      <c r="B1343" s="254" t="s">
        <v>727</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3542">AF1342</f>
        <v>0</v>
      </c>
      <c r="AG1343" s="362">
        <f t="shared" si="3542"/>
        <v>0</v>
      </c>
      <c r="AH1343" s="362">
        <f t="shared" si="3542"/>
        <v>0</v>
      </c>
      <c r="AI1343" s="362">
        <f t="shared" si="3542"/>
        <v>0</v>
      </c>
      <c r="AJ1343" s="362">
        <f t="shared" si="3542"/>
        <v>0</v>
      </c>
      <c r="AK1343" s="362">
        <f t="shared" si="3542"/>
        <v>0</v>
      </c>
      <c r="AL1343" s="362">
        <f t="shared" si="3542"/>
        <v>0</v>
      </c>
      <c r="AM1343" s="362">
        <f t="shared" si="3542"/>
        <v>0</v>
      </c>
      <c r="AN1343" s="362">
        <f t="shared" si="3542"/>
        <v>0</v>
      </c>
      <c r="AO1343" s="362">
        <f t="shared" si="3542"/>
        <v>0</v>
      </c>
      <c r="AP1343" s="362">
        <f t="shared" si="3542"/>
        <v>0</v>
      </c>
      <c r="AQ1343" s="362">
        <f t="shared" si="3542"/>
        <v>0</v>
      </c>
      <c r="AR1343" s="362">
        <f t="shared" si="3542"/>
        <v>0</v>
      </c>
      <c r="AS1343" s="266"/>
    </row>
    <row r="1344" spans="1:45" hidden="1" outlineLevel="1">
      <c r="A1344" s="464"/>
      <c r="AS1344" s="671"/>
    </row>
    <row r="1345" spans="1:45" ht="15.75" outlineLevel="1">
      <c r="A1345" s="464"/>
      <c r="B1345" s="675" t="s">
        <v>923</v>
      </c>
      <c r="AS1345" s="671"/>
    </row>
    <row r="1346" spans="1:45" outlineLevel="1">
      <c r="A1346" s="464">
        <v>50</v>
      </c>
      <c r="AS1346" s="671"/>
    </row>
    <row r="1347" spans="1:45" ht="15.75" outlineLevel="1">
      <c r="A1347" s="464"/>
      <c r="B1347" s="379" t="s">
        <v>922</v>
      </c>
      <c r="C1347" s="251" t="s">
        <v>25</v>
      </c>
      <c r="D1347" s="255">
        <f>SUMIFS('7.  Persistence Report'!BA$27:BA$603,'7.  Persistence Report'!$D$27:$D$603,$B1347,'7.  Persistence Report'!$H$27:$H$603,$D$1185,'7.  Persistence Report'!$J$27:$J$603,"&lt;&gt;Adjustment")</f>
        <v>0</v>
      </c>
      <c r="E1347" s="255">
        <f>SUMIFS('7.  Persistence Report'!BB$27:BB$603,'7.  Persistence Report'!$D$27:$D$603,$B1347,'7.  Persistence Report'!$H$27:$H$603,$D$1185,'7.  Persistence Report'!$J$27:$J$603,"&lt;&gt;Adjustment")</f>
        <v>0</v>
      </c>
      <c r="F1347" s="255">
        <f>SUMIFS('7.  Persistence Report'!BC$27:BC$603,'7.  Persistence Report'!$D$27:$D$603,$B1347,'7.  Persistence Report'!$H$27:$H$603,$D$1185,'7.  Persistence Report'!$J$27:$J$603,"&lt;&gt;Adjustment")</f>
        <v>0</v>
      </c>
      <c r="G1347" s="255">
        <f>SUMIFS('7.  Persistence Report'!BD$27:BD$603,'7.  Persistence Report'!$D$27:$D$603,$B1347,'7.  Persistence Report'!$H$27:$H$603,$D$1185,'7.  Persistence Report'!$J$27:$J$603,"&lt;&gt;Adjustment")</f>
        <v>0</v>
      </c>
      <c r="H1347" s="255">
        <f>SUMIFS('7.  Persistence Report'!BE$27:BE$603,'7.  Persistence Report'!$D$27:$D$603,$B1347,'7.  Persistence Report'!$H$27:$H$603,$D$1185,'7.  Persistence Report'!$J$27:$J$603,"&lt;&gt;Adjustment")</f>
        <v>0</v>
      </c>
      <c r="I1347" s="255">
        <f>SUMIFS('7.  Persistence Report'!BF$27:BF$603,'7.  Persistence Report'!$D$27:$D$603,$B1347,'7.  Persistence Report'!$H$27:$H$603,$D$1185,'7.  Persistence Report'!$J$27:$J$603,"&lt;&gt;Adjustment")</f>
        <v>0</v>
      </c>
      <c r="J1347" s="255">
        <f>SUMIFS('7.  Persistence Report'!BG$27:BG$603,'7.  Persistence Report'!$D$27:$D$603,$B1347,'7.  Persistence Report'!$H$27:$H$603,$D$1185,'7.  Persistence Report'!$J$27:$J$603,"&lt;&gt;Adjustment")</f>
        <v>0</v>
      </c>
      <c r="K1347" s="255">
        <f>SUMIFS('7.  Persistence Report'!BH$27:BH$603,'7.  Persistence Report'!$D$27:$D$603,$B1347,'7.  Persistence Report'!$H$27:$H$603,$D$1185,'7.  Persistence Report'!$J$27:$J$603,"&lt;&gt;Adjustment")</f>
        <v>0</v>
      </c>
      <c r="L1347" s="255">
        <f>SUMIFS('7.  Persistence Report'!BI$27:BI$603,'7.  Persistence Report'!$D$27:$D$603,$B1347,'7.  Persistence Report'!$H$27:$H$603,$D$1185,'7.  Persistence Report'!$J$27:$J$603,"&lt;&gt;Adjustment")</f>
        <v>0</v>
      </c>
      <c r="M1347" s="255">
        <f>SUMIFS('7.  Persistence Report'!BJ$27:BJ$603,'7.  Persistence Report'!$D$27:$D$603,$B1347,'7.  Persistence Report'!$H$27:$H$603,$D$1185,'7.  Persistence Report'!$J$27:$J$603,"&lt;&gt;Adjustment")</f>
        <v>0</v>
      </c>
      <c r="N1347" s="255">
        <f>SUMIFS('7.  Persistence Report'!BK$27:BK$603,'7.  Persistence Report'!$D$27:$D$603,$B1347,'7.  Persistence Report'!$H$27:$H$603,$D$1185,'7.  Persistence Report'!$J$27:$J$603,"&lt;&gt;Adjustment")</f>
        <v>0</v>
      </c>
      <c r="O1347" s="255">
        <f>SUMIFS('7.  Persistence Report'!BL$27:BL$603,'7.  Persistence Report'!$D$27:$D$603,$B1347,'7.  Persistence Report'!$H$27:$H$603,$D$1185,'7.  Persistence Report'!$J$27:$J$603,"&lt;&gt;Adjustment")</f>
        <v>0</v>
      </c>
      <c r="P1347" s="255">
        <f>SUMIFS('7.  Persistence Report'!BM$27:BM$603,'7.  Persistence Report'!$D$27:$D$603,$B1347,'7.  Persistence Report'!$H$27:$H$603,$D$1185,'7.  Persistence Report'!$J$27:$J$603,"&lt;&gt;Adjustment")</f>
        <v>0</v>
      </c>
      <c r="Q1347" s="255">
        <v>12</v>
      </c>
      <c r="R1347" s="255">
        <f>SUMIFS('7.  Persistence Report'!V$27:V$603,'7.  Persistence Report'!$D$27:$D$603,$B1347,'7.  Persistence Report'!$H$27:$H$603,$R$1185,'7.  Persistence Report'!$J$27:$J$603,"&lt;&gt;Adjustment")</f>
        <v>0</v>
      </c>
      <c r="S1347" s="255">
        <f>SUMIFS('7.  Persistence Report'!W$27:W$603,'7.  Persistence Report'!$D$27:$D$603,$B1347,'7.  Persistence Report'!$H$27:$H$603,$R$1185,'7.  Persistence Report'!$J$27:$J$603,"&lt;&gt;Adjustment")</f>
        <v>0</v>
      </c>
      <c r="T1347" s="255">
        <f>SUMIFS('7.  Persistence Report'!X$27:X$603,'7.  Persistence Report'!$D$27:$D$603,$B1347,'7.  Persistence Report'!$H$27:$H$603,$R$1185,'7.  Persistence Report'!$J$27:$J$603,"&lt;&gt;Adjustment")</f>
        <v>0</v>
      </c>
      <c r="U1347" s="255">
        <f>SUMIFS('7.  Persistence Report'!Y$27:Y$603,'7.  Persistence Report'!$D$27:$D$603,$B1347,'7.  Persistence Report'!$H$27:$H$603,$R$1185,'7.  Persistence Report'!$J$27:$J$603,"&lt;&gt;Adjustment")</f>
        <v>0</v>
      </c>
      <c r="V1347" s="255">
        <f>SUMIFS('7.  Persistence Report'!Z$27:Z$603,'7.  Persistence Report'!$D$27:$D$603,$B1347,'7.  Persistence Report'!$H$27:$H$603,$R$1185,'7.  Persistence Report'!$J$27:$J$603,"&lt;&gt;Adjustment")</f>
        <v>0</v>
      </c>
      <c r="W1347" s="255">
        <f>SUMIFS('7.  Persistence Report'!AA$27:AA$603,'7.  Persistence Report'!$D$27:$D$603,$B1347,'7.  Persistence Report'!$H$27:$H$603,$R$1185,'7.  Persistence Report'!$J$27:$J$603,"&lt;&gt;Adjustment")</f>
        <v>0</v>
      </c>
      <c r="X1347" s="255">
        <f>SUMIFS('7.  Persistence Report'!AB$27:AB$603,'7.  Persistence Report'!$D$27:$D$603,$B1347,'7.  Persistence Report'!$H$27:$H$603,$R$1185,'7.  Persistence Report'!$J$27:$J$603,"&lt;&gt;Adjustment")</f>
        <v>0</v>
      </c>
      <c r="Y1347" s="255">
        <f>SUMIFS('7.  Persistence Report'!AC$27:AC$603,'7.  Persistence Report'!$D$27:$D$603,$B1347,'7.  Persistence Report'!$H$27:$H$603,$R$1185,'7.  Persistence Report'!$J$27:$J$603,"&lt;&gt;Adjustment")</f>
        <v>0</v>
      </c>
      <c r="Z1347" s="255">
        <f>SUMIFS('7.  Persistence Report'!AD$27:AD$603,'7.  Persistence Report'!$D$27:$D$603,$B1347,'7.  Persistence Report'!$H$27:$H$603,$R$1185,'7.  Persistence Report'!$J$27:$J$603,"&lt;&gt;Adjustment")</f>
        <v>0</v>
      </c>
      <c r="AA1347" s="255">
        <f>SUMIFS('7.  Persistence Report'!AE$27:AE$603,'7.  Persistence Report'!$D$27:$D$603,$B1347,'7.  Persistence Report'!$H$27:$H$603,$R$1185,'7.  Persistence Report'!$J$27:$J$603,"&lt;&gt;Adjustment")</f>
        <v>0</v>
      </c>
      <c r="AB1347" s="255">
        <f>SUMIFS('7.  Persistence Report'!AF$27:AF$603,'7.  Persistence Report'!$D$27:$D$603,$B1347,'7.  Persistence Report'!$H$27:$H$603,$R$1185,'7.  Persistence Report'!$J$27:$J$603,"&lt;&gt;Adjustment")</f>
        <v>0</v>
      </c>
      <c r="AC1347" s="255">
        <f>SUMIFS('7.  Persistence Report'!AG$27:AG$603,'7.  Persistence Report'!$D$27:$D$603,$B1347,'7.  Persistence Report'!$H$27:$H$603,$R$1185,'7.  Persistence Report'!$J$27:$J$603,"&lt;&gt;Adjustment")</f>
        <v>0</v>
      </c>
      <c r="AD1347" s="255">
        <f>SUMIFS('7.  Persistence Report'!AH$27:AH$603,'7.  Persistence Report'!$D$27:$D$603,$B1347,'7.  Persistence Report'!$H$27:$H$603,$R$1185,'7.  Persistence Report'!$J$27:$J$603,"&lt;&gt;Adjustment")</f>
        <v>0</v>
      </c>
      <c r="AE1347" s="361">
        <f>IFERROR(VLOOKUP($B1347,'3-a.  Rate Class Allocations'!$B:$BK,40,FALSE),0)</f>
        <v>0</v>
      </c>
      <c r="AF1347" s="361">
        <f>IFERROR(VLOOKUP($B1347,'3-a.  Rate Class Allocations'!$B:$BK,42,FALSE),0)</f>
        <v>0</v>
      </c>
      <c r="AG1347" s="361">
        <f>IFERROR(VLOOKUP($B1347,'3-a.  Rate Class Allocations'!$B:$BK,44,FALSE),0)</f>
        <v>0</v>
      </c>
      <c r="AH1347" s="361">
        <f>IFERROR(VLOOKUP($B1347,'3-a.  Rate Class Allocations'!$B:$BK,45,FALSE),0)</f>
        <v>0</v>
      </c>
      <c r="AI1347" s="361">
        <f>IFERROR(VLOOKUP($B1347,'3-a.  Rate Class Allocations'!$B:$BK,47,FALSE),0)</f>
        <v>0</v>
      </c>
      <c r="AJ1347" s="361">
        <f>IFERROR(VLOOKUP($B1347,'3-a.  Rate Class Allocations'!$B:$BK,49,FALSE),0)</f>
        <v>0</v>
      </c>
      <c r="AK1347" s="366"/>
      <c r="AL1347" s="366"/>
      <c r="AM1347" s="366"/>
      <c r="AN1347" s="366"/>
      <c r="AO1347" s="366"/>
      <c r="AP1347" s="366"/>
      <c r="AQ1347" s="366"/>
      <c r="AR1347" s="366"/>
      <c r="AS1347" s="256">
        <f>SUM(AE1347:AR1347)</f>
        <v>0</v>
      </c>
    </row>
    <row r="1348" spans="1:45" outlineLevel="1">
      <c r="A1348" s="464"/>
      <c r="B1348" s="254" t="s">
        <v>727</v>
      </c>
      <c r="C1348" s="251" t="s">
        <v>163</v>
      </c>
      <c r="D1348" s="255">
        <f>SUMIFS('7.  Persistence Report'!BA$27:BA$603,'7.  Persistence Report'!$D$27:$D$603,$B1347,'7.  Persistence Report'!$H$27:$H$603,$D$1185,'7.  Persistence Report'!$J$27:$J$603,"Adjustment")</f>
        <v>0</v>
      </c>
      <c r="E1348" s="255">
        <f>SUMIFS('7.  Persistence Report'!BB$27:BB$603,'7.  Persistence Report'!$D$27:$D$603,$B1347,'7.  Persistence Report'!$H$27:$H$603,$D$1185,'7.  Persistence Report'!$J$27:$J$603,"Adjustment")</f>
        <v>0</v>
      </c>
      <c r="F1348" s="255">
        <f>SUMIFS('7.  Persistence Report'!BC$27:BC$603,'7.  Persistence Report'!$D$27:$D$603,$B1347,'7.  Persistence Report'!$H$27:$H$603,$D$1185,'7.  Persistence Report'!$J$27:$J$603,"Adjustment")</f>
        <v>0</v>
      </c>
      <c r="G1348" s="255">
        <f>SUMIFS('7.  Persistence Report'!BD$27:BD$603,'7.  Persistence Report'!$D$27:$D$603,$B1347,'7.  Persistence Report'!$H$27:$H$603,$D$1185,'7.  Persistence Report'!$J$27:$J$603,"Adjustment")</f>
        <v>0</v>
      </c>
      <c r="H1348" s="255">
        <f>SUMIFS('7.  Persistence Report'!BE$27:BE$603,'7.  Persistence Report'!$D$27:$D$603,$B1347,'7.  Persistence Report'!$H$27:$H$603,$D$1185,'7.  Persistence Report'!$J$27:$J$603,"Adjustment")</f>
        <v>0</v>
      </c>
      <c r="I1348" s="255">
        <f>SUMIFS('7.  Persistence Report'!BF$27:BF$603,'7.  Persistence Report'!$D$27:$D$603,$B1347,'7.  Persistence Report'!$H$27:$H$603,$D$1185,'7.  Persistence Report'!$J$27:$J$603,"Adjustment")</f>
        <v>0</v>
      </c>
      <c r="J1348" s="255">
        <f>SUMIFS('7.  Persistence Report'!BG$27:BG$603,'7.  Persistence Report'!$D$27:$D$603,$B1347,'7.  Persistence Report'!$H$27:$H$603,$D$1185,'7.  Persistence Report'!$J$27:$J$603,"Adjustment")</f>
        <v>0</v>
      </c>
      <c r="K1348" s="255">
        <f>SUMIFS('7.  Persistence Report'!BH$27:BH$603,'7.  Persistence Report'!$D$27:$D$603,$B1347,'7.  Persistence Report'!$H$27:$H$603,$D$1185,'7.  Persistence Report'!$J$27:$J$603,"Adjustment")</f>
        <v>0</v>
      </c>
      <c r="L1348" s="255">
        <f>SUMIFS('7.  Persistence Report'!BI$27:BI$603,'7.  Persistence Report'!$D$27:$D$603,$B1347,'7.  Persistence Report'!$H$27:$H$603,$D$1185,'7.  Persistence Report'!$J$27:$J$603,"Adjustment")</f>
        <v>0</v>
      </c>
      <c r="M1348" s="255">
        <f>SUMIFS('7.  Persistence Report'!BJ$27:BJ$603,'7.  Persistence Report'!$D$27:$D$603,$B1347,'7.  Persistence Report'!$H$27:$H$603,$D$1185,'7.  Persistence Report'!$J$27:$J$603,"Adjustment")</f>
        <v>0</v>
      </c>
      <c r="N1348" s="255">
        <f>SUMIFS('7.  Persistence Report'!BK$27:BK$603,'7.  Persistence Report'!$D$27:$D$603,$B1347,'7.  Persistence Report'!$H$27:$H$603,$D$1185,'7.  Persistence Report'!$J$27:$J$603,"Adjustment")</f>
        <v>0</v>
      </c>
      <c r="O1348" s="255">
        <f>SUMIFS('7.  Persistence Report'!BL$27:BL$603,'7.  Persistence Report'!$D$27:$D$603,$B1347,'7.  Persistence Report'!$H$27:$H$603,$D$1185,'7.  Persistence Report'!$J$27:$J$603,"Adjustment")</f>
        <v>0</v>
      </c>
      <c r="P1348" s="255">
        <f>SUMIFS('7.  Persistence Report'!BM$27:BM$603,'7.  Persistence Report'!$D$27:$D$603,$B1347,'7.  Persistence Report'!$H$27:$H$603,$D$1185,'7.  Persistence Report'!$J$27:$J$603,"Adjustment")</f>
        <v>0</v>
      </c>
      <c r="Q1348" s="255">
        <f>Q1347</f>
        <v>12</v>
      </c>
      <c r="R1348" s="255">
        <f>SUMIFS('7.  Persistence Report'!V$27:V$603,'7.  Persistence Report'!$D$27:$D$603,$B1347,'7.  Persistence Report'!$H$27:$H$603,$R$1185,'7.  Persistence Report'!$J$27:$J$603,"Adjustment")</f>
        <v>0</v>
      </c>
      <c r="S1348" s="255">
        <f>SUMIFS('7.  Persistence Report'!W$27:W$603,'7.  Persistence Report'!$D$27:$D$603,$B1347,'7.  Persistence Report'!$H$27:$H$603,$R$1185,'7.  Persistence Report'!$J$27:$J$603,"Adjustment")</f>
        <v>0</v>
      </c>
      <c r="T1348" s="255">
        <f>SUMIFS('7.  Persistence Report'!X$27:X$603,'7.  Persistence Report'!$D$27:$D$603,$B1347,'7.  Persistence Report'!$H$27:$H$603,$R$1185,'7.  Persistence Report'!$J$27:$J$603,"Adjustment")</f>
        <v>0</v>
      </c>
      <c r="U1348" s="255">
        <f>SUMIFS('7.  Persistence Report'!Y$27:Y$603,'7.  Persistence Report'!$D$27:$D$603,$B1347,'7.  Persistence Report'!$H$27:$H$603,$R$1185,'7.  Persistence Report'!$J$27:$J$603,"Adjustment")</f>
        <v>0</v>
      </c>
      <c r="V1348" s="255">
        <f>SUMIFS('7.  Persistence Report'!Z$27:Z$603,'7.  Persistence Report'!$D$27:$D$603,$B1347,'7.  Persistence Report'!$H$27:$H$603,$R$1185,'7.  Persistence Report'!$J$27:$J$603,"Adjustment")</f>
        <v>0</v>
      </c>
      <c r="W1348" s="255">
        <f>SUMIFS('7.  Persistence Report'!AA$27:AA$603,'7.  Persistence Report'!$D$27:$D$603,$B1347,'7.  Persistence Report'!$H$27:$H$603,$R$1185,'7.  Persistence Report'!$J$27:$J$603,"Adjustment")</f>
        <v>0</v>
      </c>
      <c r="X1348" s="255">
        <f>SUMIFS('7.  Persistence Report'!AB$27:AB$603,'7.  Persistence Report'!$D$27:$D$603,$B1347,'7.  Persistence Report'!$H$27:$H$603,$R$1185,'7.  Persistence Report'!$J$27:$J$603,"Adjustment")</f>
        <v>0</v>
      </c>
      <c r="Y1348" s="255">
        <f>SUMIFS('7.  Persistence Report'!AC$27:AC$603,'7.  Persistence Report'!$D$27:$D$603,$B1347,'7.  Persistence Report'!$H$27:$H$603,$R$1185,'7.  Persistence Report'!$J$27:$J$603,"Adjustment")</f>
        <v>0</v>
      </c>
      <c r="Z1348" s="255">
        <f>SUMIFS('7.  Persistence Report'!AD$27:AD$603,'7.  Persistence Report'!$D$27:$D$603,$B1347,'7.  Persistence Report'!$H$27:$H$603,$R$1185,'7.  Persistence Report'!$J$27:$J$603,"Adjustment")</f>
        <v>0</v>
      </c>
      <c r="AA1348" s="255">
        <f>SUMIFS('7.  Persistence Report'!AE$27:AE$603,'7.  Persistence Report'!$D$27:$D$603,$B1347,'7.  Persistence Report'!$H$27:$H$603,$R$1185,'7.  Persistence Report'!$J$27:$J$603,"Adjustment")</f>
        <v>0</v>
      </c>
      <c r="AB1348" s="255">
        <f>SUMIFS('7.  Persistence Report'!AF$27:AF$603,'7.  Persistence Report'!$D$27:$D$603,$B1347,'7.  Persistence Report'!$H$27:$H$603,$R$1185,'7.  Persistence Report'!$J$27:$J$603,"Adjustment")</f>
        <v>0</v>
      </c>
      <c r="AC1348" s="255">
        <f>SUMIFS('7.  Persistence Report'!AG$27:AG$603,'7.  Persistence Report'!$D$27:$D$603,$B1347,'7.  Persistence Report'!$H$27:$H$603,$R$1185,'7.  Persistence Report'!$J$27:$J$603,"Adjustment")</f>
        <v>0</v>
      </c>
      <c r="AD1348" s="255">
        <f>SUMIFS('7.  Persistence Report'!AH$27:AH$603,'7.  Persistence Report'!$D$27:$D$603,$B1347,'7.  Persistence Report'!$H$27:$H$603,$R$1185,'7.  Persistence Report'!$J$27:$J$603,"Adjustment")</f>
        <v>0</v>
      </c>
      <c r="AE1348" s="362">
        <f>AE1347</f>
        <v>0</v>
      </c>
      <c r="AF1348" s="362">
        <f t="shared" ref="AF1348:AR1348" si="3543">AF1347</f>
        <v>0</v>
      </c>
      <c r="AG1348" s="362">
        <f t="shared" si="3543"/>
        <v>0</v>
      </c>
      <c r="AH1348" s="362">
        <f t="shared" si="3543"/>
        <v>0</v>
      </c>
      <c r="AI1348" s="362">
        <f t="shared" si="3543"/>
        <v>0</v>
      </c>
      <c r="AJ1348" s="362">
        <f t="shared" si="3543"/>
        <v>0</v>
      </c>
      <c r="AK1348" s="362">
        <f t="shared" si="3543"/>
        <v>0</v>
      </c>
      <c r="AL1348" s="362">
        <f t="shared" si="3543"/>
        <v>0</v>
      </c>
      <c r="AM1348" s="362">
        <f t="shared" si="3543"/>
        <v>0</v>
      </c>
      <c r="AN1348" s="362">
        <f t="shared" si="3543"/>
        <v>0</v>
      </c>
      <c r="AO1348" s="362">
        <f t="shared" si="3543"/>
        <v>0</v>
      </c>
      <c r="AP1348" s="362">
        <f t="shared" si="3543"/>
        <v>0</v>
      </c>
      <c r="AQ1348" s="362">
        <f t="shared" si="3543"/>
        <v>0</v>
      </c>
      <c r="AR1348" s="362">
        <f t="shared" si="3543"/>
        <v>0</v>
      </c>
      <c r="AS1348" s="266"/>
    </row>
    <row r="1349" spans="1:45" ht="15"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5.75">
      <c r="B1350" s="286" t="s">
        <v>728</v>
      </c>
      <c r="C1350" s="288"/>
      <c r="D1350" s="288">
        <f>SUM(D1188:D1343)</f>
        <v>207937512.18065658</v>
      </c>
      <c r="E1350" s="288"/>
      <c r="F1350" s="288"/>
      <c r="G1350" s="288"/>
      <c r="H1350" s="288"/>
      <c r="I1350" s="288"/>
      <c r="J1350" s="288"/>
      <c r="K1350" s="288"/>
      <c r="L1350" s="288"/>
      <c r="M1350" s="288"/>
      <c r="N1350" s="288"/>
      <c r="O1350" s="288"/>
      <c r="P1350" s="288"/>
      <c r="Q1350" s="288"/>
      <c r="R1350" s="288">
        <f>SUM(R1188:R1343)</f>
        <v>23927.083781095585</v>
      </c>
      <c r="S1350" s="288"/>
      <c r="T1350" s="288"/>
      <c r="U1350" s="288"/>
      <c r="V1350" s="288"/>
      <c r="W1350" s="288"/>
      <c r="X1350" s="288"/>
      <c r="Y1350" s="288"/>
      <c r="Z1350" s="288"/>
      <c r="AA1350" s="288"/>
      <c r="AB1350" s="288"/>
      <c r="AC1350" s="288"/>
      <c r="AD1350" s="288"/>
      <c r="AE1350" s="288">
        <f>IF(AE1186="kWh",SUMPRODUCT(D1188:D1348,AE1188:AE1348))</f>
        <v>522702.52929642651</v>
      </c>
      <c r="AF1350" s="288">
        <f>IF(AF1186="kWh",SUMPRODUCT(D1188:D1348,AF1188:AF1348))</f>
        <v>0</v>
      </c>
      <c r="AG1350" s="288">
        <f>IF(AG1186="kw",SUMPRODUCT(Q1188:Q1348,R1188:R1348,AG1188:AG1348),SUMPRODUCT(D1188:D1348,AG1188:AG1348))</f>
        <v>625353.20932101249</v>
      </c>
      <c r="AH1350" s="288">
        <f>IF(AH1186="kw",SUMPRODUCT(Q1188:Q1343,R1188:R1343,AH1188:AH1343),SUMPRODUCT(D1188:D1343,AH1188:AH1343))</f>
        <v>68232.429995143757</v>
      </c>
      <c r="AI1350" s="288">
        <f>IF(AI1186="kw",SUMPRODUCT(Q1188:Q1343,R1188:R1343,AI1188:AI1343),SUMPRODUCT(D1188:D1343,AI1188:AI1343))</f>
        <v>5201.6599137931098</v>
      </c>
      <c r="AJ1350" s="288">
        <f>IF(AJ1186="kw",SUMPRODUCT(Q1188:Q1343,R1188:R1343,AJ1188:AJ1343),SUMPRODUCT(D1188:D1343,AJ1188:AJ1343))</f>
        <v>212114.74593332576</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5.75">
      <c r="B1351" s="343" t="s">
        <v>729</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79893828.531993985</v>
      </c>
      <c r="AF1351" s="344">
        <f>HLOOKUP(AF1185,'2. LRAMVA Threshold'!$B$42:$Q$60,13,FALSE)</f>
        <v>6443365.7828972237</v>
      </c>
      <c r="AG1351" s="344">
        <f>HLOOKUP(AG1185,'2. LRAMVA Threshold'!$B$42:$Q$60,13,FALSE)</f>
        <v>60610124.869360968</v>
      </c>
      <c r="AH1351" s="344">
        <f>HLOOKUP(AH1185,'2. LRAMVA Threshold'!$B$42:$Q$60,13,FALSE)</f>
        <v>375644.06073648599</v>
      </c>
      <c r="AI1351" s="344">
        <f>HLOOKUP(AI1185,'2. LRAMVA Threshold'!$B$42:$Q$60,13,FALSE)</f>
        <v>111724.58759235634</v>
      </c>
      <c r="AJ1351" s="344">
        <f>HLOOKUP(AJ1185,'2. LRAMVA Threshold'!$B$42:$Q$60,13,FALSE)</f>
        <v>130588.89912303007</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c r="B1353" s="283" t="s">
        <v>730</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29">
        <f>HLOOKUP(AE$35,'3.  Distribution Rates'!$C$172:$P$185,13,FALSE)</f>
        <v>0</v>
      </c>
      <c r="AF1353" s="729">
        <f>HLOOKUP(AF$35,'3.  Distribution Rates'!$C$172:$P$185,13,FALSE)</f>
        <v>0</v>
      </c>
      <c r="AG1353" s="299">
        <f>HLOOKUP(AG$35,'3.  Distribution Rates'!$C$172:$P$185,13,FALSE)</f>
        <v>3.3099999999999997E-2</v>
      </c>
      <c r="AH1353" s="299">
        <f>HLOOKUP(AH$35,'3.  Distribution Rates'!$C$172:$P$185,13,FALSE)</f>
        <v>7.6645000000000003</v>
      </c>
      <c r="AI1353" s="299">
        <f>HLOOKUP(AI$35,'3.  Distribution Rates'!$C$172:$P$185,13,FALSE)</f>
        <v>6.4039999999999999</v>
      </c>
      <c r="AJ1353" s="299">
        <f>HLOOKUP(AJ$35,'3.  Distribution Rates'!$C$172:$P$185,13,FALSE)</f>
        <v>6.9036</v>
      </c>
      <c r="AK1353" s="299">
        <f>HLOOKUP(AK$35,'3.  Distribution Rates'!$C$172:$P$185,13,FALSE)</f>
        <v>0</v>
      </c>
      <c r="AL1353" s="299">
        <f>HLOOKUP(AL$35,'3.  Distribution Rates'!$C$172:$P$185,13,FALSE)</f>
        <v>0</v>
      </c>
      <c r="AM1353" s="299">
        <f>HLOOKUP(AM$35,'3.  Distribution Rates'!$C$172:$P$185,13,FALSE)</f>
        <v>0</v>
      </c>
      <c r="AN1353" s="299">
        <f>HLOOKUP(AN$35,'3.  Distribution Rates'!$C$172:$P$185,13,FALSE)</f>
        <v>0</v>
      </c>
      <c r="AO1353" s="299">
        <f>HLOOKUP(AO$35,'3.  Distribution Rates'!$C$172:$P$185,13,FALSE)</f>
        <v>0</v>
      </c>
      <c r="AP1353" s="299">
        <f>HLOOKUP(AP$35,'3.  Distribution Rates'!$C$172:$P$185,13,FALSE)</f>
        <v>0</v>
      </c>
      <c r="AQ1353" s="299">
        <f>HLOOKUP(AQ$35,'3.  Distribution Rates'!$C$172:$P$185,13,FALSE)</f>
        <v>0</v>
      </c>
      <c r="AR1353" s="299">
        <f>HLOOKUP(AR$35,'3.  Distribution Rates'!$C$172:$P$185,13,FALSE)</f>
        <v>0</v>
      </c>
      <c r="AS1353" s="395"/>
    </row>
    <row r="1354" spans="1:45">
      <c r="B1354" s="283" t="s">
        <v>731</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0</v>
      </c>
      <c r="AG1354" s="331">
        <f>'4.  2011-2014 LRAM'!AO144*AG1353</f>
        <v>0</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3544">SUM(AE1354:AR1354)</f>
        <v>0</v>
      </c>
    </row>
    <row r="1355" spans="1:45">
      <c r="B1355" s="283" t="s">
        <v>732</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0</v>
      </c>
      <c r="AG1355" s="331">
        <f>'4.  2011-2014 LRAM'!AO283*AG1353</f>
        <v>0</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3544"/>
        <v>0</v>
      </c>
    </row>
    <row r="1356" spans="1:45">
      <c r="B1356" s="283" t="s">
        <v>733</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0</v>
      </c>
      <c r="AG1356" s="331">
        <f>'4.  2011-2014 LRAM'!AO419*AG1353</f>
        <v>0</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3544"/>
        <v>0</v>
      </c>
    </row>
    <row r="1357" spans="1:45">
      <c r="B1357" s="283" t="s">
        <v>734</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0</v>
      </c>
      <c r="AG1357" s="331">
        <f>'4.  2011-2014 LRAM'!AO556*AG1353</f>
        <v>0</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0</v>
      </c>
    </row>
    <row r="1358" spans="1:45">
      <c r="B1358" s="283" t="s">
        <v>735</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3545">AF213*AF1353</f>
        <v>0</v>
      </c>
      <c r="AG1358" s="331">
        <f t="shared" si="3545"/>
        <v>0</v>
      </c>
      <c r="AH1358" s="331">
        <f t="shared" si="3545"/>
        <v>0</v>
      </c>
      <c r="AI1358" s="331">
        <f t="shared" si="3545"/>
        <v>0</v>
      </c>
      <c r="AJ1358" s="331">
        <f t="shared" si="3545"/>
        <v>0</v>
      </c>
      <c r="AK1358" s="331">
        <f t="shared" si="3545"/>
        <v>0</v>
      </c>
      <c r="AL1358" s="331">
        <f t="shared" si="3545"/>
        <v>0</v>
      </c>
      <c r="AM1358" s="331">
        <f t="shared" si="3545"/>
        <v>0</v>
      </c>
      <c r="AN1358" s="331">
        <f t="shared" si="3545"/>
        <v>0</v>
      </c>
      <c r="AO1358" s="331">
        <f t="shared" si="3545"/>
        <v>0</v>
      </c>
      <c r="AP1358" s="331">
        <f t="shared" si="3545"/>
        <v>0</v>
      </c>
      <c r="AQ1358" s="331">
        <f t="shared" si="3545"/>
        <v>0</v>
      </c>
      <c r="AR1358" s="331">
        <f t="shared" si="3545"/>
        <v>0</v>
      </c>
      <c r="AS1358" s="543">
        <f t="shared" si="3544"/>
        <v>0</v>
      </c>
    </row>
    <row r="1359" spans="1:45">
      <c r="B1359" s="283" t="s">
        <v>736</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3546">AF403*AF1353</f>
        <v>0</v>
      </c>
      <c r="AG1359" s="331">
        <f t="shared" si="3546"/>
        <v>0</v>
      </c>
      <c r="AH1359" s="331">
        <f t="shared" si="3546"/>
        <v>0</v>
      </c>
      <c r="AI1359" s="331">
        <f t="shared" si="3546"/>
        <v>0</v>
      </c>
      <c r="AJ1359" s="331">
        <f t="shared" si="3546"/>
        <v>0</v>
      </c>
      <c r="AK1359" s="331">
        <f t="shared" si="3546"/>
        <v>0</v>
      </c>
      <c r="AL1359" s="331">
        <f t="shared" si="3546"/>
        <v>0</v>
      </c>
      <c r="AM1359" s="331">
        <f t="shared" si="3546"/>
        <v>0</v>
      </c>
      <c r="AN1359" s="331">
        <f t="shared" si="3546"/>
        <v>0</v>
      </c>
      <c r="AO1359" s="331">
        <f t="shared" si="3546"/>
        <v>0</v>
      </c>
      <c r="AP1359" s="331">
        <f t="shared" si="3546"/>
        <v>0</v>
      </c>
      <c r="AQ1359" s="331">
        <f t="shared" si="3546"/>
        <v>0</v>
      </c>
      <c r="AR1359" s="331">
        <f t="shared" si="3546"/>
        <v>0</v>
      </c>
      <c r="AS1359" s="543">
        <f t="shared" si="3544"/>
        <v>0</v>
      </c>
    </row>
    <row r="1360" spans="1:45">
      <c r="B1360" s="283" t="s">
        <v>737</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3547">AF593*AF1353</f>
        <v>0</v>
      </c>
      <c r="AG1360" s="331">
        <f t="shared" si="3547"/>
        <v>0</v>
      </c>
      <c r="AH1360" s="331">
        <f t="shared" si="3547"/>
        <v>0</v>
      </c>
      <c r="AI1360" s="331">
        <f t="shared" si="3547"/>
        <v>0</v>
      </c>
      <c r="AJ1360" s="331">
        <f t="shared" si="3547"/>
        <v>0</v>
      </c>
      <c r="AK1360" s="331">
        <f t="shared" si="3547"/>
        <v>0</v>
      </c>
      <c r="AL1360" s="331">
        <f t="shared" si="3547"/>
        <v>0</v>
      </c>
      <c r="AM1360" s="331">
        <f t="shared" si="3547"/>
        <v>0</v>
      </c>
      <c r="AN1360" s="331">
        <f t="shared" si="3547"/>
        <v>0</v>
      </c>
      <c r="AO1360" s="331">
        <f t="shared" si="3547"/>
        <v>0</v>
      </c>
      <c r="AP1360" s="331">
        <f t="shared" si="3547"/>
        <v>0</v>
      </c>
      <c r="AQ1360" s="331">
        <f t="shared" si="3547"/>
        <v>0</v>
      </c>
      <c r="AR1360" s="331">
        <f t="shared" si="3547"/>
        <v>0</v>
      </c>
      <c r="AS1360" s="543">
        <f t="shared" si="3544"/>
        <v>0</v>
      </c>
    </row>
    <row r="1361" spans="2:45">
      <c r="B1361" s="283" t="s">
        <v>738</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3548">AF783*AF1353</f>
        <v>0</v>
      </c>
      <c r="AG1361" s="331">
        <f>AG783*AG1353</f>
        <v>1012923.5705936572</v>
      </c>
      <c r="AH1361" s="810">
        <f>AH783/AH$32*AH1353</f>
        <v>1956111.501062341</v>
      </c>
      <c r="AI1361" s="810">
        <f t="shared" ref="AI1361:AJ1361" si="3549">AI783/AI$32*AI1353</f>
        <v>545639.46683349321</v>
      </c>
      <c r="AJ1361" s="810">
        <f t="shared" si="3549"/>
        <v>355480.19318097312</v>
      </c>
      <c r="AK1361" s="331">
        <f t="shared" si="3548"/>
        <v>0</v>
      </c>
      <c r="AL1361" s="331">
        <f t="shared" si="3548"/>
        <v>0</v>
      </c>
      <c r="AM1361" s="331">
        <f t="shared" si="3548"/>
        <v>0</v>
      </c>
      <c r="AN1361" s="331">
        <f t="shared" si="3548"/>
        <v>0</v>
      </c>
      <c r="AO1361" s="331">
        <f t="shared" si="3548"/>
        <v>0</v>
      </c>
      <c r="AP1361" s="331">
        <f t="shared" si="3548"/>
        <v>0</v>
      </c>
      <c r="AQ1361" s="331">
        <f t="shared" si="3548"/>
        <v>0</v>
      </c>
      <c r="AR1361" s="331">
        <f t="shared" si="3548"/>
        <v>0</v>
      </c>
      <c r="AS1361" s="543">
        <f t="shared" si="3544"/>
        <v>3870154.7316704644</v>
      </c>
    </row>
    <row r="1362" spans="2:45">
      <c r="B1362" s="283" t="s">
        <v>739</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3550">AF1353*AF978</f>
        <v>0</v>
      </c>
      <c r="AG1362" s="331">
        <f t="shared" si="3550"/>
        <v>565766.84125247458</v>
      </c>
      <c r="AH1362" s="810">
        <f>AH1353/AH$32*AH978</f>
        <v>1651351.2155999597</v>
      </c>
      <c r="AI1362" s="810">
        <f t="shared" ref="AI1362:AJ1362" si="3551">AI1353/AI$32*AI978</f>
        <v>339136.7938862475</v>
      </c>
      <c r="AJ1362" s="810">
        <f t="shared" si="3551"/>
        <v>286350.12752322294</v>
      </c>
      <c r="AK1362" s="331">
        <f t="shared" si="3550"/>
        <v>0</v>
      </c>
      <c r="AL1362" s="331">
        <f t="shared" si="3550"/>
        <v>0</v>
      </c>
      <c r="AM1362" s="331">
        <f t="shared" si="3550"/>
        <v>0</v>
      </c>
      <c r="AN1362" s="331">
        <f t="shared" si="3550"/>
        <v>0</v>
      </c>
      <c r="AO1362" s="331">
        <f t="shared" si="3550"/>
        <v>0</v>
      </c>
      <c r="AP1362" s="331">
        <f t="shared" si="3550"/>
        <v>0</v>
      </c>
      <c r="AQ1362" s="331">
        <f t="shared" si="3550"/>
        <v>0</v>
      </c>
      <c r="AR1362" s="331">
        <f t="shared" si="3550"/>
        <v>0</v>
      </c>
      <c r="AS1362" s="543">
        <f t="shared" si="3544"/>
        <v>2842604.9782619048</v>
      </c>
    </row>
    <row r="1363" spans="2:45">
      <c r="B1363" s="283" t="s">
        <v>744</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3552">AF1173*AF1353</f>
        <v>0</v>
      </c>
      <c r="AG1363" s="331">
        <f t="shared" si="3552"/>
        <v>42080.704358456074</v>
      </c>
      <c r="AH1363" s="810">
        <f>AH1173/AH$32*AH1353</f>
        <v>294509.09592791629</v>
      </c>
      <c r="AI1363" s="810">
        <f t="shared" ref="AI1363:AJ1363" si="3553">AI1173/AI$32*AI1353</f>
        <v>127788.96226570608</v>
      </c>
      <c r="AJ1363" s="810">
        <f t="shared" si="3553"/>
        <v>86621.216495611894</v>
      </c>
      <c r="AK1363" s="331">
        <f t="shared" si="3552"/>
        <v>0</v>
      </c>
      <c r="AL1363" s="331">
        <f t="shared" si="3552"/>
        <v>0</v>
      </c>
      <c r="AM1363" s="331">
        <f t="shared" si="3552"/>
        <v>0</v>
      </c>
      <c r="AN1363" s="331">
        <f t="shared" si="3552"/>
        <v>0</v>
      </c>
      <c r="AO1363" s="331">
        <f t="shared" si="3552"/>
        <v>0</v>
      </c>
      <c r="AP1363" s="331">
        <f t="shared" si="3552"/>
        <v>0</v>
      </c>
      <c r="AQ1363" s="331">
        <f t="shared" si="3552"/>
        <v>0</v>
      </c>
      <c r="AR1363" s="331">
        <f t="shared" si="3552"/>
        <v>0</v>
      </c>
      <c r="AS1363" s="543">
        <f t="shared" si="3544"/>
        <v>550999.9790476904</v>
      </c>
    </row>
    <row r="1364" spans="2:45">
      <c r="B1364" s="283" t="s">
        <v>740</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3554">AF1350*AF1353</f>
        <v>0</v>
      </c>
      <c r="AG1364" s="331">
        <f t="shared" si="3554"/>
        <v>20699.191228525513</v>
      </c>
      <c r="AH1364" s="810">
        <f>AH1350/AH$32*AH1353</f>
        <v>568751.99532113038</v>
      </c>
      <c r="AI1364" s="810">
        <f t="shared" ref="AI1364:AJ1364" si="3555">AI1350/AI$32*AI1353</f>
        <v>35915.288504507895</v>
      </c>
      <c r="AJ1364" s="810">
        <f t="shared" si="3555"/>
        <v>1575592.1670166857</v>
      </c>
      <c r="AK1364" s="331">
        <f t="shared" si="3554"/>
        <v>0</v>
      </c>
      <c r="AL1364" s="331">
        <f t="shared" si="3554"/>
        <v>0</v>
      </c>
      <c r="AM1364" s="331">
        <f t="shared" si="3554"/>
        <v>0</v>
      </c>
      <c r="AN1364" s="331">
        <f t="shared" si="3554"/>
        <v>0</v>
      </c>
      <c r="AO1364" s="331">
        <f t="shared" si="3554"/>
        <v>0</v>
      </c>
      <c r="AP1364" s="331">
        <f t="shared" si="3554"/>
        <v>0</v>
      </c>
      <c r="AQ1364" s="331">
        <f t="shared" si="3554"/>
        <v>0</v>
      </c>
      <c r="AR1364" s="331">
        <f t="shared" si="3554"/>
        <v>0</v>
      </c>
      <c r="AS1364" s="543">
        <f t="shared" si="3544"/>
        <v>2200958.6420708494</v>
      </c>
    </row>
    <row r="1365" spans="2:45" ht="15.75">
      <c r="B1365" s="305" t="s">
        <v>741</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3556">SUM(AF1354:AF1364)</f>
        <v>0</v>
      </c>
      <c r="AG1365" s="302">
        <f t="shared" si="3556"/>
        <v>1641470.3074331132</v>
      </c>
      <c r="AH1365" s="302">
        <f t="shared" si="3556"/>
        <v>4470723.8079113476</v>
      </c>
      <c r="AI1365" s="302">
        <f t="shared" si="3556"/>
        <v>1048480.5114899547</v>
      </c>
      <c r="AJ1365" s="302">
        <f t="shared" si="3556"/>
        <v>2304043.7042164938</v>
      </c>
      <c r="AK1365" s="302">
        <f t="shared" si="3556"/>
        <v>0</v>
      </c>
      <c r="AL1365" s="302">
        <f t="shared" si="3556"/>
        <v>0</v>
      </c>
      <c r="AM1365" s="302">
        <f t="shared" si="3556"/>
        <v>0</v>
      </c>
      <c r="AN1365" s="302">
        <f t="shared" si="3556"/>
        <v>0</v>
      </c>
      <c r="AO1365" s="302">
        <f t="shared" si="3556"/>
        <v>0</v>
      </c>
      <c r="AP1365" s="302">
        <f t="shared" si="3556"/>
        <v>0</v>
      </c>
      <c r="AQ1365" s="302">
        <f t="shared" si="3556"/>
        <v>0</v>
      </c>
      <c r="AR1365" s="302">
        <f t="shared" si="3556"/>
        <v>0</v>
      </c>
      <c r="AS1365" s="693">
        <f>SUM(AS1354:AS1364)</f>
        <v>9464718.3310509101</v>
      </c>
    </row>
    <row r="1366" spans="2:45" ht="15.75">
      <c r="B1366" s="305" t="s">
        <v>742</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3557">AF1351*AF1353</f>
        <v>0</v>
      </c>
      <c r="AG1366" s="303">
        <f t="shared" si="3557"/>
        <v>2006195.1331758478</v>
      </c>
      <c r="AH1366" s="811">
        <f>AH1351/AH$32*AH1353</f>
        <v>3131184.2343825963</v>
      </c>
      <c r="AI1366" s="811">
        <f t="shared" ref="AI1366:AJ1366" si="3558">AI1351/AI$32*AI1353</f>
        <v>771411.5999368733</v>
      </c>
      <c r="AJ1366" s="811">
        <f t="shared" si="3558"/>
        <v>970016.70323407627</v>
      </c>
      <c r="AK1366" s="303">
        <f t="shared" si="3557"/>
        <v>0</v>
      </c>
      <c r="AL1366" s="303">
        <f t="shared" si="3557"/>
        <v>0</v>
      </c>
      <c r="AM1366" s="303">
        <f t="shared" si="3557"/>
        <v>0</v>
      </c>
      <c r="AN1366" s="303">
        <f t="shared" si="3557"/>
        <v>0</v>
      </c>
      <c r="AO1366" s="303">
        <f t="shared" si="3557"/>
        <v>0</v>
      </c>
      <c r="AP1366" s="303">
        <f t="shared" si="3557"/>
        <v>0</v>
      </c>
      <c r="AQ1366" s="303">
        <f t="shared" si="3557"/>
        <v>0</v>
      </c>
      <c r="AR1366" s="303">
        <f t="shared" si="3557"/>
        <v>0</v>
      </c>
      <c r="AS1366" s="359">
        <f>SUM(AE1366:AR1366)</f>
        <v>6878807.6707293941</v>
      </c>
    </row>
    <row r="1367" spans="2:45" ht="15.75">
      <c r="B1367" s="305" t="s">
        <v>743</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2585910.660321516</v>
      </c>
    </row>
    <row r="1368" spans="2:45" ht="15.75">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c r="B1369" s="283" t="s">
        <v>887</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2">
        <f>SUMPRODUCT($E$1188:$E$1348,AE1188:AE1348)</f>
        <v>522702.52929642651</v>
      </c>
      <c r="AF1369" s="682">
        <f>SUMPRODUCT($E$1188:$E$1348,AF1188:AF1348)</f>
        <v>0</v>
      </c>
      <c r="AG1369" s="682">
        <f>IF(AG1186="kw",SUMPRODUCT($Q$1188:$Q$1348,$S$1188:$S$1348,AG1188:AG1348),SUMPRODUCT($E$1188:$E$1348,AG1188:AG1348))</f>
        <v>626725.45146537572</v>
      </c>
      <c r="AH1369" s="682">
        <f t="shared" ref="AH1369:AR1369" si="3559">IF(AH1186="kw",SUMPRODUCT($Q$1188:$Q$1348,$S$1188:$S$1348,AH1188:AH1348),SUMPRODUCT($E$1188:$E$1348,AH1188:AH1348))</f>
        <v>68265.65059002777</v>
      </c>
      <c r="AI1369" s="682">
        <f t="shared" si="3559"/>
        <v>5211.4997162972359</v>
      </c>
      <c r="AJ1369" s="682">
        <f t="shared" si="3559"/>
        <v>212121.08724032619</v>
      </c>
      <c r="AK1369" s="682">
        <f t="shared" si="3559"/>
        <v>0</v>
      </c>
      <c r="AL1369" s="682">
        <f t="shared" si="3559"/>
        <v>0</v>
      </c>
      <c r="AM1369" s="682">
        <f t="shared" si="3559"/>
        <v>0</v>
      </c>
      <c r="AN1369" s="682">
        <f t="shared" si="3559"/>
        <v>0</v>
      </c>
      <c r="AO1369" s="682">
        <f t="shared" si="3559"/>
        <v>0</v>
      </c>
      <c r="AP1369" s="682">
        <f t="shared" si="3559"/>
        <v>0</v>
      </c>
      <c r="AQ1369" s="682">
        <f t="shared" si="3559"/>
        <v>0</v>
      </c>
      <c r="AR1369" s="682">
        <f t="shared" si="3559"/>
        <v>0</v>
      </c>
      <c r="AS1369" s="295"/>
    </row>
    <row r="1370" spans="2:45">
      <c r="B1370" s="283" t="s">
        <v>888</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2">
        <f>SUMPRODUCT($F$1188:$F$1348,AE1188:AE1348)</f>
        <v>522702.52929642651</v>
      </c>
      <c r="AF1370" s="682">
        <f>SUMPRODUCT($F$1188:$F$1348,AF1188:AF1348)</f>
        <v>0</v>
      </c>
      <c r="AG1370" s="682">
        <f>IF(AG1186="kw",SUMPRODUCT($Q$1188:$Q$1348,$T$1188:$T$1348,AG1188:AG1348),SUMPRODUCT($F$1188:$F$1348,AG1188:AG1348))</f>
        <v>626725.45146537572</v>
      </c>
      <c r="AH1370" s="682">
        <f t="shared" ref="AH1370:AR1370" si="3560">IF(AH1186="kw",SUMPRODUCT($Q$1188:$Q$1348,$T$1188:$T$1348,AH1188:AH1348),SUMPRODUCT($F$1188:$F$1348,AH1188:AH1348))</f>
        <v>68265.65059002777</v>
      </c>
      <c r="AI1370" s="682">
        <f t="shared" si="3560"/>
        <v>5211.4997162972359</v>
      </c>
      <c r="AJ1370" s="682">
        <f t="shared" si="3560"/>
        <v>212121.08724032619</v>
      </c>
      <c r="AK1370" s="682">
        <f t="shared" si="3560"/>
        <v>0</v>
      </c>
      <c r="AL1370" s="682">
        <f t="shared" si="3560"/>
        <v>0</v>
      </c>
      <c r="AM1370" s="682">
        <f t="shared" si="3560"/>
        <v>0</v>
      </c>
      <c r="AN1370" s="682">
        <f t="shared" si="3560"/>
        <v>0</v>
      </c>
      <c r="AO1370" s="682">
        <f t="shared" si="3560"/>
        <v>0</v>
      </c>
      <c r="AP1370" s="682">
        <f t="shared" si="3560"/>
        <v>0</v>
      </c>
      <c r="AQ1370" s="682">
        <f t="shared" si="3560"/>
        <v>0</v>
      </c>
      <c r="AR1370" s="682">
        <f t="shared" si="3560"/>
        <v>0</v>
      </c>
      <c r="AS1370" s="295"/>
    </row>
    <row r="1371" spans="2:45">
      <c r="B1371" s="283" t="s">
        <v>889</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2">
        <f>SUMPRODUCT($G$1188:$G$1348,AE1188:AE1348)</f>
        <v>522702.52929642651</v>
      </c>
      <c r="AF1371" s="682">
        <f>SUMPRODUCT($G$1188:$G$1348,AF1188:AF1348)</f>
        <v>0</v>
      </c>
      <c r="AG1371" s="682">
        <f>IF(AG1186="kw",SUMPRODUCT($Q$1188:$Q$1348,$U$1188:$U$1348,AG1188:AG1348),SUMPRODUCT($G$1188:$G$1348,AG1188:AG1348))</f>
        <v>626725.45146537572</v>
      </c>
      <c r="AH1371" s="682">
        <f t="shared" ref="AH1371:AR1371" si="3561">IF(AH1186="kw",SUMPRODUCT($Q$1188:$Q$1348,$U$1188:$U$1348,AH1188:AH1348),SUMPRODUCT($G$1188:$G$1348,AH1188:AH1348))</f>
        <v>68265.65059002777</v>
      </c>
      <c r="AI1371" s="682">
        <f t="shared" si="3561"/>
        <v>5211.4997162972359</v>
      </c>
      <c r="AJ1371" s="682">
        <f t="shared" si="3561"/>
        <v>212121.08724032619</v>
      </c>
      <c r="AK1371" s="682">
        <f t="shared" si="3561"/>
        <v>0</v>
      </c>
      <c r="AL1371" s="682">
        <f t="shared" si="3561"/>
        <v>0</v>
      </c>
      <c r="AM1371" s="682">
        <f t="shared" si="3561"/>
        <v>0</v>
      </c>
      <c r="AN1371" s="682">
        <f t="shared" si="3561"/>
        <v>0</v>
      </c>
      <c r="AO1371" s="682">
        <f t="shared" si="3561"/>
        <v>0</v>
      </c>
      <c r="AP1371" s="682">
        <f t="shared" si="3561"/>
        <v>0</v>
      </c>
      <c r="AQ1371" s="682">
        <f t="shared" si="3561"/>
        <v>0</v>
      </c>
      <c r="AR1371" s="682">
        <f t="shared" si="3561"/>
        <v>0</v>
      </c>
      <c r="AS1371" s="295"/>
    </row>
    <row r="1372" spans="2:45">
      <c r="B1372" s="283" t="s">
        <v>890</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2">
        <f>SUMPRODUCT($H$1188:$H$1348,AE1188:AE1348)</f>
        <v>522702.52929642651</v>
      </c>
      <c r="AF1372" s="682">
        <f>SUMPRODUCT($H$1188:$H$1348,AF1188:AF1348)</f>
        <v>0</v>
      </c>
      <c r="AG1372" s="682">
        <f>IF(AG1186="kw",SUMPRODUCT($Q$1188:$Q$1348,$V$1188:$V$1348,AG1188:AG1348),SUMPRODUCT($H$1188:$H$1348,AG1188:AG1348))</f>
        <v>626725.45146537572</v>
      </c>
      <c r="AH1372" s="682">
        <f t="shared" ref="AH1372:AR1372" si="3562">IF(AH1186="kw",SUMPRODUCT($Q$1188:$Q$1348,$V$1188:$V$1348,AH1188:AH1348),SUMPRODUCT($H$1188:$H$1348,AH1188:AH1348))</f>
        <v>68265.65059002777</v>
      </c>
      <c r="AI1372" s="682">
        <f t="shared" si="3562"/>
        <v>5211.4997162972359</v>
      </c>
      <c r="AJ1372" s="682">
        <f t="shared" si="3562"/>
        <v>212121.08724032619</v>
      </c>
      <c r="AK1372" s="682">
        <f t="shared" si="3562"/>
        <v>0</v>
      </c>
      <c r="AL1372" s="682">
        <f t="shared" si="3562"/>
        <v>0</v>
      </c>
      <c r="AM1372" s="682">
        <f t="shared" si="3562"/>
        <v>0</v>
      </c>
      <c r="AN1372" s="682">
        <f t="shared" si="3562"/>
        <v>0</v>
      </c>
      <c r="AO1372" s="682">
        <f t="shared" si="3562"/>
        <v>0</v>
      </c>
      <c r="AP1372" s="682">
        <f t="shared" si="3562"/>
        <v>0</v>
      </c>
      <c r="AQ1372" s="682">
        <f t="shared" si="3562"/>
        <v>0</v>
      </c>
      <c r="AR1372" s="682">
        <f t="shared" si="3562"/>
        <v>0</v>
      </c>
      <c r="AS1372" s="295"/>
    </row>
    <row r="1373" spans="2:45">
      <c r="B1373" s="283" t="s">
        <v>891</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2">
        <f>SUMPRODUCT($I$1188:$I$1348,AE1188:AE1348)</f>
        <v>522702.52929642651</v>
      </c>
      <c r="AF1373" s="682">
        <f>SUMPRODUCT($I$1188:$I$1348,AF1188:AF1348)</f>
        <v>0</v>
      </c>
      <c r="AG1373" s="682">
        <f>IF(AG1186="kw",SUMPRODUCT($Q$1188:$Q$1348,$W$1188:$W$1348,AG1188:AG1348),SUMPRODUCT($I$1188:$I$1348,AG1188:AG1348))</f>
        <v>605590.22386719345</v>
      </c>
      <c r="AH1373" s="682">
        <f t="shared" ref="AH1373:AR1373" si="3563">IF(AH1186="kw",SUMPRODUCT($Q$1188:$Q$1348,$W$1188:$W$1348,AH1188:AH1348),SUMPRODUCT($I$1188:$I$1348,AH1188:AH1348))</f>
        <v>67875.308600140634</v>
      </c>
      <c r="AI1373" s="682">
        <f t="shared" si="3563"/>
        <v>5095.8820368737634</v>
      </c>
      <c r="AJ1373" s="682">
        <f t="shared" si="3563"/>
        <v>212046.57688307131</v>
      </c>
      <c r="AK1373" s="682">
        <f t="shared" si="3563"/>
        <v>0</v>
      </c>
      <c r="AL1373" s="682">
        <f t="shared" si="3563"/>
        <v>0</v>
      </c>
      <c r="AM1373" s="682">
        <f t="shared" si="3563"/>
        <v>0</v>
      </c>
      <c r="AN1373" s="682">
        <f t="shared" si="3563"/>
        <v>0</v>
      </c>
      <c r="AO1373" s="682">
        <f t="shared" si="3563"/>
        <v>0</v>
      </c>
      <c r="AP1373" s="682">
        <f t="shared" si="3563"/>
        <v>0</v>
      </c>
      <c r="AQ1373" s="682">
        <f t="shared" si="3563"/>
        <v>0</v>
      </c>
      <c r="AR1373" s="682">
        <f t="shared" si="3563"/>
        <v>0</v>
      </c>
      <c r="AS1373" s="295"/>
    </row>
    <row r="1374" spans="2:45">
      <c r="B1374" s="334" t="s">
        <v>892</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3">
        <f>SUMPRODUCT($J$1188:$J$1348,AE1188:AE1348)</f>
        <v>522702.52929642651</v>
      </c>
      <c r="AF1374" s="683">
        <f>SUMPRODUCT($J$1188:$J$1348,AF1188:AF1348)</f>
        <v>0</v>
      </c>
      <c r="AG1374" s="683">
        <f>IF(AG1186="kw",SUMPRODUCT($Q$1188:$Q$1348,$X$1188:$X$1348,AG1188:AG1348),SUMPRODUCT($J$1188:$J$1348,AG1188:AG1348))</f>
        <v>605590.22386719345</v>
      </c>
      <c r="AH1374" s="683">
        <f t="shared" ref="AH1374:AR1374" si="3564">IF(AH1186="kw",SUMPRODUCT($Q$1188:$Q$1348,$X$1188:$X$1348,AH1188:AH1348),SUMPRODUCT($J$1188:$J$1348,AH1188:AH1348))</f>
        <v>67875.308600140634</v>
      </c>
      <c r="AI1374" s="683">
        <f t="shared" si="3564"/>
        <v>5095.8820368737634</v>
      </c>
      <c r="AJ1374" s="683">
        <f t="shared" si="3564"/>
        <v>212046.57688307131</v>
      </c>
      <c r="AK1374" s="683">
        <f t="shared" si="3564"/>
        <v>0</v>
      </c>
      <c r="AL1374" s="683">
        <f t="shared" si="3564"/>
        <v>0</v>
      </c>
      <c r="AM1374" s="683">
        <f t="shared" si="3564"/>
        <v>0</v>
      </c>
      <c r="AN1374" s="683">
        <f t="shared" si="3564"/>
        <v>0</v>
      </c>
      <c r="AO1374" s="683">
        <f t="shared" si="3564"/>
        <v>0</v>
      </c>
      <c r="AP1374" s="683">
        <f t="shared" si="3564"/>
        <v>0</v>
      </c>
      <c r="AQ1374" s="683">
        <f t="shared" si="3564"/>
        <v>0</v>
      </c>
      <c r="AR1374" s="683">
        <f t="shared" si="3564"/>
        <v>0</v>
      </c>
      <c r="AS1374" s="339"/>
    </row>
    <row r="1375" spans="2:45" ht="19.5" customHeight="1">
      <c r="B1375" s="322" t="s">
        <v>589</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2"/>
      <c r="C1376" s="673"/>
      <c r="D1376" s="654"/>
      <c r="E1376" s="654"/>
      <c r="F1376" s="654"/>
      <c r="G1376" s="654"/>
      <c r="H1376" s="654"/>
      <c r="I1376" s="654"/>
      <c r="J1376" s="654"/>
      <c r="K1376" s="654"/>
      <c r="L1376" s="654"/>
      <c r="M1376" s="654"/>
      <c r="N1376" s="654"/>
      <c r="O1376" s="654"/>
      <c r="P1376" s="654"/>
      <c r="Q1376" s="654"/>
      <c r="R1376" s="654"/>
      <c r="S1376" s="654"/>
      <c r="T1376" s="654"/>
      <c r="U1376" s="654"/>
      <c r="V1376" s="264"/>
      <c r="W1376" s="674"/>
      <c r="X1376" s="654"/>
      <c r="Y1376" s="654"/>
      <c r="Z1376" s="654"/>
      <c r="AA1376" s="654"/>
      <c r="AB1376" s="654"/>
      <c r="AC1376" s="654"/>
      <c r="AD1376" s="654"/>
      <c r="AE1376" s="219"/>
      <c r="AF1376" s="219"/>
      <c r="AG1376" s="219"/>
      <c r="AH1376" s="219"/>
      <c r="AI1376" s="219"/>
      <c r="AJ1376" s="219"/>
      <c r="AK1376" s="219"/>
      <c r="AL1376" s="219"/>
      <c r="AM1376" s="219"/>
      <c r="AN1376" s="219"/>
      <c r="AO1376" s="219"/>
      <c r="AP1376" s="219"/>
      <c r="AQ1376" s="219"/>
      <c r="AR1376" s="219"/>
      <c r="AS1376" s="219"/>
    </row>
    <row r="1377" spans="1:45" ht="15.75">
      <c r="B1377" s="241" t="s">
        <v>817</v>
      </c>
      <c r="C1377" s="242"/>
      <c r="D1377" s="511" t="s">
        <v>526</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913" t="s">
        <v>211</v>
      </c>
      <c r="C1378" s="915" t="s">
        <v>33</v>
      </c>
      <c r="D1378" s="244" t="s">
        <v>422</v>
      </c>
      <c r="E1378" s="924" t="s">
        <v>209</v>
      </c>
      <c r="F1378" s="925"/>
      <c r="G1378" s="925"/>
      <c r="H1378" s="925"/>
      <c r="I1378" s="925"/>
      <c r="J1378" s="925"/>
      <c r="K1378" s="925"/>
      <c r="L1378" s="925"/>
      <c r="M1378" s="925"/>
      <c r="N1378" s="925"/>
      <c r="O1378" s="925"/>
      <c r="P1378" s="926"/>
      <c r="Q1378" s="922" t="s">
        <v>213</v>
      </c>
      <c r="R1378" s="244" t="s">
        <v>423</v>
      </c>
      <c r="S1378" s="919" t="s">
        <v>212</v>
      </c>
      <c r="T1378" s="920"/>
      <c r="U1378" s="920"/>
      <c r="V1378" s="920"/>
      <c r="W1378" s="920"/>
      <c r="X1378" s="920"/>
      <c r="Y1378" s="920"/>
      <c r="Z1378" s="920"/>
      <c r="AA1378" s="920"/>
      <c r="AB1378" s="920"/>
      <c r="AC1378" s="920"/>
      <c r="AD1378" s="927"/>
      <c r="AE1378" s="919" t="s">
        <v>243</v>
      </c>
      <c r="AF1378" s="920"/>
      <c r="AG1378" s="920"/>
      <c r="AH1378" s="920"/>
      <c r="AI1378" s="920"/>
      <c r="AJ1378" s="920"/>
      <c r="AK1378" s="920"/>
      <c r="AL1378" s="920"/>
      <c r="AM1378" s="920"/>
      <c r="AN1378" s="920"/>
      <c r="AO1378" s="920"/>
      <c r="AP1378" s="920"/>
      <c r="AQ1378" s="920"/>
      <c r="AR1378" s="920"/>
      <c r="AS1378" s="921"/>
    </row>
    <row r="1379" spans="1:45" ht="65.25" customHeight="1">
      <c r="B1379" s="914"/>
      <c r="C1379" s="916"/>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923"/>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Competitive Sector Multi-Unit Residential Service</v>
      </c>
      <c r="AG1379" s="245" t="str">
        <f>'1.  LRAMVA Summary'!$F$53</f>
        <v>GS &lt;50kW</v>
      </c>
      <c r="AH1379" s="245" t="str">
        <f>'1.  LRAMVA Summary'!$G$53</f>
        <v>GS 50-999kW</v>
      </c>
      <c r="AI1379" s="245" t="str">
        <f>'1.  LRAMVA Summary'!$H$53</f>
        <v>GS 1000-4999kW</v>
      </c>
      <c r="AJ1379" s="245" t="str">
        <f>'1.  LRAMVA Summary'!$I$53</f>
        <v>Large Use</v>
      </c>
      <c r="AK1379" s="245" t="str">
        <f>'1.  LRAMVA Summary'!$J$53</f>
        <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hidden="1" customHeight="1">
      <c r="A1380" s="464"/>
      <c r="B1380" s="454"/>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t="str">
        <f>'1.  LRAMVA Summary'!$F$54</f>
        <v>kWh</v>
      </c>
      <c r="AH1380" s="251" t="str">
        <f>'1.  LRAMVA Summary'!$G$54</f>
        <v>kW</v>
      </c>
      <c r="AI1380" s="251" t="str">
        <f>'1.  LRAMVA Summary'!$H$54</f>
        <v>kW</v>
      </c>
      <c r="AJ1380" s="251" t="str">
        <f>'1.  LRAMVA Summary'!$I$54</f>
        <v>kW</v>
      </c>
      <c r="AK1380" s="251">
        <f>'1.  LRAMVA Summary'!$J$54</f>
        <v>0</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hidden="1" customHeight="1" outlineLevel="1">
      <c r="A1381" s="464"/>
      <c r="B1381" s="443" t="s">
        <v>495</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hidden="1"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hidden="1" customHeight="1" outlineLevel="1">
      <c r="A1383" s="464"/>
      <c r="B1383" s="254" t="s">
        <v>745</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3565">AF1382</f>
        <v>0</v>
      </c>
      <c r="AG1383" s="362">
        <f t="shared" si="3565"/>
        <v>0</v>
      </c>
      <c r="AH1383" s="362">
        <f t="shared" si="3565"/>
        <v>0</v>
      </c>
      <c r="AI1383" s="362">
        <f t="shared" si="3565"/>
        <v>0</v>
      </c>
      <c r="AJ1383" s="362">
        <f t="shared" si="3565"/>
        <v>0</v>
      </c>
      <c r="AK1383" s="362">
        <f t="shared" si="3565"/>
        <v>0</v>
      </c>
      <c r="AL1383" s="362">
        <f t="shared" si="3565"/>
        <v>0</v>
      </c>
      <c r="AM1383" s="362">
        <f t="shared" si="3565"/>
        <v>0</v>
      </c>
      <c r="AN1383" s="362">
        <f t="shared" si="3565"/>
        <v>0</v>
      </c>
      <c r="AO1383" s="362">
        <f t="shared" si="3565"/>
        <v>0</v>
      </c>
      <c r="AP1383" s="362">
        <f t="shared" si="3565"/>
        <v>0</v>
      </c>
      <c r="AQ1383" s="362">
        <f t="shared" si="3565"/>
        <v>0</v>
      </c>
      <c r="AR1383" s="362">
        <f t="shared" si="3565"/>
        <v>0</v>
      </c>
      <c r="AS1383" s="257"/>
    </row>
    <row r="1384" spans="1:45" ht="15" hidden="1" customHeight="1" outlineLevel="1">
      <c r="A1384" s="464"/>
      <c r="B1384" s="258"/>
      <c r="C1384" s="259"/>
      <c r="D1384" s="259"/>
      <c r="E1384" s="259"/>
      <c r="F1384" s="259"/>
      <c r="G1384" s="259"/>
      <c r="H1384" s="259"/>
      <c r="I1384" s="259"/>
      <c r="J1384" s="659"/>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hidden="1"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hidden="1" customHeight="1" outlineLevel="1">
      <c r="A1386" s="464"/>
      <c r="B1386" s="254" t="s">
        <v>745</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3566">AF1385</f>
        <v>0</v>
      </c>
      <c r="AG1386" s="362">
        <f t="shared" si="3566"/>
        <v>0</v>
      </c>
      <c r="AH1386" s="362">
        <f t="shared" si="3566"/>
        <v>0</v>
      </c>
      <c r="AI1386" s="362">
        <f t="shared" si="3566"/>
        <v>0</v>
      </c>
      <c r="AJ1386" s="362">
        <f t="shared" si="3566"/>
        <v>0</v>
      </c>
      <c r="AK1386" s="362">
        <f t="shared" si="3566"/>
        <v>0</v>
      </c>
      <c r="AL1386" s="362">
        <f t="shared" si="3566"/>
        <v>0</v>
      </c>
      <c r="AM1386" s="362">
        <f t="shared" si="3566"/>
        <v>0</v>
      </c>
      <c r="AN1386" s="362">
        <f t="shared" si="3566"/>
        <v>0</v>
      </c>
      <c r="AO1386" s="362">
        <f t="shared" si="3566"/>
        <v>0</v>
      </c>
      <c r="AP1386" s="362">
        <f t="shared" si="3566"/>
        <v>0</v>
      </c>
      <c r="AQ1386" s="362">
        <f t="shared" si="3566"/>
        <v>0</v>
      </c>
      <c r="AR1386" s="362">
        <f t="shared" si="3566"/>
        <v>0</v>
      </c>
      <c r="AS1386" s="257"/>
    </row>
    <row r="1387" spans="1:45" ht="15" hidden="1"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hidden="1"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hidden="1" customHeight="1" outlineLevel="1">
      <c r="A1389" s="464"/>
      <c r="B1389" s="254" t="s">
        <v>745</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3567">AF1388</f>
        <v>0</v>
      </c>
      <c r="AG1389" s="362">
        <f t="shared" si="3567"/>
        <v>0</v>
      </c>
      <c r="AH1389" s="362">
        <f t="shared" si="3567"/>
        <v>0</v>
      </c>
      <c r="AI1389" s="362">
        <f t="shared" si="3567"/>
        <v>0</v>
      </c>
      <c r="AJ1389" s="362">
        <f t="shared" si="3567"/>
        <v>0</v>
      </c>
      <c r="AK1389" s="362">
        <f t="shared" si="3567"/>
        <v>0</v>
      </c>
      <c r="AL1389" s="362">
        <f t="shared" si="3567"/>
        <v>0</v>
      </c>
      <c r="AM1389" s="362">
        <f t="shared" si="3567"/>
        <v>0</v>
      </c>
      <c r="AN1389" s="362">
        <f t="shared" si="3567"/>
        <v>0</v>
      </c>
      <c r="AO1389" s="362">
        <f t="shared" si="3567"/>
        <v>0</v>
      </c>
      <c r="AP1389" s="362">
        <f t="shared" si="3567"/>
        <v>0</v>
      </c>
      <c r="AQ1389" s="362">
        <f t="shared" si="3567"/>
        <v>0</v>
      </c>
      <c r="AR1389" s="362">
        <f t="shared" si="3567"/>
        <v>0</v>
      </c>
      <c r="AS1389" s="257"/>
    </row>
    <row r="1390" spans="1:45" ht="15" hidden="1"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hidden="1" customHeight="1" outlineLevel="1">
      <c r="A1391" s="464">
        <v>4</v>
      </c>
      <c r="B1391" s="273" t="s">
        <v>664</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hidden="1" customHeight="1" outlineLevel="1">
      <c r="A1392" s="464"/>
      <c r="B1392" s="254" t="s">
        <v>745</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3568">AF1391</f>
        <v>0</v>
      </c>
      <c r="AG1392" s="362">
        <f t="shared" si="3568"/>
        <v>0</v>
      </c>
      <c r="AH1392" s="362">
        <f t="shared" si="3568"/>
        <v>0</v>
      </c>
      <c r="AI1392" s="362">
        <f t="shared" si="3568"/>
        <v>0</v>
      </c>
      <c r="AJ1392" s="362">
        <f t="shared" si="3568"/>
        <v>0</v>
      </c>
      <c r="AK1392" s="362">
        <f t="shared" si="3568"/>
        <v>0</v>
      </c>
      <c r="AL1392" s="362">
        <f t="shared" si="3568"/>
        <v>0</v>
      </c>
      <c r="AM1392" s="362">
        <f t="shared" si="3568"/>
        <v>0</v>
      </c>
      <c r="AN1392" s="362">
        <f t="shared" si="3568"/>
        <v>0</v>
      </c>
      <c r="AO1392" s="362">
        <f t="shared" si="3568"/>
        <v>0</v>
      </c>
      <c r="AP1392" s="362">
        <f t="shared" si="3568"/>
        <v>0</v>
      </c>
      <c r="AQ1392" s="362">
        <f t="shared" si="3568"/>
        <v>0</v>
      </c>
      <c r="AR1392" s="362">
        <f t="shared" si="3568"/>
        <v>0</v>
      </c>
      <c r="AS1392" s="257"/>
    </row>
    <row r="1393" spans="1:45" ht="15" hidden="1"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hidden="1"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hidden="1" customHeight="1" outlineLevel="1">
      <c r="A1395" s="464"/>
      <c r="B1395" s="254" t="s">
        <v>745</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3569">AF1394</f>
        <v>0</v>
      </c>
      <c r="AG1395" s="362">
        <f t="shared" si="3569"/>
        <v>0</v>
      </c>
      <c r="AH1395" s="362">
        <f t="shared" si="3569"/>
        <v>0</v>
      </c>
      <c r="AI1395" s="362">
        <f t="shared" si="3569"/>
        <v>0</v>
      </c>
      <c r="AJ1395" s="362">
        <f t="shared" si="3569"/>
        <v>0</v>
      </c>
      <c r="AK1395" s="362">
        <f t="shared" si="3569"/>
        <v>0</v>
      </c>
      <c r="AL1395" s="362">
        <f t="shared" si="3569"/>
        <v>0</v>
      </c>
      <c r="AM1395" s="362">
        <f t="shared" si="3569"/>
        <v>0</v>
      </c>
      <c r="AN1395" s="362">
        <f t="shared" si="3569"/>
        <v>0</v>
      </c>
      <c r="AO1395" s="362">
        <f t="shared" si="3569"/>
        <v>0</v>
      </c>
      <c r="AP1395" s="362">
        <f t="shared" si="3569"/>
        <v>0</v>
      </c>
      <c r="AQ1395" s="362">
        <f t="shared" si="3569"/>
        <v>0</v>
      </c>
      <c r="AR1395" s="362">
        <f t="shared" si="3569"/>
        <v>0</v>
      </c>
      <c r="AS1395" s="257"/>
    </row>
    <row r="1396" spans="1:45" ht="15" hidden="1"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5.75" hidden="1" outlineLevel="1">
      <c r="A1397" s="464"/>
      <c r="B1397" s="278" t="s">
        <v>496</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hidden="1"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hidden="1" customHeight="1" outlineLevel="1">
      <c r="A1399" s="464"/>
      <c r="B1399" s="254" t="s">
        <v>745</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3570">AF1398</f>
        <v>0</v>
      </c>
      <c r="AG1399" s="362">
        <f t="shared" si="3570"/>
        <v>0</v>
      </c>
      <c r="AH1399" s="362">
        <f t="shared" si="3570"/>
        <v>0</v>
      </c>
      <c r="AI1399" s="362">
        <f t="shared" si="3570"/>
        <v>0</v>
      </c>
      <c r="AJ1399" s="362">
        <f t="shared" si="3570"/>
        <v>0</v>
      </c>
      <c r="AK1399" s="362">
        <f t="shared" si="3570"/>
        <v>0</v>
      </c>
      <c r="AL1399" s="362">
        <f t="shared" si="3570"/>
        <v>0</v>
      </c>
      <c r="AM1399" s="362">
        <f t="shared" si="3570"/>
        <v>0</v>
      </c>
      <c r="AN1399" s="362">
        <f t="shared" si="3570"/>
        <v>0</v>
      </c>
      <c r="AO1399" s="362">
        <f t="shared" si="3570"/>
        <v>0</v>
      </c>
      <c r="AP1399" s="362">
        <f t="shared" si="3570"/>
        <v>0</v>
      </c>
      <c r="AQ1399" s="362">
        <f t="shared" si="3570"/>
        <v>0</v>
      </c>
      <c r="AR1399" s="362">
        <f t="shared" si="3570"/>
        <v>0</v>
      </c>
      <c r="AS1399" s="270"/>
    </row>
    <row r="1400" spans="1:45" ht="15" hidden="1"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hidden="1"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hidden="1" customHeight="1" outlineLevel="1">
      <c r="A1402" s="464"/>
      <c r="B1402" s="254" t="s">
        <v>745</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3571">AF1401</f>
        <v>0</v>
      </c>
      <c r="AG1402" s="362">
        <f t="shared" si="3571"/>
        <v>0</v>
      </c>
      <c r="AH1402" s="362">
        <f t="shared" si="3571"/>
        <v>0</v>
      </c>
      <c r="AI1402" s="362">
        <f t="shared" si="3571"/>
        <v>0</v>
      </c>
      <c r="AJ1402" s="362">
        <f t="shared" si="3571"/>
        <v>0</v>
      </c>
      <c r="AK1402" s="362">
        <f t="shared" si="3571"/>
        <v>0</v>
      </c>
      <c r="AL1402" s="362">
        <f t="shared" si="3571"/>
        <v>0</v>
      </c>
      <c r="AM1402" s="362">
        <f t="shared" si="3571"/>
        <v>0</v>
      </c>
      <c r="AN1402" s="362">
        <f t="shared" si="3571"/>
        <v>0</v>
      </c>
      <c r="AO1402" s="362">
        <f t="shared" si="3571"/>
        <v>0</v>
      </c>
      <c r="AP1402" s="362">
        <f t="shared" si="3571"/>
        <v>0</v>
      </c>
      <c r="AQ1402" s="362">
        <f t="shared" si="3571"/>
        <v>0</v>
      </c>
      <c r="AR1402" s="362">
        <f t="shared" si="3571"/>
        <v>0</v>
      </c>
      <c r="AS1402" s="270"/>
    </row>
    <row r="1403" spans="1:45" ht="15" hidden="1"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hidden="1"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hidden="1" customHeight="1" outlineLevel="1">
      <c r="A1405" s="464"/>
      <c r="B1405" s="254" t="s">
        <v>745</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3572">AF1404</f>
        <v>0</v>
      </c>
      <c r="AG1405" s="362">
        <f t="shared" si="3572"/>
        <v>0</v>
      </c>
      <c r="AH1405" s="362">
        <f t="shared" si="3572"/>
        <v>0</v>
      </c>
      <c r="AI1405" s="362">
        <f t="shared" si="3572"/>
        <v>0</v>
      </c>
      <c r="AJ1405" s="362">
        <f t="shared" si="3572"/>
        <v>0</v>
      </c>
      <c r="AK1405" s="362">
        <f t="shared" si="3572"/>
        <v>0</v>
      </c>
      <c r="AL1405" s="362">
        <f t="shared" si="3572"/>
        <v>0</v>
      </c>
      <c r="AM1405" s="362">
        <f t="shared" si="3572"/>
        <v>0</v>
      </c>
      <c r="AN1405" s="362">
        <f t="shared" si="3572"/>
        <v>0</v>
      </c>
      <c r="AO1405" s="362">
        <f t="shared" si="3572"/>
        <v>0</v>
      </c>
      <c r="AP1405" s="362">
        <f t="shared" si="3572"/>
        <v>0</v>
      </c>
      <c r="AQ1405" s="362">
        <f t="shared" si="3572"/>
        <v>0</v>
      </c>
      <c r="AR1405" s="362">
        <f t="shared" si="3572"/>
        <v>0</v>
      </c>
      <c r="AS1405" s="270"/>
    </row>
    <row r="1406" spans="1:45" ht="15" hidden="1"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hidden="1"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hidden="1" customHeight="1" outlineLevel="1">
      <c r="A1408" s="464"/>
      <c r="B1408" s="254" t="s">
        <v>745</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3573">AF1407</f>
        <v>0</v>
      </c>
      <c r="AG1408" s="362">
        <f t="shared" si="3573"/>
        <v>0</v>
      </c>
      <c r="AH1408" s="362">
        <f t="shared" si="3573"/>
        <v>0</v>
      </c>
      <c r="AI1408" s="362">
        <f t="shared" si="3573"/>
        <v>0</v>
      </c>
      <c r="AJ1408" s="362">
        <f t="shared" si="3573"/>
        <v>0</v>
      </c>
      <c r="AK1408" s="362">
        <f t="shared" si="3573"/>
        <v>0</v>
      </c>
      <c r="AL1408" s="362">
        <f t="shared" si="3573"/>
        <v>0</v>
      </c>
      <c r="AM1408" s="362">
        <f t="shared" si="3573"/>
        <v>0</v>
      </c>
      <c r="AN1408" s="362">
        <f t="shared" si="3573"/>
        <v>0</v>
      </c>
      <c r="AO1408" s="362">
        <f t="shared" si="3573"/>
        <v>0</v>
      </c>
      <c r="AP1408" s="362">
        <f t="shared" si="3573"/>
        <v>0</v>
      </c>
      <c r="AQ1408" s="362">
        <f t="shared" si="3573"/>
        <v>0</v>
      </c>
      <c r="AR1408" s="362">
        <f t="shared" si="3573"/>
        <v>0</v>
      </c>
      <c r="AS1408" s="270"/>
    </row>
    <row r="1409" spans="1:45" ht="15" hidden="1"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hidden="1"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hidden="1" customHeight="1" outlineLevel="1">
      <c r="A1411" s="464"/>
      <c r="B1411" s="254" t="s">
        <v>745</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3574">AF1410</f>
        <v>0</v>
      </c>
      <c r="AG1411" s="362">
        <f t="shared" si="3574"/>
        <v>0</v>
      </c>
      <c r="AH1411" s="362">
        <f t="shared" si="3574"/>
        <v>0</v>
      </c>
      <c r="AI1411" s="362">
        <f t="shared" si="3574"/>
        <v>0</v>
      </c>
      <c r="AJ1411" s="362">
        <f t="shared" si="3574"/>
        <v>0</v>
      </c>
      <c r="AK1411" s="362">
        <f t="shared" si="3574"/>
        <v>0</v>
      </c>
      <c r="AL1411" s="362">
        <f t="shared" si="3574"/>
        <v>0</v>
      </c>
      <c r="AM1411" s="362">
        <f t="shared" si="3574"/>
        <v>0</v>
      </c>
      <c r="AN1411" s="362">
        <f t="shared" si="3574"/>
        <v>0</v>
      </c>
      <c r="AO1411" s="362">
        <f t="shared" si="3574"/>
        <v>0</v>
      </c>
      <c r="AP1411" s="362">
        <f t="shared" si="3574"/>
        <v>0</v>
      </c>
      <c r="AQ1411" s="362">
        <f t="shared" si="3574"/>
        <v>0</v>
      </c>
      <c r="AR1411" s="362">
        <f t="shared" si="3574"/>
        <v>0</v>
      </c>
      <c r="AS1411" s="270"/>
    </row>
    <row r="1412" spans="1:45" ht="15" hidden="1"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hidden="1"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hidden="1"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hidden="1" customHeight="1" outlineLevel="1">
      <c r="A1415" s="464"/>
      <c r="B1415" s="254" t="s">
        <v>745</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3575">AF1414</f>
        <v>0</v>
      </c>
      <c r="AG1415" s="362">
        <f t="shared" si="3575"/>
        <v>0</v>
      </c>
      <c r="AH1415" s="362">
        <f t="shared" si="3575"/>
        <v>0</v>
      </c>
      <c r="AI1415" s="362">
        <f t="shared" si="3575"/>
        <v>0</v>
      </c>
      <c r="AJ1415" s="362">
        <f t="shared" si="3575"/>
        <v>0</v>
      </c>
      <c r="AK1415" s="362">
        <f t="shared" si="3575"/>
        <v>0</v>
      </c>
      <c r="AL1415" s="362">
        <f t="shared" si="3575"/>
        <v>0</v>
      </c>
      <c r="AM1415" s="362">
        <f t="shared" si="3575"/>
        <v>0</v>
      </c>
      <c r="AN1415" s="362">
        <f t="shared" si="3575"/>
        <v>0</v>
      </c>
      <c r="AO1415" s="362">
        <f t="shared" si="3575"/>
        <v>0</v>
      </c>
      <c r="AP1415" s="362">
        <f t="shared" si="3575"/>
        <v>0</v>
      </c>
      <c r="AQ1415" s="362">
        <f t="shared" si="3575"/>
        <v>0</v>
      </c>
      <c r="AR1415" s="362">
        <f t="shared" si="3575"/>
        <v>0</v>
      </c>
      <c r="AS1415" s="257"/>
    </row>
    <row r="1416" spans="1:45" ht="15" hidden="1"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hidden="1"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hidden="1" customHeight="1" outlineLevel="1">
      <c r="A1418" s="464"/>
      <c r="B1418" s="254" t="s">
        <v>745</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3576">AF1417</f>
        <v>0</v>
      </c>
      <c r="AG1418" s="362">
        <f t="shared" si="3576"/>
        <v>0</v>
      </c>
      <c r="AH1418" s="362">
        <f t="shared" si="3576"/>
        <v>0</v>
      </c>
      <c r="AI1418" s="362">
        <f t="shared" si="3576"/>
        <v>0</v>
      </c>
      <c r="AJ1418" s="362">
        <f t="shared" si="3576"/>
        <v>0</v>
      </c>
      <c r="AK1418" s="362">
        <f t="shared" si="3576"/>
        <v>0</v>
      </c>
      <c r="AL1418" s="362">
        <f t="shared" si="3576"/>
        <v>0</v>
      </c>
      <c r="AM1418" s="362">
        <f t="shared" si="3576"/>
        <v>0</v>
      </c>
      <c r="AN1418" s="362">
        <f t="shared" si="3576"/>
        <v>0</v>
      </c>
      <c r="AO1418" s="362">
        <f t="shared" si="3576"/>
        <v>0</v>
      </c>
      <c r="AP1418" s="362">
        <f t="shared" si="3576"/>
        <v>0</v>
      </c>
      <c r="AQ1418" s="362">
        <f t="shared" si="3576"/>
        <v>0</v>
      </c>
      <c r="AR1418" s="362">
        <f t="shared" si="3576"/>
        <v>0</v>
      </c>
      <c r="AS1418" s="257"/>
    </row>
    <row r="1419" spans="1:45" ht="15" hidden="1"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hidden="1"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hidden="1" customHeight="1" outlineLevel="1">
      <c r="A1421" s="464"/>
      <c r="B1421" s="254" t="s">
        <v>745</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3577">AF1420</f>
        <v>0</v>
      </c>
      <c r="AG1421" s="362">
        <f t="shared" si="3577"/>
        <v>0</v>
      </c>
      <c r="AH1421" s="362">
        <f t="shared" si="3577"/>
        <v>0</v>
      </c>
      <c r="AI1421" s="362">
        <f t="shared" si="3577"/>
        <v>0</v>
      </c>
      <c r="AJ1421" s="362">
        <f t="shared" si="3577"/>
        <v>0</v>
      </c>
      <c r="AK1421" s="362">
        <f t="shared" si="3577"/>
        <v>0</v>
      </c>
      <c r="AL1421" s="362">
        <f t="shared" si="3577"/>
        <v>0</v>
      </c>
      <c r="AM1421" s="362">
        <f t="shared" si="3577"/>
        <v>0</v>
      </c>
      <c r="AN1421" s="362">
        <f t="shared" si="3577"/>
        <v>0</v>
      </c>
      <c r="AO1421" s="362">
        <f t="shared" si="3577"/>
        <v>0</v>
      </c>
      <c r="AP1421" s="362">
        <f t="shared" si="3577"/>
        <v>0</v>
      </c>
      <c r="AQ1421" s="362">
        <f t="shared" si="3577"/>
        <v>0</v>
      </c>
      <c r="AR1421" s="362">
        <f t="shared" si="3577"/>
        <v>0</v>
      </c>
      <c r="AS1421" s="266"/>
    </row>
    <row r="1422" spans="1:45" ht="15" hidden="1"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hidden="1"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hidden="1"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hidden="1" customHeight="1" outlineLevel="1">
      <c r="A1425" s="464"/>
      <c r="B1425" s="254" t="s">
        <v>745</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3578">AF1424</f>
        <v>0</v>
      </c>
      <c r="AG1425" s="362">
        <f t="shared" si="3578"/>
        <v>0</v>
      </c>
      <c r="AH1425" s="362">
        <f t="shared" si="3578"/>
        <v>0</v>
      </c>
      <c r="AI1425" s="362">
        <f t="shared" si="3578"/>
        <v>0</v>
      </c>
      <c r="AJ1425" s="362">
        <f t="shared" si="3578"/>
        <v>0</v>
      </c>
      <c r="AK1425" s="362">
        <f t="shared" si="3578"/>
        <v>0</v>
      </c>
      <c r="AL1425" s="362">
        <f t="shared" si="3578"/>
        <v>0</v>
      </c>
      <c r="AM1425" s="362">
        <f t="shared" si="3578"/>
        <v>0</v>
      </c>
      <c r="AN1425" s="362">
        <f t="shared" si="3578"/>
        <v>0</v>
      </c>
      <c r="AO1425" s="362">
        <f t="shared" si="3578"/>
        <v>0</v>
      </c>
      <c r="AP1425" s="362">
        <f t="shared" si="3578"/>
        <v>0</v>
      </c>
      <c r="AQ1425" s="362">
        <f t="shared" si="3578"/>
        <v>0</v>
      </c>
      <c r="AR1425" s="362">
        <f t="shared" si="3578"/>
        <v>0</v>
      </c>
      <c r="AS1425" s="257"/>
    </row>
    <row r="1426" spans="1:46" ht="15" hidden="1"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5.75" hidden="1" outlineLevel="1">
      <c r="A1427" s="464"/>
      <c r="B1427" s="248" t="s">
        <v>488</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hidden="1" outlineLevel="1">
      <c r="A1428" s="464">
        <v>15</v>
      </c>
      <c r="B1428" s="254" t="s">
        <v>493</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hidden="1" outlineLevel="1">
      <c r="A1429" s="464"/>
      <c r="B1429" s="254" t="s">
        <v>745</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AE1428</f>
        <v>0</v>
      </c>
      <c r="AF1429" s="362">
        <f>AF1428</f>
        <v>0</v>
      </c>
      <c r="AG1429" s="362">
        <f t="shared" ref="AG1429:AI1429" si="3579">AG1428</f>
        <v>0</v>
      </c>
      <c r="AH1429" s="362">
        <f t="shared" si="3579"/>
        <v>0</v>
      </c>
      <c r="AI1429" s="362">
        <f t="shared" si="3579"/>
        <v>0</v>
      </c>
      <c r="AJ1429" s="362">
        <f>AJ1428</f>
        <v>0</v>
      </c>
      <c r="AK1429" s="362">
        <f t="shared" ref="AK1429:AR1429" si="3580">AK1428</f>
        <v>0</v>
      </c>
      <c r="AL1429" s="362">
        <f t="shared" si="3580"/>
        <v>0</v>
      </c>
      <c r="AM1429" s="362">
        <f t="shared" si="3580"/>
        <v>0</v>
      </c>
      <c r="AN1429" s="362">
        <f t="shared" si="3580"/>
        <v>0</v>
      </c>
      <c r="AO1429" s="362">
        <f t="shared" si="3580"/>
        <v>0</v>
      </c>
      <c r="AP1429" s="362">
        <f t="shared" si="3580"/>
        <v>0</v>
      </c>
      <c r="AQ1429" s="362">
        <f t="shared" si="3580"/>
        <v>0</v>
      </c>
      <c r="AR1429" s="362">
        <f t="shared" si="3580"/>
        <v>0</v>
      </c>
      <c r="AS1429" s="257"/>
    </row>
    <row r="1430" spans="1:46" hidden="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hidden="1" outlineLevel="1">
      <c r="A1431" s="464">
        <v>16</v>
      </c>
      <c r="B1431" s="283" t="s">
        <v>489</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hidden="1" outlineLevel="1">
      <c r="A1432" s="464"/>
      <c r="B1432" s="254" t="s">
        <v>745</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3581">AF1431</f>
        <v>0</v>
      </c>
      <c r="AG1432" s="362">
        <f t="shared" si="3581"/>
        <v>0</v>
      </c>
      <c r="AH1432" s="362">
        <f t="shared" si="3581"/>
        <v>0</v>
      </c>
      <c r="AI1432" s="362">
        <f t="shared" si="3581"/>
        <v>0</v>
      </c>
      <c r="AJ1432" s="362">
        <f t="shared" si="3581"/>
        <v>0</v>
      </c>
      <c r="AK1432" s="362">
        <f t="shared" si="3581"/>
        <v>0</v>
      </c>
      <c r="AL1432" s="362">
        <f t="shared" si="3581"/>
        <v>0</v>
      </c>
      <c r="AM1432" s="362">
        <f t="shared" si="3581"/>
        <v>0</v>
      </c>
      <c r="AN1432" s="362">
        <f t="shared" si="3581"/>
        <v>0</v>
      </c>
      <c r="AO1432" s="362">
        <f t="shared" si="3581"/>
        <v>0</v>
      </c>
      <c r="AP1432" s="362">
        <f t="shared" si="3581"/>
        <v>0</v>
      </c>
      <c r="AQ1432" s="362">
        <f t="shared" si="3581"/>
        <v>0</v>
      </c>
      <c r="AR1432" s="362">
        <f>AR1431</f>
        <v>0</v>
      </c>
      <c r="AS1432" s="257"/>
    </row>
    <row r="1433" spans="1:46" s="243" customFormat="1" hidden="1"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5.75" hidden="1" outlineLevel="1">
      <c r="A1434" s="464"/>
      <c r="B1434" s="455" t="s">
        <v>494</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idden="1"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hidden="1" outlineLevel="1">
      <c r="A1436" s="464"/>
      <c r="B1436" s="254" t="s">
        <v>745</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582">AF1435</f>
        <v>0</v>
      </c>
      <c r="AG1436" s="362">
        <f t="shared" si="3582"/>
        <v>0</v>
      </c>
      <c r="AH1436" s="362">
        <f t="shared" si="3582"/>
        <v>0</v>
      </c>
      <c r="AI1436" s="362">
        <f t="shared" si="3582"/>
        <v>0</v>
      </c>
      <c r="AJ1436" s="362">
        <f t="shared" si="3582"/>
        <v>0</v>
      </c>
      <c r="AK1436" s="362">
        <f t="shared" si="3582"/>
        <v>0</v>
      </c>
      <c r="AL1436" s="362">
        <f t="shared" si="3582"/>
        <v>0</v>
      </c>
      <c r="AM1436" s="362">
        <f t="shared" si="3582"/>
        <v>0</v>
      </c>
      <c r="AN1436" s="362">
        <f t="shared" si="3582"/>
        <v>0</v>
      </c>
      <c r="AO1436" s="362">
        <f t="shared" si="3582"/>
        <v>0</v>
      </c>
      <c r="AP1436" s="362">
        <f t="shared" si="3582"/>
        <v>0</v>
      </c>
      <c r="AQ1436" s="362">
        <f t="shared" si="3582"/>
        <v>0</v>
      </c>
      <c r="AR1436" s="362">
        <f t="shared" si="3582"/>
        <v>0</v>
      </c>
      <c r="AS1436" s="266"/>
    </row>
    <row r="1437" spans="1:46" hidden="1"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hidden="1"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hidden="1" outlineLevel="1">
      <c r="A1439" s="464"/>
      <c r="B1439" s="254" t="s">
        <v>745</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3583">AF1438</f>
        <v>0</v>
      </c>
      <c r="AG1439" s="362">
        <f t="shared" si="3583"/>
        <v>0</v>
      </c>
      <c r="AH1439" s="362">
        <f t="shared" si="3583"/>
        <v>0</v>
      </c>
      <c r="AI1439" s="362">
        <f t="shared" si="3583"/>
        <v>0</v>
      </c>
      <c r="AJ1439" s="362">
        <f t="shared" si="3583"/>
        <v>0</v>
      </c>
      <c r="AK1439" s="362">
        <f t="shared" si="3583"/>
        <v>0</v>
      </c>
      <c r="AL1439" s="362">
        <f t="shared" si="3583"/>
        <v>0</v>
      </c>
      <c r="AM1439" s="362">
        <f t="shared" si="3583"/>
        <v>0</v>
      </c>
      <c r="AN1439" s="362">
        <f t="shared" si="3583"/>
        <v>0</v>
      </c>
      <c r="AO1439" s="362">
        <f t="shared" si="3583"/>
        <v>0</v>
      </c>
      <c r="AP1439" s="362">
        <f t="shared" si="3583"/>
        <v>0</v>
      </c>
      <c r="AQ1439" s="362">
        <f t="shared" si="3583"/>
        <v>0</v>
      </c>
      <c r="AR1439" s="362">
        <f t="shared" si="3583"/>
        <v>0</v>
      </c>
      <c r="AS1439" s="266"/>
    </row>
    <row r="1440" spans="1:46" hidden="1"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hidden="1"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hidden="1" outlineLevel="1">
      <c r="A1442" s="464"/>
      <c r="B1442" s="254" t="s">
        <v>745</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3584">AF1441</f>
        <v>0</v>
      </c>
      <c r="AG1442" s="362">
        <f t="shared" si="3584"/>
        <v>0</v>
      </c>
      <c r="AH1442" s="362">
        <f t="shared" si="3584"/>
        <v>0</v>
      </c>
      <c r="AI1442" s="362">
        <f t="shared" si="3584"/>
        <v>0</v>
      </c>
      <c r="AJ1442" s="362">
        <f t="shared" si="3584"/>
        <v>0</v>
      </c>
      <c r="AK1442" s="362">
        <f t="shared" si="3584"/>
        <v>0</v>
      </c>
      <c r="AL1442" s="362">
        <f t="shared" si="3584"/>
        <v>0</v>
      </c>
      <c r="AM1442" s="362">
        <f t="shared" si="3584"/>
        <v>0</v>
      </c>
      <c r="AN1442" s="362">
        <f t="shared" si="3584"/>
        <v>0</v>
      </c>
      <c r="AO1442" s="362">
        <f t="shared" si="3584"/>
        <v>0</v>
      </c>
      <c r="AP1442" s="362">
        <f t="shared" si="3584"/>
        <v>0</v>
      </c>
      <c r="AQ1442" s="362">
        <f t="shared" si="3584"/>
        <v>0</v>
      </c>
      <c r="AR1442" s="362">
        <f t="shared" si="3584"/>
        <v>0</v>
      </c>
      <c r="AS1442" s="257"/>
    </row>
    <row r="1443" spans="1:45" hidden="1"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hidden="1"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hidden="1" outlineLevel="1">
      <c r="A1445" s="464"/>
      <c r="B1445" s="254" t="s">
        <v>745</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3585">AE1444</f>
        <v>0</v>
      </c>
      <c r="AF1445" s="362">
        <f t="shared" si="3585"/>
        <v>0</v>
      </c>
      <c r="AG1445" s="362">
        <f t="shared" si="3585"/>
        <v>0</v>
      </c>
      <c r="AH1445" s="362">
        <f t="shared" si="3585"/>
        <v>0</v>
      </c>
      <c r="AI1445" s="362">
        <f t="shared" si="3585"/>
        <v>0</v>
      </c>
      <c r="AJ1445" s="362">
        <f t="shared" si="3585"/>
        <v>0</v>
      </c>
      <c r="AK1445" s="362">
        <f t="shared" si="3585"/>
        <v>0</v>
      </c>
      <c r="AL1445" s="362">
        <f t="shared" si="3585"/>
        <v>0</v>
      </c>
      <c r="AM1445" s="362">
        <f t="shared" si="3585"/>
        <v>0</v>
      </c>
      <c r="AN1445" s="362">
        <f t="shared" si="3585"/>
        <v>0</v>
      </c>
      <c r="AO1445" s="362">
        <f t="shared" si="3585"/>
        <v>0</v>
      </c>
      <c r="AP1445" s="362">
        <f t="shared" si="3585"/>
        <v>0</v>
      </c>
      <c r="AQ1445" s="362">
        <f t="shared" si="3585"/>
        <v>0</v>
      </c>
      <c r="AR1445" s="362">
        <f t="shared" si="3585"/>
        <v>0</v>
      </c>
      <c r="AS1445" s="266"/>
    </row>
    <row r="1446" spans="1:45" ht="15.75" hidden="1"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5.75" outlineLevel="1">
      <c r="A1447" s="464"/>
      <c r="B1447" s="454" t="s">
        <v>501</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5.75" outlineLevel="1">
      <c r="A1448" s="464"/>
      <c r="B1448" s="443" t="s">
        <v>497</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customHeight="1" outlineLevel="1">
      <c r="A1449" s="464">
        <v>21</v>
      </c>
      <c r="B1449" s="379" t="s">
        <v>113</v>
      </c>
      <c r="C1449" s="251" t="s">
        <v>25</v>
      </c>
      <c r="D1449" s="255">
        <f>SUMIFS('7.  Persistence Report'!BB$27:BB$603,'7.  Persistence Report'!$D$27:$D$603,$B1449,'7.  Persistence Report'!$H$27:$H$603,$D$1379,'7.  Persistence Report'!$J$27:$J$603,"&lt;&gt;Adjustment")</f>
        <v>0</v>
      </c>
      <c r="E1449" s="255">
        <f>SUMIFS('7.  Persistence Report'!BC$27:BC$603,'7.  Persistence Report'!$D$27:$D$603,$B1449,'7.  Persistence Report'!$H$27:$H$603,$D$1379,'7.  Persistence Report'!$J$27:$J$603,"&lt;&gt;Adjustment")</f>
        <v>0</v>
      </c>
      <c r="F1449" s="255">
        <f>SUMIFS('7.  Persistence Report'!BD$27:BD$603,'7.  Persistence Report'!$D$27:$D$603,$B1449,'7.  Persistence Report'!$H$27:$H$603,$D$1379,'7.  Persistence Report'!$J$27:$J$603,"&lt;&gt;Adjustment")</f>
        <v>0</v>
      </c>
      <c r="G1449" s="255">
        <f>SUMIFS('7.  Persistence Report'!BE$27:BE$603,'7.  Persistence Report'!$D$27:$D$603,$B1449,'7.  Persistence Report'!$H$27:$H$603,$D$1379,'7.  Persistence Report'!$J$27:$J$603,"&lt;&gt;Adjustment")</f>
        <v>0</v>
      </c>
      <c r="H1449" s="255">
        <f>SUMIFS('7.  Persistence Report'!BF$27:BF$603,'7.  Persistence Report'!$D$27:$D$603,$B1449,'7.  Persistence Report'!$H$27:$H$603,$D$1379,'7.  Persistence Report'!$J$27:$J$603,"&lt;&gt;Adjustment")</f>
        <v>0</v>
      </c>
      <c r="I1449" s="255">
        <f>SUMIFS('7.  Persistence Report'!BG$27:BG$603,'7.  Persistence Report'!$D$27:$D$603,$B1449,'7.  Persistence Report'!$H$27:$H$603,$D$1379,'7.  Persistence Report'!$J$27:$J$603,"&lt;&gt;Adjustment")</f>
        <v>0</v>
      </c>
      <c r="J1449" s="255">
        <f>SUMIFS('7.  Persistence Report'!BH$27:BH$603,'7.  Persistence Report'!$D$27:$D$603,$B1449,'7.  Persistence Report'!$H$27:$H$603,$D$1379,'7.  Persistence Report'!$J$27:$J$603,"&lt;&gt;Adjustment")</f>
        <v>0</v>
      </c>
      <c r="K1449" s="255">
        <f>SUMIFS('7.  Persistence Report'!BI$27:BI$603,'7.  Persistence Report'!$D$27:$D$603,$B1449,'7.  Persistence Report'!$H$27:$H$603,$D$1379,'7.  Persistence Report'!$J$27:$J$603,"&lt;&gt;Adjustment")</f>
        <v>0</v>
      </c>
      <c r="L1449" s="255">
        <f>SUMIFS('7.  Persistence Report'!BJ$27:BJ$603,'7.  Persistence Report'!$D$27:$D$603,$B1449,'7.  Persistence Report'!$H$27:$H$603,$D$1379,'7.  Persistence Report'!$J$27:$J$603,"&lt;&gt;Adjustment")</f>
        <v>0</v>
      </c>
      <c r="M1449" s="255">
        <f>SUMIFS('7.  Persistence Report'!BK$27:BK$603,'7.  Persistence Report'!$D$27:$D$603,$B1449,'7.  Persistence Report'!$H$27:$H$603,$D$1379,'7.  Persistence Report'!$J$27:$J$603,"&lt;&gt;Adjustment")</f>
        <v>0</v>
      </c>
      <c r="N1449" s="255">
        <f>SUMIFS('7.  Persistence Report'!BL$27:BL$603,'7.  Persistence Report'!$D$27:$D$603,$B1449,'7.  Persistence Report'!$H$27:$H$603,$D$1379,'7.  Persistence Report'!$J$27:$J$603,"&lt;&gt;Adjustment")</f>
        <v>0</v>
      </c>
      <c r="O1449" s="255">
        <f>SUMIFS('7.  Persistence Report'!BM$27:BM$603,'7.  Persistence Report'!$D$27:$D$603,$B1449,'7.  Persistence Report'!$H$27:$H$603,$D$1379,'7.  Persistence Report'!$J$27:$J$603,"&lt;&gt;Adjustment")</f>
        <v>0</v>
      </c>
      <c r="P1449" s="255">
        <f>SUMIFS('7.  Persistence Report'!BN$27:BN$603,'7.  Persistence Report'!$D$27:$D$603,$B1449,'7.  Persistence Report'!$H$27:$H$603,$D$1379,'7.  Persistence Report'!$J$27:$J$603,"&lt;&gt;Adjustment")</f>
        <v>0</v>
      </c>
      <c r="Q1449" s="251"/>
      <c r="R1449" s="255">
        <f>SUMIFS('7.  Persistence Report'!W$27:W$603,'7.  Persistence Report'!$D$27:$D$603,$B1449,'7.  Persistence Report'!$H$27:$H$603,$R$1379,'7.  Persistence Report'!$J$27:$J$603,"&lt;&gt;Adjustment")</f>
        <v>0</v>
      </c>
      <c r="S1449" s="255">
        <f>SUMIFS('7.  Persistence Report'!X$27:X$603,'7.  Persistence Report'!$D$27:$D$603,$B1449,'7.  Persistence Report'!$H$27:$H$603,$R$1379,'7.  Persistence Report'!$J$27:$J$603,"&lt;&gt;Adjustment")</f>
        <v>0</v>
      </c>
      <c r="T1449" s="255">
        <f>SUMIFS('7.  Persistence Report'!Y$27:Y$603,'7.  Persistence Report'!$D$27:$D$603,$B1449,'7.  Persistence Report'!$H$27:$H$603,$R$1379,'7.  Persistence Report'!$J$27:$J$603,"&lt;&gt;Adjustment")</f>
        <v>0</v>
      </c>
      <c r="U1449" s="255">
        <f>SUMIFS('7.  Persistence Report'!Z$27:Z$603,'7.  Persistence Report'!$D$27:$D$603,$B1449,'7.  Persistence Report'!$H$27:$H$603,$R$1379,'7.  Persistence Report'!$J$27:$J$603,"&lt;&gt;Adjustment")</f>
        <v>0</v>
      </c>
      <c r="V1449" s="255">
        <f>SUMIFS('7.  Persistence Report'!AA$27:AA$603,'7.  Persistence Report'!$D$27:$D$603,$B1449,'7.  Persistence Report'!$H$27:$H$603,$R$1379,'7.  Persistence Report'!$J$27:$J$603,"&lt;&gt;Adjustment")</f>
        <v>0</v>
      </c>
      <c r="W1449" s="255">
        <f>SUMIFS('7.  Persistence Report'!AB$27:AB$603,'7.  Persistence Report'!$D$27:$D$603,$B1449,'7.  Persistence Report'!$H$27:$H$603,$R$1379,'7.  Persistence Report'!$J$27:$J$603,"&lt;&gt;Adjustment")</f>
        <v>0</v>
      </c>
      <c r="X1449" s="255">
        <f>SUMIFS('7.  Persistence Report'!AC$27:AC$603,'7.  Persistence Report'!$D$27:$D$603,$B1449,'7.  Persistence Report'!$H$27:$H$603,$R$1379,'7.  Persistence Report'!$J$27:$J$603,"&lt;&gt;Adjustment")</f>
        <v>0</v>
      </c>
      <c r="Y1449" s="255">
        <f>SUMIFS('7.  Persistence Report'!AD$27:AD$603,'7.  Persistence Report'!$D$27:$D$603,$B1449,'7.  Persistence Report'!$H$27:$H$603,$R$1379,'7.  Persistence Report'!$J$27:$J$603,"&lt;&gt;Adjustment")</f>
        <v>0</v>
      </c>
      <c r="Z1449" s="255">
        <f>SUMIFS('7.  Persistence Report'!AE$27:AE$603,'7.  Persistence Report'!$D$27:$D$603,$B1449,'7.  Persistence Report'!$H$27:$H$603,$R$1379,'7.  Persistence Report'!$J$27:$J$603,"&lt;&gt;Adjustment")</f>
        <v>0</v>
      </c>
      <c r="AA1449" s="255">
        <f>SUMIFS('7.  Persistence Report'!AF$27:AF$603,'7.  Persistence Report'!$D$27:$D$603,$B1449,'7.  Persistence Report'!$H$27:$H$603,$R$1379,'7.  Persistence Report'!$J$27:$J$603,"&lt;&gt;Adjustment")</f>
        <v>0</v>
      </c>
      <c r="AB1449" s="255">
        <f>SUMIFS('7.  Persistence Report'!AG$27:AG$603,'7.  Persistence Report'!$D$27:$D$603,$B1449,'7.  Persistence Report'!$H$27:$H$603,$R$1379,'7.  Persistence Report'!$J$27:$J$603,"&lt;&gt;Adjustment")</f>
        <v>0</v>
      </c>
      <c r="AC1449" s="255">
        <f>SUMIFS('7.  Persistence Report'!AH$27:AH$603,'7.  Persistence Report'!$D$27:$D$603,$B1449,'7.  Persistence Report'!$H$27:$H$603,$R$1379,'7.  Persistence Report'!$J$27:$J$603,"&lt;&gt;Adjustment")</f>
        <v>0</v>
      </c>
      <c r="AD1449" s="255">
        <f>SUMIFS('7.  Persistence Report'!AI$27:AI$603,'7.  Persistence Report'!$D$27:$D$603,$B1449,'7.  Persistence Report'!$H$27:$H$603,$R$1379,'7.  Persistence Report'!$J$27:$J$603,"&lt;&gt;Adjustment")</f>
        <v>0</v>
      </c>
      <c r="AE1449" s="361">
        <f>IFERROR(VLOOKUP($B1449,'3-a.  Rate Class Allocations'!$B:$BK,52,FALSE),0)</f>
        <v>0</v>
      </c>
      <c r="AF1449" s="361">
        <f>IFERROR(VLOOKUP($B1449,'3-a.  Rate Class Allocations'!$B:$BK,54,FALSE),0)</f>
        <v>0</v>
      </c>
      <c r="AG1449" s="361">
        <f>IFERROR(VLOOKUP($B1449,'3-a.  Rate Class Allocations'!$B:$BK,56,FALSE),0)</f>
        <v>0</v>
      </c>
      <c r="AH1449" s="361">
        <f>IFERROR(VLOOKUP($B1449,'3-a.  Rate Class Allocations'!$B:$BK,57,FALSE),0)</f>
        <v>0</v>
      </c>
      <c r="AI1449" s="361">
        <f>IFERROR(VLOOKUP($B1449,'3-a.  Rate Class Allocations'!$B:$BK,59,FALSE),0)</f>
        <v>0</v>
      </c>
      <c r="AJ1449" s="361">
        <f>IFERROR(VLOOKUP($B1449,'3-a.  Rate Class Allocations'!$B:$BK,61,FALSE),0)</f>
        <v>0</v>
      </c>
      <c r="AK1449" s="361"/>
      <c r="AL1449" s="361"/>
      <c r="AM1449" s="361"/>
      <c r="AN1449" s="361"/>
      <c r="AO1449" s="361"/>
      <c r="AP1449" s="361"/>
      <c r="AQ1449" s="361"/>
      <c r="AR1449" s="361"/>
      <c r="AS1449" s="256">
        <f>SUM(AE1449:AR1449)</f>
        <v>0</v>
      </c>
    </row>
    <row r="1450" spans="1:45" ht="15" customHeight="1" outlineLevel="1">
      <c r="A1450" s="464"/>
      <c r="B1450" s="254" t="s">
        <v>745</v>
      </c>
      <c r="C1450" s="251" t="s">
        <v>163</v>
      </c>
      <c r="D1450" s="255">
        <f>SUMIFS('7.  Persistence Report'!BB$27:BB$603,'7.  Persistence Report'!$D$27:$D$603,$B1449,'7.  Persistence Report'!$H$27:$H$603,$D$1379,'7.  Persistence Report'!$J$27:$J$603,"Adjustment")</f>
        <v>0</v>
      </c>
      <c r="E1450" s="255">
        <f>SUMIFS('7.  Persistence Report'!BC$27:BC$603,'7.  Persistence Report'!$D$27:$D$603,$B1449,'7.  Persistence Report'!$H$27:$H$603,$D$1379,'7.  Persistence Report'!$J$27:$J$603,"Adjustment")</f>
        <v>0</v>
      </c>
      <c r="F1450" s="255">
        <f>SUMIFS('7.  Persistence Report'!BD$27:BD$603,'7.  Persistence Report'!$D$27:$D$603,$B1449,'7.  Persistence Report'!$H$27:$H$603,$D$1379,'7.  Persistence Report'!$J$27:$J$603,"Adjustment")</f>
        <v>0</v>
      </c>
      <c r="G1450" s="255">
        <f>SUMIFS('7.  Persistence Report'!BE$27:BE$603,'7.  Persistence Report'!$D$27:$D$603,$B1449,'7.  Persistence Report'!$H$27:$H$603,$D$1379,'7.  Persistence Report'!$J$27:$J$603,"Adjustment")</f>
        <v>0</v>
      </c>
      <c r="H1450" s="255">
        <f>SUMIFS('7.  Persistence Report'!BF$27:BF$603,'7.  Persistence Report'!$D$27:$D$603,$B1449,'7.  Persistence Report'!$H$27:$H$603,$D$1379,'7.  Persistence Report'!$J$27:$J$603,"Adjustment")</f>
        <v>0</v>
      </c>
      <c r="I1450" s="255">
        <f>SUMIFS('7.  Persistence Report'!BG$27:BG$603,'7.  Persistence Report'!$D$27:$D$603,$B1449,'7.  Persistence Report'!$H$27:$H$603,$D$1379,'7.  Persistence Report'!$J$27:$J$603,"Adjustment")</f>
        <v>0</v>
      </c>
      <c r="J1450" s="255">
        <f>SUMIFS('7.  Persistence Report'!BH$27:BH$603,'7.  Persistence Report'!$D$27:$D$603,$B1449,'7.  Persistence Report'!$H$27:$H$603,$D$1379,'7.  Persistence Report'!$J$27:$J$603,"Adjustment")</f>
        <v>0</v>
      </c>
      <c r="K1450" s="255">
        <f>SUMIFS('7.  Persistence Report'!BI$27:BI$603,'7.  Persistence Report'!$D$27:$D$603,$B1449,'7.  Persistence Report'!$H$27:$H$603,$D$1379,'7.  Persistence Report'!$J$27:$J$603,"Adjustment")</f>
        <v>0</v>
      </c>
      <c r="L1450" s="255">
        <f>SUMIFS('7.  Persistence Report'!BJ$27:BJ$603,'7.  Persistence Report'!$D$27:$D$603,$B1449,'7.  Persistence Report'!$H$27:$H$603,$D$1379,'7.  Persistence Report'!$J$27:$J$603,"Adjustment")</f>
        <v>0</v>
      </c>
      <c r="M1450" s="255">
        <f>SUMIFS('7.  Persistence Report'!BK$27:BK$603,'7.  Persistence Report'!$D$27:$D$603,$B1449,'7.  Persistence Report'!$H$27:$H$603,$D$1379,'7.  Persistence Report'!$J$27:$J$603,"Adjustment")</f>
        <v>0</v>
      </c>
      <c r="N1450" s="255">
        <f>SUMIFS('7.  Persistence Report'!BL$27:BL$603,'7.  Persistence Report'!$D$27:$D$603,$B1449,'7.  Persistence Report'!$H$27:$H$603,$D$1379,'7.  Persistence Report'!$J$27:$J$603,"Adjustment")</f>
        <v>0</v>
      </c>
      <c r="O1450" s="255">
        <f>SUMIFS('7.  Persistence Report'!BM$27:BM$603,'7.  Persistence Report'!$D$27:$D$603,$B1449,'7.  Persistence Report'!$H$27:$H$603,$D$1379,'7.  Persistence Report'!$J$27:$J$603,"Adjustment")</f>
        <v>0</v>
      </c>
      <c r="P1450" s="255">
        <f>SUMIFS('7.  Persistence Report'!BN$27:BN$603,'7.  Persistence Report'!$D$27:$D$603,$B1449,'7.  Persistence Report'!$H$27:$H$603,$D$1379,'7.  Persistence Report'!$J$27:$J$603,"Adjustment")</f>
        <v>0</v>
      </c>
      <c r="Q1450" s="251"/>
      <c r="R1450" s="255">
        <f>SUMIFS('7.  Persistence Report'!W$27:W$603,'7.  Persistence Report'!$D$27:$D$603,$B1449,'7.  Persistence Report'!$H$27:$H$603,$R$1379,'7.  Persistence Report'!$J$27:$J$603,"Adjustment")</f>
        <v>0</v>
      </c>
      <c r="S1450" s="255">
        <f>SUMIFS('7.  Persistence Report'!X$27:X$603,'7.  Persistence Report'!$D$27:$D$603,$B1449,'7.  Persistence Report'!$H$27:$H$603,$R$1379,'7.  Persistence Report'!$J$27:$J$603,"Adjustment")</f>
        <v>0</v>
      </c>
      <c r="T1450" s="255">
        <f>SUMIFS('7.  Persistence Report'!Y$27:Y$603,'7.  Persistence Report'!$D$27:$D$603,$B1449,'7.  Persistence Report'!$H$27:$H$603,$R$1379,'7.  Persistence Report'!$J$27:$J$603,"Adjustment")</f>
        <v>0</v>
      </c>
      <c r="U1450" s="255">
        <f>SUMIFS('7.  Persistence Report'!Z$27:Z$603,'7.  Persistence Report'!$D$27:$D$603,$B1449,'7.  Persistence Report'!$H$27:$H$603,$R$1379,'7.  Persistence Report'!$J$27:$J$603,"Adjustment")</f>
        <v>0</v>
      </c>
      <c r="V1450" s="255">
        <f>SUMIFS('7.  Persistence Report'!AA$27:AA$603,'7.  Persistence Report'!$D$27:$D$603,$B1449,'7.  Persistence Report'!$H$27:$H$603,$R$1379,'7.  Persistence Report'!$J$27:$J$603,"Adjustment")</f>
        <v>0</v>
      </c>
      <c r="W1450" s="255">
        <f>SUMIFS('7.  Persistence Report'!AB$27:AB$603,'7.  Persistence Report'!$D$27:$D$603,$B1449,'7.  Persistence Report'!$H$27:$H$603,$R$1379,'7.  Persistence Report'!$J$27:$J$603,"Adjustment")</f>
        <v>0</v>
      </c>
      <c r="X1450" s="255">
        <f>SUMIFS('7.  Persistence Report'!AC$27:AC$603,'7.  Persistence Report'!$D$27:$D$603,$B1449,'7.  Persistence Report'!$H$27:$H$603,$R$1379,'7.  Persistence Report'!$J$27:$J$603,"Adjustment")</f>
        <v>0</v>
      </c>
      <c r="Y1450" s="255">
        <f>SUMIFS('7.  Persistence Report'!AD$27:AD$603,'7.  Persistence Report'!$D$27:$D$603,$B1449,'7.  Persistence Report'!$H$27:$H$603,$R$1379,'7.  Persistence Report'!$J$27:$J$603,"Adjustment")</f>
        <v>0</v>
      </c>
      <c r="Z1450" s="255">
        <f>SUMIFS('7.  Persistence Report'!AE$27:AE$603,'7.  Persistence Report'!$D$27:$D$603,$B1449,'7.  Persistence Report'!$H$27:$H$603,$R$1379,'7.  Persistence Report'!$J$27:$J$603,"Adjustment")</f>
        <v>0</v>
      </c>
      <c r="AA1450" s="255">
        <f>SUMIFS('7.  Persistence Report'!AF$27:AF$603,'7.  Persistence Report'!$D$27:$D$603,$B1449,'7.  Persistence Report'!$H$27:$H$603,$R$1379,'7.  Persistence Report'!$J$27:$J$603,"Adjustment")</f>
        <v>0</v>
      </c>
      <c r="AB1450" s="255">
        <f>SUMIFS('7.  Persistence Report'!AG$27:AG$603,'7.  Persistence Report'!$D$27:$D$603,$B1449,'7.  Persistence Report'!$H$27:$H$603,$R$1379,'7.  Persistence Report'!$J$27:$J$603,"Adjustment")</f>
        <v>0</v>
      </c>
      <c r="AC1450" s="255">
        <f>SUMIFS('7.  Persistence Report'!AH$27:AH$603,'7.  Persistence Report'!$D$27:$D$603,$B1449,'7.  Persistence Report'!$H$27:$H$603,$R$1379,'7.  Persistence Report'!$J$27:$J$603,"Adjustment")</f>
        <v>0</v>
      </c>
      <c r="AD1450" s="255">
        <f>SUMIFS('7.  Persistence Report'!AI$27:AI$603,'7.  Persistence Report'!$D$27:$D$603,$B1449,'7.  Persistence Report'!$H$27:$H$603,$R$1379,'7.  Persistence Report'!$J$27:$J$603,"Adjustment")</f>
        <v>0</v>
      </c>
      <c r="AE1450" s="362">
        <f>AE1449</f>
        <v>0</v>
      </c>
      <c r="AF1450" s="362">
        <f t="shared" ref="AF1450:AR1450" si="3586">AF1449</f>
        <v>0</v>
      </c>
      <c r="AG1450" s="362">
        <f t="shared" si="3586"/>
        <v>0</v>
      </c>
      <c r="AH1450" s="362">
        <f t="shared" si="3586"/>
        <v>0</v>
      </c>
      <c r="AI1450" s="362">
        <f t="shared" si="3586"/>
        <v>0</v>
      </c>
      <c r="AJ1450" s="362">
        <f t="shared" si="3586"/>
        <v>0</v>
      </c>
      <c r="AK1450" s="362">
        <f t="shared" si="3586"/>
        <v>0</v>
      </c>
      <c r="AL1450" s="362">
        <f t="shared" si="3586"/>
        <v>0</v>
      </c>
      <c r="AM1450" s="362">
        <f t="shared" si="3586"/>
        <v>0</v>
      </c>
      <c r="AN1450" s="362">
        <f t="shared" si="3586"/>
        <v>0</v>
      </c>
      <c r="AO1450" s="362">
        <f t="shared" si="3586"/>
        <v>0</v>
      </c>
      <c r="AP1450" s="362">
        <f t="shared" si="3586"/>
        <v>0</v>
      </c>
      <c r="AQ1450" s="362">
        <f t="shared" si="3586"/>
        <v>0</v>
      </c>
      <c r="AR1450" s="362">
        <f t="shared" si="3586"/>
        <v>0</v>
      </c>
      <c r="AS1450" s="266"/>
    </row>
    <row r="1451" spans="1:45" ht="15"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customHeight="1" outlineLevel="1">
      <c r="A1452" s="464">
        <v>22</v>
      </c>
      <c r="B1452" s="379" t="s">
        <v>114</v>
      </c>
      <c r="C1452" s="251" t="s">
        <v>25</v>
      </c>
      <c r="D1452" s="255">
        <f>SUMIFS('7.  Persistence Report'!BB$27:BB$603,'7.  Persistence Report'!$D$27:$D$603,$B1452,'7.  Persistence Report'!$H$27:$H$603,$D$1379,'7.  Persistence Report'!$J$27:$J$603,"&lt;&gt;Adjustment")</f>
        <v>0</v>
      </c>
      <c r="E1452" s="255">
        <f>SUMIFS('7.  Persistence Report'!BC$27:BC$603,'7.  Persistence Report'!$D$27:$D$603,$B1452,'7.  Persistence Report'!$H$27:$H$603,$D$1379,'7.  Persistence Report'!$J$27:$J$603,"&lt;&gt;Adjustment")</f>
        <v>0</v>
      </c>
      <c r="F1452" s="255">
        <f>SUMIFS('7.  Persistence Report'!BD$27:BD$603,'7.  Persistence Report'!$D$27:$D$603,$B1452,'7.  Persistence Report'!$H$27:$H$603,$D$1379,'7.  Persistence Report'!$J$27:$J$603,"&lt;&gt;Adjustment")</f>
        <v>0</v>
      </c>
      <c r="G1452" s="255">
        <f>SUMIFS('7.  Persistence Report'!BE$27:BE$603,'7.  Persistence Report'!$D$27:$D$603,$B1452,'7.  Persistence Report'!$H$27:$H$603,$D$1379,'7.  Persistence Report'!$J$27:$J$603,"&lt;&gt;Adjustment")</f>
        <v>0</v>
      </c>
      <c r="H1452" s="255">
        <f>SUMIFS('7.  Persistence Report'!BF$27:BF$603,'7.  Persistence Report'!$D$27:$D$603,$B1452,'7.  Persistence Report'!$H$27:$H$603,$D$1379,'7.  Persistence Report'!$J$27:$J$603,"&lt;&gt;Adjustment")</f>
        <v>0</v>
      </c>
      <c r="I1452" s="255">
        <f>SUMIFS('7.  Persistence Report'!BG$27:BG$603,'7.  Persistence Report'!$D$27:$D$603,$B1452,'7.  Persistence Report'!$H$27:$H$603,$D$1379,'7.  Persistence Report'!$J$27:$J$603,"&lt;&gt;Adjustment")</f>
        <v>0</v>
      </c>
      <c r="J1452" s="255">
        <f>SUMIFS('7.  Persistence Report'!BH$27:BH$603,'7.  Persistence Report'!$D$27:$D$603,$B1452,'7.  Persistence Report'!$H$27:$H$603,$D$1379,'7.  Persistence Report'!$J$27:$J$603,"&lt;&gt;Adjustment")</f>
        <v>0</v>
      </c>
      <c r="K1452" s="255">
        <f>SUMIFS('7.  Persistence Report'!BI$27:BI$603,'7.  Persistence Report'!$D$27:$D$603,$B1452,'7.  Persistence Report'!$H$27:$H$603,$D$1379,'7.  Persistence Report'!$J$27:$J$603,"&lt;&gt;Adjustment")</f>
        <v>0</v>
      </c>
      <c r="L1452" s="255">
        <f>SUMIFS('7.  Persistence Report'!BJ$27:BJ$603,'7.  Persistence Report'!$D$27:$D$603,$B1452,'7.  Persistence Report'!$H$27:$H$603,$D$1379,'7.  Persistence Report'!$J$27:$J$603,"&lt;&gt;Adjustment")</f>
        <v>0</v>
      </c>
      <c r="M1452" s="255">
        <f>SUMIFS('7.  Persistence Report'!BK$27:BK$603,'7.  Persistence Report'!$D$27:$D$603,$B1452,'7.  Persistence Report'!$H$27:$H$603,$D$1379,'7.  Persistence Report'!$J$27:$J$603,"&lt;&gt;Adjustment")</f>
        <v>0</v>
      </c>
      <c r="N1452" s="255">
        <f>SUMIFS('7.  Persistence Report'!BL$27:BL$603,'7.  Persistence Report'!$D$27:$D$603,$B1452,'7.  Persistence Report'!$H$27:$H$603,$D$1379,'7.  Persistence Report'!$J$27:$J$603,"&lt;&gt;Adjustment")</f>
        <v>0</v>
      </c>
      <c r="O1452" s="255">
        <f>SUMIFS('7.  Persistence Report'!BM$27:BM$603,'7.  Persistence Report'!$D$27:$D$603,$B1452,'7.  Persistence Report'!$H$27:$H$603,$D$1379,'7.  Persistence Report'!$J$27:$J$603,"&lt;&gt;Adjustment")</f>
        <v>0</v>
      </c>
      <c r="P1452" s="255">
        <f>SUMIFS('7.  Persistence Report'!BN$27:BN$603,'7.  Persistence Report'!$D$27:$D$603,$B1452,'7.  Persistence Report'!$H$27:$H$603,$D$1379,'7.  Persistence Report'!$J$27:$J$603,"&lt;&gt;Adjustment")</f>
        <v>0</v>
      </c>
      <c r="Q1452" s="251"/>
      <c r="R1452" s="255">
        <f>SUMIFS('7.  Persistence Report'!W$27:W$603,'7.  Persistence Report'!$D$27:$D$603,$B1452,'7.  Persistence Report'!$H$27:$H$603,$R$1379,'7.  Persistence Report'!$J$27:$J$603,"&lt;&gt;Adjustment")</f>
        <v>0</v>
      </c>
      <c r="S1452" s="255">
        <f>SUMIFS('7.  Persistence Report'!X$27:X$603,'7.  Persistence Report'!$D$27:$D$603,$B1452,'7.  Persistence Report'!$H$27:$H$603,$R$1379,'7.  Persistence Report'!$J$27:$J$603,"&lt;&gt;Adjustment")</f>
        <v>0</v>
      </c>
      <c r="T1452" s="255">
        <f>SUMIFS('7.  Persistence Report'!Y$27:Y$603,'7.  Persistence Report'!$D$27:$D$603,$B1452,'7.  Persistence Report'!$H$27:$H$603,$R$1379,'7.  Persistence Report'!$J$27:$J$603,"&lt;&gt;Adjustment")</f>
        <v>0</v>
      </c>
      <c r="U1452" s="255">
        <f>SUMIFS('7.  Persistence Report'!Z$27:Z$603,'7.  Persistence Report'!$D$27:$D$603,$B1452,'7.  Persistence Report'!$H$27:$H$603,$R$1379,'7.  Persistence Report'!$J$27:$J$603,"&lt;&gt;Adjustment")</f>
        <v>0</v>
      </c>
      <c r="V1452" s="255">
        <f>SUMIFS('7.  Persistence Report'!AA$27:AA$603,'7.  Persistence Report'!$D$27:$D$603,$B1452,'7.  Persistence Report'!$H$27:$H$603,$R$1379,'7.  Persistence Report'!$J$27:$J$603,"&lt;&gt;Adjustment")</f>
        <v>0</v>
      </c>
      <c r="W1452" s="255">
        <f>SUMIFS('7.  Persistence Report'!AB$27:AB$603,'7.  Persistence Report'!$D$27:$D$603,$B1452,'7.  Persistence Report'!$H$27:$H$603,$R$1379,'7.  Persistence Report'!$J$27:$J$603,"&lt;&gt;Adjustment")</f>
        <v>0</v>
      </c>
      <c r="X1452" s="255">
        <f>SUMIFS('7.  Persistence Report'!AC$27:AC$603,'7.  Persistence Report'!$D$27:$D$603,$B1452,'7.  Persistence Report'!$H$27:$H$603,$R$1379,'7.  Persistence Report'!$J$27:$J$603,"&lt;&gt;Adjustment")</f>
        <v>0</v>
      </c>
      <c r="Y1452" s="255">
        <f>SUMIFS('7.  Persistence Report'!AD$27:AD$603,'7.  Persistence Report'!$D$27:$D$603,$B1452,'7.  Persistence Report'!$H$27:$H$603,$R$1379,'7.  Persistence Report'!$J$27:$J$603,"&lt;&gt;Adjustment")</f>
        <v>0</v>
      </c>
      <c r="Z1452" s="255">
        <f>SUMIFS('7.  Persistence Report'!AE$27:AE$603,'7.  Persistence Report'!$D$27:$D$603,$B1452,'7.  Persistence Report'!$H$27:$H$603,$R$1379,'7.  Persistence Report'!$J$27:$J$603,"&lt;&gt;Adjustment")</f>
        <v>0</v>
      </c>
      <c r="AA1452" s="255">
        <f>SUMIFS('7.  Persistence Report'!AF$27:AF$603,'7.  Persistence Report'!$D$27:$D$603,$B1452,'7.  Persistence Report'!$H$27:$H$603,$R$1379,'7.  Persistence Report'!$J$27:$J$603,"&lt;&gt;Adjustment")</f>
        <v>0</v>
      </c>
      <c r="AB1452" s="255">
        <f>SUMIFS('7.  Persistence Report'!AG$27:AG$603,'7.  Persistence Report'!$D$27:$D$603,$B1452,'7.  Persistence Report'!$H$27:$H$603,$R$1379,'7.  Persistence Report'!$J$27:$J$603,"&lt;&gt;Adjustment")</f>
        <v>0</v>
      </c>
      <c r="AC1452" s="255">
        <f>SUMIFS('7.  Persistence Report'!AH$27:AH$603,'7.  Persistence Report'!$D$27:$D$603,$B1452,'7.  Persistence Report'!$H$27:$H$603,$R$1379,'7.  Persistence Report'!$J$27:$J$603,"&lt;&gt;Adjustment")</f>
        <v>0</v>
      </c>
      <c r="AD1452" s="255">
        <f>SUMIFS('7.  Persistence Report'!AI$27:AI$603,'7.  Persistence Report'!$D$27:$D$603,$B1452,'7.  Persistence Report'!$H$27:$H$603,$R$1379,'7.  Persistence Report'!$J$27:$J$603,"&lt;&gt;Adjustment")</f>
        <v>0</v>
      </c>
      <c r="AE1452" s="361">
        <f>IFERROR(VLOOKUP($B1452,'3-a.  Rate Class Allocations'!$B:$BK,52,FALSE),0)</f>
        <v>0</v>
      </c>
      <c r="AF1452" s="361">
        <f>IFERROR(VLOOKUP($B1452,'3-a.  Rate Class Allocations'!$B:$BK,54,FALSE),0)</f>
        <v>0</v>
      </c>
      <c r="AG1452" s="361">
        <f>IFERROR(VLOOKUP($B1452,'3-a.  Rate Class Allocations'!$B:$BK,56,FALSE),0)</f>
        <v>0</v>
      </c>
      <c r="AH1452" s="361">
        <f>IFERROR(VLOOKUP($B1452,'3-a.  Rate Class Allocations'!$B:$BK,57,FALSE),0)</f>
        <v>0</v>
      </c>
      <c r="AI1452" s="361">
        <f>IFERROR(VLOOKUP($B1452,'3-a.  Rate Class Allocations'!$B:$BK,59,FALSE),0)</f>
        <v>0</v>
      </c>
      <c r="AJ1452" s="361">
        <f>IFERROR(VLOOKUP($B1452,'3-a.  Rate Class Allocations'!$B:$BK,61,FALSE),0)</f>
        <v>0</v>
      </c>
      <c r="AK1452" s="361"/>
      <c r="AL1452" s="361"/>
      <c r="AM1452" s="361"/>
      <c r="AN1452" s="361"/>
      <c r="AO1452" s="361"/>
      <c r="AP1452" s="361"/>
      <c r="AQ1452" s="361"/>
      <c r="AR1452" s="361"/>
      <c r="AS1452" s="256">
        <f>SUM(AE1452:AR1452)</f>
        <v>0</v>
      </c>
    </row>
    <row r="1453" spans="1:45" ht="15" customHeight="1" outlineLevel="1">
      <c r="A1453" s="464"/>
      <c r="B1453" s="254" t="s">
        <v>745</v>
      </c>
      <c r="C1453" s="251" t="s">
        <v>163</v>
      </c>
      <c r="D1453" s="255">
        <f>SUMIFS('7.  Persistence Report'!BB$27:BB$603,'7.  Persistence Report'!$D$27:$D$603,$B1452,'7.  Persistence Report'!$H$27:$H$603,$D$1379,'7.  Persistence Report'!$J$27:$J$603,"Adjustment")</f>
        <v>0</v>
      </c>
      <c r="E1453" s="255">
        <f>SUMIFS('7.  Persistence Report'!BC$27:BC$603,'7.  Persistence Report'!$D$27:$D$603,$B1452,'7.  Persistence Report'!$H$27:$H$603,$D$1379,'7.  Persistence Report'!$J$27:$J$603,"Adjustment")</f>
        <v>0</v>
      </c>
      <c r="F1453" s="255">
        <f>SUMIFS('7.  Persistence Report'!BD$27:BD$603,'7.  Persistence Report'!$D$27:$D$603,$B1452,'7.  Persistence Report'!$H$27:$H$603,$D$1379,'7.  Persistence Report'!$J$27:$J$603,"Adjustment")</f>
        <v>0</v>
      </c>
      <c r="G1453" s="255">
        <f>SUMIFS('7.  Persistence Report'!BE$27:BE$603,'7.  Persistence Report'!$D$27:$D$603,$B1452,'7.  Persistence Report'!$H$27:$H$603,$D$1379,'7.  Persistence Report'!$J$27:$J$603,"Adjustment")</f>
        <v>0</v>
      </c>
      <c r="H1453" s="255">
        <f>SUMIFS('7.  Persistence Report'!BF$27:BF$603,'7.  Persistence Report'!$D$27:$D$603,$B1452,'7.  Persistence Report'!$H$27:$H$603,$D$1379,'7.  Persistence Report'!$J$27:$J$603,"Adjustment")</f>
        <v>0</v>
      </c>
      <c r="I1453" s="255">
        <f>SUMIFS('7.  Persistence Report'!BG$27:BG$603,'7.  Persistence Report'!$D$27:$D$603,$B1452,'7.  Persistence Report'!$H$27:$H$603,$D$1379,'7.  Persistence Report'!$J$27:$J$603,"Adjustment")</f>
        <v>0</v>
      </c>
      <c r="J1453" s="255">
        <f>SUMIFS('7.  Persistence Report'!BH$27:BH$603,'7.  Persistence Report'!$D$27:$D$603,$B1452,'7.  Persistence Report'!$H$27:$H$603,$D$1379,'7.  Persistence Report'!$J$27:$J$603,"Adjustment")</f>
        <v>0</v>
      </c>
      <c r="K1453" s="255">
        <f>SUMIFS('7.  Persistence Report'!BI$27:BI$603,'7.  Persistence Report'!$D$27:$D$603,$B1452,'7.  Persistence Report'!$H$27:$H$603,$D$1379,'7.  Persistence Report'!$J$27:$J$603,"Adjustment")</f>
        <v>0</v>
      </c>
      <c r="L1453" s="255">
        <f>SUMIFS('7.  Persistence Report'!BJ$27:BJ$603,'7.  Persistence Report'!$D$27:$D$603,$B1452,'7.  Persistence Report'!$H$27:$H$603,$D$1379,'7.  Persistence Report'!$J$27:$J$603,"Adjustment")</f>
        <v>0</v>
      </c>
      <c r="M1453" s="255">
        <f>SUMIFS('7.  Persistence Report'!BK$27:BK$603,'7.  Persistence Report'!$D$27:$D$603,$B1452,'7.  Persistence Report'!$H$27:$H$603,$D$1379,'7.  Persistence Report'!$J$27:$J$603,"Adjustment")</f>
        <v>0</v>
      </c>
      <c r="N1453" s="255">
        <f>SUMIFS('7.  Persistence Report'!BL$27:BL$603,'7.  Persistence Report'!$D$27:$D$603,$B1452,'7.  Persistence Report'!$H$27:$H$603,$D$1379,'7.  Persistence Report'!$J$27:$J$603,"Adjustment")</f>
        <v>0</v>
      </c>
      <c r="O1453" s="255">
        <f>SUMIFS('7.  Persistence Report'!BM$27:BM$603,'7.  Persistence Report'!$D$27:$D$603,$B1452,'7.  Persistence Report'!$H$27:$H$603,$D$1379,'7.  Persistence Report'!$J$27:$J$603,"Adjustment")</f>
        <v>0</v>
      </c>
      <c r="P1453" s="255">
        <f>SUMIFS('7.  Persistence Report'!BN$27:BN$603,'7.  Persistence Report'!$D$27:$D$603,$B1452,'7.  Persistence Report'!$H$27:$H$603,$D$1379,'7.  Persistence Report'!$J$27:$J$603,"Adjustment")</f>
        <v>0</v>
      </c>
      <c r="Q1453" s="251"/>
      <c r="R1453" s="255">
        <f>SUMIFS('7.  Persistence Report'!W$27:W$603,'7.  Persistence Report'!$D$27:$D$603,$B1452,'7.  Persistence Report'!$H$27:$H$603,$R$1379,'7.  Persistence Report'!$J$27:$J$603,"Adjustment")</f>
        <v>0</v>
      </c>
      <c r="S1453" s="255">
        <f>SUMIFS('7.  Persistence Report'!X$27:X$603,'7.  Persistence Report'!$D$27:$D$603,$B1452,'7.  Persistence Report'!$H$27:$H$603,$R$1379,'7.  Persistence Report'!$J$27:$J$603,"Adjustment")</f>
        <v>0</v>
      </c>
      <c r="T1453" s="255">
        <f>SUMIFS('7.  Persistence Report'!Y$27:Y$603,'7.  Persistence Report'!$D$27:$D$603,$B1452,'7.  Persistence Report'!$H$27:$H$603,$R$1379,'7.  Persistence Report'!$J$27:$J$603,"Adjustment")</f>
        <v>0</v>
      </c>
      <c r="U1453" s="255">
        <f>SUMIFS('7.  Persistence Report'!Z$27:Z$603,'7.  Persistence Report'!$D$27:$D$603,$B1452,'7.  Persistence Report'!$H$27:$H$603,$R$1379,'7.  Persistence Report'!$J$27:$J$603,"Adjustment")</f>
        <v>0</v>
      </c>
      <c r="V1453" s="255">
        <f>SUMIFS('7.  Persistence Report'!AA$27:AA$603,'7.  Persistence Report'!$D$27:$D$603,$B1452,'7.  Persistence Report'!$H$27:$H$603,$R$1379,'7.  Persistence Report'!$J$27:$J$603,"Adjustment")</f>
        <v>0</v>
      </c>
      <c r="W1453" s="255">
        <f>SUMIFS('7.  Persistence Report'!AB$27:AB$603,'7.  Persistence Report'!$D$27:$D$603,$B1452,'7.  Persistence Report'!$H$27:$H$603,$R$1379,'7.  Persistence Report'!$J$27:$J$603,"Adjustment")</f>
        <v>0</v>
      </c>
      <c r="X1453" s="255">
        <f>SUMIFS('7.  Persistence Report'!AC$27:AC$603,'7.  Persistence Report'!$D$27:$D$603,$B1452,'7.  Persistence Report'!$H$27:$H$603,$R$1379,'7.  Persistence Report'!$J$27:$J$603,"Adjustment")</f>
        <v>0</v>
      </c>
      <c r="Y1453" s="255">
        <f>SUMIFS('7.  Persistence Report'!AD$27:AD$603,'7.  Persistence Report'!$D$27:$D$603,$B1452,'7.  Persistence Report'!$H$27:$H$603,$R$1379,'7.  Persistence Report'!$J$27:$J$603,"Adjustment")</f>
        <v>0</v>
      </c>
      <c r="Z1453" s="255">
        <f>SUMIFS('7.  Persistence Report'!AE$27:AE$603,'7.  Persistence Report'!$D$27:$D$603,$B1452,'7.  Persistence Report'!$H$27:$H$603,$R$1379,'7.  Persistence Report'!$J$27:$J$603,"Adjustment")</f>
        <v>0</v>
      </c>
      <c r="AA1453" s="255">
        <f>SUMIFS('7.  Persistence Report'!AF$27:AF$603,'7.  Persistence Report'!$D$27:$D$603,$B1452,'7.  Persistence Report'!$H$27:$H$603,$R$1379,'7.  Persistence Report'!$J$27:$J$603,"Adjustment")</f>
        <v>0</v>
      </c>
      <c r="AB1453" s="255">
        <f>SUMIFS('7.  Persistence Report'!AG$27:AG$603,'7.  Persistence Report'!$D$27:$D$603,$B1452,'7.  Persistence Report'!$H$27:$H$603,$R$1379,'7.  Persistence Report'!$J$27:$J$603,"Adjustment")</f>
        <v>0</v>
      </c>
      <c r="AC1453" s="255">
        <f>SUMIFS('7.  Persistence Report'!AH$27:AH$603,'7.  Persistence Report'!$D$27:$D$603,$B1452,'7.  Persistence Report'!$H$27:$H$603,$R$1379,'7.  Persistence Report'!$J$27:$J$603,"Adjustment")</f>
        <v>0</v>
      </c>
      <c r="AD1453" s="255">
        <f>SUMIFS('7.  Persistence Report'!AI$27:AI$603,'7.  Persistence Report'!$D$27:$D$603,$B1452,'7.  Persistence Report'!$H$27:$H$603,$R$1379,'7.  Persistence Report'!$J$27:$J$603,"Adjustment")</f>
        <v>0</v>
      </c>
      <c r="AE1453" s="362">
        <f>AE1452</f>
        <v>0</v>
      </c>
      <c r="AF1453" s="362">
        <f t="shared" ref="AF1453:AR1453" si="3587">AF1452</f>
        <v>0</v>
      </c>
      <c r="AG1453" s="362">
        <f t="shared" si="3587"/>
        <v>0</v>
      </c>
      <c r="AH1453" s="362">
        <f t="shared" si="3587"/>
        <v>0</v>
      </c>
      <c r="AI1453" s="362">
        <f t="shared" si="3587"/>
        <v>0</v>
      </c>
      <c r="AJ1453" s="362">
        <f t="shared" si="3587"/>
        <v>0</v>
      </c>
      <c r="AK1453" s="362">
        <f t="shared" si="3587"/>
        <v>0</v>
      </c>
      <c r="AL1453" s="362">
        <f t="shared" si="3587"/>
        <v>0</v>
      </c>
      <c r="AM1453" s="362">
        <f t="shared" si="3587"/>
        <v>0</v>
      </c>
      <c r="AN1453" s="362">
        <f t="shared" si="3587"/>
        <v>0</v>
      </c>
      <c r="AO1453" s="362">
        <f t="shared" si="3587"/>
        <v>0</v>
      </c>
      <c r="AP1453" s="362">
        <f t="shared" si="3587"/>
        <v>0</v>
      </c>
      <c r="AQ1453" s="362">
        <f t="shared" si="3587"/>
        <v>0</v>
      </c>
      <c r="AR1453" s="362">
        <f t="shared" si="3587"/>
        <v>0</v>
      </c>
      <c r="AS1453" s="266"/>
    </row>
    <row r="1454" spans="1:45" ht="15"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customHeight="1" outlineLevel="1">
      <c r="A1455" s="464">
        <v>23</v>
      </c>
      <c r="B1455" s="379" t="s">
        <v>115</v>
      </c>
      <c r="C1455" s="251" t="s">
        <v>25</v>
      </c>
      <c r="D1455" s="255">
        <f>SUMIFS('7.  Persistence Report'!BB$27:BB$603,'7.  Persistence Report'!$D$27:$D$603,$B1455,'7.  Persistence Report'!$H$27:$H$603,$D$1379,'7.  Persistence Report'!$J$27:$J$603,"&lt;&gt;Adjustment")</f>
        <v>0</v>
      </c>
      <c r="E1455" s="255">
        <f>SUMIFS('7.  Persistence Report'!BC$27:BC$603,'7.  Persistence Report'!$D$27:$D$603,$B1455,'7.  Persistence Report'!$H$27:$H$603,$D$1379,'7.  Persistence Report'!$J$27:$J$603,"&lt;&gt;Adjustment")</f>
        <v>0</v>
      </c>
      <c r="F1455" s="255">
        <f>SUMIFS('7.  Persistence Report'!BD$27:BD$603,'7.  Persistence Report'!$D$27:$D$603,$B1455,'7.  Persistence Report'!$H$27:$H$603,$D$1379,'7.  Persistence Report'!$J$27:$J$603,"&lt;&gt;Adjustment")</f>
        <v>0</v>
      </c>
      <c r="G1455" s="255">
        <f>SUMIFS('7.  Persistence Report'!BE$27:BE$603,'7.  Persistence Report'!$D$27:$D$603,$B1455,'7.  Persistence Report'!$H$27:$H$603,$D$1379,'7.  Persistence Report'!$J$27:$J$603,"&lt;&gt;Adjustment")</f>
        <v>0</v>
      </c>
      <c r="H1455" s="255">
        <f>SUMIFS('7.  Persistence Report'!BF$27:BF$603,'7.  Persistence Report'!$D$27:$D$603,$B1455,'7.  Persistence Report'!$H$27:$H$603,$D$1379,'7.  Persistence Report'!$J$27:$J$603,"&lt;&gt;Adjustment")</f>
        <v>0</v>
      </c>
      <c r="I1455" s="255">
        <f>SUMIFS('7.  Persistence Report'!BG$27:BG$603,'7.  Persistence Report'!$D$27:$D$603,$B1455,'7.  Persistence Report'!$H$27:$H$603,$D$1379,'7.  Persistence Report'!$J$27:$J$603,"&lt;&gt;Adjustment")</f>
        <v>0</v>
      </c>
      <c r="J1455" s="255">
        <f>SUMIFS('7.  Persistence Report'!BH$27:BH$603,'7.  Persistence Report'!$D$27:$D$603,$B1455,'7.  Persistence Report'!$H$27:$H$603,$D$1379,'7.  Persistence Report'!$J$27:$J$603,"&lt;&gt;Adjustment")</f>
        <v>0</v>
      </c>
      <c r="K1455" s="255">
        <f>SUMIFS('7.  Persistence Report'!BI$27:BI$603,'7.  Persistence Report'!$D$27:$D$603,$B1455,'7.  Persistence Report'!$H$27:$H$603,$D$1379,'7.  Persistence Report'!$J$27:$J$603,"&lt;&gt;Adjustment")</f>
        <v>0</v>
      </c>
      <c r="L1455" s="255">
        <f>SUMIFS('7.  Persistence Report'!BJ$27:BJ$603,'7.  Persistence Report'!$D$27:$D$603,$B1455,'7.  Persistence Report'!$H$27:$H$603,$D$1379,'7.  Persistence Report'!$J$27:$J$603,"&lt;&gt;Adjustment")</f>
        <v>0</v>
      </c>
      <c r="M1455" s="255">
        <f>SUMIFS('7.  Persistence Report'!BK$27:BK$603,'7.  Persistence Report'!$D$27:$D$603,$B1455,'7.  Persistence Report'!$H$27:$H$603,$D$1379,'7.  Persistence Report'!$J$27:$J$603,"&lt;&gt;Adjustment")</f>
        <v>0</v>
      </c>
      <c r="N1455" s="255">
        <f>SUMIFS('7.  Persistence Report'!BL$27:BL$603,'7.  Persistence Report'!$D$27:$D$603,$B1455,'7.  Persistence Report'!$H$27:$H$603,$D$1379,'7.  Persistence Report'!$J$27:$J$603,"&lt;&gt;Adjustment")</f>
        <v>0</v>
      </c>
      <c r="O1455" s="255">
        <f>SUMIFS('7.  Persistence Report'!BM$27:BM$603,'7.  Persistence Report'!$D$27:$D$603,$B1455,'7.  Persistence Report'!$H$27:$H$603,$D$1379,'7.  Persistence Report'!$J$27:$J$603,"&lt;&gt;Adjustment")</f>
        <v>0</v>
      </c>
      <c r="P1455" s="255">
        <f>SUMIFS('7.  Persistence Report'!BN$27:BN$603,'7.  Persistence Report'!$D$27:$D$603,$B1455,'7.  Persistence Report'!$H$27:$H$603,$D$1379,'7.  Persistence Report'!$J$27:$J$603,"&lt;&gt;Adjustment")</f>
        <v>0</v>
      </c>
      <c r="Q1455" s="251"/>
      <c r="R1455" s="255">
        <f>SUMIFS('7.  Persistence Report'!W$27:W$603,'7.  Persistence Report'!$D$27:$D$603,$B1455,'7.  Persistence Report'!$H$27:$H$603,$R$1379,'7.  Persistence Report'!$J$27:$J$603,"&lt;&gt;Adjustment")</f>
        <v>0</v>
      </c>
      <c r="S1455" s="255">
        <f>SUMIFS('7.  Persistence Report'!X$27:X$603,'7.  Persistence Report'!$D$27:$D$603,$B1455,'7.  Persistence Report'!$H$27:$H$603,$R$1379,'7.  Persistence Report'!$J$27:$J$603,"&lt;&gt;Adjustment")</f>
        <v>0</v>
      </c>
      <c r="T1455" s="255">
        <f>SUMIFS('7.  Persistence Report'!Y$27:Y$603,'7.  Persistence Report'!$D$27:$D$603,$B1455,'7.  Persistence Report'!$H$27:$H$603,$R$1379,'7.  Persistence Report'!$J$27:$J$603,"&lt;&gt;Adjustment")</f>
        <v>0</v>
      </c>
      <c r="U1455" s="255">
        <f>SUMIFS('7.  Persistence Report'!Z$27:Z$603,'7.  Persistence Report'!$D$27:$D$603,$B1455,'7.  Persistence Report'!$H$27:$H$603,$R$1379,'7.  Persistence Report'!$J$27:$J$603,"&lt;&gt;Adjustment")</f>
        <v>0</v>
      </c>
      <c r="V1455" s="255">
        <f>SUMIFS('7.  Persistence Report'!AA$27:AA$603,'7.  Persistence Report'!$D$27:$D$603,$B1455,'7.  Persistence Report'!$H$27:$H$603,$R$1379,'7.  Persistence Report'!$J$27:$J$603,"&lt;&gt;Adjustment")</f>
        <v>0</v>
      </c>
      <c r="W1455" s="255">
        <f>SUMIFS('7.  Persistence Report'!AB$27:AB$603,'7.  Persistence Report'!$D$27:$D$603,$B1455,'7.  Persistence Report'!$H$27:$H$603,$R$1379,'7.  Persistence Report'!$J$27:$J$603,"&lt;&gt;Adjustment")</f>
        <v>0</v>
      </c>
      <c r="X1455" s="255">
        <f>SUMIFS('7.  Persistence Report'!AC$27:AC$603,'7.  Persistence Report'!$D$27:$D$603,$B1455,'7.  Persistence Report'!$H$27:$H$603,$R$1379,'7.  Persistence Report'!$J$27:$J$603,"&lt;&gt;Adjustment")</f>
        <v>0</v>
      </c>
      <c r="Y1455" s="255">
        <f>SUMIFS('7.  Persistence Report'!AD$27:AD$603,'7.  Persistence Report'!$D$27:$D$603,$B1455,'7.  Persistence Report'!$H$27:$H$603,$R$1379,'7.  Persistence Report'!$J$27:$J$603,"&lt;&gt;Adjustment")</f>
        <v>0</v>
      </c>
      <c r="Z1455" s="255">
        <f>SUMIFS('7.  Persistence Report'!AE$27:AE$603,'7.  Persistence Report'!$D$27:$D$603,$B1455,'7.  Persistence Report'!$H$27:$H$603,$R$1379,'7.  Persistence Report'!$J$27:$J$603,"&lt;&gt;Adjustment")</f>
        <v>0</v>
      </c>
      <c r="AA1455" s="255">
        <f>SUMIFS('7.  Persistence Report'!AF$27:AF$603,'7.  Persistence Report'!$D$27:$D$603,$B1455,'7.  Persistence Report'!$H$27:$H$603,$R$1379,'7.  Persistence Report'!$J$27:$J$603,"&lt;&gt;Adjustment")</f>
        <v>0</v>
      </c>
      <c r="AB1455" s="255">
        <f>SUMIFS('7.  Persistence Report'!AG$27:AG$603,'7.  Persistence Report'!$D$27:$D$603,$B1455,'7.  Persistence Report'!$H$27:$H$603,$R$1379,'7.  Persistence Report'!$J$27:$J$603,"&lt;&gt;Adjustment")</f>
        <v>0</v>
      </c>
      <c r="AC1455" s="255">
        <f>SUMIFS('7.  Persistence Report'!AH$27:AH$603,'7.  Persistence Report'!$D$27:$D$603,$B1455,'7.  Persistence Report'!$H$27:$H$603,$R$1379,'7.  Persistence Report'!$J$27:$J$603,"&lt;&gt;Adjustment")</f>
        <v>0</v>
      </c>
      <c r="AD1455" s="255">
        <f>SUMIFS('7.  Persistence Report'!AI$27:AI$603,'7.  Persistence Report'!$D$27:$D$603,$B1455,'7.  Persistence Report'!$H$27:$H$603,$R$1379,'7.  Persistence Report'!$J$27:$J$603,"&lt;&gt;Adjustment")</f>
        <v>0</v>
      </c>
      <c r="AE1455" s="361">
        <f>IFERROR(VLOOKUP($B1455,'3-a.  Rate Class Allocations'!$B:$BK,52,FALSE),0)</f>
        <v>1</v>
      </c>
      <c r="AF1455" s="361">
        <f>IFERROR(VLOOKUP($B1455,'3-a.  Rate Class Allocations'!$B:$BK,54,FALSE),0)</f>
        <v>0</v>
      </c>
      <c r="AG1455" s="361">
        <f>IFERROR(VLOOKUP($B1455,'3-a.  Rate Class Allocations'!$B:$BK,56,FALSE),0)</f>
        <v>0</v>
      </c>
      <c r="AH1455" s="361">
        <f>IFERROR(VLOOKUP($B1455,'3-a.  Rate Class Allocations'!$B:$BK,57,FALSE),0)</f>
        <v>0</v>
      </c>
      <c r="AI1455" s="361">
        <f>IFERROR(VLOOKUP($B1455,'3-a.  Rate Class Allocations'!$B:$BK,59,FALSE),0)</f>
        <v>0</v>
      </c>
      <c r="AJ1455" s="361">
        <f>IFERROR(VLOOKUP($B1455,'3-a.  Rate Class Allocations'!$B:$BK,61,FALSE),0)</f>
        <v>0</v>
      </c>
      <c r="AK1455" s="361"/>
      <c r="AL1455" s="361"/>
      <c r="AM1455" s="361"/>
      <c r="AN1455" s="361"/>
      <c r="AO1455" s="361"/>
      <c r="AP1455" s="361"/>
      <c r="AQ1455" s="361"/>
      <c r="AR1455" s="361"/>
      <c r="AS1455" s="256">
        <f>SUM(AE1455:AR1455)</f>
        <v>1</v>
      </c>
    </row>
    <row r="1456" spans="1:45" ht="15" customHeight="1" outlineLevel="1">
      <c r="A1456" s="464"/>
      <c r="B1456" s="254" t="s">
        <v>745</v>
      </c>
      <c r="C1456" s="251" t="s">
        <v>163</v>
      </c>
      <c r="D1456" s="255">
        <f>SUMIFS('7.  Persistence Report'!BB$27:BB$603,'7.  Persistence Report'!$D$27:$D$603,$B1455,'7.  Persistence Report'!$H$27:$H$603,$D$1379,'7.  Persistence Report'!$J$27:$J$603,"Adjustment")</f>
        <v>0</v>
      </c>
      <c r="E1456" s="255">
        <f>SUMIFS('7.  Persistence Report'!BC$27:BC$603,'7.  Persistence Report'!$D$27:$D$603,$B1455,'7.  Persistence Report'!$H$27:$H$603,$D$1379,'7.  Persistence Report'!$J$27:$J$603,"Adjustment")</f>
        <v>0</v>
      </c>
      <c r="F1456" s="255">
        <f>SUMIFS('7.  Persistence Report'!BD$27:BD$603,'7.  Persistence Report'!$D$27:$D$603,$B1455,'7.  Persistence Report'!$H$27:$H$603,$D$1379,'7.  Persistence Report'!$J$27:$J$603,"Adjustment")</f>
        <v>0</v>
      </c>
      <c r="G1456" s="255">
        <f>SUMIFS('7.  Persistence Report'!BE$27:BE$603,'7.  Persistence Report'!$D$27:$D$603,$B1455,'7.  Persistence Report'!$H$27:$H$603,$D$1379,'7.  Persistence Report'!$J$27:$J$603,"Adjustment")</f>
        <v>0</v>
      </c>
      <c r="H1456" s="255">
        <f>SUMIFS('7.  Persistence Report'!BF$27:BF$603,'7.  Persistence Report'!$D$27:$D$603,$B1455,'7.  Persistence Report'!$H$27:$H$603,$D$1379,'7.  Persistence Report'!$J$27:$J$603,"Adjustment")</f>
        <v>0</v>
      </c>
      <c r="I1456" s="255">
        <f>SUMIFS('7.  Persistence Report'!BG$27:BG$603,'7.  Persistence Report'!$D$27:$D$603,$B1455,'7.  Persistence Report'!$H$27:$H$603,$D$1379,'7.  Persistence Report'!$J$27:$J$603,"Adjustment")</f>
        <v>0</v>
      </c>
      <c r="J1456" s="255">
        <f>SUMIFS('7.  Persistence Report'!BH$27:BH$603,'7.  Persistence Report'!$D$27:$D$603,$B1455,'7.  Persistence Report'!$H$27:$H$603,$D$1379,'7.  Persistence Report'!$J$27:$J$603,"Adjustment")</f>
        <v>0</v>
      </c>
      <c r="K1456" s="255">
        <f>SUMIFS('7.  Persistence Report'!BI$27:BI$603,'7.  Persistence Report'!$D$27:$D$603,$B1455,'7.  Persistence Report'!$H$27:$H$603,$D$1379,'7.  Persistence Report'!$J$27:$J$603,"Adjustment")</f>
        <v>0</v>
      </c>
      <c r="L1456" s="255">
        <f>SUMIFS('7.  Persistence Report'!BJ$27:BJ$603,'7.  Persistence Report'!$D$27:$D$603,$B1455,'7.  Persistence Report'!$H$27:$H$603,$D$1379,'7.  Persistence Report'!$J$27:$J$603,"Adjustment")</f>
        <v>0</v>
      </c>
      <c r="M1456" s="255">
        <f>SUMIFS('7.  Persistence Report'!BK$27:BK$603,'7.  Persistence Report'!$D$27:$D$603,$B1455,'7.  Persistence Report'!$H$27:$H$603,$D$1379,'7.  Persistence Report'!$J$27:$J$603,"Adjustment")</f>
        <v>0</v>
      </c>
      <c r="N1456" s="255">
        <f>SUMIFS('7.  Persistence Report'!BL$27:BL$603,'7.  Persistence Report'!$D$27:$D$603,$B1455,'7.  Persistence Report'!$H$27:$H$603,$D$1379,'7.  Persistence Report'!$J$27:$J$603,"Adjustment")</f>
        <v>0</v>
      </c>
      <c r="O1456" s="255">
        <f>SUMIFS('7.  Persistence Report'!BM$27:BM$603,'7.  Persistence Report'!$D$27:$D$603,$B1455,'7.  Persistence Report'!$H$27:$H$603,$D$1379,'7.  Persistence Report'!$J$27:$J$603,"Adjustment")</f>
        <v>0</v>
      </c>
      <c r="P1456" s="255">
        <f>SUMIFS('7.  Persistence Report'!BN$27:BN$603,'7.  Persistence Report'!$D$27:$D$603,$B1455,'7.  Persistence Report'!$H$27:$H$603,$D$1379,'7.  Persistence Report'!$J$27:$J$603,"Adjustment")</f>
        <v>0</v>
      </c>
      <c r="Q1456" s="251"/>
      <c r="R1456" s="255">
        <f>SUMIFS('7.  Persistence Report'!W$27:W$603,'7.  Persistence Report'!$D$27:$D$603,$B1455,'7.  Persistence Report'!$H$27:$H$603,$R$1379,'7.  Persistence Report'!$J$27:$J$603,"Adjustment")</f>
        <v>0</v>
      </c>
      <c r="S1456" s="255">
        <f>SUMIFS('7.  Persistence Report'!X$27:X$603,'7.  Persistence Report'!$D$27:$D$603,$B1455,'7.  Persistence Report'!$H$27:$H$603,$R$1379,'7.  Persistence Report'!$J$27:$J$603,"Adjustment")</f>
        <v>0</v>
      </c>
      <c r="T1456" s="255">
        <f>SUMIFS('7.  Persistence Report'!Y$27:Y$603,'7.  Persistence Report'!$D$27:$D$603,$B1455,'7.  Persistence Report'!$H$27:$H$603,$R$1379,'7.  Persistence Report'!$J$27:$J$603,"Adjustment")</f>
        <v>0</v>
      </c>
      <c r="U1456" s="255">
        <f>SUMIFS('7.  Persistence Report'!Z$27:Z$603,'7.  Persistence Report'!$D$27:$D$603,$B1455,'7.  Persistence Report'!$H$27:$H$603,$R$1379,'7.  Persistence Report'!$J$27:$J$603,"Adjustment")</f>
        <v>0</v>
      </c>
      <c r="V1456" s="255">
        <f>SUMIFS('7.  Persistence Report'!AA$27:AA$603,'7.  Persistence Report'!$D$27:$D$603,$B1455,'7.  Persistence Report'!$H$27:$H$603,$R$1379,'7.  Persistence Report'!$J$27:$J$603,"Adjustment")</f>
        <v>0</v>
      </c>
      <c r="W1456" s="255">
        <f>SUMIFS('7.  Persistence Report'!AB$27:AB$603,'7.  Persistence Report'!$D$27:$D$603,$B1455,'7.  Persistence Report'!$H$27:$H$603,$R$1379,'7.  Persistence Report'!$J$27:$J$603,"Adjustment")</f>
        <v>0</v>
      </c>
      <c r="X1456" s="255">
        <f>SUMIFS('7.  Persistence Report'!AC$27:AC$603,'7.  Persistence Report'!$D$27:$D$603,$B1455,'7.  Persistence Report'!$H$27:$H$603,$R$1379,'7.  Persistence Report'!$J$27:$J$603,"Adjustment")</f>
        <v>0</v>
      </c>
      <c r="Y1456" s="255">
        <f>SUMIFS('7.  Persistence Report'!AD$27:AD$603,'7.  Persistence Report'!$D$27:$D$603,$B1455,'7.  Persistence Report'!$H$27:$H$603,$R$1379,'7.  Persistence Report'!$J$27:$J$603,"Adjustment")</f>
        <v>0</v>
      </c>
      <c r="Z1456" s="255">
        <f>SUMIFS('7.  Persistence Report'!AE$27:AE$603,'7.  Persistence Report'!$D$27:$D$603,$B1455,'7.  Persistence Report'!$H$27:$H$603,$R$1379,'7.  Persistence Report'!$J$27:$J$603,"Adjustment")</f>
        <v>0</v>
      </c>
      <c r="AA1456" s="255">
        <f>SUMIFS('7.  Persistence Report'!AF$27:AF$603,'7.  Persistence Report'!$D$27:$D$603,$B1455,'7.  Persistence Report'!$H$27:$H$603,$R$1379,'7.  Persistence Report'!$J$27:$J$603,"Adjustment")</f>
        <v>0</v>
      </c>
      <c r="AB1456" s="255">
        <f>SUMIFS('7.  Persistence Report'!AG$27:AG$603,'7.  Persistence Report'!$D$27:$D$603,$B1455,'7.  Persistence Report'!$H$27:$H$603,$R$1379,'7.  Persistence Report'!$J$27:$J$603,"Adjustment")</f>
        <v>0</v>
      </c>
      <c r="AC1456" s="255">
        <f>SUMIFS('7.  Persistence Report'!AH$27:AH$603,'7.  Persistence Report'!$D$27:$D$603,$B1455,'7.  Persistence Report'!$H$27:$H$603,$R$1379,'7.  Persistence Report'!$J$27:$J$603,"Adjustment")</f>
        <v>0</v>
      </c>
      <c r="AD1456" s="255">
        <f>SUMIFS('7.  Persistence Report'!AI$27:AI$603,'7.  Persistence Report'!$D$27:$D$603,$B1455,'7.  Persistence Report'!$H$27:$H$603,$R$1379,'7.  Persistence Report'!$J$27:$J$603,"Adjustment")</f>
        <v>0</v>
      </c>
      <c r="AE1456" s="362">
        <f>AE1455</f>
        <v>1</v>
      </c>
      <c r="AF1456" s="362">
        <f t="shared" ref="AF1456:AR1456" si="3588">AF1455</f>
        <v>0</v>
      </c>
      <c r="AG1456" s="362">
        <f t="shared" si="3588"/>
        <v>0</v>
      </c>
      <c r="AH1456" s="362">
        <f t="shared" si="3588"/>
        <v>0</v>
      </c>
      <c r="AI1456" s="362">
        <f t="shared" si="3588"/>
        <v>0</v>
      </c>
      <c r="AJ1456" s="362">
        <f t="shared" si="3588"/>
        <v>0</v>
      </c>
      <c r="AK1456" s="362">
        <f t="shared" si="3588"/>
        <v>0</v>
      </c>
      <c r="AL1456" s="362">
        <f t="shared" si="3588"/>
        <v>0</v>
      </c>
      <c r="AM1456" s="362">
        <f t="shared" si="3588"/>
        <v>0</v>
      </c>
      <c r="AN1456" s="362">
        <f t="shared" si="3588"/>
        <v>0</v>
      </c>
      <c r="AO1456" s="362">
        <f t="shared" si="3588"/>
        <v>0</v>
      </c>
      <c r="AP1456" s="362">
        <f t="shared" si="3588"/>
        <v>0</v>
      </c>
      <c r="AQ1456" s="362">
        <f t="shared" si="3588"/>
        <v>0</v>
      </c>
      <c r="AR1456" s="362">
        <f t="shared" si="3588"/>
        <v>0</v>
      </c>
      <c r="AS1456" s="266"/>
    </row>
    <row r="1457" spans="1:45" ht="15"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customHeight="1" outlineLevel="1">
      <c r="A1458" s="464">
        <v>24</v>
      </c>
      <c r="B1458" s="379" t="s">
        <v>116</v>
      </c>
      <c r="C1458" s="251" t="s">
        <v>25</v>
      </c>
      <c r="D1458" s="255">
        <f>SUMIFS('7.  Persistence Report'!BB$27:BB$603,'7.  Persistence Report'!$D$27:$D$603,$B1458,'7.  Persistence Report'!$H$27:$H$603,$D$1379,'7.  Persistence Report'!$J$27:$J$603,"&lt;&gt;Adjustment")</f>
        <v>0</v>
      </c>
      <c r="E1458" s="255">
        <f>SUMIFS('7.  Persistence Report'!BC$27:BC$603,'7.  Persistence Report'!$D$27:$D$603,$B1458,'7.  Persistence Report'!$H$27:$H$603,$D$1379,'7.  Persistence Report'!$J$27:$J$603,"&lt;&gt;Adjustment")</f>
        <v>0</v>
      </c>
      <c r="F1458" s="255">
        <f>SUMIFS('7.  Persistence Report'!BD$27:BD$603,'7.  Persistence Report'!$D$27:$D$603,$B1458,'7.  Persistence Report'!$H$27:$H$603,$D$1379,'7.  Persistence Report'!$J$27:$J$603,"&lt;&gt;Adjustment")</f>
        <v>0</v>
      </c>
      <c r="G1458" s="255">
        <f>SUMIFS('7.  Persistence Report'!BE$27:BE$603,'7.  Persistence Report'!$D$27:$D$603,$B1458,'7.  Persistence Report'!$H$27:$H$603,$D$1379,'7.  Persistence Report'!$J$27:$J$603,"&lt;&gt;Adjustment")</f>
        <v>0</v>
      </c>
      <c r="H1458" s="255">
        <f>SUMIFS('7.  Persistence Report'!BF$27:BF$603,'7.  Persistence Report'!$D$27:$D$603,$B1458,'7.  Persistence Report'!$H$27:$H$603,$D$1379,'7.  Persistence Report'!$J$27:$J$603,"&lt;&gt;Adjustment")</f>
        <v>0</v>
      </c>
      <c r="I1458" s="255">
        <f>SUMIFS('7.  Persistence Report'!BG$27:BG$603,'7.  Persistence Report'!$D$27:$D$603,$B1458,'7.  Persistence Report'!$H$27:$H$603,$D$1379,'7.  Persistence Report'!$J$27:$J$603,"&lt;&gt;Adjustment")</f>
        <v>0</v>
      </c>
      <c r="J1458" s="255">
        <f>SUMIFS('7.  Persistence Report'!BH$27:BH$603,'7.  Persistence Report'!$D$27:$D$603,$B1458,'7.  Persistence Report'!$H$27:$H$603,$D$1379,'7.  Persistence Report'!$J$27:$J$603,"&lt;&gt;Adjustment")</f>
        <v>0</v>
      </c>
      <c r="K1458" s="255">
        <f>SUMIFS('7.  Persistence Report'!BI$27:BI$603,'7.  Persistence Report'!$D$27:$D$603,$B1458,'7.  Persistence Report'!$H$27:$H$603,$D$1379,'7.  Persistence Report'!$J$27:$J$603,"&lt;&gt;Adjustment")</f>
        <v>0</v>
      </c>
      <c r="L1458" s="255">
        <f>SUMIFS('7.  Persistence Report'!BJ$27:BJ$603,'7.  Persistence Report'!$D$27:$D$603,$B1458,'7.  Persistence Report'!$H$27:$H$603,$D$1379,'7.  Persistence Report'!$J$27:$J$603,"&lt;&gt;Adjustment")</f>
        <v>0</v>
      </c>
      <c r="M1458" s="255">
        <f>SUMIFS('7.  Persistence Report'!BK$27:BK$603,'7.  Persistence Report'!$D$27:$D$603,$B1458,'7.  Persistence Report'!$H$27:$H$603,$D$1379,'7.  Persistence Report'!$J$27:$J$603,"&lt;&gt;Adjustment")</f>
        <v>0</v>
      </c>
      <c r="N1458" s="255">
        <f>SUMIFS('7.  Persistence Report'!BL$27:BL$603,'7.  Persistence Report'!$D$27:$D$603,$B1458,'7.  Persistence Report'!$H$27:$H$603,$D$1379,'7.  Persistence Report'!$J$27:$J$603,"&lt;&gt;Adjustment")</f>
        <v>0</v>
      </c>
      <c r="O1458" s="255">
        <f>SUMIFS('7.  Persistence Report'!BM$27:BM$603,'7.  Persistence Report'!$D$27:$D$603,$B1458,'7.  Persistence Report'!$H$27:$H$603,$D$1379,'7.  Persistence Report'!$J$27:$J$603,"&lt;&gt;Adjustment")</f>
        <v>0</v>
      </c>
      <c r="P1458" s="255">
        <f>SUMIFS('7.  Persistence Report'!BN$27:BN$603,'7.  Persistence Report'!$D$27:$D$603,$B1458,'7.  Persistence Report'!$H$27:$H$603,$D$1379,'7.  Persistence Report'!$J$27:$J$603,"&lt;&gt;Adjustment")</f>
        <v>0</v>
      </c>
      <c r="Q1458" s="255">
        <v>12</v>
      </c>
      <c r="R1458" s="255">
        <f>SUMIFS('7.  Persistence Report'!W$27:W$603,'7.  Persistence Report'!$D$27:$D$603,$B1458,'7.  Persistence Report'!$H$27:$H$603,$R$1379,'7.  Persistence Report'!$J$27:$J$603,"&lt;&gt;Adjustment")</f>
        <v>0</v>
      </c>
      <c r="S1458" s="255">
        <f>SUMIFS('7.  Persistence Report'!X$27:X$603,'7.  Persistence Report'!$D$27:$D$603,$B1458,'7.  Persistence Report'!$H$27:$H$603,$R$1379,'7.  Persistence Report'!$J$27:$J$603,"&lt;&gt;Adjustment")</f>
        <v>0</v>
      </c>
      <c r="T1458" s="255">
        <f>SUMIFS('7.  Persistence Report'!Y$27:Y$603,'7.  Persistence Report'!$D$27:$D$603,$B1458,'7.  Persistence Report'!$H$27:$H$603,$R$1379,'7.  Persistence Report'!$J$27:$J$603,"&lt;&gt;Adjustment")</f>
        <v>0</v>
      </c>
      <c r="U1458" s="255">
        <f>SUMIFS('7.  Persistence Report'!Z$27:Z$603,'7.  Persistence Report'!$D$27:$D$603,$B1458,'7.  Persistence Report'!$H$27:$H$603,$R$1379,'7.  Persistence Report'!$J$27:$J$603,"&lt;&gt;Adjustment")</f>
        <v>0</v>
      </c>
      <c r="V1458" s="255">
        <f>SUMIFS('7.  Persistence Report'!AA$27:AA$603,'7.  Persistence Report'!$D$27:$D$603,$B1458,'7.  Persistence Report'!$H$27:$H$603,$R$1379,'7.  Persistence Report'!$J$27:$J$603,"&lt;&gt;Adjustment")</f>
        <v>0</v>
      </c>
      <c r="W1458" s="255">
        <f>SUMIFS('7.  Persistence Report'!AB$27:AB$603,'7.  Persistence Report'!$D$27:$D$603,$B1458,'7.  Persistence Report'!$H$27:$H$603,$R$1379,'7.  Persistence Report'!$J$27:$J$603,"&lt;&gt;Adjustment")</f>
        <v>0</v>
      </c>
      <c r="X1458" s="255">
        <f>SUMIFS('7.  Persistence Report'!AC$27:AC$603,'7.  Persistence Report'!$D$27:$D$603,$B1458,'7.  Persistence Report'!$H$27:$H$603,$R$1379,'7.  Persistence Report'!$J$27:$J$603,"&lt;&gt;Adjustment")</f>
        <v>0</v>
      </c>
      <c r="Y1458" s="255">
        <f>SUMIFS('7.  Persistence Report'!AD$27:AD$603,'7.  Persistence Report'!$D$27:$D$603,$B1458,'7.  Persistence Report'!$H$27:$H$603,$R$1379,'7.  Persistence Report'!$J$27:$J$603,"&lt;&gt;Adjustment")</f>
        <v>0</v>
      </c>
      <c r="Z1458" s="255">
        <f>SUMIFS('7.  Persistence Report'!AE$27:AE$603,'7.  Persistence Report'!$D$27:$D$603,$B1458,'7.  Persistence Report'!$H$27:$H$603,$R$1379,'7.  Persistence Report'!$J$27:$J$603,"&lt;&gt;Adjustment")</f>
        <v>0</v>
      </c>
      <c r="AA1458" s="255">
        <f>SUMIFS('7.  Persistence Report'!AF$27:AF$603,'7.  Persistence Report'!$D$27:$D$603,$B1458,'7.  Persistence Report'!$H$27:$H$603,$R$1379,'7.  Persistence Report'!$J$27:$J$603,"&lt;&gt;Adjustment")</f>
        <v>0</v>
      </c>
      <c r="AB1458" s="255">
        <f>SUMIFS('7.  Persistence Report'!AG$27:AG$603,'7.  Persistence Report'!$D$27:$D$603,$B1458,'7.  Persistence Report'!$H$27:$H$603,$R$1379,'7.  Persistence Report'!$J$27:$J$603,"&lt;&gt;Adjustment")</f>
        <v>0</v>
      </c>
      <c r="AC1458" s="255">
        <f>SUMIFS('7.  Persistence Report'!AH$27:AH$603,'7.  Persistence Report'!$D$27:$D$603,$B1458,'7.  Persistence Report'!$H$27:$H$603,$R$1379,'7.  Persistence Report'!$J$27:$J$603,"&lt;&gt;Adjustment")</f>
        <v>0</v>
      </c>
      <c r="AD1458" s="255">
        <f>SUMIFS('7.  Persistence Report'!AI$27:AI$603,'7.  Persistence Report'!$D$27:$D$603,$B1458,'7.  Persistence Report'!$H$27:$H$603,$R$1379,'7.  Persistence Report'!$J$27:$J$603,"&lt;&gt;Adjustment")</f>
        <v>0</v>
      </c>
      <c r="AE1458" s="361">
        <f>IFERROR(VLOOKUP($B1458,'3-a.  Rate Class Allocations'!$B:$BK,52,FALSE),0)</f>
        <v>0.69666666666666666</v>
      </c>
      <c r="AF1458" s="361">
        <f>IFERROR(VLOOKUP($B1458,'3-a.  Rate Class Allocations'!$B:$BK,54,FALSE),0)</f>
        <v>0</v>
      </c>
      <c r="AG1458" s="361">
        <f>IFERROR(VLOOKUP($B1458,'3-a.  Rate Class Allocations'!$B:$BK,56,FALSE),0)</f>
        <v>0.19666666666666666</v>
      </c>
      <c r="AH1458" s="361">
        <f>IFERROR(VLOOKUP($B1458,'3-a.  Rate Class Allocations'!$B:$BK,57,FALSE),0)</f>
        <v>0.10666666666666667</v>
      </c>
      <c r="AI1458" s="361">
        <f>IFERROR(VLOOKUP($B1458,'3-a.  Rate Class Allocations'!$B:$BK,59,FALSE),0)</f>
        <v>0</v>
      </c>
      <c r="AJ1458" s="361">
        <f>IFERROR(VLOOKUP($B1458,'3-a.  Rate Class Allocations'!$B:$BK,61,FALSE),0)</f>
        <v>0</v>
      </c>
      <c r="AK1458" s="361"/>
      <c r="AL1458" s="361"/>
      <c r="AM1458" s="361"/>
      <c r="AN1458" s="361"/>
      <c r="AO1458" s="361"/>
      <c r="AP1458" s="361"/>
      <c r="AQ1458" s="361"/>
      <c r="AR1458" s="361"/>
      <c r="AS1458" s="256">
        <f>SUM(AE1458:AR1458)</f>
        <v>1</v>
      </c>
    </row>
    <row r="1459" spans="1:45" ht="15" customHeight="1" outlineLevel="1">
      <c r="A1459" s="464"/>
      <c r="B1459" s="254" t="s">
        <v>745</v>
      </c>
      <c r="C1459" s="251" t="s">
        <v>163</v>
      </c>
      <c r="D1459" s="255">
        <f>SUMIFS('7.  Persistence Report'!BB$27:BB$603,'7.  Persistence Report'!$D$27:$D$603,$B1458,'7.  Persistence Report'!$H$27:$H$603,$D$1379,'7.  Persistence Report'!$J$27:$J$603,"Adjustment")</f>
        <v>0</v>
      </c>
      <c r="E1459" s="255">
        <f>SUMIFS('7.  Persistence Report'!BC$27:BC$603,'7.  Persistence Report'!$D$27:$D$603,$B1458,'7.  Persistence Report'!$H$27:$H$603,$D$1379,'7.  Persistence Report'!$J$27:$J$603,"Adjustment")</f>
        <v>0</v>
      </c>
      <c r="F1459" s="255">
        <f>SUMIFS('7.  Persistence Report'!BD$27:BD$603,'7.  Persistence Report'!$D$27:$D$603,$B1458,'7.  Persistence Report'!$H$27:$H$603,$D$1379,'7.  Persistence Report'!$J$27:$J$603,"Adjustment")</f>
        <v>0</v>
      </c>
      <c r="G1459" s="255">
        <f>SUMIFS('7.  Persistence Report'!BE$27:BE$603,'7.  Persistence Report'!$D$27:$D$603,$B1458,'7.  Persistence Report'!$H$27:$H$603,$D$1379,'7.  Persistence Report'!$J$27:$J$603,"Adjustment")</f>
        <v>0</v>
      </c>
      <c r="H1459" s="255">
        <f>SUMIFS('7.  Persistence Report'!BF$27:BF$603,'7.  Persistence Report'!$D$27:$D$603,$B1458,'7.  Persistence Report'!$H$27:$H$603,$D$1379,'7.  Persistence Report'!$J$27:$J$603,"Adjustment")</f>
        <v>0</v>
      </c>
      <c r="I1459" s="255">
        <f>SUMIFS('7.  Persistence Report'!BG$27:BG$603,'7.  Persistence Report'!$D$27:$D$603,$B1458,'7.  Persistence Report'!$H$27:$H$603,$D$1379,'7.  Persistence Report'!$J$27:$J$603,"Adjustment")</f>
        <v>0</v>
      </c>
      <c r="J1459" s="255">
        <f>SUMIFS('7.  Persistence Report'!BH$27:BH$603,'7.  Persistence Report'!$D$27:$D$603,$B1458,'7.  Persistence Report'!$H$27:$H$603,$D$1379,'7.  Persistence Report'!$J$27:$J$603,"Adjustment")</f>
        <v>0</v>
      </c>
      <c r="K1459" s="255">
        <f>SUMIFS('7.  Persistence Report'!BI$27:BI$603,'7.  Persistence Report'!$D$27:$D$603,$B1458,'7.  Persistence Report'!$H$27:$H$603,$D$1379,'7.  Persistence Report'!$J$27:$J$603,"Adjustment")</f>
        <v>0</v>
      </c>
      <c r="L1459" s="255">
        <f>SUMIFS('7.  Persistence Report'!BJ$27:BJ$603,'7.  Persistence Report'!$D$27:$D$603,$B1458,'7.  Persistence Report'!$H$27:$H$603,$D$1379,'7.  Persistence Report'!$J$27:$J$603,"Adjustment")</f>
        <v>0</v>
      </c>
      <c r="M1459" s="255">
        <f>SUMIFS('7.  Persistence Report'!BK$27:BK$603,'7.  Persistence Report'!$D$27:$D$603,$B1458,'7.  Persistence Report'!$H$27:$H$603,$D$1379,'7.  Persistence Report'!$J$27:$J$603,"Adjustment")</f>
        <v>0</v>
      </c>
      <c r="N1459" s="255">
        <f>SUMIFS('7.  Persistence Report'!BL$27:BL$603,'7.  Persistence Report'!$D$27:$D$603,$B1458,'7.  Persistence Report'!$H$27:$H$603,$D$1379,'7.  Persistence Report'!$J$27:$J$603,"Adjustment")</f>
        <v>0</v>
      </c>
      <c r="O1459" s="255">
        <f>SUMIFS('7.  Persistence Report'!BM$27:BM$603,'7.  Persistence Report'!$D$27:$D$603,$B1458,'7.  Persistence Report'!$H$27:$H$603,$D$1379,'7.  Persistence Report'!$J$27:$J$603,"Adjustment")</f>
        <v>0</v>
      </c>
      <c r="P1459" s="255">
        <f>SUMIFS('7.  Persistence Report'!BN$27:BN$603,'7.  Persistence Report'!$D$27:$D$603,$B1458,'7.  Persistence Report'!$H$27:$H$603,$D$1379,'7.  Persistence Report'!$J$27:$J$603,"Adjustment")</f>
        <v>0</v>
      </c>
      <c r="Q1459" s="255">
        <f>Q1458</f>
        <v>12</v>
      </c>
      <c r="R1459" s="255">
        <f>SUMIFS('7.  Persistence Report'!W$27:W$603,'7.  Persistence Report'!$D$27:$D$603,$B1458,'7.  Persistence Report'!$H$27:$H$603,$R$1379,'7.  Persistence Report'!$J$27:$J$603,"Adjustment")</f>
        <v>0</v>
      </c>
      <c r="S1459" s="255">
        <f>SUMIFS('7.  Persistence Report'!X$27:X$603,'7.  Persistence Report'!$D$27:$D$603,$B1458,'7.  Persistence Report'!$H$27:$H$603,$R$1379,'7.  Persistence Report'!$J$27:$J$603,"Adjustment")</f>
        <v>0</v>
      </c>
      <c r="T1459" s="255">
        <f>SUMIFS('7.  Persistence Report'!Y$27:Y$603,'7.  Persistence Report'!$D$27:$D$603,$B1458,'7.  Persistence Report'!$H$27:$H$603,$R$1379,'7.  Persistence Report'!$J$27:$J$603,"Adjustment")</f>
        <v>0</v>
      </c>
      <c r="U1459" s="255">
        <f>SUMIFS('7.  Persistence Report'!Z$27:Z$603,'7.  Persistence Report'!$D$27:$D$603,$B1458,'7.  Persistence Report'!$H$27:$H$603,$R$1379,'7.  Persistence Report'!$J$27:$J$603,"Adjustment")</f>
        <v>0</v>
      </c>
      <c r="V1459" s="255">
        <f>SUMIFS('7.  Persistence Report'!AA$27:AA$603,'7.  Persistence Report'!$D$27:$D$603,$B1458,'7.  Persistence Report'!$H$27:$H$603,$R$1379,'7.  Persistence Report'!$J$27:$J$603,"Adjustment")</f>
        <v>0</v>
      </c>
      <c r="W1459" s="255">
        <f>SUMIFS('7.  Persistence Report'!AB$27:AB$603,'7.  Persistence Report'!$D$27:$D$603,$B1458,'7.  Persistence Report'!$H$27:$H$603,$R$1379,'7.  Persistence Report'!$J$27:$J$603,"Adjustment")</f>
        <v>0</v>
      </c>
      <c r="X1459" s="255">
        <f>SUMIFS('7.  Persistence Report'!AC$27:AC$603,'7.  Persistence Report'!$D$27:$D$603,$B1458,'7.  Persistence Report'!$H$27:$H$603,$R$1379,'7.  Persistence Report'!$J$27:$J$603,"Adjustment")</f>
        <v>0</v>
      </c>
      <c r="Y1459" s="255">
        <f>SUMIFS('7.  Persistence Report'!AD$27:AD$603,'7.  Persistence Report'!$D$27:$D$603,$B1458,'7.  Persistence Report'!$H$27:$H$603,$R$1379,'7.  Persistence Report'!$J$27:$J$603,"Adjustment")</f>
        <v>0</v>
      </c>
      <c r="Z1459" s="255">
        <f>SUMIFS('7.  Persistence Report'!AE$27:AE$603,'7.  Persistence Report'!$D$27:$D$603,$B1458,'7.  Persistence Report'!$H$27:$H$603,$R$1379,'7.  Persistence Report'!$J$27:$J$603,"Adjustment")</f>
        <v>0</v>
      </c>
      <c r="AA1459" s="255">
        <f>SUMIFS('7.  Persistence Report'!AF$27:AF$603,'7.  Persistence Report'!$D$27:$D$603,$B1458,'7.  Persistence Report'!$H$27:$H$603,$R$1379,'7.  Persistence Report'!$J$27:$J$603,"Adjustment")</f>
        <v>0</v>
      </c>
      <c r="AB1459" s="255">
        <f>SUMIFS('7.  Persistence Report'!AG$27:AG$603,'7.  Persistence Report'!$D$27:$D$603,$B1458,'7.  Persistence Report'!$H$27:$H$603,$R$1379,'7.  Persistence Report'!$J$27:$J$603,"Adjustment")</f>
        <v>0</v>
      </c>
      <c r="AC1459" s="255">
        <f>SUMIFS('7.  Persistence Report'!AH$27:AH$603,'7.  Persistence Report'!$D$27:$D$603,$B1458,'7.  Persistence Report'!$H$27:$H$603,$R$1379,'7.  Persistence Report'!$J$27:$J$603,"Adjustment")</f>
        <v>0</v>
      </c>
      <c r="AD1459" s="255">
        <f>SUMIFS('7.  Persistence Report'!AI$27:AI$603,'7.  Persistence Report'!$D$27:$D$603,$B1458,'7.  Persistence Report'!$H$27:$H$603,$R$1379,'7.  Persistence Report'!$J$27:$J$603,"Adjustment")</f>
        <v>0</v>
      </c>
      <c r="AE1459" s="362">
        <f>AE1458</f>
        <v>0.69666666666666666</v>
      </c>
      <c r="AF1459" s="362">
        <f t="shared" ref="AF1459:AR1459" si="3589">AF1458</f>
        <v>0</v>
      </c>
      <c r="AG1459" s="362">
        <f t="shared" si="3589"/>
        <v>0.19666666666666666</v>
      </c>
      <c r="AH1459" s="362">
        <f t="shared" si="3589"/>
        <v>0.10666666666666667</v>
      </c>
      <c r="AI1459" s="362">
        <f t="shared" si="3589"/>
        <v>0</v>
      </c>
      <c r="AJ1459" s="362">
        <f t="shared" si="3589"/>
        <v>0</v>
      </c>
      <c r="AK1459" s="362">
        <f t="shared" si="3589"/>
        <v>0</v>
      </c>
      <c r="AL1459" s="362">
        <f t="shared" si="3589"/>
        <v>0</v>
      </c>
      <c r="AM1459" s="362">
        <f t="shared" si="3589"/>
        <v>0</v>
      </c>
      <c r="AN1459" s="362">
        <f t="shared" si="3589"/>
        <v>0</v>
      </c>
      <c r="AO1459" s="362">
        <f t="shared" si="3589"/>
        <v>0</v>
      </c>
      <c r="AP1459" s="362">
        <f t="shared" si="3589"/>
        <v>0</v>
      </c>
      <c r="AQ1459" s="362">
        <f t="shared" si="3589"/>
        <v>0</v>
      </c>
      <c r="AR1459" s="362">
        <f t="shared" si="3589"/>
        <v>0</v>
      </c>
      <c r="AS1459" s="266"/>
    </row>
    <row r="1460" spans="1:45" ht="15"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customHeight="1" outlineLevel="1">
      <c r="A1461" s="464"/>
      <c r="B1461" s="248" t="s">
        <v>498</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customHeight="1" outlineLevel="1">
      <c r="A1462" s="464">
        <v>25</v>
      </c>
      <c r="B1462" s="379" t="s">
        <v>117</v>
      </c>
      <c r="C1462" s="251" t="s">
        <v>25</v>
      </c>
      <c r="D1462" s="255">
        <f>SUMIFS('7.  Persistence Report'!BB$27:BB$603,'7.  Persistence Report'!$D$27:$D$603,$B1462,'7.  Persistence Report'!$H$27:$H$603,$D$1379,'7.  Persistence Report'!$J$27:$J$603,"&lt;&gt;Adjustment")</f>
        <v>0</v>
      </c>
      <c r="E1462" s="255">
        <f>SUMIFS('7.  Persistence Report'!BC$27:BC$603,'7.  Persistence Report'!$D$27:$D$603,$B1462,'7.  Persistence Report'!$H$27:$H$603,$D$1379,'7.  Persistence Report'!$J$27:$J$603,"&lt;&gt;Adjustment")</f>
        <v>0</v>
      </c>
      <c r="F1462" s="255">
        <f>SUMIFS('7.  Persistence Report'!BD$27:BD$603,'7.  Persistence Report'!$D$27:$D$603,$B1462,'7.  Persistence Report'!$H$27:$H$603,$D$1379,'7.  Persistence Report'!$J$27:$J$603,"&lt;&gt;Adjustment")</f>
        <v>0</v>
      </c>
      <c r="G1462" s="255">
        <f>SUMIFS('7.  Persistence Report'!BE$27:BE$603,'7.  Persistence Report'!$D$27:$D$603,$B1462,'7.  Persistence Report'!$H$27:$H$603,$D$1379,'7.  Persistence Report'!$J$27:$J$603,"&lt;&gt;Adjustment")</f>
        <v>0</v>
      </c>
      <c r="H1462" s="255">
        <f>SUMIFS('7.  Persistence Report'!BF$27:BF$603,'7.  Persistence Report'!$D$27:$D$603,$B1462,'7.  Persistence Report'!$H$27:$H$603,$D$1379,'7.  Persistence Report'!$J$27:$J$603,"&lt;&gt;Adjustment")</f>
        <v>0</v>
      </c>
      <c r="I1462" s="255">
        <f>SUMIFS('7.  Persistence Report'!BG$27:BG$603,'7.  Persistence Report'!$D$27:$D$603,$B1462,'7.  Persistence Report'!$H$27:$H$603,$D$1379,'7.  Persistence Report'!$J$27:$J$603,"&lt;&gt;Adjustment")</f>
        <v>0</v>
      </c>
      <c r="J1462" s="255">
        <f>SUMIFS('7.  Persistence Report'!BH$27:BH$603,'7.  Persistence Report'!$D$27:$D$603,$B1462,'7.  Persistence Report'!$H$27:$H$603,$D$1379,'7.  Persistence Report'!$J$27:$J$603,"&lt;&gt;Adjustment")</f>
        <v>0</v>
      </c>
      <c r="K1462" s="255">
        <f>SUMIFS('7.  Persistence Report'!BI$27:BI$603,'7.  Persistence Report'!$D$27:$D$603,$B1462,'7.  Persistence Report'!$H$27:$H$603,$D$1379,'7.  Persistence Report'!$J$27:$J$603,"&lt;&gt;Adjustment")</f>
        <v>0</v>
      </c>
      <c r="L1462" s="255">
        <f>SUMIFS('7.  Persistence Report'!BJ$27:BJ$603,'7.  Persistence Report'!$D$27:$D$603,$B1462,'7.  Persistence Report'!$H$27:$H$603,$D$1379,'7.  Persistence Report'!$J$27:$J$603,"&lt;&gt;Adjustment")</f>
        <v>0</v>
      </c>
      <c r="M1462" s="255">
        <f>SUMIFS('7.  Persistence Report'!BK$27:BK$603,'7.  Persistence Report'!$D$27:$D$603,$B1462,'7.  Persistence Report'!$H$27:$H$603,$D$1379,'7.  Persistence Report'!$J$27:$J$603,"&lt;&gt;Adjustment")</f>
        <v>0</v>
      </c>
      <c r="N1462" s="255">
        <f>SUMIFS('7.  Persistence Report'!BL$27:BL$603,'7.  Persistence Report'!$D$27:$D$603,$B1462,'7.  Persistence Report'!$H$27:$H$603,$D$1379,'7.  Persistence Report'!$J$27:$J$603,"&lt;&gt;Adjustment")</f>
        <v>0</v>
      </c>
      <c r="O1462" s="255">
        <f>SUMIFS('7.  Persistence Report'!BM$27:BM$603,'7.  Persistence Report'!$D$27:$D$603,$B1462,'7.  Persistence Report'!$H$27:$H$603,$D$1379,'7.  Persistence Report'!$J$27:$J$603,"&lt;&gt;Adjustment")</f>
        <v>0</v>
      </c>
      <c r="P1462" s="255">
        <f>SUMIFS('7.  Persistence Report'!BN$27:BN$603,'7.  Persistence Report'!$D$27:$D$603,$B1462,'7.  Persistence Report'!$H$27:$H$603,$D$1379,'7.  Persistence Report'!$J$27:$J$603,"&lt;&gt;Adjustment")</f>
        <v>0</v>
      </c>
      <c r="Q1462" s="255">
        <v>12</v>
      </c>
      <c r="R1462" s="255">
        <f>SUMIFS('7.  Persistence Report'!W$27:W$603,'7.  Persistence Report'!$D$27:$D$603,$B1462,'7.  Persistence Report'!$H$27:$H$603,$R$1379,'7.  Persistence Report'!$J$27:$J$603,"&lt;&gt;Adjustment")</f>
        <v>0</v>
      </c>
      <c r="S1462" s="255">
        <f>SUMIFS('7.  Persistence Report'!X$27:X$603,'7.  Persistence Report'!$D$27:$D$603,$B1462,'7.  Persistence Report'!$H$27:$H$603,$R$1379,'7.  Persistence Report'!$J$27:$J$603,"&lt;&gt;Adjustment")</f>
        <v>0</v>
      </c>
      <c r="T1462" s="255">
        <f>SUMIFS('7.  Persistence Report'!Y$27:Y$603,'7.  Persistence Report'!$D$27:$D$603,$B1462,'7.  Persistence Report'!$H$27:$H$603,$R$1379,'7.  Persistence Report'!$J$27:$J$603,"&lt;&gt;Adjustment")</f>
        <v>0</v>
      </c>
      <c r="U1462" s="255">
        <f>SUMIFS('7.  Persistence Report'!Z$27:Z$603,'7.  Persistence Report'!$D$27:$D$603,$B1462,'7.  Persistence Report'!$H$27:$H$603,$R$1379,'7.  Persistence Report'!$J$27:$J$603,"&lt;&gt;Adjustment")</f>
        <v>0</v>
      </c>
      <c r="V1462" s="255">
        <f>SUMIFS('7.  Persistence Report'!AA$27:AA$603,'7.  Persistence Report'!$D$27:$D$603,$B1462,'7.  Persistence Report'!$H$27:$H$603,$R$1379,'7.  Persistence Report'!$J$27:$J$603,"&lt;&gt;Adjustment")</f>
        <v>0</v>
      </c>
      <c r="W1462" s="255">
        <f>SUMIFS('7.  Persistence Report'!AB$27:AB$603,'7.  Persistence Report'!$D$27:$D$603,$B1462,'7.  Persistence Report'!$H$27:$H$603,$R$1379,'7.  Persistence Report'!$J$27:$J$603,"&lt;&gt;Adjustment")</f>
        <v>0</v>
      </c>
      <c r="X1462" s="255">
        <f>SUMIFS('7.  Persistence Report'!AC$27:AC$603,'7.  Persistence Report'!$D$27:$D$603,$B1462,'7.  Persistence Report'!$H$27:$H$603,$R$1379,'7.  Persistence Report'!$J$27:$J$603,"&lt;&gt;Adjustment")</f>
        <v>0</v>
      </c>
      <c r="Y1462" s="255">
        <f>SUMIFS('7.  Persistence Report'!AD$27:AD$603,'7.  Persistence Report'!$D$27:$D$603,$B1462,'7.  Persistence Report'!$H$27:$H$603,$R$1379,'7.  Persistence Report'!$J$27:$J$603,"&lt;&gt;Adjustment")</f>
        <v>0</v>
      </c>
      <c r="Z1462" s="255">
        <f>SUMIFS('7.  Persistence Report'!AE$27:AE$603,'7.  Persistence Report'!$D$27:$D$603,$B1462,'7.  Persistence Report'!$H$27:$H$603,$R$1379,'7.  Persistence Report'!$J$27:$J$603,"&lt;&gt;Adjustment")</f>
        <v>0</v>
      </c>
      <c r="AA1462" s="255">
        <f>SUMIFS('7.  Persistence Report'!AF$27:AF$603,'7.  Persistence Report'!$D$27:$D$603,$B1462,'7.  Persistence Report'!$H$27:$H$603,$R$1379,'7.  Persistence Report'!$J$27:$J$603,"&lt;&gt;Adjustment")</f>
        <v>0</v>
      </c>
      <c r="AB1462" s="255">
        <f>SUMIFS('7.  Persistence Report'!AG$27:AG$603,'7.  Persistence Report'!$D$27:$D$603,$B1462,'7.  Persistence Report'!$H$27:$H$603,$R$1379,'7.  Persistence Report'!$J$27:$J$603,"&lt;&gt;Adjustment")</f>
        <v>0</v>
      </c>
      <c r="AC1462" s="255">
        <f>SUMIFS('7.  Persistence Report'!AH$27:AH$603,'7.  Persistence Report'!$D$27:$D$603,$B1462,'7.  Persistence Report'!$H$27:$H$603,$R$1379,'7.  Persistence Report'!$J$27:$J$603,"&lt;&gt;Adjustment")</f>
        <v>0</v>
      </c>
      <c r="AD1462" s="255">
        <f>SUMIFS('7.  Persistence Report'!AI$27:AI$603,'7.  Persistence Report'!$D$27:$D$603,$B1462,'7.  Persistence Report'!$H$27:$H$603,$R$1379,'7.  Persistence Report'!$J$27:$J$603,"&lt;&gt;Adjustment")</f>
        <v>0</v>
      </c>
      <c r="AE1462" s="361">
        <f>IFERROR(VLOOKUP($B1462,'3-a.  Rate Class Allocations'!$B:$BK,52,FALSE),0)</f>
        <v>0</v>
      </c>
      <c r="AF1462" s="361">
        <f>IFERROR(VLOOKUP($B1462,'3-a.  Rate Class Allocations'!$B:$BK,54,FALSE),0)</f>
        <v>0</v>
      </c>
      <c r="AG1462" s="361">
        <f>IFERROR(VLOOKUP($B1462,'3-a.  Rate Class Allocations'!$B:$BK,56,FALSE),0)</f>
        <v>9.2457420924574207E-2</v>
      </c>
      <c r="AH1462" s="361">
        <f>IFERROR(VLOOKUP($B1462,'3-a.  Rate Class Allocations'!$B:$BK,57,FALSE),0)</f>
        <v>0.68978102189781021</v>
      </c>
      <c r="AI1462" s="361">
        <f>IFERROR(VLOOKUP($B1462,'3-a.  Rate Class Allocations'!$B:$BK,59,FALSE),0)</f>
        <v>0.17274939172749393</v>
      </c>
      <c r="AJ1462" s="361">
        <f>IFERROR(VLOOKUP($B1462,'3-a.  Rate Class Allocations'!$B:$BK,61,FALSE),0)</f>
        <v>4.5012165450121655E-2</v>
      </c>
      <c r="AK1462" s="366"/>
      <c r="AL1462" s="366"/>
      <c r="AM1462" s="366"/>
      <c r="AN1462" s="366"/>
      <c r="AO1462" s="366"/>
      <c r="AP1462" s="366"/>
      <c r="AQ1462" s="366"/>
      <c r="AR1462" s="366"/>
      <c r="AS1462" s="256">
        <f>SUM(AE1462:AR1462)</f>
        <v>1</v>
      </c>
    </row>
    <row r="1463" spans="1:45" ht="15" customHeight="1" outlineLevel="1">
      <c r="A1463" s="464"/>
      <c r="B1463" s="254" t="s">
        <v>745</v>
      </c>
      <c r="C1463" s="251" t="s">
        <v>163</v>
      </c>
      <c r="D1463" s="255">
        <f>SUMIFS('7.  Persistence Report'!BB$27:BB$603,'7.  Persistence Report'!$D$27:$D$603,$B1462,'7.  Persistence Report'!$H$27:$H$603,$D$1379,'7.  Persistence Report'!$J$27:$J$603,"Adjustment")</f>
        <v>0</v>
      </c>
      <c r="E1463" s="255">
        <f>SUMIFS('7.  Persistence Report'!BC$27:BC$603,'7.  Persistence Report'!$D$27:$D$603,$B1462,'7.  Persistence Report'!$H$27:$H$603,$D$1379,'7.  Persistence Report'!$J$27:$J$603,"Adjustment")</f>
        <v>0</v>
      </c>
      <c r="F1463" s="255">
        <f>SUMIFS('7.  Persistence Report'!BD$27:BD$603,'7.  Persistence Report'!$D$27:$D$603,$B1462,'7.  Persistence Report'!$H$27:$H$603,$D$1379,'7.  Persistence Report'!$J$27:$J$603,"Adjustment")</f>
        <v>0</v>
      </c>
      <c r="G1463" s="255">
        <f>SUMIFS('7.  Persistence Report'!BE$27:BE$603,'7.  Persistence Report'!$D$27:$D$603,$B1462,'7.  Persistence Report'!$H$27:$H$603,$D$1379,'7.  Persistence Report'!$J$27:$J$603,"Adjustment")</f>
        <v>0</v>
      </c>
      <c r="H1463" s="255">
        <f>SUMIFS('7.  Persistence Report'!BF$27:BF$603,'7.  Persistence Report'!$D$27:$D$603,$B1462,'7.  Persistence Report'!$H$27:$H$603,$D$1379,'7.  Persistence Report'!$J$27:$J$603,"Adjustment")</f>
        <v>0</v>
      </c>
      <c r="I1463" s="255">
        <f>SUMIFS('7.  Persistence Report'!BG$27:BG$603,'7.  Persistence Report'!$D$27:$D$603,$B1462,'7.  Persistence Report'!$H$27:$H$603,$D$1379,'7.  Persistence Report'!$J$27:$J$603,"Adjustment")</f>
        <v>0</v>
      </c>
      <c r="J1463" s="255">
        <f>SUMIFS('7.  Persistence Report'!BH$27:BH$603,'7.  Persistence Report'!$D$27:$D$603,$B1462,'7.  Persistence Report'!$H$27:$H$603,$D$1379,'7.  Persistence Report'!$J$27:$J$603,"Adjustment")</f>
        <v>0</v>
      </c>
      <c r="K1463" s="255">
        <f>SUMIFS('7.  Persistence Report'!BI$27:BI$603,'7.  Persistence Report'!$D$27:$D$603,$B1462,'7.  Persistence Report'!$H$27:$H$603,$D$1379,'7.  Persistence Report'!$J$27:$J$603,"Adjustment")</f>
        <v>0</v>
      </c>
      <c r="L1463" s="255">
        <f>SUMIFS('7.  Persistence Report'!BJ$27:BJ$603,'7.  Persistence Report'!$D$27:$D$603,$B1462,'7.  Persistence Report'!$H$27:$H$603,$D$1379,'7.  Persistence Report'!$J$27:$J$603,"Adjustment")</f>
        <v>0</v>
      </c>
      <c r="M1463" s="255">
        <f>SUMIFS('7.  Persistence Report'!BK$27:BK$603,'7.  Persistence Report'!$D$27:$D$603,$B1462,'7.  Persistence Report'!$H$27:$H$603,$D$1379,'7.  Persistence Report'!$J$27:$J$603,"Adjustment")</f>
        <v>0</v>
      </c>
      <c r="N1463" s="255">
        <f>SUMIFS('7.  Persistence Report'!BL$27:BL$603,'7.  Persistence Report'!$D$27:$D$603,$B1462,'7.  Persistence Report'!$H$27:$H$603,$D$1379,'7.  Persistence Report'!$J$27:$J$603,"Adjustment")</f>
        <v>0</v>
      </c>
      <c r="O1463" s="255">
        <f>SUMIFS('7.  Persistence Report'!BM$27:BM$603,'7.  Persistence Report'!$D$27:$D$603,$B1462,'7.  Persistence Report'!$H$27:$H$603,$D$1379,'7.  Persistence Report'!$J$27:$J$603,"Adjustment")</f>
        <v>0</v>
      </c>
      <c r="P1463" s="255">
        <f>SUMIFS('7.  Persistence Report'!BN$27:BN$603,'7.  Persistence Report'!$D$27:$D$603,$B1462,'7.  Persistence Report'!$H$27:$H$603,$D$1379,'7.  Persistence Report'!$J$27:$J$603,"Adjustment")</f>
        <v>0</v>
      </c>
      <c r="Q1463" s="255">
        <f>Q1462</f>
        <v>12</v>
      </c>
      <c r="R1463" s="255">
        <f>SUMIFS('7.  Persistence Report'!W$27:W$603,'7.  Persistence Report'!$D$27:$D$603,$B1462,'7.  Persistence Report'!$H$27:$H$603,$R$1379,'7.  Persistence Report'!$J$27:$J$603,"Adjustment")</f>
        <v>0</v>
      </c>
      <c r="S1463" s="255">
        <f>SUMIFS('7.  Persistence Report'!X$27:X$603,'7.  Persistence Report'!$D$27:$D$603,$B1462,'7.  Persistence Report'!$H$27:$H$603,$R$1379,'7.  Persistence Report'!$J$27:$J$603,"Adjustment")</f>
        <v>0</v>
      </c>
      <c r="T1463" s="255">
        <f>SUMIFS('7.  Persistence Report'!Y$27:Y$603,'7.  Persistence Report'!$D$27:$D$603,$B1462,'7.  Persistence Report'!$H$27:$H$603,$R$1379,'7.  Persistence Report'!$J$27:$J$603,"Adjustment")</f>
        <v>0</v>
      </c>
      <c r="U1463" s="255">
        <f>SUMIFS('7.  Persistence Report'!Z$27:Z$603,'7.  Persistence Report'!$D$27:$D$603,$B1462,'7.  Persistence Report'!$H$27:$H$603,$R$1379,'7.  Persistence Report'!$J$27:$J$603,"Adjustment")</f>
        <v>0</v>
      </c>
      <c r="V1463" s="255">
        <f>SUMIFS('7.  Persistence Report'!AA$27:AA$603,'7.  Persistence Report'!$D$27:$D$603,$B1462,'7.  Persistence Report'!$H$27:$H$603,$R$1379,'7.  Persistence Report'!$J$27:$J$603,"Adjustment")</f>
        <v>0</v>
      </c>
      <c r="W1463" s="255">
        <f>SUMIFS('7.  Persistence Report'!AB$27:AB$603,'7.  Persistence Report'!$D$27:$D$603,$B1462,'7.  Persistence Report'!$H$27:$H$603,$R$1379,'7.  Persistence Report'!$J$27:$J$603,"Adjustment")</f>
        <v>0</v>
      </c>
      <c r="X1463" s="255">
        <f>SUMIFS('7.  Persistence Report'!AC$27:AC$603,'7.  Persistence Report'!$D$27:$D$603,$B1462,'7.  Persistence Report'!$H$27:$H$603,$R$1379,'7.  Persistence Report'!$J$27:$J$603,"Adjustment")</f>
        <v>0</v>
      </c>
      <c r="Y1463" s="255">
        <f>SUMIFS('7.  Persistence Report'!AD$27:AD$603,'7.  Persistence Report'!$D$27:$D$603,$B1462,'7.  Persistence Report'!$H$27:$H$603,$R$1379,'7.  Persistence Report'!$J$27:$J$603,"Adjustment")</f>
        <v>0</v>
      </c>
      <c r="Z1463" s="255">
        <f>SUMIFS('7.  Persistence Report'!AE$27:AE$603,'7.  Persistence Report'!$D$27:$D$603,$B1462,'7.  Persistence Report'!$H$27:$H$603,$R$1379,'7.  Persistence Report'!$J$27:$J$603,"Adjustment")</f>
        <v>0</v>
      </c>
      <c r="AA1463" s="255">
        <f>SUMIFS('7.  Persistence Report'!AF$27:AF$603,'7.  Persistence Report'!$D$27:$D$603,$B1462,'7.  Persistence Report'!$H$27:$H$603,$R$1379,'7.  Persistence Report'!$J$27:$J$603,"Adjustment")</f>
        <v>0</v>
      </c>
      <c r="AB1463" s="255">
        <f>SUMIFS('7.  Persistence Report'!AG$27:AG$603,'7.  Persistence Report'!$D$27:$D$603,$B1462,'7.  Persistence Report'!$H$27:$H$603,$R$1379,'7.  Persistence Report'!$J$27:$J$603,"Adjustment")</f>
        <v>0</v>
      </c>
      <c r="AC1463" s="255">
        <f>SUMIFS('7.  Persistence Report'!AH$27:AH$603,'7.  Persistence Report'!$D$27:$D$603,$B1462,'7.  Persistence Report'!$H$27:$H$603,$R$1379,'7.  Persistence Report'!$J$27:$J$603,"Adjustment")</f>
        <v>0</v>
      </c>
      <c r="AD1463" s="255">
        <f>SUMIFS('7.  Persistence Report'!AI$27:AI$603,'7.  Persistence Report'!$D$27:$D$603,$B1462,'7.  Persistence Report'!$H$27:$H$603,$R$1379,'7.  Persistence Report'!$J$27:$J$603,"Adjustment")</f>
        <v>0</v>
      </c>
      <c r="AE1463" s="362">
        <f>AE1462</f>
        <v>0</v>
      </c>
      <c r="AF1463" s="362">
        <f t="shared" ref="AF1463:AR1463" si="3590">AF1462</f>
        <v>0</v>
      </c>
      <c r="AG1463" s="362">
        <f t="shared" si="3590"/>
        <v>9.2457420924574207E-2</v>
      </c>
      <c r="AH1463" s="362">
        <f t="shared" si="3590"/>
        <v>0.68978102189781021</v>
      </c>
      <c r="AI1463" s="362">
        <f t="shared" si="3590"/>
        <v>0.17274939172749393</v>
      </c>
      <c r="AJ1463" s="362">
        <f t="shared" si="3590"/>
        <v>4.5012165450121655E-2</v>
      </c>
      <c r="AK1463" s="362">
        <f t="shared" si="3590"/>
        <v>0</v>
      </c>
      <c r="AL1463" s="362">
        <f t="shared" si="3590"/>
        <v>0</v>
      </c>
      <c r="AM1463" s="362">
        <f t="shared" si="3590"/>
        <v>0</v>
      </c>
      <c r="AN1463" s="362">
        <f t="shared" si="3590"/>
        <v>0</v>
      </c>
      <c r="AO1463" s="362">
        <f t="shared" si="3590"/>
        <v>0</v>
      </c>
      <c r="AP1463" s="362">
        <f t="shared" si="3590"/>
        <v>0</v>
      </c>
      <c r="AQ1463" s="362">
        <f t="shared" si="3590"/>
        <v>0</v>
      </c>
      <c r="AR1463" s="362">
        <f t="shared" si="3590"/>
        <v>0</v>
      </c>
      <c r="AS1463" s="266"/>
    </row>
    <row r="1464" spans="1:45" ht="15"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customHeight="1" outlineLevel="1">
      <c r="A1465" s="464">
        <v>26</v>
      </c>
      <c r="B1465" s="379" t="s">
        <v>118</v>
      </c>
      <c r="C1465" s="251" t="s">
        <v>25</v>
      </c>
      <c r="D1465" s="255">
        <f>SUMIFS('7.  Persistence Report'!BB$27:BB$603,'7.  Persistence Report'!$D$27:$D$603,$B1465,'7.  Persistence Report'!$H$27:$H$603,$D$1379,'7.  Persistence Report'!$J$27:$J$603,"&lt;&gt;Adjustment")</f>
        <v>0</v>
      </c>
      <c r="E1465" s="255">
        <f>SUMIFS('7.  Persistence Report'!BC$27:BC$603,'7.  Persistence Report'!$D$27:$D$603,$B1465,'7.  Persistence Report'!$H$27:$H$603,$D$1379,'7.  Persistence Report'!$J$27:$J$603,"&lt;&gt;Adjustment")</f>
        <v>0</v>
      </c>
      <c r="F1465" s="255">
        <f>SUMIFS('7.  Persistence Report'!BD$27:BD$603,'7.  Persistence Report'!$D$27:$D$603,$B1465,'7.  Persistence Report'!$H$27:$H$603,$D$1379,'7.  Persistence Report'!$J$27:$J$603,"&lt;&gt;Adjustment")</f>
        <v>0</v>
      </c>
      <c r="G1465" s="255">
        <f>SUMIFS('7.  Persistence Report'!BE$27:BE$603,'7.  Persistence Report'!$D$27:$D$603,$B1465,'7.  Persistence Report'!$H$27:$H$603,$D$1379,'7.  Persistence Report'!$J$27:$J$603,"&lt;&gt;Adjustment")</f>
        <v>0</v>
      </c>
      <c r="H1465" s="255">
        <f>SUMIFS('7.  Persistence Report'!BF$27:BF$603,'7.  Persistence Report'!$D$27:$D$603,$B1465,'7.  Persistence Report'!$H$27:$H$603,$D$1379,'7.  Persistence Report'!$J$27:$J$603,"&lt;&gt;Adjustment")</f>
        <v>0</v>
      </c>
      <c r="I1465" s="255">
        <f>SUMIFS('7.  Persistence Report'!BG$27:BG$603,'7.  Persistence Report'!$D$27:$D$603,$B1465,'7.  Persistence Report'!$H$27:$H$603,$D$1379,'7.  Persistence Report'!$J$27:$J$603,"&lt;&gt;Adjustment")</f>
        <v>0</v>
      </c>
      <c r="J1465" s="255">
        <f>SUMIFS('7.  Persistence Report'!BH$27:BH$603,'7.  Persistence Report'!$D$27:$D$603,$B1465,'7.  Persistence Report'!$H$27:$H$603,$D$1379,'7.  Persistence Report'!$J$27:$J$603,"&lt;&gt;Adjustment")</f>
        <v>0</v>
      </c>
      <c r="K1465" s="255">
        <f>SUMIFS('7.  Persistence Report'!BI$27:BI$603,'7.  Persistence Report'!$D$27:$D$603,$B1465,'7.  Persistence Report'!$H$27:$H$603,$D$1379,'7.  Persistence Report'!$J$27:$J$603,"&lt;&gt;Adjustment")</f>
        <v>0</v>
      </c>
      <c r="L1465" s="255">
        <f>SUMIFS('7.  Persistence Report'!BJ$27:BJ$603,'7.  Persistence Report'!$D$27:$D$603,$B1465,'7.  Persistence Report'!$H$27:$H$603,$D$1379,'7.  Persistence Report'!$J$27:$J$603,"&lt;&gt;Adjustment")</f>
        <v>0</v>
      </c>
      <c r="M1465" s="255">
        <f>SUMIFS('7.  Persistence Report'!BK$27:BK$603,'7.  Persistence Report'!$D$27:$D$603,$B1465,'7.  Persistence Report'!$H$27:$H$603,$D$1379,'7.  Persistence Report'!$J$27:$J$603,"&lt;&gt;Adjustment")</f>
        <v>0</v>
      </c>
      <c r="N1465" s="255">
        <f>SUMIFS('7.  Persistence Report'!BL$27:BL$603,'7.  Persistence Report'!$D$27:$D$603,$B1465,'7.  Persistence Report'!$H$27:$H$603,$D$1379,'7.  Persistence Report'!$J$27:$J$603,"&lt;&gt;Adjustment")</f>
        <v>0</v>
      </c>
      <c r="O1465" s="255">
        <f>SUMIFS('7.  Persistence Report'!BM$27:BM$603,'7.  Persistence Report'!$D$27:$D$603,$B1465,'7.  Persistence Report'!$H$27:$H$603,$D$1379,'7.  Persistence Report'!$J$27:$J$603,"&lt;&gt;Adjustment")</f>
        <v>0</v>
      </c>
      <c r="P1465" s="255">
        <f>SUMIFS('7.  Persistence Report'!BN$27:BN$603,'7.  Persistence Report'!$D$27:$D$603,$B1465,'7.  Persistence Report'!$H$27:$H$603,$D$1379,'7.  Persistence Report'!$J$27:$J$603,"&lt;&gt;Adjustment")</f>
        <v>0</v>
      </c>
      <c r="Q1465" s="255">
        <v>12</v>
      </c>
      <c r="R1465" s="255">
        <f>SUMIFS('7.  Persistence Report'!W$27:W$603,'7.  Persistence Report'!$D$27:$D$603,$B1465,'7.  Persistence Report'!$H$27:$H$603,$R$1379,'7.  Persistence Report'!$J$27:$J$603,"&lt;&gt;Adjustment")</f>
        <v>0</v>
      </c>
      <c r="S1465" s="255">
        <f>SUMIFS('7.  Persistence Report'!X$27:X$603,'7.  Persistence Report'!$D$27:$D$603,$B1465,'7.  Persistence Report'!$H$27:$H$603,$R$1379,'7.  Persistence Report'!$J$27:$J$603,"&lt;&gt;Adjustment")</f>
        <v>0</v>
      </c>
      <c r="T1465" s="255">
        <f>SUMIFS('7.  Persistence Report'!Y$27:Y$603,'7.  Persistence Report'!$D$27:$D$603,$B1465,'7.  Persistence Report'!$H$27:$H$603,$R$1379,'7.  Persistence Report'!$J$27:$J$603,"&lt;&gt;Adjustment")</f>
        <v>0</v>
      </c>
      <c r="U1465" s="255">
        <f>SUMIFS('7.  Persistence Report'!Z$27:Z$603,'7.  Persistence Report'!$D$27:$D$603,$B1465,'7.  Persistence Report'!$H$27:$H$603,$R$1379,'7.  Persistence Report'!$J$27:$J$603,"&lt;&gt;Adjustment")</f>
        <v>0</v>
      </c>
      <c r="V1465" s="255">
        <f>SUMIFS('7.  Persistence Report'!AA$27:AA$603,'7.  Persistence Report'!$D$27:$D$603,$B1465,'7.  Persistence Report'!$H$27:$H$603,$R$1379,'7.  Persistence Report'!$J$27:$J$603,"&lt;&gt;Adjustment")</f>
        <v>0</v>
      </c>
      <c r="W1465" s="255">
        <f>SUMIFS('7.  Persistence Report'!AB$27:AB$603,'7.  Persistence Report'!$D$27:$D$603,$B1465,'7.  Persistence Report'!$H$27:$H$603,$R$1379,'7.  Persistence Report'!$J$27:$J$603,"&lt;&gt;Adjustment")</f>
        <v>0</v>
      </c>
      <c r="X1465" s="255">
        <f>SUMIFS('7.  Persistence Report'!AC$27:AC$603,'7.  Persistence Report'!$D$27:$D$603,$B1465,'7.  Persistence Report'!$H$27:$H$603,$R$1379,'7.  Persistence Report'!$J$27:$J$603,"&lt;&gt;Adjustment")</f>
        <v>0</v>
      </c>
      <c r="Y1465" s="255">
        <f>SUMIFS('7.  Persistence Report'!AD$27:AD$603,'7.  Persistence Report'!$D$27:$D$603,$B1465,'7.  Persistence Report'!$H$27:$H$603,$R$1379,'7.  Persistence Report'!$J$27:$J$603,"&lt;&gt;Adjustment")</f>
        <v>0</v>
      </c>
      <c r="Z1465" s="255">
        <f>SUMIFS('7.  Persistence Report'!AE$27:AE$603,'7.  Persistence Report'!$D$27:$D$603,$B1465,'7.  Persistence Report'!$H$27:$H$603,$R$1379,'7.  Persistence Report'!$J$27:$J$603,"&lt;&gt;Adjustment")</f>
        <v>0</v>
      </c>
      <c r="AA1465" s="255">
        <f>SUMIFS('7.  Persistence Report'!AF$27:AF$603,'7.  Persistence Report'!$D$27:$D$603,$B1465,'7.  Persistence Report'!$H$27:$H$603,$R$1379,'7.  Persistence Report'!$J$27:$J$603,"&lt;&gt;Adjustment")</f>
        <v>0</v>
      </c>
      <c r="AB1465" s="255">
        <f>SUMIFS('7.  Persistence Report'!AG$27:AG$603,'7.  Persistence Report'!$D$27:$D$603,$B1465,'7.  Persistence Report'!$H$27:$H$603,$R$1379,'7.  Persistence Report'!$J$27:$J$603,"&lt;&gt;Adjustment")</f>
        <v>0</v>
      </c>
      <c r="AC1465" s="255">
        <f>SUMIFS('7.  Persistence Report'!AH$27:AH$603,'7.  Persistence Report'!$D$27:$D$603,$B1465,'7.  Persistence Report'!$H$27:$H$603,$R$1379,'7.  Persistence Report'!$J$27:$J$603,"&lt;&gt;Adjustment")</f>
        <v>0</v>
      </c>
      <c r="AD1465" s="255">
        <f>SUMIFS('7.  Persistence Report'!AI$27:AI$603,'7.  Persistence Report'!$D$27:$D$603,$B1465,'7.  Persistence Report'!$H$27:$H$603,$R$1379,'7.  Persistence Report'!$J$27:$J$603,"&lt;&gt;Adjustment")</f>
        <v>0</v>
      </c>
      <c r="AE1465" s="361">
        <f>IFERROR(VLOOKUP($B1465,'3-a.  Rate Class Allocations'!$B:$BK,52,FALSE),0)</f>
        <v>0</v>
      </c>
      <c r="AF1465" s="361">
        <f>IFERROR(VLOOKUP($B1465,'3-a.  Rate Class Allocations'!$B:$BK,54,FALSE),0)</f>
        <v>0</v>
      </c>
      <c r="AG1465" s="361">
        <f>IFERROR(VLOOKUP($B1465,'3-a.  Rate Class Allocations'!$B:$BK,56,FALSE),0)</f>
        <v>7.4338353884478583E-2</v>
      </c>
      <c r="AH1465" s="361">
        <f>IFERROR(VLOOKUP($B1465,'3-a.  Rate Class Allocations'!$B:$BK,57,FALSE),0)</f>
        <v>0.61816437481961117</v>
      </c>
      <c r="AI1465" s="361">
        <f>IFERROR(VLOOKUP($B1465,'3-a.  Rate Class Allocations'!$B:$BK,59,FALSE),0)</f>
        <v>0.18309772550877837</v>
      </c>
      <c r="AJ1465" s="361">
        <f>IFERROR(VLOOKUP($B1465,'3-a.  Rate Class Allocations'!$B:$BK,61,FALSE),0)</f>
        <v>0.11799819031349645</v>
      </c>
      <c r="AK1465" s="366"/>
      <c r="AL1465" s="366"/>
      <c r="AM1465" s="366"/>
      <c r="AN1465" s="366"/>
      <c r="AO1465" s="366"/>
      <c r="AP1465" s="366"/>
      <c r="AQ1465" s="366"/>
      <c r="AR1465" s="366"/>
      <c r="AS1465" s="256">
        <f>SUM(AE1465:AR1465)</f>
        <v>0.99359864452636459</v>
      </c>
    </row>
    <row r="1466" spans="1:45" ht="15" customHeight="1" outlineLevel="1">
      <c r="A1466" s="464"/>
      <c r="B1466" s="254" t="s">
        <v>745</v>
      </c>
      <c r="C1466" s="251" t="s">
        <v>163</v>
      </c>
      <c r="D1466" s="255">
        <f>SUMIFS('7.  Persistence Report'!BB$27:BB$603,'7.  Persistence Report'!$D$27:$D$603,$B1465,'7.  Persistence Report'!$H$27:$H$603,$D$1379,'7.  Persistence Report'!$J$27:$J$603,"Adjustment")</f>
        <v>3844561.4324619654</v>
      </c>
      <c r="E1466" s="255">
        <f>SUMIFS('7.  Persistence Report'!BC$27:BC$603,'7.  Persistence Report'!$D$27:$D$603,$B1465,'7.  Persistence Report'!$H$27:$H$603,$D$1379,'7.  Persistence Report'!$J$27:$J$603,"Adjustment")</f>
        <v>3858103.0510680955</v>
      </c>
      <c r="F1466" s="255">
        <f>SUMIFS('7.  Persistence Report'!BD$27:BD$603,'7.  Persistence Report'!$D$27:$D$603,$B1465,'7.  Persistence Report'!$H$27:$H$603,$D$1379,'7.  Persistence Report'!$J$27:$J$603,"Adjustment")</f>
        <v>3858103.0510680955</v>
      </c>
      <c r="G1466" s="255">
        <f>SUMIFS('7.  Persistence Report'!BE$27:BE$603,'7.  Persistence Report'!$D$27:$D$603,$B1465,'7.  Persistence Report'!$H$27:$H$603,$D$1379,'7.  Persistence Report'!$J$27:$J$603,"Adjustment")</f>
        <v>3858103.0510680955</v>
      </c>
      <c r="H1466" s="255">
        <f>SUMIFS('7.  Persistence Report'!BF$27:BF$603,'7.  Persistence Report'!$D$27:$D$603,$B1465,'7.  Persistence Report'!$H$27:$H$603,$D$1379,'7.  Persistence Report'!$J$27:$J$603,"Adjustment")</f>
        <v>3858103.0510680955</v>
      </c>
      <c r="I1466" s="255">
        <f>SUMIFS('7.  Persistence Report'!BG$27:BG$603,'7.  Persistence Report'!$D$27:$D$603,$B1465,'7.  Persistence Report'!$H$27:$H$603,$D$1379,'7.  Persistence Report'!$J$27:$J$603,"Adjustment")</f>
        <v>3649535.4943406088</v>
      </c>
      <c r="J1466" s="255">
        <f>SUMIFS('7.  Persistence Report'!BH$27:BH$603,'7.  Persistence Report'!$D$27:$D$603,$B1465,'7.  Persistence Report'!$H$27:$H$603,$D$1379,'7.  Persistence Report'!$J$27:$J$603,"Adjustment")</f>
        <v>3649535.4943406088</v>
      </c>
      <c r="K1466" s="255">
        <f>SUMIFS('7.  Persistence Report'!BI$27:BI$603,'7.  Persistence Report'!$D$27:$D$603,$B1465,'7.  Persistence Report'!$H$27:$H$603,$D$1379,'7.  Persistence Report'!$J$27:$J$603,"Adjustment")</f>
        <v>3649535.4943406088</v>
      </c>
      <c r="L1466" s="255">
        <f>SUMIFS('7.  Persistence Report'!BJ$27:BJ$603,'7.  Persistence Report'!$D$27:$D$603,$B1465,'7.  Persistence Report'!$H$27:$H$603,$D$1379,'7.  Persistence Report'!$J$27:$J$603,"Adjustment")</f>
        <v>3632531.6880597407</v>
      </c>
      <c r="M1466" s="255">
        <f>SUMIFS('7.  Persistence Report'!BK$27:BK$603,'7.  Persistence Report'!$D$27:$D$603,$B1465,'7.  Persistence Report'!$H$27:$H$603,$D$1379,'7.  Persistence Report'!$J$27:$J$603,"Adjustment")</f>
        <v>3632531.6880597407</v>
      </c>
      <c r="N1466" s="255">
        <f>SUMIFS('7.  Persistence Report'!BL$27:BL$603,'7.  Persistence Report'!$D$27:$D$603,$B1465,'7.  Persistence Report'!$H$27:$H$603,$D$1379,'7.  Persistence Report'!$J$27:$J$603,"Adjustment")</f>
        <v>3506594.3225604007</v>
      </c>
      <c r="O1466" s="255">
        <f>SUMIFS('7.  Persistence Report'!BM$27:BM$603,'7.  Persistence Report'!$D$27:$D$603,$B1465,'7.  Persistence Report'!$H$27:$H$603,$D$1379,'7.  Persistence Report'!$J$27:$J$603,"Adjustment")</f>
        <v>3404736.4072206663</v>
      </c>
      <c r="P1466" s="255">
        <f>SUMIFS('7.  Persistence Report'!BN$27:BN$603,'7.  Persistence Report'!$D$27:$D$603,$B1465,'7.  Persistence Report'!$H$27:$H$603,$D$1379,'7.  Persistence Report'!$J$27:$J$603,"Adjustment")</f>
        <v>1300808.1821133469</v>
      </c>
      <c r="Q1466" s="255">
        <f>Q1465</f>
        <v>12</v>
      </c>
      <c r="R1466" s="255">
        <f>SUMIFS('7.  Persistence Report'!W$27:W$603,'7.  Persistence Report'!$D$27:$D$603,$B1465,'7.  Persistence Report'!$H$27:$H$603,$R$1379,'7.  Persistence Report'!$J$27:$J$603,"Adjustment")</f>
        <v>247.76956711033708</v>
      </c>
      <c r="S1466" s="255">
        <f>SUMIFS('7.  Persistence Report'!X$27:X$603,'7.  Persistence Report'!$D$27:$D$603,$B1465,'7.  Persistence Report'!$H$27:$H$603,$R$1379,'7.  Persistence Report'!$J$27:$J$603,"Adjustment")</f>
        <v>249.03747107849233</v>
      </c>
      <c r="T1466" s="255">
        <f>SUMIFS('7.  Persistence Report'!Y$27:Y$603,'7.  Persistence Report'!$D$27:$D$603,$B1465,'7.  Persistence Report'!$H$27:$H$603,$R$1379,'7.  Persistence Report'!$J$27:$J$603,"Adjustment")</f>
        <v>249.03747107849233</v>
      </c>
      <c r="U1466" s="255">
        <f>SUMIFS('7.  Persistence Report'!Z$27:Z$603,'7.  Persistence Report'!$D$27:$D$603,$B1465,'7.  Persistence Report'!$H$27:$H$603,$R$1379,'7.  Persistence Report'!$J$27:$J$603,"Adjustment")</f>
        <v>249.03747107849233</v>
      </c>
      <c r="V1466" s="255">
        <f>SUMIFS('7.  Persistence Report'!AA$27:AA$603,'7.  Persistence Report'!$D$27:$D$603,$B1465,'7.  Persistence Report'!$H$27:$H$603,$R$1379,'7.  Persistence Report'!$J$27:$J$603,"Adjustment")</f>
        <v>249.03747107849233</v>
      </c>
      <c r="W1466" s="255">
        <f>SUMIFS('7.  Persistence Report'!AB$27:AB$603,'7.  Persistence Report'!$D$27:$D$603,$B1465,'7.  Persistence Report'!$H$27:$H$603,$R$1379,'7.  Persistence Report'!$J$27:$J$603,"Adjustment")</f>
        <v>234.13959945266822</v>
      </c>
      <c r="X1466" s="255">
        <f>SUMIFS('7.  Persistence Report'!AC$27:AC$603,'7.  Persistence Report'!$D$27:$D$603,$B1465,'7.  Persistence Report'!$H$27:$H$603,$R$1379,'7.  Persistence Report'!$J$27:$J$603,"Adjustment")</f>
        <v>234.13959945266822</v>
      </c>
      <c r="Y1466" s="255">
        <f>SUMIFS('7.  Persistence Report'!AD$27:AD$603,'7.  Persistence Report'!$D$27:$D$603,$B1465,'7.  Persistence Report'!$H$27:$H$603,$R$1379,'7.  Persistence Report'!$J$27:$J$603,"Adjustment")</f>
        <v>234.13959945266822</v>
      </c>
      <c r="Z1466" s="255">
        <f>SUMIFS('7.  Persistence Report'!AE$27:AE$603,'7.  Persistence Report'!$D$27:$D$603,$B1465,'7.  Persistence Report'!$H$27:$H$603,$R$1379,'7.  Persistence Report'!$J$27:$J$603,"Adjustment")</f>
        <v>234.01046108554129</v>
      </c>
      <c r="AA1466" s="255">
        <f>SUMIFS('7.  Persistence Report'!AF$27:AF$603,'7.  Persistence Report'!$D$27:$D$603,$B1465,'7.  Persistence Report'!$H$27:$H$603,$R$1379,'7.  Persistence Report'!$J$27:$J$603,"Adjustment")</f>
        <v>234.01046108554129</v>
      </c>
      <c r="AB1466" s="255">
        <f>SUMIFS('7.  Persistence Report'!AG$27:AG$603,'7.  Persistence Report'!$D$27:$D$603,$B1465,'7.  Persistence Report'!$H$27:$H$603,$R$1379,'7.  Persistence Report'!$J$27:$J$603,"Adjustment")</f>
        <v>223.91418874652734</v>
      </c>
      <c r="AC1466" s="255">
        <f>SUMIFS('7.  Persistence Report'!AH$27:AH$603,'7.  Persistence Report'!$D$27:$D$603,$B1465,'7.  Persistence Report'!$H$27:$H$603,$R$1379,'7.  Persistence Report'!$J$27:$J$603,"Adjustment")</f>
        <v>215.39105651615043</v>
      </c>
      <c r="AD1466" s="255">
        <f>SUMIFS('7.  Persistence Report'!AI$27:AI$603,'7.  Persistence Report'!$D$27:$D$603,$B1465,'7.  Persistence Report'!$H$27:$H$603,$R$1379,'7.  Persistence Report'!$J$27:$J$603,"Adjustment")</f>
        <v>64.346126383878584</v>
      </c>
      <c r="AE1466" s="362">
        <f>AE1465</f>
        <v>0</v>
      </c>
      <c r="AF1466" s="362">
        <f t="shared" ref="AF1466:AR1466" si="3591">AF1465</f>
        <v>0</v>
      </c>
      <c r="AG1466" s="362">
        <f t="shared" si="3591"/>
        <v>7.4338353884478583E-2</v>
      </c>
      <c r="AH1466" s="362">
        <f t="shared" si="3591"/>
        <v>0.61816437481961117</v>
      </c>
      <c r="AI1466" s="362">
        <f t="shared" si="3591"/>
        <v>0.18309772550877837</v>
      </c>
      <c r="AJ1466" s="362">
        <f t="shared" si="3591"/>
        <v>0.11799819031349645</v>
      </c>
      <c r="AK1466" s="362">
        <f t="shared" si="3591"/>
        <v>0</v>
      </c>
      <c r="AL1466" s="362">
        <f t="shared" si="3591"/>
        <v>0</v>
      </c>
      <c r="AM1466" s="362">
        <f t="shared" si="3591"/>
        <v>0</v>
      </c>
      <c r="AN1466" s="362">
        <f t="shared" si="3591"/>
        <v>0</v>
      </c>
      <c r="AO1466" s="362">
        <f t="shared" si="3591"/>
        <v>0</v>
      </c>
      <c r="AP1466" s="362">
        <f t="shared" si="3591"/>
        <v>0</v>
      </c>
      <c r="AQ1466" s="362">
        <f t="shared" si="3591"/>
        <v>0</v>
      </c>
      <c r="AR1466" s="362">
        <f t="shared" si="3591"/>
        <v>0</v>
      </c>
      <c r="AS1466" s="266"/>
    </row>
    <row r="1467" spans="1:45" ht="15"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customHeight="1" outlineLevel="1">
      <c r="A1468" s="464">
        <v>27</v>
      </c>
      <c r="B1468" s="379" t="s">
        <v>119</v>
      </c>
      <c r="C1468" s="251" t="s">
        <v>25</v>
      </c>
      <c r="D1468" s="255">
        <f>SUMIFS('7.  Persistence Report'!BB$27:BB$603,'7.  Persistence Report'!$D$27:$D$603,$B1468,'7.  Persistence Report'!$H$27:$H$603,$D$1379,'7.  Persistence Report'!$J$27:$J$603,"&lt;&gt;Adjustment")</f>
        <v>0</v>
      </c>
      <c r="E1468" s="255">
        <f>SUMIFS('7.  Persistence Report'!BC$27:BC$603,'7.  Persistence Report'!$D$27:$D$603,$B1468,'7.  Persistence Report'!$H$27:$H$603,$D$1379,'7.  Persistence Report'!$J$27:$J$603,"&lt;&gt;Adjustment")</f>
        <v>0</v>
      </c>
      <c r="F1468" s="255">
        <f>SUMIFS('7.  Persistence Report'!BD$27:BD$603,'7.  Persistence Report'!$D$27:$D$603,$B1468,'7.  Persistence Report'!$H$27:$H$603,$D$1379,'7.  Persistence Report'!$J$27:$J$603,"&lt;&gt;Adjustment")</f>
        <v>0</v>
      </c>
      <c r="G1468" s="255">
        <f>SUMIFS('7.  Persistence Report'!BE$27:BE$603,'7.  Persistence Report'!$D$27:$D$603,$B1468,'7.  Persistence Report'!$H$27:$H$603,$D$1379,'7.  Persistence Report'!$J$27:$J$603,"&lt;&gt;Adjustment")</f>
        <v>0</v>
      </c>
      <c r="H1468" s="255">
        <f>SUMIFS('7.  Persistence Report'!BF$27:BF$603,'7.  Persistence Report'!$D$27:$D$603,$B1468,'7.  Persistence Report'!$H$27:$H$603,$D$1379,'7.  Persistence Report'!$J$27:$J$603,"&lt;&gt;Adjustment")</f>
        <v>0</v>
      </c>
      <c r="I1468" s="255">
        <f>SUMIFS('7.  Persistence Report'!BG$27:BG$603,'7.  Persistence Report'!$D$27:$D$603,$B1468,'7.  Persistence Report'!$H$27:$H$603,$D$1379,'7.  Persistence Report'!$J$27:$J$603,"&lt;&gt;Adjustment")</f>
        <v>0</v>
      </c>
      <c r="J1468" s="255">
        <f>SUMIFS('7.  Persistence Report'!BH$27:BH$603,'7.  Persistence Report'!$D$27:$D$603,$B1468,'7.  Persistence Report'!$H$27:$H$603,$D$1379,'7.  Persistence Report'!$J$27:$J$603,"&lt;&gt;Adjustment")</f>
        <v>0</v>
      </c>
      <c r="K1468" s="255">
        <f>SUMIFS('7.  Persistence Report'!BI$27:BI$603,'7.  Persistence Report'!$D$27:$D$603,$B1468,'7.  Persistence Report'!$H$27:$H$603,$D$1379,'7.  Persistence Report'!$J$27:$J$603,"&lt;&gt;Adjustment")</f>
        <v>0</v>
      </c>
      <c r="L1468" s="255">
        <f>SUMIFS('7.  Persistence Report'!BJ$27:BJ$603,'7.  Persistence Report'!$D$27:$D$603,$B1468,'7.  Persistence Report'!$H$27:$H$603,$D$1379,'7.  Persistence Report'!$J$27:$J$603,"&lt;&gt;Adjustment")</f>
        <v>0</v>
      </c>
      <c r="M1468" s="255">
        <f>SUMIFS('7.  Persistence Report'!BK$27:BK$603,'7.  Persistence Report'!$D$27:$D$603,$B1468,'7.  Persistence Report'!$H$27:$H$603,$D$1379,'7.  Persistence Report'!$J$27:$J$603,"&lt;&gt;Adjustment")</f>
        <v>0</v>
      </c>
      <c r="N1468" s="255">
        <f>SUMIFS('7.  Persistence Report'!BL$27:BL$603,'7.  Persistence Report'!$D$27:$D$603,$B1468,'7.  Persistence Report'!$H$27:$H$603,$D$1379,'7.  Persistence Report'!$J$27:$J$603,"&lt;&gt;Adjustment")</f>
        <v>0</v>
      </c>
      <c r="O1468" s="255">
        <f>SUMIFS('7.  Persistence Report'!BM$27:BM$603,'7.  Persistence Report'!$D$27:$D$603,$B1468,'7.  Persistence Report'!$H$27:$H$603,$D$1379,'7.  Persistence Report'!$J$27:$J$603,"&lt;&gt;Adjustment")</f>
        <v>0</v>
      </c>
      <c r="P1468" s="255">
        <f>SUMIFS('7.  Persistence Report'!BN$27:BN$603,'7.  Persistence Report'!$D$27:$D$603,$B1468,'7.  Persistence Report'!$H$27:$H$603,$D$1379,'7.  Persistence Report'!$J$27:$J$603,"&lt;&gt;Adjustment")</f>
        <v>0</v>
      </c>
      <c r="Q1468" s="255">
        <v>12</v>
      </c>
      <c r="R1468" s="255">
        <f>SUMIFS('7.  Persistence Report'!W$27:W$603,'7.  Persistence Report'!$D$27:$D$603,$B1468,'7.  Persistence Report'!$H$27:$H$603,$R$1379,'7.  Persistence Report'!$J$27:$J$603,"&lt;&gt;Adjustment")</f>
        <v>0</v>
      </c>
      <c r="S1468" s="255">
        <f>SUMIFS('7.  Persistence Report'!X$27:X$603,'7.  Persistence Report'!$D$27:$D$603,$B1468,'7.  Persistence Report'!$H$27:$H$603,$R$1379,'7.  Persistence Report'!$J$27:$J$603,"&lt;&gt;Adjustment")</f>
        <v>0</v>
      </c>
      <c r="T1468" s="255">
        <f>SUMIFS('7.  Persistence Report'!Y$27:Y$603,'7.  Persistence Report'!$D$27:$D$603,$B1468,'7.  Persistence Report'!$H$27:$H$603,$R$1379,'7.  Persistence Report'!$J$27:$J$603,"&lt;&gt;Adjustment")</f>
        <v>0</v>
      </c>
      <c r="U1468" s="255">
        <f>SUMIFS('7.  Persistence Report'!Z$27:Z$603,'7.  Persistence Report'!$D$27:$D$603,$B1468,'7.  Persistence Report'!$H$27:$H$603,$R$1379,'7.  Persistence Report'!$J$27:$J$603,"&lt;&gt;Adjustment")</f>
        <v>0</v>
      </c>
      <c r="V1468" s="255">
        <f>SUMIFS('7.  Persistence Report'!AA$27:AA$603,'7.  Persistence Report'!$D$27:$D$603,$B1468,'7.  Persistence Report'!$H$27:$H$603,$R$1379,'7.  Persistence Report'!$J$27:$J$603,"&lt;&gt;Adjustment")</f>
        <v>0</v>
      </c>
      <c r="W1468" s="255">
        <f>SUMIFS('7.  Persistence Report'!AB$27:AB$603,'7.  Persistence Report'!$D$27:$D$603,$B1468,'7.  Persistence Report'!$H$27:$H$603,$R$1379,'7.  Persistence Report'!$J$27:$J$603,"&lt;&gt;Adjustment")</f>
        <v>0</v>
      </c>
      <c r="X1468" s="255">
        <f>SUMIFS('7.  Persistence Report'!AC$27:AC$603,'7.  Persistence Report'!$D$27:$D$603,$B1468,'7.  Persistence Report'!$H$27:$H$603,$R$1379,'7.  Persistence Report'!$J$27:$J$603,"&lt;&gt;Adjustment")</f>
        <v>0</v>
      </c>
      <c r="Y1468" s="255">
        <f>SUMIFS('7.  Persistence Report'!AD$27:AD$603,'7.  Persistence Report'!$D$27:$D$603,$B1468,'7.  Persistence Report'!$H$27:$H$603,$R$1379,'7.  Persistence Report'!$J$27:$J$603,"&lt;&gt;Adjustment")</f>
        <v>0</v>
      </c>
      <c r="Z1468" s="255">
        <f>SUMIFS('7.  Persistence Report'!AE$27:AE$603,'7.  Persistence Report'!$D$27:$D$603,$B1468,'7.  Persistence Report'!$H$27:$H$603,$R$1379,'7.  Persistence Report'!$J$27:$J$603,"&lt;&gt;Adjustment")</f>
        <v>0</v>
      </c>
      <c r="AA1468" s="255">
        <f>SUMIFS('7.  Persistence Report'!AF$27:AF$603,'7.  Persistence Report'!$D$27:$D$603,$B1468,'7.  Persistence Report'!$H$27:$H$603,$R$1379,'7.  Persistence Report'!$J$27:$J$603,"&lt;&gt;Adjustment")</f>
        <v>0</v>
      </c>
      <c r="AB1468" s="255">
        <f>SUMIFS('7.  Persistence Report'!AG$27:AG$603,'7.  Persistence Report'!$D$27:$D$603,$B1468,'7.  Persistence Report'!$H$27:$H$603,$R$1379,'7.  Persistence Report'!$J$27:$J$603,"&lt;&gt;Adjustment")</f>
        <v>0</v>
      </c>
      <c r="AC1468" s="255">
        <f>SUMIFS('7.  Persistence Report'!AH$27:AH$603,'7.  Persistence Report'!$D$27:$D$603,$B1468,'7.  Persistence Report'!$H$27:$H$603,$R$1379,'7.  Persistence Report'!$J$27:$J$603,"&lt;&gt;Adjustment")</f>
        <v>0</v>
      </c>
      <c r="AD1468" s="255">
        <f>SUMIFS('7.  Persistence Report'!AI$27:AI$603,'7.  Persistence Report'!$D$27:$D$603,$B1468,'7.  Persistence Report'!$H$27:$H$603,$R$1379,'7.  Persistence Report'!$J$27:$J$603,"&lt;&gt;Adjustment")</f>
        <v>0</v>
      </c>
      <c r="AE1468" s="361">
        <f>IFERROR(VLOOKUP($B1468,'3-a.  Rate Class Allocations'!$B:$BK,52,FALSE),0)</f>
        <v>0</v>
      </c>
      <c r="AF1468" s="361">
        <f>IFERROR(VLOOKUP($B1468,'3-a.  Rate Class Allocations'!$B:$BK,54,FALSE),0)</f>
        <v>0</v>
      </c>
      <c r="AG1468" s="361">
        <f>IFERROR(VLOOKUP($B1468,'3-a.  Rate Class Allocations'!$B:$BK,56,FALSE),0)</f>
        <v>0.92021658990420974</v>
      </c>
      <c r="AH1468" s="361">
        <f>IFERROR(VLOOKUP($B1468,'3-a.  Rate Class Allocations'!$B:$BK,57,FALSE),0)</f>
        <v>6.6147970517793669E-2</v>
      </c>
      <c r="AI1468" s="361">
        <f>IFERROR(VLOOKUP($B1468,'3-a.  Rate Class Allocations'!$B:$BK,59,FALSE),0)</f>
        <v>3.8304899218835689E-3</v>
      </c>
      <c r="AJ1468" s="361">
        <f>IFERROR(VLOOKUP($B1468,'3-a.  Rate Class Allocations'!$B:$BK,61,FALSE),0)</f>
        <v>4.3946772346358911E-3</v>
      </c>
      <c r="AK1468" s="366"/>
      <c r="AL1468" s="366"/>
      <c r="AM1468" s="366"/>
      <c r="AN1468" s="366"/>
      <c r="AO1468" s="366"/>
      <c r="AP1468" s="366"/>
      <c r="AQ1468" s="366"/>
      <c r="AR1468" s="366"/>
      <c r="AS1468" s="256">
        <f>SUM(AE1468:AR1468)</f>
        <v>0.99458972757852293</v>
      </c>
    </row>
    <row r="1469" spans="1:45" ht="15" customHeight="1" outlineLevel="1">
      <c r="A1469" s="464"/>
      <c r="B1469" s="254" t="s">
        <v>745</v>
      </c>
      <c r="C1469" s="251" t="s">
        <v>163</v>
      </c>
      <c r="D1469" s="255">
        <f>SUMIFS('7.  Persistence Report'!BB$27:BB$603,'7.  Persistence Report'!$D$27:$D$603,$B1468,'7.  Persistence Report'!$H$27:$H$603,$D$1379,'7.  Persistence Report'!$J$27:$J$603,"Adjustment")</f>
        <v>0</v>
      </c>
      <c r="E1469" s="255">
        <f>SUMIFS('7.  Persistence Report'!BC$27:BC$603,'7.  Persistence Report'!$D$27:$D$603,$B1468,'7.  Persistence Report'!$H$27:$H$603,$D$1379,'7.  Persistence Report'!$J$27:$J$603,"Adjustment")</f>
        <v>0</v>
      </c>
      <c r="F1469" s="255">
        <f>SUMIFS('7.  Persistence Report'!BD$27:BD$603,'7.  Persistence Report'!$D$27:$D$603,$B1468,'7.  Persistence Report'!$H$27:$H$603,$D$1379,'7.  Persistence Report'!$J$27:$J$603,"Adjustment")</f>
        <v>0</v>
      </c>
      <c r="G1469" s="255">
        <f>SUMIFS('7.  Persistence Report'!BE$27:BE$603,'7.  Persistence Report'!$D$27:$D$603,$B1468,'7.  Persistence Report'!$H$27:$H$603,$D$1379,'7.  Persistence Report'!$J$27:$J$603,"Adjustment")</f>
        <v>0</v>
      </c>
      <c r="H1469" s="255">
        <f>SUMIFS('7.  Persistence Report'!BF$27:BF$603,'7.  Persistence Report'!$D$27:$D$603,$B1468,'7.  Persistence Report'!$H$27:$H$603,$D$1379,'7.  Persistence Report'!$J$27:$J$603,"Adjustment")</f>
        <v>0</v>
      </c>
      <c r="I1469" s="255">
        <f>SUMIFS('7.  Persistence Report'!BG$27:BG$603,'7.  Persistence Report'!$D$27:$D$603,$B1468,'7.  Persistence Report'!$H$27:$H$603,$D$1379,'7.  Persistence Report'!$J$27:$J$603,"Adjustment")</f>
        <v>0</v>
      </c>
      <c r="J1469" s="255">
        <f>SUMIFS('7.  Persistence Report'!BH$27:BH$603,'7.  Persistence Report'!$D$27:$D$603,$B1468,'7.  Persistence Report'!$H$27:$H$603,$D$1379,'7.  Persistence Report'!$J$27:$J$603,"Adjustment")</f>
        <v>0</v>
      </c>
      <c r="K1469" s="255">
        <f>SUMIFS('7.  Persistence Report'!BI$27:BI$603,'7.  Persistence Report'!$D$27:$D$603,$B1468,'7.  Persistence Report'!$H$27:$H$603,$D$1379,'7.  Persistence Report'!$J$27:$J$603,"Adjustment")</f>
        <v>0</v>
      </c>
      <c r="L1469" s="255">
        <f>SUMIFS('7.  Persistence Report'!BJ$27:BJ$603,'7.  Persistence Report'!$D$27:$D$603,$B1468,'7.  Persistence Report'!$H$27:$H$603,$D$1379,'7.  Persistence Report'!$J$27:$J$603,"Adjustment")</f>
        <v>0</v>
      </c>
      <c r="M1469" s="255">
        <f>SUMIFS('7.  Persistence Report'!BK$27:BK$603,'7.  Persistence Report'!$D$27:$D$603,$B1468,'7.  Persistence Report'!$H$27:$H$603,$D$1379,'7.  Persistence Report'!$J$27:$J$603,"Adjustment")</f>
        <v>0</v>
      </c>
      <c r="N1469" s="255">
        <f>SUMIFS('7.  Persistence Report'!BL$27:BL$603,'7.  Persistence Report'!$D$27:$D$603,$B1468,'7.  Persistence Report'!$H$27:$H$603,$D$1379,'7.  Persistence Report'!$J$27:$J$603,"Adjustment")</f>
        <v>0</v>
      </c>
      <c r="O1469" s="255">
        <f>SUMIFS('7.  Persistence Report'!BM$27:BM$603,'7.  Persistence Report'!$D$27:$D$603,$B1468,'7.  Persistence Report'!$H$27:$H$603,$D$1379,'7.  Persistence Report'!$J$27:$J$603,"Adjustment")</f>
        <v>0</v>
      </c>
      <c r="P1469" s="255">
        <f>SUMIFS('7.  Persistence Report'!BN$27:BN$603,'7.  Persistence Report'!$D$27:$D$603,$B1468,'7.  Persistence Report'!$H$27:$H$603,$D$1379,'7.  Persistence Report'!$J$27:$J$603,"Adjustment")</f>
        <v>0</v>
      </c>
      <c r="Q1469" s="255">
        <f>Q1468</f>
        <v>12</v>
      </c>
      <c r="R1469" s="255">
        <f>SUMIFS('7.  Persistence Report'!W$27:W$603,'7.  Persistence Report'!$D$27:$D$603,$B1468,'7.  Persistence Report'!$H$27:$H$603,$R$1379,'7.  Persistence Report'!$J$27:$J$603,"Adjustment")</f>
        <v>0</v>
      </c>
      <c r="S1469" s="255">
        <f>SUMIFS('7.  Persistence Report'!X$27:X$603,'7.  Persistence Report'!$D$27:$D$603,$B1468,'7.  Persistence Report'!$H$27:$H$603,$R$1379,'7.  Persistence Report'!$J$27:$J$603,"Adjustment")</f>
        <v>0</v>
      </c>
      <c r="T1469" s="255">
        <f>SUMIFS('7.  Persistence Report'!Y$27:Y$603,'7.  Persistence Report'!$D$27:$D$603,$B1468,'7.  Persistence Report'!$H$27:$H$603,$R$1379,'7.  Persistence Report'!$J$27:$J$603,"Adjustment")</f>
        <v>0</v>
      </c>
      <c r="U1469" s="255">
        <f>SUMIFS('7.  Persistence Report'!Z$27:Z$603,'7.  Persistence Report'!$D$27:$D$603,$B1468,'7.  Persistence Report'!$H$27:$H$603,$R$1379,'7.  Persistence Report'!$J$27:$J$603,"Adjustment")</f>
        <v>0</v>
      </c>
      <c r="V1469" s="255">
        <f>SUMIFS('7.  Persistence Report'!AA$27:AA$603,'7.  Persistence Report'!$D$27:$D$603,$B1468,'7.  Persistence Report'!$H$27:$H$603,$R$1379,'7.  Persistence Report'!$J$27:$J$603,"Adjustment")</f>
        <v>0</v>
      </c>
      <c r="W1469" s="255">
        <f>SUMIFS('7.  Persistence Report'!AB$27:AB$603,'7.  Persistence Report'!$D$27:$D$603,$B1468,'7.  Persistence Report'!$H$27:$H$603,$R$1379,'7.  Persistence Report'!$J$27:$J$603,"Adjustment")</f>
        <v>0</v>
      </c>
      <c r="X1469" s="255">
        <f>SUMIFS('7.  Persistence Report'!AC$27:AC$603,'7.  Persistence Report'!$D$27:$D$603,$B1468,'7.  Persistence Report'!$H$27:$H$603,$R$1379,'7.  Persistence Report'!$J$27:$J$603,"Adjustment")</f>
        <v>0</v>
      </c>
      <c r="Y1469" s="255">
        <f>SUMIFS('7.  Persistence Report'!AD$27:AD$603,'7.  Persistence Report'!$D$27:$D$603,$B1468,'7.  Persistence Report'!$H$27:$H$603,$R$1379,'7.  Persistence Report'!$J$27:$J$603,"Adjustment")</f>
        <v>0</v>
      </c>
      <c r="Z1469" s="255">
        <f>SUMIFS('7.  Persistence Report'!AE$27:AE$603,'7.  Persistence Report'!$D$27:$D$603,$B1468,'7.  Persistence Report'!$H$27:$H$603,$R$1379,'7.  Persistence Report'!$J$27:$J$603,"Adjustment")</f>
        <v>0</v>
      </c>
      <c r="AA1469" s="255">
        <f>SUMIFS('7.  Persistence Report'!AF$27:AF$603,'7.  Persistence Report'!$D$27:$D$603,$B1468,'7.  Persistence Report'!$H$27:$H$603,$R$1379,'7.  Persistence Report'!$J$27:$J$603,"Adjustment")</f>
        <v>0</v>
      </c>
      <c r="AB1469" s="255">
        <f>SUMIFS('7.  Persistence Report'!AG$27:AG$603,'7.  Persistence Report'!$D$27:$D$603,$B1468,'7.  Persistence Report'!$H$27:$H$603,$R$1379,'7.  Persistence Report'!$J$27:$J$603,"Adjustment")</f>
        <v>0</v>
      </c>
      <c r="AC1469" s="255">
        <f>SUMIFS('7.  Persistence Report'!AH$27:AH$603,'7.  Persistence Report'!$D$27:$D$603,$B1468,'7.  Persistence Report'!$H$27:$H$603,$R$1379,'7.  Persistence Report'!$J$27:$J$603,"Adjustment")</f>
        <v>0</v>
      </c>
      <c r="AD1469" s="255">
        <f>SUMIFS('7.  Persistence Report'!AI$27:AI$603,'7.  Persistence Report'!$D$27:$D$603,$B1468,'7.  Persistence Report'!$H$27:$H$603,$R$1379,'7.  Persistence Report'!$J$27:$J$603,"Adjustment")</f>
        <v>0</v>
      </c>
      <c r="AE1469" s="362">
        <f>AE1468</f>
        <v>0</v>
      </c>
      <c r="AF1469" s="362">
        <f t="shared" ref="AF1469:AR1469" si="3592">AF1468</f>
        <v>0</v>
      </c>
      <c r="AG1469" s="362">
        <f t="shared" si="3592"/>
        <v>0.92021658990420974</v>
      </c>
      <c r="AH1469" s="362">
        <f t="shared" si="3592"/>
        <v>6.6147970517793669E-2</v>
      </c>
      <c r="AI1469" s="362">
        <f t="shared" si="3592"/>
        <v>3.8304899218835689E-3</v>
      </c>
      <c r="AJ1469" s="362">
        <f t="shared" si="3592"/>
        <v>4.3946772346358911E-3</v>
      </c>
      <c r="AK1469" s="362">
        <f t="shared" si="3592"/>
        <v>0</v>
      </c>
      <c r="AL1469" s="362">
        <f t="shared" si="3592"/>
        <v>0</v>
      </c>
      <c r="AM1469" s="362">
        <f t="shared" si="3592"/>
        <v>0</v>
      </c>
      <c r="AN1469" s="362">
        <f t="shared" si="3592"/>
        <v>0</v>
      </c>
      <c r="AO1469" s="362">
        <f t="shared" si="3592"/>
        <v>0</v>
      </c>
      <c r="AP1469" s="362">
        <f t="shared" si="3592"/>
        <v>0</v>
      </c>
      <c r="AQ1469" s="362">
        <f t="shared" si="3592"/>
        <v>0</v>
      </c>
      <c r="AR1469" s="362">
        <f t="shared" si="3592"/>
        <v>0</v>
      </c>
      <c r="AS1469" s="266"/>
    </row>
    <row r="1470" spans="1:45" ht="15"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customHeight="1" outlineLevel="1">
      <c r="A1471" s="464">
        <v>28</v>
      </c>
      <c r="B1471" s="379" t="s">
        <v>120</v>
      </c>
      <c r="C1471" s="251" t="s">
        <v>25</v>
      </c>
      <c r="D1471" s="255">
        <f>SUMIFS('7.  Persistence Report'!BB$27:BB$603,'7.  Persistence Report'!$D$27:$D$603,$B1471,'7.  Persistence Report'!$H$27:$H$603,$D$1379,'7.  Persistence Report'!$J$27:$J$603,"&lt;&gt;Adjustment")</f>
        <v>0</v>
      </c>
      <c r="E1471" s="255">
        <f>SUMIFS('7.  Persistence Report'!BC$27:BC$603,'7.  Persistence Report'!$D$27:$D$603,$B1471,'7.  Persistence Report'!$H$27:$H$603,$D$1379,'7.  Persistence Report'!$J$27:$J$603,"&lt;&gt;Adjustment")</f>
        <v>0</v>
      </c>
      <c r="F1471" s="255">
        <f>SUMIFS('7.  Persistence Report'!BD$27:BD$603,'7.  Persistence Report'!$D$27:$D$603,$B1471,'7.  Persistence Report'!$H$27:$H$603,$D$1379,'7.  Persistence Report'!$J$27:$J$603,"&lt;&gt;Adjustment")</f>
        <v>0</v>
      </c>
      <c r="G1471" s="255">
        <f>SUMIFS('7.  Persistence Report'!BE$27:BE$603,'7.  Persistence Report'!$D$27:$D$603,$B1471,'7.  Persistence Report'!$H$27:$H$603,$D$1379,'7.  Persistence Report'!$J$27:$J$603,"&lt;&gt;Adjustment")</f>
        <v>0</v>
      </c>
      <c r="H1471" s="255">
        <f>SUMIFS('7.  Persistence Report'!BF$27:BF$603,'7.  Persistence Report'!$D$27:$D$603,$B1471,'7.  Persistence Report'!$H$27:$H$603,$D$1379,'7.  Persistence Report'!$J$27:$J$603,"&lt;&gt;Adjustment")</f>
        <v>0</v>
      </c>
      <c r="I1471" s="255">
        <f>SUMIFS('7.  Persistence Report'!BG$27:BG$603,'7.  Persistence Report'!$D$27:$D$603,$B1471,'7.  Persistence Report'!$H$27:$H$603,$D$1379,'7.  Persistence Report'!$J$27:$J$603,"&lt;&gt;Adjustment")</f>
        <v>0</v>
      </c>
      <c r="J1471" s="255">
        <f>SUMIFS('7.  Persistence Report'!BH$27:BH$603,'7.  Persistence Report'!$D$27:$D$603,$B1471,'7.  Persistence Report'!$H$27:$H$603,$D$1379,'7.  Persistence Report'!$J$27:$J$603,"&lt;&gt;Adjustment")</f>
        <v>0</v>
      </c>
      <c r="K1471" s="255">
        <f>SUMIFS('7.  Persistence Report'!BI$27:BI$603,'7.  Persistence Report'!$D$27:$D$603,$B1471,'7.  Persistence Report'!$H$27:$H$603,$D$1379,'7.  Persistence Report'!$J$27:$J$603,"&lt;&gt;Adjustment")</f>
        <v>0</v>
      </c>
      <c r="L1471" s="255">
        <f>SUMIFS('7.  Persistence Report'!BJ$27:BJ$603,'7.  Persistence Report'!$D$27:$D$603,$B1471,'7.  Persistence Report'!$H$27:$H$603,$D$1379,'7.  Persistence Report'!$J$27:$J$603,"&lt;&gt;Adjustment")</f>
        <v>0</v>
      </c>
      <c r="M1471" s="255">
        <f>SUMIFS('7.  Persistence Report'!BK$27:BK$603,'7.  Persistence Report'!$D$27:$D$603,$B1471,'7.  Persistence Report'!$H$27:$H$603,$D$1379,'7.  Persistence Report'!$J$27:$J$603,"&lt;&gt;Adjustment")</f>
        <v>0</v>
      </c>
      <c r="N1471" s="255">
        <f>SUMIFS('7.  Persistence Report'!BL$27:BL$603,'7.  Persistence Report'!$D$27:$D$603,$B1471,'7.  Persistence Report'!$H$27:$H$603,$D$1379,'7.  Persistence Report'!$J$27:$J$603,"&lt;&gt;Adjustment")</f>
        <v>0</v>
      </c>
      <c r="O1471" s="255">
        <f>SUMIFS('7.  Persistence Report'!BM$27:BM$603,'7.  Persistence Report'!$D$27:$D$603,$B1471,'7.  Persistence Report'!$H$27:$H$603,$D$1379,'7.  Persistence Report'!$J$27:$J$603,"&lt;&gt;Adjustment")</f>
        <v>0</v>
      </c>
      <c r="P1471" s="255">
        <f>SUMIFS('7.  Persistence Report'!BN$27:BN$603,'7.  Persistence Report'!$D$27:$D$603,$B1471,'7.  Persistence Report'!$H$27:$H$603,$D$1379,'7.  Persistence Report'!$J$27:$J$603,"&lt;&gt;Adjustment")</f>
        <v>0</v>
      </c>
      <c r="Q1471" s="255">
        <v>12</v>
      </c>
      <c r="R1471" s="255">
        <f>SUMIFS('7.  Persistence Report'!W$27:W$603,'7.  Persistence Report'!$D$27:$D$603,$B1471,'7.  Persistence Report'!$H$27:$H$603,$R$1379,'7.  Persistence Report'!$J$27:$J$603,"&lt;&gt;Adjustment")</f>
        <v>0</v>
      </c>
      <c r="S1471" s="255">
        <f>SUMIFS('7.  Persistence Report'!X$27:X$603,'7.  Persistence Report'!$D$27:$D$603,$B1471,'7.  Persistence Report'!$H$27:$H$603,$R$1379,'7.  Persistence Report'!$J$27:$J$603,"&lt;&gt;Adjustment")</f>
        <v>0</v>
      </c>
      <c r="T1471" s="255">
        <f>SUMIFS('7.  Persistence Report'!Y$27:Y$603,'7.  Persistence Report'!$D$27:$D$603,$B1471,'7.  Persistence Report'!$H$27:$H$603,$R$1379,'7.  Persistence Report'!$J$27:$J$603,"&lt;&gt;Adjustment")</f>
        <v>0</v>
      </c>
      <c r="U1471" s="255">
        <f>SUMIFS('7.  Persistence Report'!Z$27:Z$603,'7.  Persistence Report'!$D$27:$D$603,$B1471,'7.  Persistence Report'!$H$27:$H$603,$R$1379,'7.  Persistence Report'!$J$27:$J$603,"&lt;&gt;Adjustment")</f>
        <v>0</v>
      </c>
      <c r="V1471" s="255">
        <f>SUMIFS('7.  Persistence Report'!AA$27:AA$603,'7.  Persistence Report'!$D$27:$D$603,$B1471,'7.  Persistence Report'!$H$27:$H$603,$R$1379,'7.  Persistence Report'!$J$27:$J$603,"&lt;&gt;Adjustment")</f>
        <v>0</v>
      </c>
      <c r="W1471" s="255">
        <f>SUMIFS('7.  Persistence Report'!AB$27:AB$603,'7.  Persistence Report'!$D$27:$D$603,$B1471,'7.  Persistence Report'!$H$27:$H$603,$R$1379,'7.  Persistence Report'!$J$27:$J$603,"&lt;&gt;Adjustment")</f>
        <v>0</v>
      </c>
      <c r="X1471" s="255">
        <f>SUMIFS('7.  Persistence Report'!AC$27:AC$603,'7.  Persistence Report'!$D$27:$D$603,$B1471,'7.  Persistence Report'!$H$27:$H$603,$R$1379,'7.  Persistence Report'!$J$27:$J$603,"&lt;&gt;Adjustment")</f>
        <v>0</v>
      </c>
      <c r="Y1471" s="255">
        <f>SUMIFS('7.  Persistence Report'!AD$27:AD$603,'7.  Persistence Report'!$D$27:$D$603,$B1471,'7.  Persistence Report'!$H$27:$H$603,$R$1379,'7.  Persistence Report'!$J$27:$J$603,"&lt;&gt;Adjustment")</f>
        <v>0</v>
      </c>
      <c r="Z1471" s="255">
        <f>SUMIFS('7.  Persistence Report'!AE$27:AE$603,'7.  Persistence Report'!$D$27:$D$603,$B1471,'7.  Persistence Report'!$H$27:$H$603,$R$1379,'7.  Persistence Report'!$J$27:$J$603,"&lt;&gt;Adjustment")</f>
        <v>0</v>
      </c>
      <c r="AA1471" s="255">
        <f>SUMIFS('7.  Persistence Report'!AF$27:AF$603,'7.  Persistence Report'!$D$27:$D$603,$B1471,'7.  Persistence Report'!$H$27:$H$603,$R$1379,'7.  Persistence Report'!$J$27:$J$603,"&lt;&gt;Adjustment")</f>
        <v>0</v>
      </c>
      <c r="AB1471" s="255">
        <f>SUMIFS('7.  Persistence Report'!AG$27:AG$603,'7.  Persistence Report'!$D$27:$D$603,$B1471,'7.  Persistence Report'!$H$27:$H$603,$R$1379,'7.  Persistence Report'!$J$27:$J$603,"&lt;&gt;Adjustment")</f>
        <v>0</v>
      </c>
      <c r="AC1471" s="255">
        <f>SUMIFS('7.  Persistence Report'!AH$27:AH$603,'7.  Persistence Report'!$D$27:$D$603,$B1471,'7.  Persistence Report'!$H$27:$H$603,$R$1379,'7.  Persistence Report'!$J$27:$J$603,"&lt;&gt;Adjustment")</f>
        <v>0</v>
      </c>
      <c r="AD1471" s="255">
        <f>SUMIFS('7.  Persistence Report'!AI$27:AI$603,'7.  Persistence Report'!$D$27:$D$603,$B1471,'7.  Persistence Report'!$H$27:$H$603,$R$1379,'7.  Persistence Report'!$J$27:$J$603,"&lt;&gt;Adjustment")</f>
        <v>0</v>
      </c>
      <c r="AE1471" s="361">
        <f>IFERROR(VLOOKUP($B1471,'3-a.  Rate Class Allocations'!$B:$BK,52,FALSE),0)</f>
        <v>0</v>
      </c>
      <c r="AF1471" s="361">
        <f>IFERROR(VLOOKUP($B1471,'3-a.  Rate Class Allocations'!$B:$BK,54,FALSE),0)</f>
        <v>0</v>
      </c>
      <c r="AG1471" s="361">
        <f>IFERROR(VLOOKUP($B1471,'3-a.  Rate Class Allocations'!$B:$BK,56,FALSE),0)</f>
        <v>8.9297173379666115E-3</v>
      </c>
      <c r="AH1471" s="361">
        <f>IFERROR(VLOOKUP($B1471,'3-a.  Rate Class Allocations'!$B:$BK,57,FALSE),0)</f>
        <v>0.47861243619982291</v>
      </c>
      <c r="AI1471" s="361">
        <f>IFERROR(VLOOKUP($B1471,'3-a.  Rate Class Allocations'!$B:$BK,59,FALSE),0)</f>
        <v>0.15893379443892505</v>
      </c>
      <c r="AJ1471" s="361">
        <f>IFERROR(VLOOKUP($B1471,'3-a.  Rate Class Allocations'!$B:$BK,61,FALSE),0)</f>
        <v>0.35292374820196643</v>
      </c>
      <c r="AK1471" s="366"/>
      <c r="AL1471" s="366"/>
      <c r="AM1471" s="366"/>
      <c r="AN1471" s="366"/>
      <c r="AO1471" s="366"/>
      <c r="AP1471" s="366"/>
      <c r="AQ1471" s="366"/>
      <c r="AR1471" s="366"/>
      <c r="AS1471" s="256">
        <f>SUM(AE1471:AR1471)</f>
        <v>0.99939969617868107</v>
      </c>
    </row>
    <row r="1472" spans="1:45" ht="15" customHeight="1" outlineLevel="1">
      <c r="A1472" s="464"/>
      <c r="B1472" s="254" t="s">
        <v>745</v>
      </c>
      <c r="C1472" s="251" t="s">
        <v>163</v>
      </c>
      <c r="D1472" s="255">
        <f>SUMIFS('7.  Persistence Report'!BB$27:BB$603,'7.  Persistence Report'!$D$27:$D$603,$B1471,'7.  Persistence Report'!$H$27:$H$603,$D$1379,'7.  Persistence Report'!$J$27:$J$603,"Adjustment")</f>
        <v>0</v>
      </c>
      <c r="E1472" s="255">
        <f>SUMIFS('7.  Persistence Report'!BC$27:BC$603,'7.  Persistence Report'!$D$27:$D$603,$B1471,'7.  Persistence Report'!$H$27:$H$603,$D$1379,'7.  Persistence Report'!$J$27:$J$603,"Adjustment")</f>
        <v>0</v>
      </c>
      <c r="F1472" s="255">
        <f>SUMIFS('7.  Persistence Report'!BD$27:BD$603,'7.  Persistence Report'!$D$27:$D$603,$B1471,'7.  Persistence Report'!$H$27:$H$603,$D$1379,'7.  Persistence Report'!$J$27:$J$603,"Adjustment")</f>
        <v>0</v>
      </c>
      <c r="G1472" s="255">
        <f>SUMIFS('7.  Persistence Report'!BE$27:BE$603,'7.  Persistence Report'!$D$27:$D$603,$B1471,'7.  Persistence Report'!$H$27:$H$603,$D$1379,'7.  Persistence Report'!$J$27:$J$603,"Adjustment")</f>
        <v>0</v>
      </c>
      <c r="H1472" s="255">
        <f>SUMIFS('7.  Persistence Report'!BF$27:BF$603,'7.  Persistence Report'!$D$27:$D$603,$B1471,'7.  Persistence Report'!$H$27:$H$603,$D$1379,'7.  Persistence Report'!$J$27:$J$603,"Adjustment")</f>
        <v>0</v>
      </c>
      <c r="I1472" s="255">
        <f>SUMIFS('7.  Persistence Report'!BG$27:BG$603,'7.  Persistence Report'!$D$27:$D$603,$B1471,'7.  Persistence Report'!$H$27:$H$603,$D$1379,'7.  Persistence Report'!$J$27:$J$603,"Adjustment")</f>
        <v>0</v>
      </c>
      <c r="J1472" s="255">
        <f>SUMIFS('7.  Persistence Report'!BH$27:BH$603,'7.  Persistence Report'!$D$27:$D$603,$B1471,'7.  Persistence Report'!$H$27:$H$603,$D$1379,'7.  Persistence Report'!$J$27:$J$603,"Adjustment")</f>
        <v>0</v>
      </c>
      <c r="K1472" s="255">
        <f>SUMIFS('7.  Persistence Report'!BI$27:BI$603,'7.  Persistence Report'!$D$27:$D$603,$B1471,'7.  Persistence Report'!$H$27:$H$603,$D$1379,'7.  Persistence Report'!$J$27:$J$603,"Adjustment")</f>
        <v>0</v>
      </c>
      <c r="L1472" s="255">
        <f>SUMIFS('7.  Persistence Report'!BJ$27:BJ$603,'7.  Persistence Report'!$D$27:$D$603,$B1471,'7.  Persistence Report'!$H$27:$H$603,$D$1379,'7.  Persistence Report'!$J$27:$J$603,"Adjustment")</f>
        <v>0</v>
      </c>
      <c r="M1472" s="255">
        <f>SUMIFS('7.  Persistence Report'!BK$27:BK$603,'7.  Persistence Report'!$D$27:$D$603,$B1471,'7.  Persistence Report'!$H$27:$H$603,$D$1379,'7.  Persistence Report'!$J$27:$J$603,"Adjustment")</f>
        <v>0</v>
      </c>
      <c r="N1472" s="255">
        <f>SUMIFS('7.  Persistence Report'!BL$27:BL$603,'7.  Persistence Report'!$D$27:$D$603,$B1471,'7.  Persistence Report'!$H$27:$H$603,$D$1379,'7.  Persistence Report'!$J$27:$J$603,"Adjustment")</f>
        <v>0</v>
      </c>
      <c r="O1472" s="255">
        <f>SUMIFS('7.  Persistence Report'!BM$27:BM$603,'7.  Persistence Report'!$D$27:$D$603,$B1471,'7.  Persistence Report'!$H$27:$H$603,$D$1379,'7.  Persistence Report'!$J$27:$J$603,"Adjustment")</f>
        <v>0</v>
      </c>
      <c r="P1472" s="255">
        <f>SUMIFS('7.  Persistence Report'!BN$27:BN$603,'7.  Persistence Report'!$D$27:$D$603,$B1471,'7.  Persistence Report'!$H$27:$H$603,$D$1379,'7.  Persistence Report'!$J$27:$J$603,"Adjustment")</f>
        <v>0</v>
      </c>
      <c r="Q1472" s="255">
        <f>Q1471</f>
        <v>12</v>
      </c>
      <c r="R1472" s="255">
        <f>SUMIFS('7.  Persistence Report'!W$27:W$603,'7.  Persistence Report'!$D$27:$D$603,$B1471,'7.  Persistence Report'!$H$27:$H$603,$R$1379,'7.  Persistence Report'!$J$27:$J$603,"Adjustment")</f>
        <v>0</v>
      </c>
      <c r="S1472" s="255">
        <f>SUMIFS('7.  Persistence Report'!X$27:X$603,'7.  Persistence Report'!$D$27:$D$603,$B1471,'7.  Persistence Report'!$H$27:$H$603,$R$1379,'7.  Persistence Report'!$J$27:$J$603,"Adjustment")</f>
        <v>0</v>
      </c>
      <c r="T1472" s="255">
        <f>SUMIFS('7.  Persistence Report'!Y$27:Y$603,'7.  Persistence Report'!$D$27:$D$603,$B1471,'7.  Persistence Report'!$H$27:$H$603,$R$1379,'7.  Persistence Report'!$J$27:$J$603,"Adjustment")</f>
        <v>0</v>
      </c>
      <c r="U1472" s="255">
        <f>SUMIFS('7.  Persistence Report'!Z$27:Z$603,'7.  Persistence Report'!$D$27:$D$603,$B1471,'7.  Persistence Report'!$H$27:$H$603,$R$1379,'7.  Persistence Report'!$J$27:$J$603,"Adjustment")</f>
        <v>0</v>
      </c>
      <c r="V1472" s="255">
        <f>SUMIFS('7.  Persistence Report'!AA$27:AA$603,'7.  Persistence Report'!$D$27:$D$603,$B1471,'7.  Persistence Report'!$H$27:$H$603,$R$1379,'7.  Persistence Report'!$J$27:$J$603,"Adjustment")</f>
        <v>0</v>
      </c>
      <c r="W1472" s="255">
        <f>SUMIFS('7.  Persistence Report'!AB$27:AB$603,'7.  Persistence Report'!$D$27:$D$603,$B1471,'7.  Persistence Report'!$H$27:$H$603,$R$1379,'7.  Persistence Report'!$J$27:$J$603,"Adjustment")</f>
        <v>0</v>
      </c>
      <c r="X1472" s="255">
        <f>SUMIFS('7.  Persistence Report'!AC$27:AC$603,'7.  Persistence Report'!$D$27:$D$603,$B1471,'7.  Persistence Report'!$H$27:$H$603,$R$1379,'7.  Persistence Report'!$J$27:$J$603,"Adjustment")</f>
        <v>0</v>
      </c>
      <c r="Y1472" s="255">
        <f>SUMIFS('7.  Persistence Report'!AD$27:AD$603,'7.  Persistence Report'!$D$27:$D$603,$B1471,'7.  Persistence Report'!$H$27:$H$603,$R$1379,'7.  Persistence Report'!$J$27:$J$603,"Adjustment")</f>
        <v>0</v>
      </c>
      <c r="Z1472" s="255">
        <f>SUMIFS('7.  Persistence Report'!AE$27:AE$603,'7.  Persistence Report'!$D$27:$D$603,$B1471,'7.  Persistence Report'!$H$27:$H$603,$R$1379,'7.  Persistence Report'!$J$27:$J$603,"Adjustment")</f>
        <v>0</v>
      </c>
      <c r="AA1472" s="255">
        <f>SUMIFS('7.  Persistence Report'!AF$27:AF$603,'7.  Persistence Report'!$D$27:$D$603,$B1471,'7.  Persistence Report'!$H$27:$H$603,$R$1379,'7.  Persistence Report'!$J$27:$J$603,"Adjustment")</f>
        <v>0</v>
      </c>
      <c r="AB1472" s="255">
        <f>SUMIFS('7.  Persistence Report'!AG$27:AG$603,'7.  Persistence Report'!$D$27:$D$603,$B1471,'7.  Persistence Report'!$H$27:$H$603,$R$1379,'7.  Persistence Report'!$J$27:$J$603,"Adjustment")</f>
        <v>0</v>
      </c>
      <c r="AC1472" s="255">
        <f>SUMIFS('7.  Persistence Report'!AH$27:AH$603,'7.  Persistence Report'!$D$27:$D$603,$B1471,'7.  Persistence Report'!$H$27:$H$603,$R$1379,'7.  Persistence Report'!$J$27:$J$603,"Adjustment")</f>
        <v>0</v>
      </c>
      <c r="AD1472" s="255">
        <f>SUMIFS('7.  Persistence Report'!AI$27:AI$603,'7.  Persistence Report'!$D$27:$D$603,$B1471,'7.  Persistence Report'!$H$27:$H$603,$R$1379,'7.  Persistence Report'!$J$27:$J$603,"Adjustment")</f>
        <v>0</v>
      </c>
      <c r="AE1472" s="362">
        <f>AE1471</f>
        <v>0</v>
      </c>
      <c r="AF1472" s="362">
        <f>AF1471</f>
        <v>0</v>
      </c>
      <c r="AG1472" s="362">
        <f t="shared" ref="AG1472:AJ1472" si="3593">AG1471</f>
        <v>8.9297173379666115E-3</v>
      </c>
      <c r="AH1472" s="362">
        <f t="shared" si="3593"/>
        <v>0.47861243619982291</v>
      </c>
      <c r="AI1472" s="362">
        <f t="shared" si="3593"/>
        <v>0.15893379443892505</v>
      </c>
      <c r="AJ1472" s="362">
        <f t="shared" si="3593"/>
        <v>0.35292374820196643</v>
      </c>
      <c r="AK1472" s="362">
        <f>AK1471</f>
        <v>0</v>
      </c>
      <c r="AL1472" s="362">
        <f t="shared" ref="AL1472:AR1472" si="3594">AL1471</f>
        <v>0</v>
      </c>
      <c r="AM1472" s="362">
        <f t="shared" si="3594"/>
        <v>0</v>
      </c>
      <c r="AN1472" s="362">
        <f t="shared" si="3594"/>
        <v>0</v>
      </c>
      <c r="AO1472" s="362">
        <f t="shared" si="3594"/>
        <v>0</v>
      </c>
      <c r="AP1472" s="362">
        <f t="shared" si="3594"/>
        <v>0</v>
      </c>
      <c r="AQ1472" s="362">
        <f t="shared" si="3594"/>
        <v>0</v>
      </c>
      <c r="AR1472" s="362">
        <f t="shared" si="3594"/>
        <v>0</v>
      </c>
      <c r="AS1472" s="266"/>
    </row>
    <row r="1473" spans="1:45" ht="15"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customHeight="1" outlineLevel="1">
      <c r="A1474" s="464">
        <v>29</v>
      </c>
      <c r="B1474" s="379" t="s">
        <v>121</v>
      </c>
      <c r="C1474" s="251" t="s">
        <v>25</v>
      </c>
      <c r="D1474" s="255">
        <f>SUMIFS('7.  Persistence Report'!BB$27:BB$603,'7.  Persistence Report'!$D$27:$D$603,$B1474,'7.  Persistence Report'!$H$27:$H$603,$D$1379,'7.  Persistence Report'!$J$27:$J$603,"&lt;&gt;Adjustment")</f>
        <v>0</v>
      </c>
      <c r="E1474" s="255">
        <f>SUMIFS('7.  Persistence Report'!BC$27:BC$603,'7.  Persistence Report'!$D$27:$D$603,$B1474,'7.  Persistence Report'!$H$27:$H$603,$D$1379,'7.  Persistence Report'!$J$27:$J$603,"&lt;&gt;Adjustment")</f>
        <v>0</v>
      </c>
      <c r="F1474" s="255">
        <f>SUMIFS('7.  Persistence Report'!BD$27:BD$603,'7.  Persistence Report'!$D$27:$D$603,$B1474,'7.  Persistence Report'!$H$27:$H$603,$D$1379,'7.  Persistence Report'!$J$27:$J$603,"&lt;&gt;Adjustment")</f>
        <v>0</v>
      </c>
      <c r="G1474" s="255">
        <f>SUMIFS('7.  Persistence Report'!BE$27:BE$603,'7.  Persistence Report'!$D$27:$D$603,$B1474,'7.  Persistence Report'!$H$27:$H$603,$D$1379,'7.  Persistence Report'!$J$27:$J$603,"&lt;&gt;Adjustment")</f>
        <v>0</v>
      </c>
      <c r="H1474" s="255">
        <f>SUMIFS('7.  Persistence Report'!BF$27:BF$603,'7.  Persistence Report'!$D$27:$D$603,$B1474,'7.  Persistence Report'!$H$27:$H$603,$D$1379,'7.  Persistence Report'!$J$27:$J$603,"&lt;&gt;Adjustment")</f>
        <v>0</v>
      </c>
      <c r="I1474" s="255">
        <f>SUMIFS('7.  Persistence Report'!BG$27:BG$603,'7.  Persistence Report'!$D$27:$D$603,$B1474,'7.  Persistence Report'!$H$27:$H$603,$D$1379,'7.  Persistence Report'!$J$27:$J$603,"&lt;&gt;Adjustment")</f>
        <v>0</v>
      </c>
      <c r="J1474" s="255">
        <f>SUMIFS('7.  Persistence Report'!BH$27:BH$603,'7.  Persistence Report'!$D$27:$D$603,$B1474,'7.  Persistence Report'!$H$27:$H$603,$D$1379,'7.  Persistence Report'!$J$27:$J$603,"&lt;&gt;Adjustment")</f>
        <v>0</v>
      </c>
      <c r="K1474" s="255">
        <f>SUMIFS('7.  Persistence Report'!BI$27:BI$603,'7.  Persistence Report'!$D$27:$D$603,$B1474,'7.  Persistence Report'!$H$27:$H$603,$D$1379,'7.  Persistence Report'!$J$27:$J$603,"&lt;&gt;Adjustment")</f>
        <v>0</v>
      </c>
      <c r="L1474" s="255">
        <f>SUMIFS('7.  Persistence Report'!BJ$27:BJ$603,'7.  Persistence Report'!$D$27:$D$603,$B1474,'7.  Persistence Report'!$H$27:$H$603,$D$1379,'7.  Persistence Report'!$J$27:$J$603,"&lt;&gt;Adjustment")</f>
        <v>0</v>
      </c>
      <c r="M1474" s="255">
        <f>SUMIFS('7.  Persistence Report'!BK$27:BK$603,'7.  Persistence Report'!$D$27:$D$603,$B1474,'7.  Persistence Report'!$H$27:$H$603,$D$1379,'7.  Persistence Report'!$J$27:$J$603,"&lt;&gt;Adjustment")</f>
        <v>0</v>
      </c>
      <c r="N1474" s="255">
        <f>SUMIFS('7.  Persistence Report'!BL$27:BL$603,'7.  Persistence Report'!$D$27:$D$603,$B1474,'7.  Persistence Report'!$H$27:$H$603,$D$1379,'7.  Persistence Report'!$J$27:$J$603,"&lt;&gt;Adjustment")</f>
        <v>0</v>
      </c>
      <c r="O1474" s="255">
        <f>SUMIFS('7.  Persistence Report'!BM$27:BM$603,'7.  Persistence Report'!$D$27:$D$603,$B1474,'7.  Persistence Report'!$H$27:$H$603,$D$1379,'7.  Persistence Report'!$J$27:$J$603,"&lt;&gt;Adjustment")</f>
        <v>0</v>
      </c>
      <c r="P1474" s="255">
        <f>SUMIFS('7.  Persistence Report'!BN$27:BN$603,'7.  Persistence Report'!$D$27:$D$603,$B1474,'7.  Persistence Report'!$H$27:$H$603,$D$1379,'7.  Persistence Report'!$J$27:$J$603,"&lt;&gt;Adjustment")</f>
        <v>0</v>
      </c>
      <c r="Q1474" s="255">
        <v>3</v>
      </c>
      <c r="R1474" s="255">
        <f>SUMIFS('7.  Persistence Report'!W$27:W$603,'7.  Persistence Report'!$D$27:$D$603,$B1474,'7.  Persistence Report'!$H$27:$H$603,$R$1379,'7.  Persistence Report'!$J$27:$J$603,"&lt;&gt;Adjustment")</f>
        <v>0</v>
      </c>
      <c r="S1474" s="255">
        <f>SUMIFS('7.  Persistence Report'!X$27:X$603,'7.  Persistence Report'!$D$27:$D$603,$B1474,'7.  Persistence Report'!$H$27:$H$603,$R$1379,'7.  Persistence Report'!$J$27:$J$603,"&lt;&gt;Adjustment")</f>
        <v>0</v>
      </c>
      <c r="T1474" s="255">
        <f>SUMIFS('7.  Persistence Report'!Y$27:Y$603,'7.  Persistence Report'!$D$27:$D$603,$B1474,'7.  Persistence Report'!$H$27:$H$603,$R$1379,'7.  Persistence Report'!$J$27:$J$603,"&lt;&gt;Adjustment")</f>
        <v>0</v>
      </c>
      <c r="U1474" s="255">
        <f>SUMIFS('7.  Persistence Report'!Z$27:Z$603,'7.  Persistence Report'!$D$27:$D$603,$B1474,'7.  Persistence Report'!$H$27:$H$603,$R$1379,'7.  Persistence Report'!$J$27:$J$603,"&lt;&gt;Adjustment")</f>
        <v>0</v>
      </c>
      <c r="V1474" s="255">
        <f>SUMIFS('7.  Persistence Report'!AA$27:AA$603,'7.  Persistence Report'!$D$27:$D$603,$B1474,'7.  Persistence Report'!$H$27:$H$603,$R$1379,'7.  Persistence Report'!$J$27:$J$603,"&lt;&gt;Adjustment")</f>
        <v>0</v>
      </c>
      <c r="W1474" s="255">
        <f>SUMIFS('7.  Persistence Report'!AB$27:AB$603,'7.  Persistence Report'!$D$27:$D$603,$B1474,'7.  Persistence Report'!$H$27:$H$603,$R$1379,'7.  Persistence Report'!$J$27:$J$603,"&lt;&gt;Adjustment")</f>
        <v>0</v>
      </c>
      <c r="X1474" s="255">
        <f>SUMIFS('7.  Persistence Report'!AC$27:AC$603,'7.  Persistence Report'!$D$27:$D$603,$B1474,'7.  Persistence Report'!$H$27:$H$603,$R$1379,'7.  Persistence Report'!$J$27:$J$603,"&lt;&gt;Adjustment")</f>
        <v>0</v>
      </c>
      <c r="Y1474" s="255">
        <f>SUMIFS('7.  Persistence Report'!AD$27:AD$603,'7.  Persistence Report'!$D$27:$D$603,$B1474,'7.  Persistence Report'!$H$27:$H$603,$R$1379,'7.  Persistence Report'!$J$27:$J$603,"&lt;&gt;Adjustment")</f>
        <v>0</v>
      </c>
      <c r="Z1474" s="255">
        <f>SUMIFS('7.  Persistence Report'!AE$27:AE$603,'7.  Persistence Report'!$D$27:$D$603,$B1474,'7.  Persistence Report'!$H$27:$H$603,$R$1379,'7.  Persistence Report'!$J$27:$J$603,"&lt;&gt;Adjustment")</f>
        <v>0</v>
      </c>
      <c r="AA1474" s="255">
        <f>SUMIFS('7.  Persistence Report'!AF$27:AF$603,'7.  Persistence Report'!$D$27:$D$603,$B1474,'7.  Persistence Report'!$H$27:$H$603,$R$1379,'7.  Persistence Report'!$J$27:$J$603,"&lt;&gt;Adjustment")</f>
        <v>0</v>
      </c>
      <c r="AB1474" s="255">
        <f>SUMIFS('7.  Persistence Report'!AG$27:AG$603,'7.  Persistence Report'!$D$27:$D$603,$B1474,'7.  Persistence Report'!$H$27:$H$603,$R$1379,'7.  Persistence Report'!$J$27:$J$603,"&lt;&gt;Adjustment")</f>
        <v>0</v>
      </c>
      <c r="AC1474" s="255">
        <f>SUMIFS('7.  Persistence Report'!AH$27:AH$603,'7.  Persistence Report'!$D$27:$D$603,$B1474,'7.  Persistence Report'!$H$27:$H$603,$R$1379,'7.  Persistence Report'!$J$27:$J$603,"&lt;&gt;Adjustment")</f>
        <v>0</v>
      </c>
      <c r="AD1474" s="255">
        <f>SUMIFS('7.  Persistence Report'!AI$27:AI$603,'7.  Persistence Report'!$D$27:$D$603,$B1474,'7.  Persistence Report'!$H$27:$H$603,$R$1379,'7.  Persistence Report'!$J$27:$J$603,"&lt;&gt;Adjustment")</f>
        <v>0</v>
      </c>
      <c r="AE1474" s="361">
        <f>IFERROR(VLOOKUP($B1474,'3-a.  Rate Class Allocations'!$B:$BK,52,FALSE),0)</f>
        <v>0</v>
      </c>
      <c r="AF1474" s="361">
        <f>IFERROR(VLOOKUP($B1474,'3-a.  Rate Class Allocations'!$B:$BK,54,FALSE),0)</f>
        <v>0</v>
      </c>
      <c r="AG1474" s="361">
        <f>IFERROR(VLOOKUP($B1474,'3-a.  Rate Class Allocations'!$B:$BK,56,FALSE),0)</f>
        <v>0</v>
      </c>
      <c r="AH1474" s="361">
        <f>IFERROR(VLOOKUP($B1474,'3-a.  Rate Class Allocations'!$B:$BK,57,FALSE),0)</f>
        <v>0.16826917605120376</v>
      </c>
      <c r="AI1474" s="361">
        <f>IFERROR(VLOOKUP($B1474,'3-a.  Rate Class Allocations'!$B:$BK,59,FALSE),0)</f>
        <v>0.83173082394879627</v>
      </c>
      <c r="AJ1474" s="361">
        <f>IFERROR(VLOOKUP($B1474,'3-a.  Rate Class Allocations'!$B:$BK,61,FALSE),0)</f>
        <v>0</v>
      </c>
      <c r="AK1474" s="366"/>
      <c r="AL1474" s="366"/>
      <c r="AM1474" s="366"/>
      <c r="AN1474" s="366"/>
      <c r="AO1474" s="366"/>
      <c r="AP1474" s="366"/>
      <c r="AQ1474" s="366"/>
      <c r="AR1474" s="366"/>
      <c r="AS1474" s="256">
        <f>SUM(AE1474:AR1474)</f>
        <v>1</v>
      </c>
    </row>
    <row r="1475" spans="1:45" ht="15" customHeight="1" outlineLevel="1">
      <c r="A1475" s="464"/>
      <c r="B1475" s="254" t="s">
        <v>745</v>
      </c>
      <c r="C1475" s="251" t="s">
        <v>163</v>
      </c>
      <c r="D1475" s="255">
        <f>SUMIFS('7.  Persistence Report'!BB$27:BB$603,'7.  Persistence Report'!$D$27:$D$603,$B1474,'7.  Persistence Report'!$H$27:$H$603,$D$1379,'7.  Persistence Report'!$J$27:$J$603,"Adjustment")</f>
        <v>0</v>
      </c>
      <c r="E1475" s="255">
        <f>SUMIFS('7.  Persistence Report'!BC$27:BC$603,'7.  Persistence Report'!$D$27:$D$603,$B1474,'7.  Persistence Report'!$H$27:$H$603,$D$1379,'7.  Persistence Report'!$J$27:$J$603,"Adjustment")</f>
        <v>0</v>
      </c>
      <c r="F1475" s="255">
        <f>SUMIFS('7.  Persistence Report'!BD$27:BD$603,'7.  Persistence Report'!$D$27:$D$603,$B1474,'7.  Persistence Report'!$H$27:$H$603,$D$1379,'7.  Persistence Report'!$J$27:$J$603,"Adjustment")</f>
        <v>0</v>
      </c>
      <c r="G1475" s="255">
        <f>SUMIFS('7.  Persistence Report'!BE$27:BE$603,'7.  Persistence Report'!$D$27:$D$603,$B1474,'7.  Persistence Report'!$H$27:$H$603,$D$1379,'7.  Persistence Report'!$J$27:$J$603,"Adjustment")</f>
        <v>0</v>
      </c>
      <c r="H1475" s="255">
        <f>SUMIFS('7.  Persistence Report'!BF$27:BF$603,'7.  Persistence Report'!$D$27:$D$603,$B1474,'7.  Persistence Report'!$H$27:$H$603,$D$1379,'7.  Persistence Report'!$J$27:$J$603,"Adjustment")</f>
        <v>0</v>
      </c>
      <c r="I1475" s="255">
        <f>SUMIFS('7.  Persistence Report'!BG$27:BG$603,'7.  Persistence Report'!$D$27:$D$603,$B1474,'7.  Persistence Report'!$H$27:$H$603,$D$1379,'7.  Persistence Report'!$J$27:$J$603,"Adjustment")</f>
        <v>0</v>
      </c>
      <c r="J1475" s="255">
        <f>SUMIFS('7.  Persistence Report'!BH$27:BH$603,'7.  Persistence Report'!$D$27:$D$603,$B1474,'7.  Persistence Report'!$H$27:$H$603,$D$1379,'7.  Persistence Report'!$J$27:$J$603,"Adjustment")</f>
        <v>0</v>
      </c>
      <c r="K1475" s="255">
        <f>SUMIFS('7.  Persistence Report'!BI$27:BI$603,'7.  Persistence Report'!$D$27:$D$603,$B1474,'7.  Persistence Report'!$H$27:$H$603,$D$1379,'7.  Persistence Report'!$J$27:$J$603,"Adjustment")</f>
        <v>0</v>
      </c>
      <c r="L1475" s="255">
        <f>SUMIFS('7.  Persistence Report'!BJ$27:BJ$603,'7.  Persistence Report'!$D$27:$D$603,$B1474,'7.  Persistence Report'!$H$27:$H$603,$D$1379,'7.  Persistence Report'!$J$27:$J$603,"Adjustment")</f>
        <v>0</v>
      </c>
      <c r="M1475" s="255">
        <f>SUMIFS('7.  Persistence Report'!BK$27:BK$603,'7.  Persistence Report'!$D$27:$D$603,$B1474,'7.  Persistence Report'!$H$27:$H$603,$D$1379,'7.  Persistence Report'!$J$27:$J$603,"Adjustment")</f>
        <v>0</v>
      </c>
      <c r="N1475" s="255">
        <f>SUMIFS('7.  Persistence Report'!BL$27:BL$603,'7.  Persistence Report'!$D$27:$D$603,$B1474,'7.  Persistence Report'!$H$27:$H$603,$D$1379,'7.  Persistence Report'!$J$27:$J$603,"Adjustment")</f>
        <v>0</v>
      </c>
      <c r="O1475" s="255">
        <f>SUMIFS('7.  Persistence Report'!BM$27:BM$603,'7.  Persistence Report'!$D$27:$D$603,$B1474,'7.  Persistence Report'!$H$27:$H$603,$D$1379,'7.  Persistence Report'!$J$27:$J$603,"Adjustment")</f>
        <v>0</v>
      </c>
      <c r="P1475" s="255">
        <f>SUMIFS('7.  Persistence Report'!BN$27:BN$603,'7.  Persistence Report'!$D$27:$D$603,$B1474,'7.  Persistence Report'!$H$27:$H$603,$D$1379,'7.  Persistence Report'!$J$27:$J$603,"Adjustment")</f>
        <v>0</v>
      </c>
      <c r="Q1475" s="255">
        <f>Q1474</f>
        <v>3</v>
      </c>
      <c r="R1475" s="255">
        <f>SUMIFS('7.  Persistence Report'!W$27:W$603,'7.  Persistence Report'!$D$27:$D$603,$B1474,'7.  Persistence Report'!$H$27:$H$603,$R$1379,'7.  Persistence Report'!$J$27:$J$603,"Adjustment")</f>
        <v>0</v>
      </c>
      <c r="S1475" s="255">
        <f>SUMIFS('7.  Persistence Report'!X$27:X$603,'7.  Persistence Report'!$D$27:$D$603,$B1474,'7.  Persistence Report'!$H$27:$H$603,$R$1379,'7.  Persistence Report'!$J$27:$J$603,"Adjustment")</f>
        <v>0</v>
      </c>
      <c r="T1475" s="255">
        <f>SUMIFS('7.  Persistence Report'!Y$27:Y$603,'7.  Persistence Report'!$D$27:$D$603,$B1474,'7.  Persistence Report'!$H$27:$H$603,$R$1379,'7.  Persistence Report'!$J$27:$J$603,"Adjustment")</f>
        <v>0</v>
      </c>
      <c r="U1475" s="255">
        <f>SUMIFS('7.  Persistence Report'!Z$27:Z$603,'7.  Persistence Report'!$D$27:$D$603,$B1474,'7.  Persistence Report'!$H$27:$H$603,$R$1379,'7.  Persistence Report'!$J$27:$J$603,"Adjustment")</f>
        <v>0</v>
      </c>
      <c r="V1475" s="255">
        <f>SUMIFS('7.  Persistence Report'!AA$27:AA$603,'7.  Persistence Report'!$D$27:$D$603,$B1474,'7.  Persistence Report'!$H$27:$H$603,$R$1379,'7.  Persistence Report'!$J$27:$J$603,"Adjustment")</f>
        <v>0</v>
      </c>
      <c r="W1475" s="255">
        <f>SUMIFS('7.  Persistence Report'!AB$27:AB$603,'7.  Persistence Report'!$D$27:$D$603,$B1474,'7.  Persistence Report'!$H$27:$H$603,$R$1379,'7.  Persistence Report'!$J$27:$J$603,"Adjustment")</f>
        <v>0</v>
      </c>
      <c r="X1475" s="255">
        <f>SUMIFS('7.  Persistence Report'!AC$27:AC$603,'7.  Persistence Report'!$D$27:$D$603,$B1474,'7.  Persistence Report'!$H$27:$H$603,$R$1379,'7.  Persistence Report'!$J$27:$J$603,"Adjustment")</f>
        <v>0</v>
      </c>
      <c r="Y1475" s="255">
        <f>SUMIFS('7.  Persistence Report'!AD$27:AD$603,'7.  Persistence Report'!$D$27:$D$603,$B1474,'7.  Persistence Report'!$H$27:$H$603,$R$1379,'7.  Persistence Report'!$J$27:$J$603,"Adjustment")</f>
        <v>0</v>
      </c>
      <c r="Z1475" s="255">
        <f>SUMIFS('7.  Persistence Report'!AE$27:AE$603,'7.  Persistence Report'!$D$27:$D$603,$B1474,'7.  Persistence Report'!$H$27:$H$603,$R$1379,'7.  Persistence Report'!$J$27:$J$603,"Adjustment")</f>
        <v>0</v>
      </c>
      <c r="AA1475" s="255">
        <f>SUMIFS('7.  Persistence Report'!AF$27:AF$603,'7.  Persistence Report'!$D$27:$D$603,$B1474,'7.  Persistence Report'!$H$27:$H$603,$R$1379,'7.  Persistence Report'!$J$27:$J$603,"Adjustment")</f>
        <v>0</v>
      </c>
      <c r="AB1475" s="255">
        <f>SUMIFS('7.  Persistence Report'!AG$27:AG$603,'7.  Persistence Report'!$D$27:$D$603,$B1474,'7.  Persistence Report'!$H$27:$H$603,$R$1379,'7.  Persistence Report'!$J$27:$J$603,"Adjustment")</f>
        <v>0</v>
      </c>
      <c r="AC1475" s="255">
        <f>SUMIFS('7.  Persistence Report'!AH$27:AH$603,'7.  Persistence Report'!$D$27:$D$603,$B1474,'7.  Persistence Report'!$H$27:$H$603,$R$1379,'7.  Persistence Report'!$J$27:$J$603,"Adjustment")</f>
        <v>0</v>
      </c>
      <c r="AD1475" s="255">
        <f>SUMIFS('7.  Persistence Report'!AI$27:AI$603,'7.  Persistence Report'!$D$27:$D$603,$B1474,'7.  Persistence Report'!$H$27:$H$603,$R$1379,'7.  Persistence Report'!$J$27:$J$603,"Adjustment")</f>
        <v>0</v>
      </c>
      <c r="AE1475" s="362">
        <f>AE1474</f>
        <v>0</v>
      </c>
      <c r="AF1475" s="362">
        <f t="shared" ref="AF1475:AR1475" si="3595">AF1474</f>
        <v>0</v>
      </c>
      <c r="AG1475" s="362">
        <f t="shared" si="3595"/>
        <v>0</v>
      </c>
      <c r="AH1475" s="362">
        <f t="shared" si="3595"/>
        <v>0.16826917605120376</v>
      </c>
      <c r="AI1475" s="362">
        <f t="shared" si="3595"/>
        <v>0.83173082394879627</v>
      </c>
      <c r="AJ1475" s="362">
        <f t="shared" si="3595"/>
        <v>0</v>
      </c>
      <c r="AK1475" s="362">
        <f t="shared" si="3595"/>
        <v>0</v>
      </c>
      <c r="AL1475" s="362">
        <f t="shared" si="3595"/>
        <v>0</v>
      </c>
      <c r="AM1475" s="362">
        <f t="shared" si="3595"/>
        <v>0</v>
      </c>
      <c r="AN1475" s="362">
        <f t="shared" si="3595"/>
        <v>0</v>
      </c>
      <c r="AO1475" s="362">
        <f t="shared" si="3595"/>
        <v>0</v>
      </c>
      <c r="AP1475" s="362">
        <f t="shared" si="3595"/>
        <v>0</v>
      </c>
      <c r="AQ1475" s="362">
        <f t="shared" si="3595"/>
        <v>0</v>
      </c>
      <c r="AR1475" s="362">
        <f t="shared" si="3595"/>
        <v>0</v>
      </c>
      <c r="AS1475" s="266"/>
    </row>
    <row r="1476" spans="1:45" ht="15"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customHeight="1" outlineLevel="1">
      <c r="A1477" s="464">
        <v>30</v>
      </c>
      <c r="B1477" s="379" t="s">
        <v>122</v>
      </c>
      <c r="C1477" s="251" t="s">
        <v>25</v>
      </c>
      <c r="D1477" s="255">
        <f>SUMIFS('7.  Persistence Report'!BB$27:BB$603,'7.  Persistence Report'!$D$27:$D$603,$B1477,'7.  Persistence Report'!$H$27:$H$603,$D$1379,'7.  Persistence Report'!$J$27:$J$603,"&lt;&gt;Adjustment")</f>
        <v>0</v>
      </c>
      <c r="E1477" s="255">
        <f>SUMIFS('7.  Persistence Report'!BC$27:BC$603,'7.  Persistence Report'!$D$27:$D$603,$B1477,'7.  Persistence Report'!$H$27:$H$603,$D$1379,'7.  Persistence Report'!$J$27:$J$603,"&lt;&gt;Adjustment")</f>
        <v>0</v>
      </c>
      <c r="F1477" s="255">
        <f>SUMIFS('7.  Persistence Report'!BD$27:BD$603,'7.  Persistence Report'!$D$27:$D$603,$B1477,'7.  Persistence Report'!$H$27:$H$603,$D$1379,'7.  Persistence Report'!$J$27:$J$603,"&lt;&gt;Adjustment")</f>
        <v>0</v>
      </c>
      <c r="G1477" s="255">
        <f>SUMIFS('7.  Persistence Report'!BE$27:BE$603,'7.  Persistence Report'!$D$27:$D$603,$B1477,'7.  Persistence Report'!$H$27:$H$603,$D$1379,'7.  Persistence Report'!$J$27:$J$603,"&lt;&gt;Adjustment")</f>
        <v>0</v>
      </c>
      <c r="H1477" s="255">
        <f>SUMIFS('7.  Persistence Report'!BF$27:BF$603,'7.  Persistence Report'!$D$27:$D$603,$B1477,'7.  Persistence Report'!$H$27:$H$603,$D$1379,'7.  Persistence Report'!$J$27:$J$603,"&lt;&gt;Adjustment")</f>
        <v>0</v>
      </c>
      <c r="I1477" s="255">
        <f>SUMIFS('7.  Persistence Report'!BG$27:BG$603,'7.  Persistence Report'!$D$27:$D$603,$B1477,'7.  Persistence Report'!$H$27:$H$603,$D$1379,'7.  Persistence Report'!$J$27:$J$603,"&lt;&gt;Adjustment")</f>
        <v>0</v>
      </c>
      <c r="J1477" s="255">
        <f>SUMIFS('7.  Persistence Report'!BH$27:BH$603,'7.  Persistence Report'!$D$27:$D$603,$B1477,'7.  Persistence Report'!$H$27:$H$603,$D$1379,'7.  Persistence Report'!$J$27:$J$603,"&lt;&gt;Adjustment")</f>
        <v>0</v>
      </c>
      <c r="K1477" s="255">
        <f>SUMIFS('7.  Persistence Report'!BI$27:BI$603,'7.  Persistence Report'!$D$27:$D$603,$B1477,'7.  Persistence Report'!$H$27:$H$603,$D$1379,'7.  Persistence Report'!$J$27:$J$603,"&lt;&gt;Adjustment")</f>
        <v>0</v>
      </c>
      <c r="L1477" s="255">
        <f>SUMIFS('7.  Persistence Report'!BJ$27:BJ$603,'7.  Persistence Report'!$D$27:$D$603,$B1477,'7.  Persistence Report'!$H$27:$H$603,$D$1379,'7.  Persistence Report'!$J$27:$J$603,"&lt;&gt;Adjustment")</f>
        <v>0</v>
      </c>
      <c r="M1477" s="255">
        <f>SUMIFS('7.  Persistence Report'!BK$27:BK$603,'7.  Persistence Report'!$D$27:$D$603,$B1477,'7.  Persistence Report'!$H$27:$H$603,$D$1379,'7.  Persistence Report'!$J$27:$J$603,"&lt;&gt;Adjustment")</f>
        <v>0</v>
      </c>
      <c r="N1477" s="255">
        <f>SUMIFS('7.  Persistence Report'!BL$27:BL$603,'7.  Persistence Report'!$D$27:$D$603,$B1477,'7.  Persistence Report'!$H$27:$H$603,$D$1379,'7.  Persistence Report'!$J$27:$J$603,"&lt;&gt;Adjustment")</f>
        <v>0</v>
      </c>
      <c r="O1477" s="255">
        <f>SUMIFS('7.  Persistence Report'!BM$27:BM$603,'7.  Persistence Report'!$D$27:$D$603,$B1477,'7.  Persistence Report'!$H$27:$H$603,$D$1379,'7.  Persistence Report'!$J$27:$J$603,"&lt;&gt;Adjustment")</f>
        <v>0</v>
      </c>
      <c r="P1477" s="255">
        <f>SUMIFS('7.  Persistence Report'!BN$27:BN$603,'7.  Persistence Report'!$D$27:$D$603,$B1477,'7.  Persistence Report'!$H$27:$H$603,$D$1379,'7.  Persistence Report'!$J$27:$J$603,"&lt;&gt;Adjustment")</f>
        <v>0</v>
      </c>
      <c r="Q1477" s="255">
        <v>12</v>
      </c>
      <c r="R1477" s="255">
        <f>SUMIFS('7.  Persistence Report'!W$27:W$603,'7.  Persistence Report'!$D$27:$D$603,$B1477,'7.  Persistence Report'!$H$27:$H$603,$R$1379,'7.  Persistence Report'!$J$27:$J$603,"&lt;&gt;Adjustment")</f>
        <v>0</v>
      </c>
      <c r="S1477" s="255">
        <f>SUMIFS('7.  Persistence Report'!X$27:X$603,'7.  Persistence Report'!$D$27:$D$603,$B1477,'7.  Persistence Report'!$H$27:$H$603,$R$1379,'7.  Persistence Report'!$J$27:$J$603,"&lt;&gt;Adjustment")</f>
        <v>0</v>
      </c>
      <c r="T1477" s="255">
        <f>SUMIFS('7.  Persistence Report'!Y$27:Y$603,'7.  Persistence Report'!$D$27:$D$603,$B1477,'7.  Persistence Report'!$H$27:$H$603,$R$1379,'7.  Persistence Report'!$J$27:$J$603,"&lt;&gt;Adjustment")</f>
        <v>0</v>
      </c>
      <c r="U1477" s="255">
        <f>SUMIFS('7.  Persistence Report'!Z$27:Z$603,'7.  Persistence Report'!$D$27:$D$603,$B1477,'7.  Persistence Report'!$H$27:$H$603,$R$1379,'7.  Persistence Report'!$J$27:$J$603,"&lt;&gt;Adjustment")</f>
        <v>0</v>
      </c>
      <c r="V1477" s="255">
        <f>SUMIFS('7.  Persistence Report'!AA$27:AA$603,'7.  Persistence Report'!$D$27:$D$603,$B1477,'7.  Persistence Report'!$H$27:$H$603,$R$1379,'7.  Persistence Report'!$J$27:$J$603,"&lt;&gt;Adjustment")</f>
        <v>0</v>
      </c>
      <c r="W1477" s="255">
        <f>SUMIFS('7.  Persistence Report'!AB$27:AB$603,'7.  Persistence Report'!$D$27:$D$603,$B1477,'7.  Persistence Report'!$H$27:$H$603,$R$1379,'7.  Persistence Report'!$J$27:$J$603,"&lt;&gt;Adjustment")</f>
        <v>0</v>
      </c>
      <c r="X1477" s="255">
        <f>SUMIFS('7.  Persistence Report'!AC$27:AC$603,'7.  Persistence Report'!$D$27:$D$603,$B1477,'7.  Persistence Report'!$H$27:$H$603,$R$1379,'7.  Persistence Report'!$J$27:$J$603,"&lt;&gt;Adjustment")</f>
        <v>0</v>
      </c>
      <c r="Y1477" s="255">
        <f>SUMIFS('7.  Persistence Report'!AD$27:AD$603,'7.  Persistence Report'!$D$27:$D$603,$B1477,'7.  Persistence Report'!$H$27:$H$603,$R$1379,'7.  Persistence Report'!$J$27:$J$603,"&lt;&gt;Adjustment")</f>
        <v>0</v>
      </c>
      <c r="Z1477" s="255">
        <f>SUMIFS('7.  Persistence Report'!AE$27:AE$603,'7.  Persistence Report'!$D$27:$D$603,$B1477,'7.  Persistence Report'!$H$27:$H$603,$R$1379,'7.  Persistence Report'!$J$27:$J$603,"&lt;&gt;Adjustment")</f>
        <v>0</v>
      </c>
      <c r="AA1477" s="255">
        <f>SUMIFS('7.  Persistence Report'!AF$27:AF$603,'7.  Persistence Report'!$D$27:$D$603,$B1477,'7.  Persistence Report'!$H$27:$H$603,$R$1379,'7.  Persistence Report'!$J$27:$J$603,"&lt;&gt;Adjustment")</f>
        <v>0</v>
      </c>
      <c r="AB1477" s="255">
        <f>SUMIFS('7.  Persistence Report'!AG$27:AG$603,'7.  Persistence Report'!$D$27:$D$603,$B1477,'7.  Persistence Report'!$H$27:$H$603,$R$1379,'7.  Persistence Report'!$J$27:$J$603,"&lt;&gt;Adjustment")</f>
        <v>0</v>
      </c>
      <c r="AC1477" s="255">
        <f>SUMIFS('7.  Persistence Report'!AH$27:AH$603,'7.  Persistence Report'!$D$27:$D$603,$B1477,'7.  Persistence Report'!$H$27:$H$603,$R$1379,'7.  Persistence Report'!$J$27:$J$603,"&lt;&gt;Adjustment")</f>
        <v>0</v>
      </c>
      <c r="AD1477" s="255">
        <f>SUMIFS('7.  Persistence Report'!AI$27:AI$603,'7.  Persistence Report'!$D$27:$D$603,$B1477,'7.  Persistence Report'!$H$27:$H$603,$R$1379,'7.  Persistence Report'!$J$27:$J$603,"&lt;&gt;Adjustment")</f>
        <v>0</v>
      </c>
      <c r="AE1477" s="361">
        <f>IFERROR(VLOOKUP($B1477,'3-a.  Rate Class Allocations'!$B:$BK,52,FALSE),0)</f>
        <v>0</v>
      </c>
      <c r="AF1477" s="361">
        <f>IFERROR(VLOOKUP($B1477,'3-a.  Rate Class Allocations'!$B:$BK,54,FALSE),0)</f>
        <v>0</v>
      </c>
      <c r="AG1477" s="361">
        <f>IFERROR(VLOOKUP($B1477,'3-a.  Rate Class Allocations'!$B:$BK,56,FALSE),0)</f>
        <v>0</v>
      </c>
      <c r="AH1477" s="361">
        <f>IFERROR(VLOOKUP($B1477,'3-a.  Rate Class Allocations'!$B:$BK,57,FALSE),0)</f>
        <v>0</v>
      </c>
      <c r="AI1477" s="361">
        <f>IFERROR(VLOOKUP($B1477,'3-a.  Rate Class Allocations'!$B:$BK,59,FALSE),0)</f>
        <v>0</v>
      </c>
      <c r="AJ1477" s="361">
        <f>IFERROR(VLOOKUP($B1477,'3-a.  Rate Class Allocations'!$B:$BK,61,FALSE),0)</f>
        <v>0</v>
      </c>
      <c r="AK1477" s="366"/>
      <c r="AL1477" s="366"/>
      <c r="AM1477" s="366"/>
      <c r="AN1477" s="366"/>
      <c r="AO1477" s="366"/>
      <c r="AP1477" s="366"/>
      <c r="AQ1477" s="366"/>
      <c r="AR1477" s="366"/>
      <c r="AS1477" s="256">
        <f>SUM(AE1477:AR1477)</f>
        <v>0</v>
      </c>
    </row>
    <row r="1478" spans="1:45" ht="15" customHeight="1" outlineLevel="1">
      <c r="A1478" s="464"/>
      <c r="B1478" s="254" t="s">
        <v>745</v>
      </c>
      <c r="C1478" s="251" t="s">
        <v>163</v>
      </c>
      <c r="D1478" s="255">
        <f>SUMIFS('7.  Persistence Report'!BB$27:BB$603,'7.  Persistence Report'!$D$27:$D$603,$B1477,'7.  Persistence Report'!$H$27:$H$603,$D$1379,'7.  Persistence Report'!$J$27:$J$603,"Adjustment")</f>
        <v>0</v>
      </c>
      <c r="E1478" s="255">
        <f>SUMIFS('7.  Persistence Report'!BC$27:BC$603,'7.  Persistence Report'!$D$27:$D$603,$B1477,'7.  Persistence Report'!$H$27:$H$603,$D$1379,'7.  Persistence Report'!$J$27:$J$603,"Adjustment")</f>
        <v>0</v>
      </c>
      <c r="F1478" s="255">
        <f>SUMIFS('7.  Persistence Report'!BD$27:BD$603,'7.  Persistence Report'!$D$27:$D$603,$B1477,'7.  Persistence Report'!$H$27:$H$603,$D$1379,'7.  Persistence Report'!$J$27:$J$603,"Adjustment")</f>
        <v>0</v>
      </c>
      <c r="G1478" s="255">
        <f>SUMIFS('7.  Persistence Report'!BE$27:BE$603,'7.  Persistence Report'!$D$27:$D$603,$B1477,'7.  Persistence Report'!$H$27:$H$603,$D$1379,'7.  Persistence Report'!$J$27:$J$603,"Adjustment")</f>
        <v>0</v>
      </c>
      <c r="H1478" s="255">
        <f>SUMIFS('7.  Persistence Report'!BF$27:BF$603,'7.  Persistence Report'!$D$27:$D$603,$B1477,'7.  Persistence Report'!$H$27:$H$603,$D$1379,'7.  Persistence Report'!$J$27:$J$603,"Adjustment")</f>
        <v>0</v>
      </c>
      <c r="I1478" s="255">
        <f>SUMIFS('7.  Persistence Report'!BG$27:BG$603,'7.  Persistence Report'!$D$27:$D$603,$B1477,'7.  Persistence Report'!$H$27:$H$603,$D$1379,'7.  Persistence Report'!$J$27:$J$603,"Adjustment")</f>
        <v>0</v>
      </c>
      <c r="J1478" s="255">
        <f>SUMIFS('7.  Persistence Report'!BH$27:BH$603,'7.  Persistence Report'!$D$27:$D$603,$B1477,'7.  Persistence Report'!$H$27:$H$603,$D$1379,'7.  Persistence Report'!$J$27:$J$603,"Adjustment")</f>
        <v>0</v>
      </c>
      <c r="K1478" s="255">
        <f>SUMIFS('7.  Persistence Report'!BI$27:BI$603,'7.  Persistence Report'!$D$27:$D$603,$B1477,'7.  Persistence Report'!$H$27:$H$603,$D$1379,'7.  Persistence Report'!$J$27:$J$603,"Adjustment")</f>
        <v>0</v>
      </c>
      <c r="L1478" s="255">
        <f>SUMIFS('7.  Persistence Report'!BJ$27:BJ$603,'7.  Persistence Report'!$D$27:$D$603,$B1477,'7.  Persistence Report'!$H$27:$H$603,$D$1379,'7.  Persistence Report'!$J$27:$J$603,"Adjustment")</f>
        <v>0</v>
      </c>
      <c r="M1478" s="255">
        <f>SUMIFS('7.  Persistence Report'!BK$27:BK$603,'7.  Persistence Report'!$D$27:$D$603,$B1477,'7.  Persistence Report'!$H$27:$H$603,$D$1379,'7.  Persistence Report'!$J$27:$J$603,"Adjustment")</f>
        <v>0</v>
      </c>
      <c r="N1478" s="255">
        <f>SUMIFS('7.  Persistence Report'!BL$27:BL$603,'7.  Persistence Report'!$D$27:$D$603,$B1477,'7.  Persistence Report'!$H$27:$H$603,$D$1379,'7.  Persistence Report'!$J$27:$J$603,"Adjustment")</f>
        <v>0</v>
      </c>
      <c r="O1478" s="255">
        <f>SUMIFS('7.  Persistence Report'!BM$27:BM$603,'7.  Persistence Report'!$D$27:$D$603,$B1477,'7.  Persistence Report'!$H$27:$H$603,$D$1379,'7.  Persistence Report'!$J$27:$J$603,"Adjustment")</f>
        <v>0</v>
      </c>
      <c r="P1478" s="255">
        <f>SUMIFS('7.  Persistence Report'!BN$27:BN$603,'7.  Persistence Report'!$D$27:$D$603,$B1477,'7.  Persistence Report'!$H$27:$H$603,$D$1379,'7.  Persistence Report'!$J$27:$J$603,"Adjustment")</f>
        <v>0</v>
      </c>
      <c r="Q1478" s="255">
        <f>Q1477</f>
        <v>12</v>
      </c>
      <c r="R1478" s="255">
        <f>SUMIFS('7.  Persistence Report'!W$27:W$603,'7.  Persistence Report'!$D$27:$D$603,$B1477,'7.  Persistence Report'!$H$27:$H$603,$R$1379,'7.  Persistence Report'!$J$27:$J$603,"Adjustment")</f>
        <v>0</v>
      </c>
      <c r="S1478" s="255">
        <f>SUMIFS('7.  Persistence Report'!X$27:X$603,'7.  Persistence Report'!$D$27:$D$603,$B1477,'7.  Persistence Report'!$H$27:$H$603,$R$1379,'7.  Persistence Report'!$J$27:$J$603,"Adjustment")</f>
        <v>0</v>
      </c>
      <c r="T1478" s="255">
        <f>SUMIFS('7.  Persistence Report'!Y$27:Y$603,'7.  Persistence Report'!$D$27:$D$603,$B1477,'7.  Persistence Report'!$H$27:$H$603,$R$1379,'7.  Persistence Report'!$J$27:$J$603,"Adjustment")</f>
        <v>0</v>
      </c>
      <c r="U1478" s="255">
        <f>SUMIFS('7.  Persistence Report'!Z$27:Z$603,'7.  Persistence Report'!$D$27:$D$603,$B1477,'7.  Persistence Report'!$H$27:$H$603,$R$1379,'7.  Persistence Report'!$J$27:$J$603,"Adjustment")</f>
        <v>0</v>
      </c>
      <c r="V1478" s="255">
        <f>SUMIFS('7.  Persistence Report'!AA$27:AA$603,'7.  Persistence Report'!$D$27:$D$603,$B1477,'7.  Persistence Report'!$H$27:$H$603,$R$1379,'7.  Persistence Report'!$J$27:$J$603,"Adjustment")</f>
        <v>0</v>
      </c>
      <c r="W1478" s="255">
        <f>SUMIFS('7.  Persistence Report'!AB$27:AB$603,'7.  Persistence Report'!$D$27:$D$603,$B1477,'7.  Persistence Report'!$H$27:$H$603,$R$1379,'7.  Persistence Report'!$J$27:$J$603,"Adjustment")</f>
        <v>0</v>
      </c>
      <c r="X1478" s="255">
        <f>SUMIFS('7.  Persistence Report'!AC$27:AC$603,'7.  Persistence Report'!$D$27:$D$603,$B1477,'7.  Persistence Report'!$H$27:$H$603,$R$1379,'7.  Persistence Report'!$J$27:$J$603,"Adjustment")</f>
        <v>0</v>
      </c>
      <c r="Y1478" s="255">
        <f>SUMIFS('7.  Persistence Report'!AD$27:AD$603,'7.  Persistence Report'!$D$27:$D$603,$B1477,'7.  Persistence Report'!$H$27:$H$603,$R$1379,'7.  Persistence Report'!$J$27:$J$603,"Adjustment")</f>
        <v>0</v>
      </c>
      <c r="Z1478" s="255">
        <f>SUMIFS('7.  Persistence Report'!AE$27:AE$603,'7.  Persistence Report'!$D$27:$D$603,$B1477,'7.  Persistence Report'!$H$27:$H$603,$R$1379,'7.  Persistence Report'!$J$27:$J$603,"Adjustment")</f>
        <v>0</v>
      </c>
      <c r="AA1478" s="255">
        <f>SUMIFS('7.  Persistence Report'!AF$27:AF$603,'7.  Persistence Report'!$D$27:$D$603,$B1477,'7.  Persistence Report'!$H$27:$H$603,$R$1379,'7.  Persistence Report'!$J$27:$J$603,"Adjustment")</f>
        <v>0</v>
      </c>
      <c r="AB1478" s="255">
        <f>SUMIFS('7.  Persistence Report'!AG$27:AG$603,'7.  Persistence Report'!$D$27:$D$603,$B1477,'7.  Persistence Report'!$H$27:$H$603,$R$1379,'7.  Persistence Report'!$J$27:$J$603,"Adjustment")</f>
        <v>0</v>
      </c>
      <c r="AC1478" s="255">
        <f>SUMIFS('7.  Persistence Report'!AH$27:AH$603,'7.  Persistence Report'!$D$27:$D$603,$B1477,'7.  Persistence Report'!$H$27:$H$603,$R$1379,'7.  Persistence Report'!$J$27:$J$603,"Adjustment")</f>
        <v>0</v>
      </c>
      <c r="AD1478" s="255">
        <f>SUMIFS('7.  Persistence Report'!AI$27:AI$603,'7.  Persistence Report'!$D$27:$D$603,$B1477,'7.  Persistence Report'!$H$27:$H$603,$R$1379,'7.  Persistence Report'!$J$27:$J$603,"Adjustment")</f>
        <v>0</v>
      </c>
      <c r="AE1478" s="362">
        <f>AE1477</f>
        <v>0</v>
      </c>
      <c r="AF1478" s="362">
        <f t="shared" ref="AF1478:AR1478" si="3596">AF1477</f>
        <v>0</v>
      </c>
      <c r="AG1478" s="362">
        <f t="shared" si="3596"/>
        <v>0</v>
      </c>
      <c r="AH1478" s="362">
        <f t="shared" si="3596"/>
        <v>0</v>
      </c>
      <c r="AI1478" s="362">
        <f t="shared" si="3596"/>
        <v>0</v>
      </c>
      <c r="AJ1478" s="362">
        <f t="shared" si="3596"/>
        <v>0</v>
      </c>
      <c r="AK1478" s="362">
        <f t="shared" si="3596"/>
        <v>0</v>
      </c>
      <c r="AL1478" s="362">
        <f t="shared" si="3596"/>
        <v>0</v>
      </c>
      <c r="AM1478" s="362">
        <f t="shared" si="3596"/>
        <v>0</v>
      </c>
      <c r="AN1478" s="362">
        <f t="shared" si="3596"/>
        <v>0</v>
      </c>
      <c r="AO1478" s="362">
        <f t="shared" si="3596"/>
        <v>0</v>
      </c>
      <c r="AP1478" s="362">
        <f t="shared" si="3596"/>
        <v>0</v>
      </c>
      <c r="AQ1478" s="362">
        <f t="shared" si="3596"/>
        <v>0</v>
      </c>
      <c r="AR1478" s="362">
        <f t="shared" si="3596"/>
        <v>0</v>
      </c>
      <c r="AS1478" s="266"/>
    </row>
    <row r="1479" spans="1:45" ht="15"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customHeight="1" outlineLevel="1">
      <c r="A1480" s="464">
        <v>31</v>
      </c>
      <c r="B1480" s="379" t="s">
        <v>123</v>
      </c>
      <c r="C1480" s="251" t="s">
        <v>25</v>
      </c>
      <c r="D1480" s="255">
        <f>SUMIFS('7.  Persistence Report'!BB$27:BB$603,'7.  Persistence Report'!$D$27:$D$603,$B1480,'7.  Persistence Report'!$H$27:$H$603,$D$1379,'7.  Persistence Report'!$J$27:$J$603,"&lt;&gt;Adjustment")</f>
        <v>0</v>
      </c>
      <c r="E1480" s="255">
        <f>SUMIFS('7.  Persistence Report'!BC$27:BC$603,'7.  Persistence Report'!$D$27:$D$603,$B1480,'7.  Persistence Report'!$H$27:$H$603,$D$1379,'7.  Persistence Report'!$J$27:$J$603,"&lt;&gt;Adjustment")</f>
        <v>0</v>
      </c>
      <c r="F1480" s="255">
        <f>SUMIFS('7.  Persistence Report'!BD$27:BD$603,'7.  Persistence Report'!$D$27:$D$603,$B1480,'7.  Persistence Report'!$H$27:$H$603,$D$1379,'7.  Persistence Report'!$J$27:$J$603,"&lt;&gt;Adjustment")</f>
        <v>0</v>
      </c>
      <c r="G1480" s="255">
        <f>SUMIFS('7.  Persistence Report'!BE$27:BE$603,'7.  Persistence Report'!$D$27:$D$603,$B1480,'7.  Persistence Report'!$H$27:$H$603,$D$1379,'7.  Persistence Report'!$J$27:$J$603,"&lt;&gt;Adjustment")</f>
        <v>0</v>
      </c>
      <c r="H1480" s="255">
        <f>SUMIFS('7.  Persistence Report'!BF$27:BF$603,'7.  Persistence Report'!$D$27:$D$603,$B1480,'7.  Persistence Report'!$H$27:$H$603,$D$1379,'7.  Persistence Report'!$J$27:$J$603,"&lt;&gt;Adjustment")</f>
        <v>0</v>
      </c>
      <c r="I1480" s="255">
        <f>SUMIFS('7.  Persistence Report'!BG$27:BG$603,'7.  Persistence Report'!$D$27:$D$603,$B1480,'7.  Persistence Report'!$H$27:$H$603,$D$1379,'7.  Persistence Report'!$J$27:$J$603,"&lt;&gt;Adjustment")</f>
        <v>0</v>
      </c>
      <c r="J1480" s="255">
        <f>SUMIFS('7.  Persistence Report'!BH$27:BH$603,'7.  Persistence Report'!$D$27:$D$603,$B1480,'7.  Persistence Report'!$H$27:$H$603,$D$1379,'7.  Persistence Report'!$J$27:$J$603,"&lt;&gt;Adjustment")</f>
        <v>0</v>
      </c>
      <c r="K1480" s="255">
        <f>SUMIFS('7.  Persistence Report'!BI$27:BI$603,'7.  Persistence Report'!$D$27:$D$603,$B1480,'7.  Persistence Report'!$H$27:$H$603,$D$1379,'7.  Persistence Report'!$J$27:$J$603,"&lt;&gt;Adjustment")</f>
        <v>0</v>
      </c>
      <c r="L1480" s="255">
        <f>SUMIFS('7.  Persistence Report'!BJ$27:BJ$603,'7.  Persistence Report'!$D$27:$D$603,$B1480,'7.  Persistence Report'!$H$27:$H$603,$D$1379,'7.  Persistence Report'!$J$27:$J$603,"&lt;&gt;Adjustment")</f>
        <v>0</v>
      </c>
      <c r="M1480" s="255">
        <f>SUMIFS('7.  Persistence Report'!BK$27:BK$603,'7.  Persistence Report'!$D$27:$D$603,$B1480,'7.  Persistence Report'!$H$27:$H$603,$D$1379,'7.  Persistence Report'!$J$27:$J$603,"&lt;&gt;Adjustment")</f>
        <v>0</v>
      </c>
      <c r="N1480" s="255">
        <f>SUMIFS('7.  Persistence Report'!BL$27:BL$603,'7.  Persistence Report'!$D$27:$D$603,$B1480,'7.  Persistence Report'!$H$27:$H$603,$D$1379,'7.  Persistence Report'!$J$27:$J$603,"&lt;&gt;Adjustment")</f>
        <v>0</v>
      </c>
      <c r="O1480" s="255">
        <f>SUMIFS('7.  Persistence Report'!BM$27:BM$603,'7.  Persistence Report'!$D$27:$D$603,$B1480,'7.  Persistence Report'!$H$27:$H$603,$D$1379,'7.  Persistence Report'!$J$27:$J$603,"&lt;&gt;Adjustment")</f>
        <v>0</v>
      </c>
      <c r="P1480" s="255">
        <f>SUMIFS('7.  Persistence Report'!BN$27:BN$603,'7.  Persistence Report'!$D$27:$D$603,$B1480,'7.  Persistence Report'!$H$27:$H$603,$D$1379,'7.  Persistence Report'!$J$27:$J$603,"&lt;&gt;Adjustment")</f>
        <v>0</v>
      </c>
      <c r="Q1480" s="255">
        <v>12</v>
      </c>
      <c r="R1480" s="255">
        <f>SUMIFS('7.  Persistence Report'!W$27:W$603,'7.  Persistence Report'!$D$27:$D$603,$B1480,'7.  Persistence Report'!$H$27:$H$603,$R$1379,'7.  Persistence Report'!$J$27:$J$603,"&lt;&gt;Adjustment")</f>
        <v>0</v>
      </c>
      <c r="S1480" s="255">
        <f>SUMIFS('7.  Persistence Report'!X$27:X$603,'7.  Persistence Report'!$D$27:$D$603,$B1480,'7.  Persistence Report'!$H$27:$H$603,$R$1379,'7.  Persistence Report'!$J$27:$J$603,"&lt;&gt;Adjustment")</f>
        <v>0</v>
      </c>
      <c r="T1480" s="255">
        <f>SUMIFS('7.  Persistence Report'!Y$27:Y$603,'7.  Persistence Report'!$D$27:$D$603,$B1480,'7.  Persistence Report'!$H$27:$H$603,$R$1379,'7.  Persistence Report'!$J$27:$J$603,"&lt;&gt;Adjustment")</f>
        <v>0</v>
      </c>
      <c r="U1480" s="255">
        <f>SUMIFS('7.  Persistence Report'!Z$27:Z$603,'7.  Persistence Report'!$D$27:$D$603,$B1480,'7.  Persistence Report'!$H$27:$H$603,$R$1379,'7.  Persistence Report'!$J$27:$J$603,"&lt;&gt;Adjustment")</f>
        <v>0</v>
      </c>
      <c r="V1480" s="255">
        <f>SUMIFS('7.  Persistence Report'!AA$27:AA$603,'7.  Persistence Report'!$D$27:$D$603,$B1480,'7.  Persistence Report'!$H$27:$H$603,$R$1379,'7.  Persistence Report'!$J$27:$J$603,"&lt;&gt;Adjustment")</f>
        <v>0</v>
      </c>
      <c r="W1480" s="255">
        <f>SUMIFS('7.  Persistence Report'!AB$27:AB$603,'7.  Persistence Report'!$D$27:$D$603,$B1480,'7.  Persistence Report'!$H$27:$H$603,$R$1379,'7.  Persistence Report'!$J$27:$J$603,"&lt;&gt;Adjustment")</f>
        <v>0</v>
      </c>
      <c r="X1480" s="255">
        <f>SUMIFS('7.  Persistence Report'!AC$27:AC$603,'7.  Persistence Report'!$D$27:$D$603,$B1480,'7.  Persistence Report'!$H$27:$H$603,$R$1379,'7.  Persistence Report'!$J$27:$J$603,"&lt;&gt;Adjustment")</f>
        <v>0</v>
      </c>
      <c r="Y1480" s="255">
        <f>SUMIFS('7.  Persistence Report'!AD$27:AD$603,'7.  Persistence Report'!$D$27:$D$603,$B1480,'7.  Persistence Report'!$H$27:$H$603,$R$1379,'7.  Persistence Report'!$J$27:$J$603,"&lt;&gt;Adjustment")</f>
        <v>0</v>
      </c>
      <c r="Z1480" s="255">
        <f>SUMIFS('7.  Persistence Report'!AE$27:AE$603,'7.  Persistence Report'!$D$27:$D$603,$B1480,'7.  Persistence Report'!$H$27:$H$603,$R$1379,'7.  Persistence Report'!$J$27:$J$603,"&lt;&gt;Adjustment")</f>
        <v>0</v>
      </c>
      <c r="AA1480" s="255">
        <f>SUMIFS('7.  Persistence Report'!AF$27:AF$603,'7.  Persistence Report'!$D$27:$D$603,$B1480,'7.  Persistence Report'!$H$27:$H$603,$R$1379,'7.  Persistence Report'!$J$27:$J$603,"&lt;&gt;Adjustment")</f>
        <v>0</v>
      </c>
      <c r="AB1480" s="255">
        <f>SUMIFS('7.  Persistence Report'!AG$27:AG$603,'7.  Persistence Report'!$D$27:$D$603,$B1480,'7.  Persistence Report'!$H$27:$H$603,$R$1379,'7.  Persistence Report'!$J$27:$J$603,"&lt;&gt;Adjustment")</f>
        <v>0</v>
      </c>
      <c r="AC1480" s="255">
        <f>SUMIFS('7.  Persistence Report'!AH$27:AH$603,'7.  Persistence Report'!$D$27:$D$603,$B1480,'7.  Persistence Report'!$H$27:$H$603,$R$1379,'7.  Persistence Report'!$J$27:$J$603,"&lt;&gt;Adjustment")</f>
        <v>0</v>
      </c>
      <c r="AD1480" s="255">
        <f>SUMIFS('7.  Persistence Report'!AI$27:AI$603,'7.  Persistence Report'!$D$27:$D$603,$B1480,'7.  Persistence Report'!$H$27:$H$603,$R$1379,'7.  Persistence Report'!$J$27:$J$603,"&lt;&gt;Adjustment")</f>
        <v>0</v>
      </c>
      <c r="AE1480" s="361">
        <f>IFERROR(VLOOKUP($B1480,'3-a.  Rate Class Allocations'!$B:$BK,52,FALSE),0)</f>
        <v>0</v>
      </c>
      <c r="AF1480" s="361">
        <f>IFERROR(VLOOKUP($B1480,'3-a.  Rate Class Allocations'!$B:$BK,54,FALSE),0)</f>
        <v>0</v>
      </c>
      <c r="AG1480" s="361">
        <f>IFERROR(VLOOKUP($B1480,'3-a.  Rate Class Allocations'!$B:$BK,56,FALSE),0)</f>
        <v>0</v>
      </c>
      <c r="AH1480" s="361">
        <f>IFERROR(VLOOKUP($B1480,'3-a.  Rate Class Allocations'!$B:$BK,57,FALSE),0)</f>
        <v>0</v>
      </c>
      <c r="AI1480" s="361">
        <f>IFERROR(VLOOKUP($B1480,'3-a.  Rate Class Allocations'!$B:$BK,59,FALSE),0)</f>
        <v>0</v>
      </c>
      <c r="AJ1480" s="361">
        <f>IFERROR(VLOOKUP($B1480,'3-a.  Rate Class Allocations'!$B:$BK,61,FALSE),0)</f>
        <v>0</v>
      </c>
      <c r="AK1480" s="366"/>
      <c r="AL1480" s="366"/>
      <c r="AM1480" s="366"/>
      <c r="AN1480" s="366"/>
      <c r="AO1480" s="366"/>
      <c r="AP1480" s="366"/>
      <c r="AQ1480" s="366"/>
      <c r="AR1480" s="366"/>
      <c r="AS1480" s="256">
        <f>SUM(AE1480:AR1480)</f>
        <v>0</v>
      </c>
    </row>
    <row r="1481" spans="1:45" ht="15" customHeight="1" outlineLevel="1">
      <c r="A1481" s="464"/>
      <c r="B1481" s="254" t="s">
        <v>745</v>
      </c>
      <c r="C1481" s="251" t="s">
        <v>163</v>
      </c>
      <c r="D1481" s="255">
        <f>SUMIFS('7.  Persistence Report'!BB$27:BB$603,'7.  Persistence Report'!$D$27:$D$603,$B1480,'7.  Persistence Report'!$H$27:$H$603,$D$1379,'7.  Persistence Report'!$J$27:$J$603,"Adjustment")</f>
        <v>0</v>
      </c>
      <c r="E1481" s="255">
        <f>SUMIFS('7.  Persistence Report'!BC$27:BC$603,'7.  Persistence Report'!$D$27:$D$603,$B1480,'7.  Persistence Report'!$H$27:$H$603,$D$1379,'7.  Persistence Report'!$J$27:$J$603,"Adjustment")</f>
        <v>0</v>
      </c>
      <c r="F1481" s="255">
        <f>SUMIFS('7.  Persistence Report'!BD$27:BD$603,'7.  Persistence Report'!$D$27:$D$603,$B1480,'7.  Persistence Report'!$H$27:$H$603,$D$1379,'7.  Persistence Report'!$J$27:$J$603,"Adjustment")</f>
        <v>0</v>
      </c>
      <c r="G1481" s="255">
        <f>SUMIFS('7.  Persistence Report'!BE$27:BE$603,'7.  Persistence Report'!$D$27:$D$603,$B1480,'7.  Persistence Report'!$H$27:$H$603,$D$1379,'7.  Persistence Report'!$J$27:$J$603,"Adjustment")</f>
        <v>0</v>
      </c>
      <c r="H1481" s="255">
        <f>SUMIFS('7.  Persistence Report'!BF$27:BF$603,'7.  Persistence Report'!$D$27:$D$603,$B1480,'7.  Persistence Report'!$H$27:$H$603,$D$1379,'7.  Persistence Report'!$J$27:$J$603,"Adjustment")</f>
        <v>0</v>
      </c>
      <c r="I1481" s="255">
        <f>SUMIFS('7.  Persistence Report'!BG$27:BG$603,'7.  Persistence Report'!$D$27:$D$603,$B1480,'7.  Persistence Report'!$H$27:$H$603,$D$1379,'7.  Persistence Report'!$J$27:$J$603,"Adjustment")</f>
        <v>0</v>
      </c>
      <c r="J1481" s="255">
        <f>SUMIFS('7.  Persistence Report'!BH$27:BH$603,'7.  Persistence Report'!$D$27:$D$603,$B1480,'7.  Persistence Report'!$H$27:$H$603,$D$1379,'7.  Persistence Report'!$J$27:$J$603,"Adjustment")</f>
        <v>0</v>
      </c>
      <c r="K1481" s="255">
        <f>SUMIFS('7.  Persistence Report'!BI$27:BI$603,'7.  Persistence Report'!$D$27:$D$603,$B1480,'7.  Persistence Report'!$H$27:$H$603,$D$1379,'7.  Persistence Report'!$J$27:$J$603,"Adjustment")</f>
        <v>0</v>
      </c>
      <c r="L1481" s="255">
        <f>SUMIFS('7.  Persistence Report'!BJ$27:BJ$603,'7.  Persistence Report'!$D$27:$D$603,$B1480,'7.  Persistence Report'!$H$27:$H$603,$D$1379,'7.  Persistence Report'!$J$27:$J$603,"Adjustment")</f>
        <v>0</v>
      </c>
      <c r="M1481" s="255">
        <f>SUMIFS('7.  Persistence Report'!BK$27:BK$603,'7.  Persistence Report'!$D$27:$D$603,$B1480,'7.  Persistence Report'!$H$27:$H$603,$D$1379,'7.  Persistence Report'!$J$27:$J$603,"Adjustment")</f>
        <v>0</v>
      </c>
      <c r="N1481" s="255">
        <f>SUMIFS('7.  Persistence Report'!BL$27:BL$603,'7.  Persistence Report'!$D$27:$D$603,$B1480,'7.  Persistence Report'!$H$27:$H$603,$D$1379,'7.  Persistence Report'!$J$27:$J$603,"Adjustment")</f>
        <v>0</v>
      </c>
      <c r="O1481" s="255">
        <f>SUMIFS('7.  Persistence Report'!BM$27:BM$603,'7.  Persistence Report'!$D$27:$D$603,$B1480,'7.  Persistence Report'!$H$27:$H$603,$D$1379,'7.  Persistence Report'!$J$27:$J$603,"Adjustment")</f>
        <v>0</v>
      </c>
      <c r="P1481" s="255">
        <f>SUMIFS('7.  Persistence Report'!BN$27:BN$603,'7.  Persistence Report'!$D$27:$D$603,$B1480,'7.  Persistence Report'!$H$27:$H$603,$D$1379,'7.  Persistence Report'!$J$27:$J$603,"Adjustment")</f>
        <v>0</v>
      </c>
      <c r="Q1481" s="255">
        <f>Q1480</f>
        <v>12</v>
      </c>
      <c r="R1481" s="255">
        <f>SUMIFS('7.  Persistence Report'!W$27:W$603,'7.  Persistence Report'!$D$27:$D$603,$B1480,'7.  Persistence Report'!$H$27:$H$603,$R$1379,'7.  Persistence Report'!$J$27:$J$603,"Adjustment")</f>
        <v>0</v>
      </c>
      <c r="S1481" s="255">
        <f>SUMIFS('7.  Persistence Report'!X$27:X$603,'7.  Persistence Report'!$D$27:$D$603,$B1480,'7.  Persistence Report'!$H$27:$H$603,$R$1379,'7.  Persistence Report'!$J$27:$J$603,"Adjustment")</f>
        <v>0</v>
      </c>
      <c r="T1481" s="255">
        <f>SUMIFS('7.  Persistence Report'!Y$27:Y$603,'7.  Persistence Report'!$D$27:$D$603,$B1480,'7.  Persistence Report'!$H$27:$H$603,$R$1379,'7.  Persistence Report'!$J$27:$J$603,"Adjustment")</f>
        <v>0</v>
      </c>
      <c r="U1481" s="255">
        <f>SUMIFS('7.  Persistence Report'!Z$27:Z$603,'7.  Persistence Report'!$D$27:$D$603,$B1480,'7.  Persistence Report'!$H$27:$H$603,$R$1379,'7.  Persistence Report'!$J$27:$J$603,"Adjustment")</f>
        <v>0</v>
      </c>
      <c r="V1481" s="255">
        <f>SUMIFS('7.  Persistence Report'!AA$27:AA$603,'7.  Persistence Report'!$D$27:$D$603,$B1480,'7.  Persistence Report'!$H$27:$H$603,$R$1379,'7.  Persistence Report'!$J$27:$J$603,"Adjustment")</f>
        <v>0</v>
      </c>
      <c r="W1481" s="255">
        <f>SUMIFS('7.  Persistence Report'!AB$27:AB$603,'7.  Persistence Report'!$D$27:$D$603,$B1480,'7.  Persistence Report'!$H$27:$H$603,$R$1379,'7.  Persistence Report'!$J$27:$J$603,"Adjustment")</f>
        <v>0</v>
      </c>
      <c r="X1481" s="255">
        <f>SUMIFS('7.  Persistence Report'!AC$27:AC$603,'7.  Persistence Report'!$D$27:$D$603,$B1480,'7.  Persistence Report'!$H$27:$H$603,$R$1379,'7.  Persistence Report'!$J$27:$J$603,"Adjustment")</f>
        <v>0</v>
      </c>
      <c r="Y1481" s="255">
        <f>SUMIFS('7.  Persistence Report'!AD$27:AD$603,'7.  Persistence Report'!$D$27:$D$603,$B1480,'7.  Persistence Report'!$H$27:$H$603,$R$1379,'7.  Persistence Report'!$J$27:$J$603,"Adjustment")</f>
        <v>0</v>
      </c>
      <c r="Z1481" s="255">
        <f>SUMIFS('7.  Persistence Report'!AE$27:AE$603,'7.  Persistence Report'!$D$27:$D$603,$B1480,'7.  Persistence Report'!$H$27:$H$603,$R$1379,'7.  Persistence Report'!$J$27:$J$603,"Adjustment")</f>
        <v>0</v>
      </c>
      <c r="AA1481" s="255">
        <f>SUMIFS('7.  Persistence Report'!AF$27:AF$603,'7.  Persistence Report'!$D$27:$D$603,$B1480,'7.  Persistence Report'!$H$27:$H$603,$R$1379,'7.  Persistence Report'!$J$27:$J$603,"Adjustment")</f>
        <v>0</v>
      </c>
      <c r="AB1481" s="255">
        <f>SUMIFS('7.  Persistence Report'!AG$27:AG$603,'7.  Persistence Report'!$D$27:$D$603,$B1480,'7.  Persistence Report'!$H$27:$H$603,$R$1379,'7.  Persistence Report'!$J$27:$J$603,"Adjustment")</f>
        <v>0</v>
      </c>
      <c r="AC1481" s="255">
        <f>SUMIFS('7.  Persistence Report'!AH$27:AH$603,'7.  Persistence Report'!$D$27:$D$603,$B1480,'7.  Persistence Report'!$H$27:$H$603,$R$1379,'7.  Persistence Report'!$J$27:$J$603,"Adjustment")</f>
        <v>0</v>
      </c>
      <c r="AD1481" s="255">
        <f>SUMIFS('7.  Persistence Report'!AI$27:AI$603,'7.  Persistence Report'!$D$27:$D$603,$B1480,'7.  Persistence Report'!$H$27:$H$603,$R$1379,'7.  Persistence Report'!$J$27:$J$603,"Adjustment")</f>
        <v>0</v>
      </c>
      <c r="AE1481" s="362">
        <f>AE1480</f>
        <v>0</v>
      </c>
      <c r="AF1481" s="362">
        <f t="shared" ref="AF1481:AR1481" si="3597">AF1480</f>
        <v>0</v>
      </c>
      <c r="AG1481" s="362">
        <f t="shared" si="3597"/>
        <v>0</v>
      </c>
      <c r="AH1481" s="362">
        <f t="shared" si="3597"/>
        <v>0</v>
      </c>
      <c r="AI1481" s="362">
        <f t="shared" si="3597"/>
        <v>0</v>
      </c>
      <c r="AJ1481" s="362">
        <f t="shared" si="3597"/>
        <v>0</v>
      </c>
      <c r="AK1481" s="362">
        <f t="shared" si="3597"/>
        <v>0</v>
      </c>
      <c r="AL1481" s="362">
        <f t="shared" si="3597"/>
        <v>0</v>
      </c>
      <c r="AM1481" s="362">
        <f t="shared" si="3597"/>
        <v>0</v>
      </c>
      <c r="AN1481" s="362">
        <f t="shared" si="3597"/>
        <v>0</v>
      </c>
      <c r="AO1481" s="362">
        <f t="shared" si="3597"/>
        <v>0</v>
      </c>
      <c r="AP1481" s="362">
        <f t="shared" si="3597"/>
        <v>0</v>
      </c>
      <c r="AQ1481" s="362">
        <f t="shared" si="3597"/>
        <v>0</v>
      </c>
      <c r="AR1481" s="362">
        <f t="shared" si="3597"/>
        <v>0</v>
      </c>
      <c r="AS1481" s="266"/>
    </row>
    <row r="1482" spans="1:45" ht="15"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customHeight="1" outlineLevel="1">
      <c r="A1483" s="464">
        <v>32</v>
      </c>
      <c r="B1483" s="379" t="s">
        <v>124</v>
      </c>
      <c r="C1483" s="251" t="s">
        <v>25</v>
      </c>
      <c r="D1483" s="255">
        <f>SUMIFS('7.  Persistence Report'!BB$27:BB$603,'7.  Persistence Report'!$D$27:$D$603,$B1483,'7.  Persistence Report'!$H$27:$H$603,$D$1379,'7.  Persistence Report'!$J$27:$J$603,"&lt;&gt;Adjustment")</f>
        <v>0</v>
      </c>
      <c r="E1483" s="255">
        <f>SUMIFS('7.  Persistence Report'!BC$27:BC$603,'7.  Persistence Report'!$D$27:$D$603,$B1483,'7.  Persistence Report'!$H$27:$H$603,$D$1379,'7.  Persistence Report'!$J$27:$J$603,"&lt;&gt;Adjustment")</f>
        <v>0</v>
      </c>
      <c r="F1483" s="255">
        <f>SUMIFS('7.  Persistence Report'!BD$27:BD$603,'7.  Persistence Report'!$D$27:$D$603,$B1483,'7.  Persistence Report'!$H$27:$H$603,$D$1379,'7.  Persistence Report'!$J$27:$J$603,"&lt;&gt;Adjustment")</f>
        <v>0</v>
      </c>
      <c r="G1483" s="255">
        <f>SUMIFS('7.  Persistence Report'!BE$27:BE$603,'7.  Persistence Report'!$D$27:$D$603,$B1483,'7.  Persistence Report'!$H$27:$H$603,$D$1379,'7.  Persistence Report'!$J$27:$J$603,"&lt;&gt;Adjustment")</f>
        <v>0</v>
      </c>
      <c r="H1483" s="255">
        <f>SUMIFS('7.  Persistence Report'!BF$27:BF$603,'7.  Persistence Report'!$D$27:$D$603,$B1483,'7.  Persistence Report'!$H$27:$H$603,$D$1379,'7.  Persistence Report'!$J$27:$J$603,"&lt;&gt;Adjustment")</f>
        <v>0</v>
      </c>
      <c r="I1483" s="255">
        <f>SUMIFS('7.  Persistence Report'!BG$27:BG$603,'7.  Persistence Report'!$D$27:$D$603,$B1483,'7.  Persistence Report'!$H$27:$H$603,$D$1379,'7.  Persistence Report'!$J$27:$J$603,"&lt;&gt;Adjustment")</f>
        <v>0</v>
      </c>
      <c r="J1483" s="255">
        <f>SUMIFS('7.  Persistence Report'!BH$27:BH$603,'7.  Persistence Report'!$D$27:$D$603,$B1483,'7.  Persistence Report'!$H$27:$H$603,$D$1379,'7.  Persistence Report'!$J$27:$J$603,"&lt;&gt;Adjustment")</f>
        <v>0</v>
      </c>
      <c r="K1483" s="255">
        <f>SUMIFS('7.  Persistence Report'!BI$27:BI$603,'7.  Persistence Report'!$D$27:$D$603,$B1483,'7.  Persistence Report'!$H$27:$H$603,$D$1379,'7.  Persistence Report'!$J$27:$J$603,"&lt;&gt;Adjustment")</f>
        <v>0</v>
      </c>
      <c r="L1483" s="255">
        <f>SUMIFS('7.  Persistence Report'!BJ$27:BJ$603,'7.  Persistence Report'!$D$27:$D$603,$B1483,'7.  Persistence Report'!$H$27:$H$603,$D$1379,'7.  Persistence Report'!$J$27:$J$603,"&lt;&gt;Adjustment")</f>
        <v>0</v>
      </c>
      <c r="M1483" s="255">
        <f>SUMIFS('7.  Persistence Report'!BK$27:BK$603,'7.  Persistence Report'!$D$27:$D$603,$B1483,'7.  Persistence Report'!$H$27:$H$603,$D$1379,'7.  Persistence Report'!$J$27:$J$603,"&lt;&gt;Adjustment")</f>
        <v>0</v>
      </c>
      <c r="N1483" s="255">
        <f>SUMIFS('7.  Persistence Report'!BL$27:BL$603,'7.  Persistence Report'!$D$27:$D$603,$B1483,'7.  Persistence Report'!$H$27:$H$603,$D$1379,'7.  Persistence Report'!$J$27:$J$603,"&lt;&gt;Adjustment")</f>
        <v>0</v>
      </c>
      <c r="O1483" s="255">
        <f>SUMIFS('7.  Persistence Report'!BM$27:BM$603,'7.  Persistence Report'!$D$27:$D$603,$B1483,'7.  Persistence Report'!$H$27:$H$603,$D$1379,'7.  Persistence Report'!$J$27:$J$603,"&lt;&gt;Adjustment")</f>
        <v>0</v>
      </c>
      <c r="P1483" s="255">
        <f>SUMIFS('7.  Persistence Report'!BN$27:BN$603,'7.  Persistence Report'!$D$27:$D$603,$B1483,'7.  Persistence Report'!$H$27:$H$603,$D$1379,'7.  Persistence Report'!$J$27:$J$603,"&lt;&gt;Adjustment")</f>
        <v>0</v>
      </c>
      <c r="Q1483" s="255">
        <v>12</v>
      </c>
      <c r="R1483" s="255">
        <f>SUMIFS('7.  Persistence Report'!W$27:W$603,'7.  Persistence Report'!$D$27:$D$603,$B1483,'7.  Persistence Report'!$H$27:$H$603,$R$1379,'7.  Persistence Report'!$J$27:$J$603,"&lt;&gt;Adjustment")</f>
        <v>0</v>
      </c>
      <c r="S1483" s="255">
        <f>SUMIFS('7.  Persistence Report'!X$27:X$603,'7.  Persistence Report'!$D$27:$D$603,$B1483,'7.  Persistence Report'!$H$27:$H$603,$R$1379,'7.  Persistence Report'!$J$27:$J$603,"&lt;&gt;Adjustment")</f>
        <v>0</v>
      </c>
      <c r="T1483" s="255">
        <f>SUMIFS('7.  Persistence Report'!Y$27:Y$603,'7.  Persistence Report'!$D$27:$D$603,$B1483,'7.  Persistence Report'!$H$27:$H$603,$R$1379,'7.  Persistence Report'!$J$27:$J$603,"&lt;&gt;Adjustment")</f>
        <v>0</v>
      </c>
      <c r="U1483" s="255">
        <f>SUMIFS('7.  Persistence Report'!Z$27:Z$603,'7.  Persistence Report'!$D$27:$D$603,$B1483,'7.  Persistence Report'!$H$27:$H$603,$R$1379,'7.  Persistence Report'!$J$27:$J$603,"&lt;&gt;Adjustment")</f>
        <v>0</v>
      </c>
      <c r="V1483" s="255">
        <f>SUMIFS('7.  Persistence Report'!AA$27:AA$603,'7.  Persistence Report'!$D$27:$D$603,$B1483,'7.  Persistence Report'!$H$27:$H$603,$R$1379,'7.  Persistence Report'!$J$27:$J$603,"&lt;&gt;Adjustment")</f>
        <v>0</v>
      </c>
      <c r="W1483" s="255">
        <f>SUMIFS('7.  Persistence Report'!AB$27:AB$603,'7.  Persistence Report'!$D$27:$D$603,$B1483,'7.  Persistence Report'!$H$27:$H$603,$R$1379,'7.  Persistence Report'!$J$27:$J$603,"&lt;&gt;Adjustment")</f>
        <v>0</v>
      </c>
      <c r="X1483" s="255">
        <f>SUMIFS('7.  Persistence Report'!AC$27:AC$603,'7.  Persistence Report'!$D$27:$D$603,$B1483,'7.  Persistence Report'!$H$27:$H$603,$R$1379,'7.  Persistence Report'!$J$27:$J$603,"&lt;&gt;Adjustment")</f>
        <v>0</v>
      </c>
      <c r="Y1483" s="255">
        <f>SUMIFS('7.  Persistence Report'!AD$27:AD$603,'7.  Persistence Report'!$D$27:$D$603,$B1483,'7.  Persistence Report'!$H$27:$H$603,$R$1379,'7.  Persistence Report'!$J$27:$J$603,"&lt;&gt;Adjustment")</f>
        <v>0</v>
      </c>
      <c r="Z1483" s="255">
        <f>SUMIFS('7.  Persistence Report'!AE$27:AE$603,'7.  Persistence Report'!$D$27:$D$603,$B1483,'7.  Persistence Report'!$H$27:$H$603,$R$1379,'7.  Persistence Report'!$J$27:$J$603,"&lt;&gt;Adjustment")</f>
        <v>0</v>
      </c>
      <c r="AA1483" s="255">
        <f>SUMIFS('7.  Persistence Report'!AF$27:AF$603,'7.  Persistence Report'!$D$27:$D$603,$B1483,'7.  Persistence Report'!$H$27:$H$603,$R$1379,'7.  Persistence Report'!$J$27:$J$603,"&lt;&gt;Adjustment")</f>
        <v>0</v>
      </c>
      <c r="AB1483" s="255">
        <f>SUMIFS('7.  Persistence Report'!AG$27:AG$603,'7.  Persistence Report'!$D$27:$D$603,$B1483,'7.  Persistence Report'!$H$27:$H$603,$R$1379,'7.  Persistence Report'!$J$27:$J$603,"&lt;&gt;Adjustment")</f>
        <v>0</v>
      </c>
      <c r="AC1483" s="255">
        <f>SUMIFS('7.  Persistence Report'!AH$27:AH$603,'7.  Persistence Report'!$D$27:$D$603,$B1483,'7.  Persistence Report'!$H$27:$H$603,$R$1379,'7.  Persistence Report'!$J$27:$J$603,"&lt;&gt;Adjustment")</f>
        <v>0</v>
      </c>
      <c r="AD1483" s="255">
        <f>SUMIFS('7.  Persistence Report'!AI$27:AI$603,'7.  Persistence Report'!$D$27:$D$603,$B1483,'7.  Persistence Report'!$H$27:$H$603,$R$1379,'7.  Persistence Report'!$J$27:$J$603,"&lt;&gt;Adjustment")</f>
        <v>0</v>
      </c>
      <c r="AE1483" s="361">
        <f>IFERROR(VLOOKUP($B1483,'3-a.  Rate Class Allocations'!$B:$BK,52,FALSE),0)</f>
        <v>0</v>
      </c>
      <c r="AF1483" s="361">
        <f>IFERROR(VLOOKUP($B1483,'3-a.  Rate Class Allocations'!$B:$BK,54,FALSE),0)</f>
        <v>0</v>
      </c>
      <c r="AG1483" s="361">
        <f>IFERROR(VLOOKUP($B1483,'3-a.  Rate Class Allocations'!$B:$BK,56,FALSE),0)</f>
        <v>1.0422056016421254E-2</v>
      </c>
      <c r="AH1483" s="361">
        <f>IFERROR(VLOOKUP($B1483,'3-a.  Rate Class Allocations'!$B:$BK,57,FALSE),0)</f>
        <v>0.22321279685040674</v>
      </c>
      <c r="AI1483" s="361">
        <f>IFERROR(VLOOKUP($B1483,'3-a.  Rate Class Allocations'!$B:$BK,59,FALSE),0)</f>
        <v>7.8800844338337353E-2</v>
      </c>
      <c r="AJ1483" s="361">
        <f>IFERROR(VLOOKUP($B1483,'3-a.  Rate Class Allocations'!$B:$BK,61,FALSE),0)</f>
        <v>0.67182651206110544</v>
      </c>
      <c r="AK1483" s="366"/>
      <c r="AL1483" s="366"/>
      <c r="AM1483" s="366"/>
      <c r="AN1483" s="366"/>
      <c r="AO1483" s="366"/>
      <c r="AP1483" s="366"/>
      <c r="AQ1483" s="366"/>
      <c r="AR1483" s="366"/>
      <c r="AS1483" s="256">
        <f>SUM(AE1483:AR1483)</f>
        <v>0.98426220926627073</v>
      </c>
    </row>
    <row r="1484" spans="1:45" ht="15" customHeight="1" outlineLevel="1">
      <c r="A1484" s="464"/>
      <c r="B1484" s="254" t="s">
        <v>745</v>
      </c>
      <c r="C1484" s="251" t="s">
        <v>163</v>
      </c>
      <c r="D1484" s="255">
        <f>SUMIFS('7.  Persistence Report'!BB$27:BB$603,'7.  Persistence Report'!$D$27:$D$603,$B1483,'7.  Persistence Report'!$H$27:$H$603,$D$1379,'7.  Persistence Report'!$J$27:$J$603,"Adjustment")</f>
        <v>0</v>
      </c>
      <c r="E1484" s="255">
        <f>SUMIFS('7.  Persistence Report'!BC$27:BC$603,'7.  Persistence Report'!$D$27:$D$603,$B1483,'7.  Persistence Report'!$H$27:$H$603,$D$1379,'7.  Persistence Report'!$J$27:$J$603,"Adjustment")</f>
        <v>0</v>
      </c>
      <c r="F1484" s="255">
        <f>SUMIFS('7.  Persistence Report'!BD$27:BD$603,'7.  Persistence Report'!$D$27:$D$603,$B1483,'7.  Persistence Report'!$H$27:$H$603,$D$1379,'7.  Persistence Report'!$J$27:$J$603,"Adjustment")</f>
        <v>0</v>
      </c>
      <c r="G1484" s="255">
        <f>SUMIFS('7.  Persistence Report'!BE$27:BE$603,'7.  Persistence Report'!$D$27:$D$603,$B1483,'7.  Persistence Report'!$H$27:$H$603,$D$1379,'7.  Persistence Report'!$J$27:$J$603,"Adjustment")</f>
        <v>0</v>
      </c>
      <c r="H1484" s="255">
        <f>SUMIFS('7.  Persistence Report'!BF$27:BF$603,'7.  Persistence Report'!$D$27:$D$603,$B1483,'7.  Persistence Report'!$H$27:$H$603,$D$1379,'7.  Persistence Report'!$J$27:$J$603,"Adjustment")</f>
        <v>0</v>
      </c>
      <c r="I1484" s="255">
        <f>SUMIFS('7.  Persistence Report'!BG$27:BG$603,'7.  Persistence Report'!$D$27:$D$603,$B1483,'7.  Persistence Report'!$H$27:$H$603,$D$1379,'7.  Persistence Report'!$J$27:$J$603,"Adjustment")</f>
        <v>0</v>
      </c>
      <c r="J1484" s="255">
        <f>SUMIFS('7.  Persistence Report'!BH$27:BH$603,'7.  Persistence Report'!$D$27:$D$603,$B1483,'7.  Persistence Report'!$H$27:$H$603,$D$1379,'7.  Persistence Report'!$J$27:$J$603,"Adjustment")</f>
        <v>0</v>
      </c>
      <c r="K1484" s="255">
        <f>SUMIFS('7.  Persistence Report'!BI$27:BI$603,'7.  Persistence Report'!$D$27:$D$603,$B1483,'7.  Persistence Report'!$H$27:$H$603,$D$1379,'7.  Persistence Report'!$J$27:$J$603,"Adjustment")</f>
        <v>0</v>
      </c>
      <c r="L1484" s="255">
        <f>SUMIFS('7.  Persistence Report'!BJ$27:BJ$603,'7.  Persistence Report'!$D$27:$D$603,$B1483,'7.  Persistence Report'!$H$27:$H$603,$D$1379,'7.  Persistence Report'!$J$27:$J$603,"Adjustment")</f>
        <v>0</v>
      </c>
      <c r="M1484" s="255">
        <f>SUMIFS('7.  Persistence Report'!BK$27:BK$603,'7.  Persistence Report'!$D$27:$D$603,$B1483,'7.  Persistence Report'!$H$27:$H$603,$D$1379,'7.  Persistence Report'!$J$27:$J$603,"Adjustment")</f>
        <v>0</v>
      </c>
      <c r="N1484" s="255">
        <f>SUMIFS('7.  Persistence Report'!BL$27:BL$603,'7.  Persistence Report'!$D$27:$D$603,$B1483,'7.  Persistence Report'!$H$27:$H$603,$D$1379,'7.  Persistence Report'!$J$27:$J$603,"Adjustment")</f>
        <v>0</v>
      </c>
      <c r="O1484" s="255">
        <f>SUMIFS('7.  Persistence Report'!BM$27:BM$603,'7.  Persistence Report'!$D$27:$D$603,$B1483,'7.  Persistence Report'!$H$27:$H$603,$D$1379,'7.  Persistence Report'!$J$27:$J$603,"Adjustment")</f>
        <v>0</v>
      </c>
      <c r="P1484" s="255">
        <f>SUMIFS('7.  Persistence Report'!BN$27:BN$603,'7.  Persistence Report'!$D$27:$D$603,$B1483,'7.  Persistence Report'!$H$27:$H$603,$D$1379,'7.  Persistence Report'!$J$27:$J$603,"Adjustment")</f>
        <v>0</v>
      </c>
      <c r="Q1484" s="255">
        <f>Q1483</f>
        <v>12</v>
      </c>
      <c r="R1484" s="255">
        <f>SUMIFS('7.  Persistence Report'!W$27:W$603,'7.  Persistence Report'!$D$27:$D$603,$B1483,'7.  Persistence Report'!$H$27:$H$603,$R$1379,'7.  Persistence Report'!$J$27:$J$603,"Adjustment")</f>
        <v>0</v>
      </c>
      <c r="S1484" s="255">
        <f>SUMIFS('7.  Persistence Report'!X$27:X$603,'7.  Persistence Report'!$D$27:$D$603,$B1483,'7.  Persistence Report'!$H$27:$H$603,$R$1379,'7.  Persistence Report'!$J$27:$J$603,"Adjustment")</f>
        <v>0</v>
      </c>
      <c r="T1484" s="255">
        <f>SUMIFS('7.  Persistence Report'!Y$27:Y$603,'7.  Persistence Report'!$D$27:$D$603,$B1483,'7.  Persistence Report'!$H$27:$H$603,$R$1379,'7.  Persistence Report'!$J$27:$J$603,"Adjustment")</f>
        <v>0</v>
      </c>
      <c r="U1484" s="255">
        <f>SUMIFS('7.  Persistence Report'!Z$27:Z$603,'7.  Persistence Report'!$D$27:$D$603,$B1483,'7.  Persistence Report'!$H$27:$H$603,$R$1379,'7.  Persistence Report'!$J$27:$J$603,"Adjustment")</f>
        <v>0</v>
      </c>
      <c r="V1484" s="255">
        <f>SUMIFS('7.  Persistence Report'!AA$27:AA$603,'7.  Persistence Report'!$D$27:$D$603,$B1483,'7.  Persistence Report'!$H$27:$H$603,$R$1379,'7.  Persistence Report'!$J$27:$J$603,"Adjustment")</f>
        <v>0</v>
      </c>
      <c r="W1484" s="255">
        <f>SUMIFS('7.  Persistence Report'!AB$27:AB$603,'7.  Persistence Report'!$D$27:$D$603,$B1483,'7.  Persistence Report'!$H$27:$H$603,$R$1379,'7.  Persistence Report'!$J$27:$J$603,"Adjustment")</f>
        <v>0</v>
      </c>
      <c r="X1484" s="255">
        <f>SUMIFS('7.  Persistence Report'!AC$27:AC$603,'7.  Persistence Report'!$D$27:$D$603,$B1483,'7.  Persistence Report'!$H$27:$H$603,$R$1379,'7.  Persistence Report'!$J$27:$J$603,"Adjustment")</f>
        <v>0</v>
      </c>
      <c r="Y1484" s="255">
        <f>SUMIFS('7.  Persistence Report'!AD$27:AD$603,'7.  Persistence Report'!$D$27:$D$603,$B1483,'7.  Persistence Report'!$H$27:$H$603,$R$1379,'7.  Persistence Report'!$J$27:$J$603,"Adjustment")</f>
        <v>0</v>
      </c>
      <c r="Z1484" s="255">
        <f>SUMIFS('7.  Persistence Report'!AE$27:AE$603,'7.  Persistence Report'!$D$27:$D$603,$B1483,'7.  Persistence Report'!$H$27:$H$603,$R$1379,'7.  Persistence Report'!$J$27:$J$603,"Adjustment")</f>
        <v>0</v>
      </c>
      <c r="AA1484" s="255">
        <f>SUMIFS('7.  Persistence Report'!AF$27:AF$603,'7.  Persistence Report'!$D$27:$D$603,$B1483,'7.  Persistence Report'!$H$27:$H$603,$R$1379,'7.  Persistence Report'!$J$27:$J$603,"Adjustment")</f>
        <v>0</v>
      </c>
      <c r="AB1484" s="255">
        <f>SUMIFS('7.  Persistence Report'!AG$27:AG$603,'7.  Persistence Report'!$D$27:$D$603,$B1483,'7.  Persistence Report'!$H$27:$H$603,$R$1379,'7.  Persistence Report'!$J$27:$J$603,"Adjustment")</f>
        <v>0</v>
      </c>
      <c r="AC1484" s="255">
        <f>SUMIFS('7.  Persistence Report'!AH$27:AH$603,'7.  Persistence Report'!$D$27:$D$603,$B1483,'7.  Persistence Report'!$H$27:$H$603,$R$1379,'7.  Persistence Report'!$J$27:$J$603,"Adjustment")</f>
        <v>0</v>
      </c>
      <c r="AD1484" s="255">
        <f>SUMIFS('7.  Persistence Report'!AI$27:AI$603,'7.  Persistence Report'!$D$27:$D$603,$B1483,'7.  Persistence Report'!$H$27:$H$603,$R$1379,'7.  Persistence Report'!$J$27:$J$603,"Adjustment")</f>
        <v>0</v>
      </c>
      <c r="AE1484" s="362">
        <f>AE1483</f>
        <v>0</v>
      </c>
      <c r="AF1484" s="362">
        <f t="shared" ref="AF1484:AR1484" si="3598">AF1483</f>
        <v>0</v>
      </c>
      <c r="AG1484" s="362">
        <f t="shared" si="3598"/>
        <v>1.0422056016421254E-2</v>
      </c>
      <c r="AH1484" s="362">
        <f t="shared" si="3598"/>
        <v>0.22321279685040674</v>
      </c>
      <c r="AI1484" s="362">
        <f t="shared" si="3598"/>
        <v>7.8800844338337353E-2</v>
      </c>
      <c r="AJ1484" s="362">
        <f t="shared" si="3598"/>
        <v>0.67182651206110544</v>
      </c>
      <c r="AK1484" s="362">
        <f t="shared" si="3598"/>
        <v>0</v>
      </c>
      <c r="AL1484" s="362">
        <f t="shared" si="3598"/>
        <v>0</v>
      </c>
      <c r="AM1484" s="362">
        <f t="shared" si="3598"/>
        <v>0</v>
      </c>
      <c r="AN1484" s="362">
        <f t="shared" si="3598"/>
        <v>0</v>
      </c>
      <c r="AO1484" s="362">
        <f t="shared" si="3598"/>
        <v>0</v>
      </c>
      <c r="AP1484" s="362">
        <f t="shared" si="3598"/>
        <v>0</v>
      </c>
      <c r="AQ1484" s="362">
        <f t="shared" si="3598"/>
        <v>0</v>
      </c>
      <c r="AR1484" s="362">
        <f t="shared" si="3598"/>
        <v>0</v>
      </c>
      <c r="AS1484" s="266"/>
    </row>
    <row r="1485" spans="1:45" ht="15"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customHeight="1" outlineLevel="1">
      <c r="A1486" s="464"/>
      <c r="B1486" s="248" t="s">
        <v>499</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customHeight="1" outlineLevel="1">
      <c r="A1487" s="464">
        <v>33</v>
      </c>
      <c r="B1487" s="379" t="s">
        <v>1042</v>
      </c>
      <c r="C1487" s="251" t="s">
        <v>25</v>
      </c>
      <c r="D1487" s="255">
        <f>SUMIFS('7.  Persistence Report'!BB$27:BB$603,'7.  Persistence Report'!$D$27:$D$603,$B1487,'7.  Persistence Report'!$H$27:$H$603,$D$1379,'7.  Persistence Report'!$J$27:$J$603,"&lt;&gt;Adjustment")</f>
        <v>0</v>
      </c>
      <c r="E1487" s="255">
        <f>SUMIFS('7.  Persistence Report'!BC$27:BC$603,'7.  Persistence Report'!$D$27:$D$603,$B1487,'7.  Persistence Report'!$H$27:$H$603,$D$1379,'7.  Persistence Report'!$J$27:$J$603,"&lt;&gt;Adjustment")</f>
        <v>0</v>
      </c>
      <c r="F1487" s="255">
        <f>SUMIFS('7.  Persistence Report'!BD$27:BD$603,'7.  Persistence Report'!$D$27:$D$603,$B1487,'7.  Persistence Report'!$H$27:$H$603,$D$1379,'7.  Persistence Report'!$J$27:$J$603,"&lt;&gt;Adjustment")</f>
        <v>0</v>
      </c>
      <c r="G1487" s="255">
        <f>SUMIFS('7.  Persistence Report'!BE$27:BE$603,'7.  Persistence Report'!$D$27:$D$603,$B1487,'7.  Persistence Report'!$H$27:$H$603,$D$1379,'7.  Persistence Report'!$J$27:$J$603,"&lt;&gt;Adjustment")</f>
        <v>0</v>
      </c>
      <c r="H1487" s="255">
        <f>SUMIFS('7.  Persistence Report'!BF$27:BF$603,'7.  Persistence Report'!$D$27:$D$603,$B1487,'7.  Persistence Report'!$H$27:$H$603,$D$1379,'7.  Persistence Report'!$J$27:$J$603,"&lt;&gt;Adjustment")</f>
        <v>0</v>
      </c>
      <c r="I1487" s="255">
        <f>SUMIFS('7.  Persistence Report'!BG$27:BG$603,'7.  Persistence Report'!$D$27:$D$603,$B1487,'7.  Persistence Report'!$H$27:$H$603,$D$1379,'7.  Persistence Report'!$J$27:$J$603,"&lt;&gt;Adjustment")</f>
        <v>0</v>
      </c>
      <c r="J1487" s="255">
        <f>SUMIFS('7.  Persistence Report'!BH$27:BH$603,'7.  Persistence Report'!$D$27:$D$603,$B1487,'7.  Persistence Report'!$H$27:$H$603,$D$1379,'7.  Persistence Report'!$J$27:$J$603,"&lt;&gt;Adjustment")</f>
        <v>0</v>
      </c>
      <c r="K1487" s="255">
        <f>SUMIFS('7.  Persistence Report'!BI$27:BI$603,'7.  Persistence Report'!$D$27:$D$603,$B1487,'7.  Persistence Report'!$H$27:$H$603,$D$1379,'7.  Persistence Report'!$J$27:$J$603,"&lt;&gt;Adjustment")</f>
        <v>0</v>
      </c>
      <c r="L1487" s="255">
        <f>SUMIFS('7.  Persistence Report'!BJ$27:BJ$603,'7.  Persistence Report'!$D$27:$D$603,$B1487,'7.  Persistence Report'!$H$27:$H$603,$D$1379,'7.  Persistence Report'!$J$27:$J$603,"&lt;&gt;Adjustment")</f>
        <v>0</v>
      </c>
      <c r="M1487" s="255">
        <f>SUMIFS('7.  Persistence Report'!BK$27:BK$603,'7.  Persistence Report'!$D$27:$D$603,$B1487,'7.  Persistence Report'!$H$27:$H$603,$D$1379,'7.  Persistence Report'!$J$27:$J$603,"&lt;&gt;Adjustment")</f>
        <v>0</v>
      </c>
      <c r="N1487" s="255">
        <f>SUMIFS('7.  Persistence Report'!BL$27:BL$603,'7.  Persistence Report'!$D$27:$D$603,$B1487,'7.  Persistence Report'!$H$27:$H$603,$D$1379,'7.  Persistence Report'!$J$27:$J$603,"&lt;&gt;Adjustment")</f>
        <v>0</v>
      </c>
      <c r="O1487" s="255">
        <f>SUMIFS('7.  Persistence Report'!BM$27:BM$603,'7.  Persistence Report'!$D$27:$D$603,$B1487,'7.  Persistence Report'!$H$27:$H$603,$D$1379,'7.  Persistence Report'!$J$27:$J$603,"&lt;&gt;Adjustment")</f>
        <v>0</v>
      </c>
      <c r="P1487" s="255">
        <f>SUMIFS('7.  Persistence Report'!BN$27:BN$603,'7.  Persistence Report'!$D$27:$D$603,$B1487,'7.  Persistence Report'!$H$27:$H$603,$D$1379,'7.  Persistence Report'!$J$27:$J$603,"&lt;&gt;Adjustment")</f>
        <v>0</v>
      </c>
      <c r="Q1487" s="255">
        <v>12</v>
      </c>
      <c r="R1487" s="255">
        <f>SUMIFS('7.  Persistence Report'!W$27:W$603,'7.  Persistence Report'!$D$27:$D$603,$B1487,'7.  Persistence Report'!$H$27:$H$603,$R$1379,'7.  Persistence Report'!$J$27:$J$603,"&lt;&gt;Adjustment")</f>
        <v>0</v>
      </c>
      <c r="S1487" s="255">
        <f>SUMIFS('7.  Persistence Report'!X$27:X$603,'7.  Persistence Report'!$D$27:$D$603,$B1487,'7.  Persistence Report'!$H$27:$H$603,$R$1379,'7.  Persistence Report'!$J$27:$J$603,"&lt;&gt;Adjustment")</f>
        <v>0</v>
      </c>
      <c r="T1487" s="255">
        <f>SUMIFS('7.  Persistence Report'!Y$27:Y$603,'7.  Persistence Report'!$D$27:$D$603,$B1487,'7.  Persistence Report'!$H$27:$H$603,$R$1379,'7.  Persistence Report'!$J$27:$J$603,"&lt;&gt;Adjustment")</f>
        <v>0</v>
      </c>
      <c r="U1487" s="255">
        <f>SUMIFS('7.  Persistence Report'!Z$27:Z$603,'7.  Persistence Report'!$D$27:$D$603,$B1487,'7.  Persistence Report'!$H$27:$H$603,$R$1379,'7.  Persistence Report'!$J$27:$J$603,"&lt;&gt;Adjustment")</f>
        <v>0</v>
      </c>
      <c r="V1487" s="255">
        <f>SUMIFS('7.  Persistence Report'!AA$27:AA$603,'7.  Persistence Report'!$D$27:$D$603,$B1487,'7.  Persistence Report'!$H$27:$H$603,$R$1379,'7.  Persistence Report'!$J$27:$J$603,"&lt;&gt;Adjustment")</f>
        <v>0</v>
      </c>
      <c r="W1487" s="255">
        <f>SUMIFS('7.  Persistence Report'!AB$27:AB$603,'7.  Persistence Report'!$D$27:$D$603,$B1487,'7.  Persistence Report'!$H$27:$H$603,$R$1379,'7.  Persistence Report'!$J$27:$J$603,"&lt;&gt;Adjustment")</f>
        <v>0</v>
      </c>
      <c r="X1487" s="255">
        <f>SUMIFS('7.  Persistence Report'!AC$27:AC$603,'7.  Persistence Report'!$D$27:$D$603,$B1487,'7.  Persistence Report'!$H$27:$H$603,$R$1379,'7.  Persistence Report'!$J$27:$J$603,"&lt;&gt;Adjustment")</f>
        <v>0</v>
      </c>
      <c r="Y1487" s="255">
        <f>SUMIFS('7.  Persistence Report'!AD$27:AD$603,'7.  Persistence Report'!$D$27:$D$603,$B1487,'7.  Persistence Report'!$H$27:$H$603,$R$1379,'7.  Persistence Report'!$J$27:$J$603,"&lt;&gt;Adjustment")</f>
        <v>0</v>
      </c>
      <c r="Z1487" s="255">
        <f>SUMIFS('7.  Persistence Report'!AE$27:AE$603,'7.  Persistence Report'!$D$27:$D$603,$B1487,'7.  Persistence Report'!$H$27:$H$603,$R$1379,'7.  Persistence Report'!$J$27:$J$603,"&lt;&gt;Adjustment")</f>
        <v>0</v>
      </c>
      <c r="AA1487" s="255">
        <f>SUMIFS('7.  Persistence Report'!AF$27:AF$603,'7.  Persistence Report'!$D$27:$D$603,$B1487,'7.  Persistence Report'!$H$27:$H$603,$R$1379,'7.  Persistence Report'!$J$27:$J$603,"&lt;&gt;Adjustment")</f>
        <v>0</v>
      </c>
      <c r="AB1487" s="255">
        <f>SUMIFS('7.  Persistence Report'!AG$27:AG$603,'7.  Persistence Report'!$D$27:$D$603,$B1487,'7.  Persistence Report'!$H$27:$H$603,$R$1379,'7.  Persistence Report'!$J$27:$J$603,"&lt;&gt;Adjustment")</f>
        <v>0</v>
      </c>
      <c r="AC1487" s="255">
        <f>SUMIFS('7.  Persistence Report'!AH$27:AH$603,'7.  Persistence Report'!$D$27:$D$603,$B1487,'7.  Persistence Report'!$H$27:$H$603,$R$1379,'7.  Persistence Report'!$J$27:$J$603,"&lt;&gt;Adjustment")</f>
        <v>0</v>
      </c>
      <c r="AD1487" s="255">
        <f>SUMIFS('7.  Persistence Report'!AI$27:AI$603,'7.  Persistence Report'!$D$27:$D$603,$B1487,'7.  Persistence Report'!$H$27:$H$603,$R$1379,'7.  Persistence Report'!$J$27:$J$603,"&lt;&gt;Adjustment")</f>
        <v>0</v>
      </c>
      <c r="AE1487" s="361">
        <f>IFERROR(VLOOKUP($B1487,'3-a.  Rate Class Allocations'!$B:$BK,52,FALSE),0)</f>
        <v>0</v>
      </c>
      <c r="AF1487" s="361">
        <f>IFERROR(VLOOKUP($B1487,'3-a.  Rate Class Allocations'!$B:$BK,54,FALSE),0)</f>
        <v>0</v>
      </c>
      <c r="AG1487" s="361">
        <f>IFERROR(VLOOKUP($B1487,'3-a.  Rate Class Allocations'!$B:$BK,56,FALSE),0)</f>
        <v>0</v>
      </c>
      <c r="AH1487" s="361">
        <f>IFERROR(VLOOKUP($B1487,'3-a.  Rate Class Allocations'!$B:$BK,57,FALSE),0)</f>
        <v>0.11612088510294502</v>
      </c>
      <c r="AI1487" s="361">
        <f>IFERROR(VLOOKUP($B1487,'3-a.  Rate Class Allocations'!$B:$BK,59,FALSE),0)</f>
        <v>0.68129806427818973</v>
      </c>
      <c r="AJ1487" s="361">
        <f>IFERROR(VLOOKUP($B1487,'3-a.  Rate Class Allocations'!$B:$BK,61,FALSE),0)</f>
        <v>0.20258105061886528</v>
      </c>
      <c r="AK1487" s="366"/>
      <c r="AL1487" s="366"/>
      <c r="AM1487" s="366"/>
      <c r="AN1487" s="366"/>
      <c r="AO1487" s="366"/>
      <c r="AP1487" s="366"/>
      <c r="AQ1487" s="366"/>
      <c r="AR1487" s="366"/>
      <c r="AS1487" s="256">
        <f>SUM(AE1487:AR1487)</f>
        <v>1</v>
      </c>
    </row>
    <row r="1488" spans="1:45" ht="15" customHeight="1" outlineLevel="1">
      <c r="A1488" s="464"/>
      <c r="B1488" s="254" t="s">
        <v>745</v>
      </c>
      <c r="C1488" s="251" t="s">
        <v>163</v>
      </c>
      <c r="D1488" s="255">
        <f>SUMIFS('7.  Persistence Report'!BB$27:BB$603,'7.  Persistence Report'!$D$27:$D$603,$B1487,'7.  Persistence Report'!$H$27:$H$603,$D$1379,'7.  Persistence Report'!$J$27:$J$603,"Adjustment")</f>
        <v>0</v>
      </c>
      <c r="E1488" s="255">
        <f>SUMIFS('7.  Persistence Report'!BC$27:BC$603,'7.  Persistence Report'!$D$27:$D$603,$B1487,'7.  Persistence Report'!$H$27:$H$603,$D$1379,'7.  Persistence Report'!$J$27:$J$603,"Adjustment")</f>
        <v>0</v>
      </c>
      <c r="F1488" s="255">
        <f>SUMIFS('7.  Persistence Report'!BD$27:BD$603,'7.  Persistence Report'!$D$27:$D$603,$B1487,'7.  Persistence Report'!$H$27:$H$603,$D$1379,'7.  Persistence Report'!$J$27:$J$603,"Adjustment")</f>
        <v>0</v>
      </c>
      <c r="G1488" s="255">
        <f>SUMIFS('7.  Persistence Report'!BE$27:BE$603,'7.  Persistence Report'!$D$27:$D$603,$B1487,'7.  Persistence Report'!$H$27:$H$603,$D$1379,'7.  Persistence Report'!$J$27:$J$603,"Adjustment")</f>
        <v>0</v>
      </c>
      <c r="H1488" s="255">
        <f>SUMIFS('7.  Persistence Report'!BF$27:BF$603,'7.  Persistence Report'!$D$27:$D$603,$B1487,'7.  Persistence Report'!$H$27:$H$603,$D$1379,'7.  Persistence Report'!$J$27:$J$603,"Adjustment")</f>
        <v>0</v>
      </c>
      <c r="I1488" s="255">
        <f>SUMIFS('7.  Persistence Report'!BG$27:BG$603,'7.  Persistence Report'!$D$27:$D$603,$B1487,'7.  Persistence Report'!$H$27:$H$603,$D$1379,'7.  Persistence Report'!$J$27:$J$603,"Adjustment")</f>
        <v>0</v>
      </c>
      <c r="J1488" s="255">
        <f>SUMIFS('7.  Persistence Report'!BH$27:BH$603,'7.  Persistence Report'!$D$27:$D$603,$B1487,'7.  Persistence Report'!$H$27:$H$603,$D$1379,'7.  Persistence Report'!$J$27:$J$603,"Adjustment")</f>
        <v>0</v>
      </c>
      <c r="K1488" s="255">
        <f>SUMIFS('7.  Persistence Report'!BI$27:BI$603,'7.  Persistence Report'!$D$27:$D$603,$B1487,'7.  Persistence Report'!$H$27:$H$603,$D$1379,'7.  Persistence Report'!$J$27:$J$603,"Adjustment")</f>
        <v>0</v>
      </c>
      <c r="L1488" s="255">
        <f>SUMIFS('7.  Persistence Report'!BJ$27:BJ$603,'7.  Persistence Report'!$D$27:$D$603,$B1487,'7.  Persistence Report'!$H$27:$H$603,$D$1379,'7.  Persistence Report'!$J$27:$J$603,"Adjustment")</f>
        <v>0</v>
      </c>
      <c r="M1488" s="255">
        <f>SUMIFS('7.  Persistence Report'!BK$27:BK$603,'7.  Persistence Report'!$D$27:$D$603,$B1487,'7.  Persistence Report'!$H$27:$H$603,$D$1379,'7.  Persistence Report'!$J$27:$J$603,"Adjustment")</f>
        <v>0</v>
      </c>
      <c r="N1488" s="255">
        <f>SUMIFS('7.  Persistence Report'!BL$27:BL$603,'7.  Persistence Report'!$D$27:$D$603,$B1487,'7.  Persistence Report'!$H$27:$H$603,$D$1379,'7.  Persistence Report'!$J$27:$J$603,"Adjustment")</f>
        <v>0</v>
      </c>
      <c r="O1488" s="255">
        <f>SUMIFS('7.  Persistence Report'!BM$27:BM$603,'7.  Persistence Report'!$D$27:$D$603,$B1487,'7.  Persistence Report'!$H$27:$H$603,$D$1379,'7.  Persistence Report'!$J$27:$J$603,"Adjustment")</f>
        <v>0</v>
      </c>
      <c r="P1488" s="255">
        <f>SUMIFS('7.  Persistence Report'!BN$27:BN$603,'7.  Persistence Report'!$D$27:$D$603,$B1487,'7.  Persistence Report'!$H$27:$H$603,$D$1379,'7.  Persistence Report'!$J$27:$J$603,"Adjustment")</f>
        <v>0</v>
      </c>
      <c r="Q1488" s="255">
        <f>Q1487</f>
        <v>12</v>
      </c>
      <c r="R1488" s="255">
        <f>SUMIFS('7.  Persistence Report'!W$27:W$603,'7.  Persistence Report'!$D$27:$D$603,$B1487,'7.  Persistence Report'!$H$27:$H$603,$R$1379,'7.  Persistence Report'!$J$27:$J$603,"Adjustment")</f>
        <v>0</v>
      </c>
      <c r="S1488" s="255">
        <f>SUMIFS('7.  Persistence Report'!X$27:X$603,'7.  Persistence Report'!$D$27:$D$603,$B1487,'7.  Persistence Report'!$H$27:$H$603,$R$1379,'7.  Persistence Report'!$J$27:$J$603,"Adjustment")</f>
        <v>0</v>
      </c>
      <c r="T1488" s="255">
        <f>SUMIFS('7.  Persistence Report'!Y$27:Y$603,'7.  Persistence Report'!$D$27:$D$603,$B1487,'7.  Persistence Report'!$H$27:$H$603,$R$1379,'7.  Persistence Report'!$J$27:$J$603,"Adjustment")</f>
        <v>0</v>
      </c>
      <c r="U1488" s="255">
        <f>SUMIFS('7.  Persistence Report'!Z$27:Z$603,'7.  Persistence Report'!$D$27:$D$603,$B1487,'7.  Persistence Report'!$H$27:$H$603,$R$1379,'7.  Persistence Report'!$J$27:$J$603,"Adjustment")</f>
        <v>0</v>
      </c>
      <c r="V1488" s="255">
        <f>SUMIFS('7.  Persistence Report'!AA$27:AA$603,'7.  Persistence Report'!$D$27:$D$603,$B1487,'7.  Persistence Report'!$H$27:$H$603,$R$1379,'7.  Persistence Report'!$J$27:$J$603,"Adjustment")</f>
        <v>0</v>
      </c>
      <c r="W1488" s="255">
        <f>SUMIFS('7.  Persistence Report'!AB$27:AB$603,'7.  Persistence Report'!$D$27:$D$603,$B1487,'7.  Persistence Report'!$H$27:$H$603,$R$1379,'7.  Persistence Report'!$J$27:$J$603,"Adjustment")</f>
        <v>0</v>
      </c>
      <c r="X1488" s="255">
        <f>SUMIFS('7.  Persistence Report'!AC$27:AC$603,'7.  Persistence Report'!$D$27:$D$603,$B1487,'7.  Persistence Report'!$H$27:$H$603,$R$1379,'7.  Persistence Report'!$J$27:$J$603,"Adjustment")</f>
        <v>0</v>
      </c>
      <c r="Y1488" s="255">
        <f>SUMIFS('7.  Persistence Report'!AD$27:AD$603,'7.  Persistence Report'!$D$27:$D$603,$B1487,'7.  Persistence Report'!$H$27:$H$603,$R$1379,'7.  Persistence Report'!$J$27:$J$603,"Adjustment")</f>
        <v>0</v>
      </c>
      <c r="Z1488" s="255">
        <f>SUMIFS('7.  Persistence Report'!AE$27:AE$603,'7.  Persistence Report'!$D$27:$D$603,$B1487,'7.  Persistence Report'!$H$27:$H$603,$R$1379,'7.  Persistence Report'!$J$27:$J$603,"Adjustment")</f>
        <v>0</v>
      </c>
      <c r="AA1488" s="255">
        <f>SUMIFS('7.  Persistence Report'!AF$27:AF$603,'7.  Persistence Report'!$D$27:$D$603,$B1487,'7.  Persistence Report'!$H$27:$H$603,$R$1379,'7.  Persistence Report'!$J$27:$J$603,"Adjustment")</f>
        <v>0</v>
      </c>
      <c r="AB1488" s="255">
        <f>SUMIFS('7.  Persistence Report'!AG$27:AG$603,'7.  Persistence Report'!$D$27:$D$603,$B1487,'7.  Persistence Report'!$H$27:$H$603,$R$1379,'7.  Persistence Report'!$J$27:$J$603,"Adjustment")</f>
        <v>0</v>
      </c>
      <c r="AC1488" s="255">
        <f>SUMIFS('7.  Persistence Report'!AH$27:AH$603,'7.  Persistence Report'!$D$27:$D$603,$B1487,'7.  Persistence Report'!$H$27:$H$603,$R$1379,'7.  Persistence Report'!$J$27:$J$603,"Adjustment")</f>
        <v>0</v>
      </c>
      <c r="AD1488" s="255">
        <f>SUMIFS('7.  Persistence Report'!AI$27:AI$603,'7.  Persistence Report'!$D$27:$D$603,$B1487,'7.  Persistence Report'!$H$27:$H$603,$R$1379,'7.  Persistence Report'!$J$27:$J$603,"Adjustment")</f>
        <v>0</v>
      </c>
      <c r="AE1488" s="362">
        <f>AE1487</f>
        <v>0</v>
      </c>
      <c r="AF1488" s="362">
        <f t="shared" ref="AF1488:AR1488" si="3599">AF1487</f>
        <v>0</v>
      </c>
      <c r="AG1488" s="362">
        <f t="shared" si="3599"/>
        <v>0</v>
      </c>
      <c r="AH1488" s="362">
        <f t="shared" si="3599"/>
        <v>0.11612088510294502</v>
      </c>
      <c r="AI1488" s="362">
        <f t="shared" si="3599"/>
        <v>0.68129806427818973</v>
      </c>
      <c r="AJ1488" s="362">
        <f t="shared" si="3599"/>
        <v>0.20258105061886528</v>
      </c>
      <c r="AK1488" s="362">
        <f t="shared" si="3599"/>
        <v>0</v>
      </c>
      <c r="AL1488" s="362">
        <f t="shared" si="3599"/>
        <v>0</v>
      </c>
      <c r="AM1488" s="362">
        <f t="shared" si="3599"/>
        <v>0</v>
      </c>
      <c r="AN1488" s="362">
        <f t="shared" si="3599"/>
        <v>0</v>
      </c>
      <c r="AO1488" s="362">
        <f t="shared" si="3599"/>
        <v>0</v>
      </c>
      <c r="AP1488" s="362">
        <f t="shared" si="3599"/>
        <v>0</v>
      </c>
      <c r="AQ1488" s="362">
        <f t="shared" si="3599"/>
        <v>0</v>
      </c>
      <c r="AR1488" s="362">
        <f t="shared" si="3599"/>
        <v>0</v>
      </c>
      <c r="AS1488" s="266"/>
    </row>
    <row r="1489" spans="1:45" ht="15"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hidden="1"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hidden="1" customHeight="1" outlineLevel="1">
      <c r="A1491" s="464"/>
      <c r="B1491" s="254" t="s">
        <v>745</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3600">AF1490</f>
        <v>0</v>
      </c>
      <c r="AG1491" s="362">
        <f t="shared" si="3600"/>
        <v>0</v>
      </c>
      <c r="AH1491" s="362">
        <f t="shared" si="3600"/>
        <v>0</v>
      </c>
      <c r="AI1491" s="362">
        <f t="shared" si="3600"/>
        <v>0</v>
      </c>
      <c r="AJ1491" s="362">
        <f t="shared" si="3600"/>
        <v>0</v>
      </c>
      <c r="AK1491" s="362">
        <f t="shared" si="3600"/>
        <v>0</v>
      </c>
      <c r="AL1491" s="362">
        <f t="shared" si="3600"/>
        <v>0</v>
      </c>
      <c r="AM1491" s="362">
        <f t="shared" si="3600"/>
        <v>0</v>
      </c>
      <c r="AN1491" s="362">
        <f t="shared" si="3600"/>
        <v>0</v>
      </c>
      <c r="AO1491" s="362">
        <f t="shared" si="3600"/>
        <v>0</v>
      </c>
      <c r="AP1491" s="362">
        <f t="shared" si="3600"/>
        <v>0</v>
      </c>
      <c r="AQ1491" s="362">
        <f t="shared" si="3600"/>
        <v>0</v>
      </c>
      <c r="AR1491" s="362">
        <f t="shared" si="3600"/>
        <v>0</v>
      </c>
      <c r="AS1491" s="266"/>
    </row>
    <row r="1492" spans="1:45" ht="15" hidden="1"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hidden="1"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hidden="1" customHeight="1" outlineLevel="1">
      <c r="A1494" s="464"/>
      <c r="B1494" s="254" t="s">
        <v>745</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3601">AF1493</f>
        <v>0</v>
      </c>
      <c r="AG1494" s="362">
        <f t="shared" si="3601"/>
        <v>0</v>
      </c>
      <c r="AH1494" s="362">
        <f t="shared" si="3601"/>
        <v>0</v>
      </c>
      <c r="AI1494" s="362">
        <f t="shared" si="3601"/>
        <v>0</v>
      </c>
      <c r="AJ1494" s="362">
        <f t="shared" si="3601"/>
        <v>0</v>
      </c>
      <c r="AK1494" s="362">
        <f t="shared" si="3601"/>
        <v>0</v>
      </c>
      <c r="AL1494" s="362">
        <f t="shared" si="3601"/>
        <v>0</v>
      </c>
      <c r="AM1494" s="362">
        <f t="shared" si="3601"/>
        <v>0</v>
      </c>
      <c r="AN1494" s="362">
        <f t="shared" si="3601"/>
        <v>0</v>
      </c>
      <c r="AO1494" s="362">
        <f t="shared" si="3601"/>
        <v>0</v>
      </c>
      <c r="AP1494" s="362">
        <f t="shared" si="3601"/>
        <v>0</v>
      </c>
      <c r="AQ1494" s="362">
        <f t="shared" si="3601"/>
        <v>0</v>
      </c>
      <c r="AR1494" s="362">
        <f t="shared" si="3601"/>
        <v>0</v>
      </c>
      <c r="AS1494" s="266"/>
    </row>
    <row r="1495" spans="1:45" ht="15" hidden="1"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hidden="1" customHeight="1" outlineLevel="1">
      <c r="A1496" s="464"/>
      <c r="B1496" s="248" t="s">
        <v>500</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hidden="1"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hidden="1" customHeight="1" outlineLevel="1">
      <c r="A1498" s="464"/>
      <c r="B1498" s="254" t="s">
        <v>745</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3602">AF1497</f>
        <v>0</v>
      </c>
      <c r="AG1498" s="362">
        <f t="shared" si="3602"/>
        <v>0</v>
      </c>
      <c r="AH1498" s="362">
        <f t="shared" si="3602"/>
        <v>0</v>
      </c>
      <c r="AI1498" s="362">
        <f t="shared" si="3602"/>
        <v>0</v>
      </c>
      <c r="AJ1498" s="362">
        <f t="shared" si="3602"/>
        <v>0</v>
      </c>
      <c r="AK1498" s="362">
        <f t="shared" si="3602"/>
        <v>0</v>
      </c>
      <c r="AL1498" s="362">
        <f t="shared" si="3602"/>
        <v>0</v>
      </c>
      <c r="AM1498" s="362">
        <f t="shared" si="3602"/>
        <v>0</v>
      </c>
      <c r="AN1498" s="362">
        <f t="shared" si="3602"/>
        <v>0</v>
      </c>
      <c r="AO1498" s="362">
        <f t="shared" si="3602"/>
        <v>0</v>
      </c>
      <c r="AP1498" s="362">
        <f t="shared" si="3602"/>
        <v>0</v>
      </c>
      <c r="AQ1498" s="362">
        <f t="shared" si="3602"/>
        <v>0</v>
      </c>
      <c r="AR1498" s="362">
        <f t="shared" si="3602"/>
        <v>0</v>
      </c>
      <c r="AS1498" s="266"/>
    </row>
    <row r="1499" spans="1:45" ht="15" hidden="1"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hidden="1"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hidden="1" customHeight="1" outlineLevel="1">
      <c r="A1501" s="464"/>
      <c r="B1501" s="254" t="s">
        <v>745</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3603">AF1500</f>
        <v>0</v>
      </c>
      <c r="AG1501" s="362">
        <f t="shared" si="3603"/>
        <v>0</v>
      </c>
      <c r="AH1501" s="362">
        <f t="shared" si="3603"/>
        <v>0</v>
      </c>
      <c r="AI1501" s="362">
        <f t="shared" si="3603"/>
        <v>0</v>
      </c>
      <c r="AJ1501" s="362">
        <f t="shared" si="3603"/>
        <v>0</v>
      </c>
      <c r="AK1501" s="362">
        <f t="shared" si="3603"/>
        <v>0</v>
      </c>
      <c r="AL1501" s="362">
        <f t="shared" si="3603"/>
        <v>0</v>
      </c>
      <c r="AM1501" s="362">
        <f t="shared" si="3603"/>
        <v>0</v>
      </c>
      <c r="AN1501" s="362">
        <f t="shared" si="3603"/>
        <v>0</v>
      </c>
      <c r="AO1501" s="362">
        <f t="shared" si="3603"/>
        <v>0</v>
      </c>
      <c r="AP1501" s="362">
        <f t="shared" si="3603"/>
        <v>0</v>
      </c>
      <c r="AQ1501" s="362">
        <f t="shared" si="3603"/>
        <v>0</v>
      </c>
      <c r="AR1501" s="362">
        <f t="shared" si="3603"/>
        <v>0</v>
      </c>
      <c r="AS1501" s="266"/>
    </row>
    <row r="1502" spans="1:45" ht="15" hidden="1"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hidden="1"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hidden="1" customHeight="1" outlineLevel="1">
      <c r="A1504" s="464"/>
      <c r="B1504" s="254" t="s">
        <v>745</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3604">AF1503</f>
        <v>0</v>
      </c>
      <c r="AG1504" s="362">
        <f t="shared" si="3604"/>
        <v>0</v>
      </c>
      <c r="AH1504" s="362">
        <f t="shared" si="3604"/>
        <v>0</v>
      </c>
      <c r="AI1504" s="362">
        <f t="shared" si="3604"/>
        <v>0</v>
      </c>
      <c r="AJ1504" s="362">
        <f t="shared" si="3604"/>
        <v>0</v>
      </c>
      <c r="AK1504" s="362">
        <f t="shared" si="3604"/>
        <v>0</v>
      </c>
      <c r="AL1504" s="362">
        <f t="shared" si="3604"/>
        <v>0</v>
      </c>
      <c r="AM1504" s="362">
        <f t="shared" si="3604"/>
        <v>0</v>
      </c>
      <c r="AN1504" s="362">
        <f t="shared" si="3604"/>
        <v>0</v>
      </c>
      <c r="AO1504" s="362">
        <f t="shared" si="3604"/>
        <v>0</v>
      </c>
      <c r="AP1504" s="362">
        <f t="shared" si="3604"/>
        <v>0</v>
      </c>
      <c r="AQ1504" s="362">
        <f t="shared" si="3604"/>
        <v>0</v>
      </c>
      <c r="AR1504" s="362">
        <f t="shared" si="3604"/>
        <v>0</v>
      </c>
      <c r="AS1504" s="266"/>
    </row>
    <row r="1505" spans="1:45" ht="15" hidden="1"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hidden="1"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hidden="1" customHeight="1" outlineLevel="1">
      <c r="A1507" s="464"/>
      <c r="B1507" s="254" t="s">
        <v>745</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3605">AF1506</f>
        <v>0</v>
      </c>
      <c r="AG1507" s="362">
        <f t="shared" si="3605"/>
        <v>0</v>
      </c>
      <c r="AH1507" s="362">
        <f t="shared" si="3605"/>
        <v>0</v>
      </c>
      <c r="AI1507" s="362">
        <f t="shared" si="3605"/>
        <v>0</v>
      </c>
      <c r="AJ1507" s="362">
        <f t="shared" si="3605"/>
        <v>0</v>
      </c>
      <c r="AK1507" s="362">
        <f t="shared" si="3605"/>
        <v>0</v>
      </c>
      <c r="AL1507" s="362">
        <f t="shared" si="3605"/>
        <v>0</v>
      </c>
      <c r="AM1507" s="362">
        <f t="shared" si="3605"/>
        <v>0</v>
      </c>
      <c r="AN1507" s="362">
        <f t="shared" si="3605"/>
        <v>0</v>
      </c>
      <c r="AO1507" s="362">
        <f t="shared" si="3605"/>
        <v>0</v>
      </c>
      <c r="AP1507" s="362">
        <f t="shared" si="3605"/>
        <v>0</v>
      </c>
      <c r="AQ1507" s="362">
        <f t="shared" si="3605"/>
        <v>0</v>
      </c>
      <c r="AR1507" s="362">
        <f t="shared" si="3605"/>
        <v>0</v>
      </c>
      <c r="AS1507" s="266"/>
    </row>
    <row r="1508" spans="1:45" ht="15" hidden="1"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hidden="1"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hidden="1" customHeight="1" outlineLevel="1">
      <c r="A1510" s="464"/>
      <c r="B1510" s="254" t="s">
        <v>745</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3606">AF1509</f>
        <v>0</v>
      </c>
      <c r="AG1510" s="362">
        <f t="shared" si="3606"/>
        <v>0</v>
      </c>
      <c r="AH1510" s="362">
        <f t="shared" si="3606"/>
        <v>0</v>
      </c>
      <c r="AI1510" s="362">
        <f t="shared" si="3606"/>
        <v>0</v>
      </c>
      <c r="AJ1510" s="362">
        <f t="shared" si="3606"/>
        <v>0</v>
      </c>
      <c r="AK1510" s="362">
        <f t="shared" si="3606"/>
        <v>0</v>
      </c>
      <c r="AL1510" s="362">
        <f t="shared" si="3606"/>
        <v>0</v>
      </c>
      <c r="AM1510" s="362">
        <f t="shared" si="3606"/>
        <v>0</v>
      </c>
      <c r="AN1510" s="362">
        <f t="shared" si="3606"/>
        <v>0</v>
      </c>
      <c r="AO1510" s="362">
        <f t="shared" si="3606"/>
        <v>0</v>
      </c>
      <c r="AP1510" s="362">
        <f t="shared" si="3606"/>
        <v>0</v>
      </c>
      <c r="AQ1510" s="362">
        <f t="shared" si="3606"/>
        <v>0</v>
      </c>
      <c r="AR1510" s="362">
        <f t="shared" si="3606"/>
        <v>0</v>
      </c>
      <c r="AS1510" s="266"/>
    </row>
    <row r="1511" spans="1:45" ht="15" hidden="1"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hidden="1"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hidden="1" customHeight="1" outlineLevel="1">
      <c r="A1513" s="464"/>
      <c r="B1513" s="254" t="s">
        <v>745</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3607">AF1512</f>
        <v>0</v>
      </c>
      <c r="AG1513" s="362">
        <f t="shared" si="3607"/>
        <v>0</v>
      </c>
      <c r="AH1513" s="362">
        <f t="shared" si="3607"/>
        <v>0</v>
      </c>
      <c r="AI1513" s="362">
        <f t="shared" si="3607"/>
        <v>0</v>
      </c>
      <c r="AJ1513" s="362">
        <f t="shared" si="3607"/>
        <v>0</v>
      </c>
      <c r="AK1513" s="362">
        <f t="shared" si="3607"/>
        <v>0</v>
      </c>
      <c r="AL1513" s="362">
        <f t="shared" si="3607"/>
        <v>0</v>
      </c>
      <c r="AM1513" s="362">
        <f t="shared" si="3607"/>
        <v>0</v>
      </c>
      <c r="AN1513" s="362">
        <f t="shared" si="3607"/>
        <v>0</v>
      </c>
      <c r="AO1513" s="362">
        <f t="shared" si="3607"/>
        <v>0</v>
      </c>
      <c r="AP1513" s="362">
        <f t="shared" si="3607"/>
        <v>0</v>
      </c>
      <c r="AQ1513" s="362">
        <f t="shared" si="3607"/>
        <v>0</v>
      </c>
      <c r="AR1513" s="362">
        <f t="shared" si="3607"/>
        <v>0</v>
      </c>
      <c r="AS1513" s="266"/>
    </row>
    <row r="1514" spans="1:45" ht="15" hidden="1"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hidden="1"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hidden="1" customHeight="1" outlineLevel="1">
      <c r="A1516" s="464"/>
      <c r="B1516" s="254" t="s">
        <v>745</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3608">AF1515</f>
        <v>0</v>
      </c>
      <c r="AG1516" s="362">
        <f t="shared" si="3608"/>
        <v>0</v>
      </c>
      <c r="AH1516" s="362">
        <f t="shared" si="3608"/>
        <v>0</v>
      </c>
      <c r="AI1516" s="362">
        <f t="shared" si="3608"/>
        <v>0</v>
      </c>
      <c r="AJ1516" s="362">
        <f t="shared" si="3608"/>
        <v>0</v>
      </c>
      <c r="AK1516" s="362">
        <f t="shared" si="3608"/>
        <v>0</v>
      </c>
      <c r="AL1516" s="362">
        <f t="shared" si="3608"/>
        <v>0</v>
      </c>
      <c r="AM1516" s="362">
        <f t="shared" si="3608"/>
        <v>0</v>
      </c>
      <c r="AN1516" s="362">
        <f t="shared" si="3608"/>
        <v>0</v>
      </c>
      <c r="AO1516" s="362">
        <f t="shared" si="3608"/>
        <v>0</v>
      </c>
      <c r="AP1516" s="362">
        <f t="shared" si="3608"/>
        <v>0</v>
      </c>
      <c r="AQ1516" s="362">
        <f t="shared" si="3608"/>
        <v>0</v>
      </c>
      <c r="AR1516" s="362">
        <f t="shared" si="3608"/>
        <v>0</v>
      </c>
      <c r="AS1516" s="266"/>
    </row>
    <row r="1517" spans="1:45" ht="15" hidden="1"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hidden="1"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hidden="1" customHeight="1" outlineLevel="1">
      <c r="A1519" s="464"/>
      <c r="B1519" s="254" t="s">
        <v>745</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3609">AF1518</f>
        <v>0</v>
      </c>
      <c r="AG1519" s="362">
        <f t="shared" si="3609"/>
        <v>0</v>
      </c>
      <c r="AH1519" s="362">
        <f t="shared" si="3609"/>
        <v>0</v>
      </c>
      <c r="AI1519" s="362">
        <f t="shared" si="3609"/>
        <v>0</v>
      </c>
      <c r="AJ1519" s="362">
        <f t="shared" si="3609"/>
        <v>0</v>
      </c>
      <c r="AK1519" s="362">
        <f t="shared" si="3609"/>
        <v>0</v>
      </c>
      <c r="AL1519" s="362">
        <f t="shared" si="3609"/>
        <v>0</v>
      </c>
      <c r="AM1519" s="362">
        <f t="shared" si="3609"/>
        <v>0</v>
      </c>
      <c r="AN1519" s="362">
        <f t="shared" si="3609"/>
        <v>0</v>
      </c>
      <c r="AO1519" s="362">
        <f t="shared" si="3609"/>
        <v>0</v>
      </c>
      <c r="AP1519" s="362">
        <f t="shared" si="3609"/>
        <v>0</v>
      </c>
      <c r="AQ1519" s="362">
        <f t="shared" si="3609"/>
        <v>0</v>
      </c>
      <c r="AR1519" s="362">
        <f t="shared" si="3609"/>
        <v>0</v>
      </c>
      <c r="AS1519" s="266"/>
    </row>
    <row r="1520" spans="1:45" ht="15" hidden="1"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hidden="1"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hidden="1" customHeight="1" outlineLevel="1">
      <c r="A1522" s="464"/>
      <c r="B1522" s="254" t="s">
        <v>745</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3610">AF1521</f>
        <v>0</v>
      </c>
      <c r="AG1522" s="362">
        <f t="shared" si="3610"/>
        <v>0</v>
      </c>
      <c r="AH1522" s="362">
        <f t="shared" si="3610"/>
        <v>0</v>
      </c>
      <c r="AI1522" s="362">
        <f t="shared" si="3610"/>
        <v>0</v>
      </c>
      <c r="AJ1522" s="362">
        <f t="shared" si="3610"/>
        <v>0</v>
      </c>
      <c r="AK1522" s="362">
        <f t="shared" si="3610"/>
        <v>0</v>
      </c>
      <c r="AL1522" s="362">
        <f t="shared" si="3610"/>
        <v>0</v>
      </c>
      <c r="AM1522" s="362">
        <f t="shared" si="3610"/>
        <v>0</v>
      </c>
      <c r="AN1522" s="362">
        <f t="shared" si="3610"/>
        <v>0</v>
      </c>
      <c r="AO1522" s="362">
        <f t="shared" si="3610"/>
        <v>0</v>
      </c>
      <c r="AP1522" s="362">
        <f t="shared" si="3610"/>
        <v>0</v>
      </c>
      <c r="AQ1522" s="362">
        <f t="shared" si="3610"/>
        <v>0</v>
      </c>
      <c r="AR1522" s="362">
        <f t="shared" si="3610"/>
        <v>0</v>
      </c>
      <c r="AS1522" s="266"/>
    </row>
    <row r="1523" spans="1:45" ht="15" hidden="1"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450000000000003" hidden="1"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hidden="1" customHeight="1" outlineLevel="1">
      <c r="A1525" s="464"/>
      <c r="B1525" s="254" t="s">
        <v>745</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3611">AF1524</f>
        <v>0</v>
      </c>
      <c r="AG1525" s="362">
        <f t="shared" si="3611"/>
        <v>0</v>
      </c>
      <c r="AH1525" s="362">
        <f t="shared" si="3611"/>
        <v>0</v>
      </c>
      <c r="AI1525" s="362">
        <f t="shared" si="3611"/>
        <v>0</v>
      </c>
      <c r="AJ1525" s="362">
        <f t="shared" si="3611"/>
        <v>0</v>
      </c>
      <c r="AK1525" s="362">
        <f t="shared" si="3611"/>
        <v>0</v>
      </c>
      <c r="AL1525" s="362">
        <f t="shared" si="3611"/>
        <v>0</v>
      </c>
      <c r="AM1525" s="362">
        <f t="shared" si="3611"/>
        <v>0</v>
      </c>
      <c r="AN1525" s="362">
        <f t="shared" si="3611"/>
        <v>0</v>
      </c>
      <c r="AO1525" s="362">
        <f t="shared" si="3611"/>
        <v>0</v>
      </c>
      <c r="AP1525" s="362">
        <f t="shared" si="3611"/>
        <v>0</v>
      </c>
      <c r="AQ1525" s="362">
        <f t="shared" si="3611"/>
        <v>0</v>
      </c>
      <c r="AR1525" s="362">
        <f t="shared" si="3611"/>
        <v>0</v>
      </c>
      <c r="AS1525" s="266"/>
    </row>
    <row r="1526" spans="1:45" ht="15" hidden="1"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1" hidden="1"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hidden="1" customHeight="1" outlineLevel="1">
      <c r="A1528" s="464"/>
      <c r="B1528" s="254" t="s">
        <v>745</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3612">AF1527</f>
        <v>0</v>
      </c>
      <c r="AG1528" s="362">
        <f t="shared" si="3612"/>
        <v>0</v>
      </c>
      <c r="AH1528" s="362">
        <f t="shared" si="3612"/>
        <v>0</v>
      </c>
      <c r="AI1528" s="362">
        <f t="shared" si="3612"/>
        <v>0</v>
      </c>
      <c r="AJ1528" s="362">
        <f t="shared" si="3612"/>
        <v>0</v>
      </c>
      <c r="AK1528" s="362">
        <f t="shared" si="3612"/>
        <v>0</v>
      </c>
      <c r="AL1528" s="362">
        <f t="shared" si="3612"/>
        <v>0</v>
      </c>
      <c r="AM1528" s="362">
        <f t="shared" si="3612"/>
        <v>0</v>
      </c>
      <c r="AN1528" s="362">
        <f t="shared" si="3612"/>
        <v>0</v>
      </c>
      <c r="AO1528" s="362">
        <f t="shared" si="3612"/>
        <v>0</v>
      </c>
      <c r="AP1528" s="362">
        <f t="shared" si="3612"/>
        <v>0</v>
      </c>
      <c r="AQ1528" s="362">
        <f t="shared" si="3612"/>
        <v>0</v>
      </c>
      <c r="AR1528" s="362">
        <f t="shared" si="3612"/>
        <v>0</v>
      </c>
      <c r="AS1528" s="266"/>
    </row>
    <row r="1529" spans="1:45" ht="15" hidden="1"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450000000000003" hidden="1"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hidden="1" customHeight="1" outlineLevel="1">
      <c r="A1531" s="464"/>
      <c r="B1531" s="254" t="s">
        <v>745</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3613">AF1530</f>
        <v>0</v>
      </c>
      <c r="AG1531" s="362">
        <f t="shared" si="3613"/>
        <v>0</v>
      </c>
      <c r="AH1531" s="362">
        <f t="shared" si="3613"/>
        <v>0</v>
      </c>
      <c r="AI1531" s="362">
        <f t="shared" si="3613"/>
        <v>0</v>
      </c>
      <c r="AJ1531" s="362">
        <f t="shared" si="3613"/>
        <v>0</v>
      </c>
      <c r="AK1531" s="362">
        <f t="shared" si="3613"/>
        <v>0</v>
      </c>
      <c r="AL1531" s="362">
        <f t="shared" si="3613"/>
        <v>0</v>
      </c>
      <c r="AM1531" s="362">
        <f t="shared" si="3613"/>
        <v>0</v>
      </c>
      <c r="AN1531" s="362">
        <f t="shared" si="3613"/>
        <v>0</v>
      </c>
      <c r="AO1531" s="362">
        <f t="shared" si="3613"/>
        <v>0</v>
      </c>
      <c r="AP1531" s="362">
        <f t="shared" si="3613"/>
        <v>0</v>
      </c>
      <c r="AQ1531" s="362">
        <f t="shared" si="3613"/>
        <v>0</v>
      </c>
      <c r="AR1531" s="362">
        <f t="shared" si="3613"/>
        <v>0</v>
      </c>
      <c r="AS1531" s="266"/>
    </row>
    <row r="1532" spans="1:45" ht="15" hidden="1"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hidden="1"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hidden="1" customHeight="1" outlineLevel="1">
      <c r="A1534" s="464"/>
      <c r="B1534" s="254" t="s">
        <v>745</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3614">AF1533</f>
        <v>0</v>
      </c>
      <c r="AG1534" s="362">
        <f t="shared" si="3614"/>
        <v>0</v>
      </c>
      <c r="AH1534" s="362">
        <f t="shared" si="3614"/>
        <v>0</v>
      </c>
      <c r="AI1534" s="362">
        <f t="shared" si="3614"/>
        <v>0</v>
      </c>
      <c r="AJ1534" s="362">
        <f t="shared" si="3614"/>
        <v>0</v>
      </c>
      <c r="AK1534" s="362">
        <f t="shared" si="3614"/>
        <v>0</v>
      </c>
      <c r="AL1534" s="362">
        <f t="shared" si="3614"/>
        <v>0</v>
      </c>
      <c r="AM1534" s="362">
        <f t="shared" si="3614"/>
        <v>0</v>
      </c>
      <c r="AN1534" s="362">
        <f t="shared" si="3614"/>
        <v>0</v>
      </c>
      <c r="AO1534" s="362">
        <f t="shared" si="3614"/>
        <v>0</v>
      </c>
      <c r="AP1534" s="362">
        <f t="shared" si="3614"/>
        <v>0</v>
      </c>
      <c r="AQ1534" s="362">
        <f t="shared" si="3614"/>
        <v>0</v>
      </c>
      <c r="AR1534" s="362">
        <f t="shared" si="3614"/>
        <v>0</v>
      </c>
      <c r="AS1534" s="266"/>
    </row>
    <row r="1535" spans="1:45" ht="15" hidden="1"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hidden="1"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hidden="1" customHeight="1" outlineLevel="1">
      <c r="A1537" s="464"/>
      <c r="B1537" s="254" t="s">
        <v>745</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3615">AF1536</f>
        <v>0</v>
      </c>
      <c r="AG1537" s="362">
        <f t="shared" si="3615"/>
        <v>0</v>
      </c>
      <c r="AH1537" s="362">
        <f t="shared" si="3615"/>
        <v>0</v>
      </c>
      <c r="AI1537" s="362">
        <f t="shared" si="3615"/>
        <v>0</v>
      </c>
      <c r="AJ1537" s="362">
        <f t="shared" si="3615"/>
        <v>0</v>
      </c>
      <c r="AK1537" s="362">
        <f t="shared" si="3615"/>
        <v>0</v>
      </c>
      <c r="AL1537" s="362">
        <f t="shared" si="3615"/>
        <v>0</v>
      </c>
      <c r="AM1537" s="362">
        <f t="shared" si="3615"/>
        <v>0</v>
      </c>
      <c r="AN1537" s="362">
        <f t="shared" si="3615"/>
        <v>0</v>
      </c>
      <c r="AO1537" s="362">
        <f t="shared" si="3615"/>
        <v>0</v>
      </c>
      <c r="AP1537" s="362">
        <f t="shared" si="3615"/>
        <v>0</v>
      </c>
      <c r="AQ1537" s="362">
        <f t="shared" si="3615"/>
        <v>0</v>
      </c>
      <c r="AR1537" s="362">
        <f t="shared" si="3615"/>
        <v>0</v>
      </c>
      <c r="AS1537" s="266"/>
    </row>
    <row r="1538" spans="1:45" ht="15" hidden="1" customHeight="1" outlineLevel="1">
      <c r="A1538" s="464"/>
      <c r="B1538" s="254"/>
      <c r="C1538" s="251"/>
      <c r="D1538" s="670"/>
      <c r="E1538" s="670"/>
      <c r="F1538" s="670"/>
      <c r="G1538" s="670"/>
      <c r="H1538" s="670"/>
      <c r="I1538" s="670"/>
      <c r="J1538" s="670"/>
      <c r="K1538" s="670"/>
      <c r="L1538" s="670"/>
      <c r="M1538" s="670"/>
      <c r="N1538" s="670"/>
      <c r="O1538" s="670"/>
      <c r="P1538" s="670"/>
      <c r="Q1538" s="670"/>
      <c r="R1538" s="670"/>
      <c r="S1538" s="670"/>
      <c r="T1538" s="670"/>
      <c r="U1538" s="670"/>
      <c r="V1538" s="670"/>
      <c r="W1538" s="670"/>
      <c r="X1538" s="670"/>
      <c r="Y1538" s="670"/>
      <c r="Z1538" s="670"/>
      <c r="AA1538" s="670"/>
      <c r="AB1538" s="670"/>
      <c r="AC1538" s="670"/>
      <c r="AD1538" s="670"/>
      <c r="AE1538" s="362"/>
      <c r="AF1538" s="362"/>
      <c r="AG1538" s="362"/>
      <c r="AH1538" s="362"/>
      <c r="AI1538" s="362"/>
      <c r="AJ1538" s="362"/>
      <c r="AK1538" s="362"/>
      <c r="AL1538" s="362"/>
      <c r="AM1538" s="362"/>
      <c r="AN1538" s="362"/>
      <c r="AO1538" s="362"/>
      <c r="AP1538" s="362"/>
      <c r="AQ1538" s="362"/>
      <c r="AR1538" s="362"/>
      <c r="AS1538" s="266"/>
    </row>
    <row r="1539" spans="1:45" ht="15.75" outlineLevel="1">
      <c r="A1539" s="464"/>
      <c r="B1539" s="675" t="s">
        <v>923</v>
      </c>
      <c r="AS1539" s="671"/>
    </row>
    <row r="1540" spans="1:45" outlineLevel="1">
      <c r="A1540" s="464">
        <v>50</v>
      </c>
      <c r="B1540" s="254"/>
      <c r="AS1540" s="671"/>
    </row>
    <row r="1541" spans="1:45" ht="15.75" outlineLevel="1">
      <c r="A1541" s="464"/>
      <c r="B1541" s="379" t="s">
        <v>922</v>
      </c>
      <c r="C1541" s="251" t="s">
        <v>25</v>
      </c>
      <c r="D1541" s="255">
        <f>SUMIFS('7.  Persistence Report'!BB$27:BB$603,'7.  Persistence Report'!$D$27:$D$603,$B1541,'7.  Persistence Report'!$H$27:$H$603,$D$1379,'7.  Persistence Report'!$J$27:$J$603,"&lt;&gt;Adjustment")</f>
        <v>0</v>
      </c>
      <c r="E1541" s="255">
        <f>SUMIFS('7.  Persistence Report'!BC$27:BC$603,'7.  Persistence Report'!$D$27:$D$603,$B1541,'7.  Persistence Report'!$H$27:$H$603,$D$1379,'7.  Persistence Report'!$J$27:$J$603,"&lt;&gt;Adjustment")</f>
        <v>0</v>
      </c>
      <c r="F1541" s="255">
        <f>SUMIFS('7.  Persistence Report'!BD$27:BD$603,'7.  Persistence Report'!$D$27:$D$603,$B1541,'7.  Persistence Report'!$H$27:$H$603,$D$1379,'7.  Persistence Report'!$J$27:$J$603,"&lt;&gt;Adjustment")</f>
        <v>0</v>
      </c>
      <c r="G1541" s="255">
        <f>SUMIFS('7.  Persistence Report'!BE$27:BE$603,'7.  Persistence Report'!$D$27:$D$603,$B1541,'7.  Persistence Report'!$H$27:$H$603,$D$1379,'7.  Persistence Report'!$J$27:$J$603,"&lt;&gt;Adjustment")</f>
        <v>0</v>
      </c>
      <c r="H1541" s="255">
        <f>SUMIFS('7.  Persistence Report'!BF$27:BF$603,'7.  Persistence Report'!$D$27:$D$603,$B1541,'7.  Persistence Report'!$H$27:$H$603,$D$1379,'7.  Persistence Report'!$J$27:$J$603,"&lt;&gt;Adjustment")</f>
        <v>0</v>
      </c>
      <c r="I1541" s="255">
        <f>SUMIFS('7.  Persistence Report'!BG$27:BG$603,'7.  Persistence Report'!$D$27:$D$603,$B1541,'7.  Persistence Report'!$H$27:$H$603,$D$1379,'7.  Persistence Report'!$J$27:$J$603,"&lt;&gt;Adjustment")</f>
        <v>0</v>
      </c>
      <c r="J1541" s="255">
        <f>SUMIFS('7.  Persistence Report'!BH$27:BH$603,'7.  Persistence Report'!$D$27:$D$603,$B1541,'7.  Persistence Report'!$H$27:$H$603,$D$1379,'7.  Persistence Report'!$J$27:$J$603,"&lt;&gt;Adjustment")</f>
        <v>0</v>
      </c>
      <c r="K1541" s="255">
        <f>SUMIFS('7.  Persistence Report'!BI$27:BI$603,'7.  Persistence Report'!$D$27:$D$603,$B1541,'7.  Persistence Report'!$H$27:$H$603,$D$1379,'7.  Persistence Report'!$J$27:$J$603,"&lt;&gt;Adjustment")</f>
        <v>0</v>
      </c>
      <c r="L1541" s="255">
        <f>SUMIFS('7.  Persistence Report'!BJ$27:BJ$603,'7.  Persistence Report'!$D$27:$D$603,$B1541,'7.  Persistence Report'!$H$27:$H$603,$D$1379,'7.  Persistence Report'!$J$27:$J$603,"&lt;&gt;Adjustment")</f>
        <v>0</v>
      </c>
      <c r="M1541" s="255">
        <f>SUMIFS('7.  Persistence Report'!BK$27:BK$603,'7.  Persistence Report'!$D$27:$D$603,$B1541,'7.  Persistence Report'!$H$27:$H$603,$D$1379,'7.  Persistence Report'!$J$27:$J$603,"&lt;&gt;Adjustment")</f>
        <v>0</v>
      </c>
      <c r="N1541" s="255">
        <f>SUMIFS('7.  Persistence Report'!BL$27:BL$603,'7.  Persistence Report'!$D$27:$D$603,$B1541,'7.  Persistence Report'!$H$27:$H$603,$D$1379,'7.  Persistence Report'!$J$27:$J$603,"&lt;&gt;Adjustment")</f>
        <v>0</v>
      </c>
      <c r="O1541" s="255">
        <f>SUMIFS('7.  Persistence Report'!BM$27:BM$603,'7.  Persistence Report'!$D$27:$D$603,$B1541,'7.  Persistence Report'!$H$27:$H$603,$D$1379,'7.  Persistence Report'!$J$27:$J$603,"&lt;&gt;Adjustment")</f>
        <v>0</v>
      </c>
      <c r="P1541" s="255">
        <f>SUMIFS('7.  Persistence Report'!BN$27:BN$603,'7.  Persistence Report'!$D$27:$D$603,$B1541,'7.  Persistence Report'!$H$27:$H$603,$D$1379,'7.  Persistence Report'!$J$27:$J$603,"&lt;&gt;Adjustment")</f>
        <v>0</v>
      </c>
      <c r="Q1541" s="255">
        <v>12</v>
      </c>
      <c r="R1541" s="255">
        <f>SUMIFS('7.  Persistence Report'!W$27:W$603,'7.  Persistence Report'!$D$27:$D$603,$B1541,'7.  Persistence Report'!$H$27:$H$603,$R$1379,'7.  Persistence Report'!$J$27:$J$603,"&lt;&gt;Adjustment")</f>
        <v>0</v>
      </c>
      <c r="S1541" s="255">
        <f>SUMIFS('7.  Persistence Report'!X$27:X$603,'7.  Persistence Report'!$D$27:$D$603,$B1541,'7.  Persistence Report'!$H$27:$H$603,$R$1379,'7.  Persistence Report'!$J$27:$J$603,"&lt;&gt;Adjustment")</f>
        <v>0</v>
      </c>
      <c r="T1541" s="255">
        <f>SUMIFS('7.  Persistence Report'!Y$27:Y$603,'7.  Persistence Report'!$D$27:$D$603,$B1541,'7.  Persistence Report'!$H$27:$H$603,$R$1379,'7.  Persistence Report'!$J$27:$J$603,"&lt;&gt;Adjustment")</f>
        <v>0</v>
      </c>
      <c r="U1541" s="255">
        <f>SUMIFS('7.  Persistence Report'!Z$27:Z$603,'7.  Persistence Report'!$D$27:$D$603,$B1541,'7.  Persistence Report'!$H$27:$H$603,$R$1379,'7.  Persistence Report'!$J$27:$J$603,"&lt;&gt;Adjustment")</f>
        <v>0</v>
      </c>
      <c r="V1541" s="255">
        <f>SUMIFS('7.  Persistence Report'!AA$27:AA$603,'7.  Persistence Report'!$D$27:$D$603,$B1541,'7.  Persistence Report'!$H$27:$H$603,$R$1379,'7.  Persistence Report'!$J$27:$J$603,"&lt;&gt;Adjustment")</f>
        <v>0</v>
      </c>
      <c r="W1541" s="255">
        <f>SUMIFS('7.  Persistence Report'!AB$27:AB$603,'7.  Persistence Report'!$D$27:$D$603,$B1541,'7.  Persistence Report'!$H$27:$H$603,$R$1379,'7.  Persistence Report'!$J$27:$J$603,"&lt;&gt;Adjustment")</f>
        <v>0</v>
      </c>
      <c r="X1541" s="255">
        <f>SUMIFS('7.  Persistence Report'!AC$27:AC$603,'7.  Persistence Report'!$D$27:$D$603,$B1541,'7.  Persistence Report'!$H$27:$H$603,$R$1379,'7.  Persistence Report'!$J$27:$J$603,"&lt;&gt;Adjustment")</f>
        <v>0</v>
      </c>
      <c r="Y1541" s="255">
        <f>SUMIFS('7.  Persistence Report'!AD$27:AD$603,'7.  Persistence Report'!$D$27:$D$603,$B1541,'7.  Persistence Report'!$H$27:$H$603,$R$1379,'7.  Persistence Report'!$J$27:$J$603,"&lt;&gt;Adjustment")</f>
        <v>0</v>
      </c>
      <c r="Z1541" s="255">
        <f>SUMIFS('7.  Persistence Report'!AE$27:AE$603,'7.  Persistence Report'!$D$27:$D$603,$B1541,'7.  Persistence Report'!$H$27:$H$603,$R$1379,'7.  Persistence Report'!$J$27:$J$603,"&lt;&gt;Adjustment")</f>
        <v>0</v>
      </c>
      <c r="AA1541" s="255">
        <f>SUMIFS('7.  Persistence Report'!AF$27:AF$603,'7.  Persistence Report'!$D$27:$D$603,$B1541,'7.  Persistence Report'!$H$27:$H$603,$R$1379,'7.  Persistence Report'!$J$27:$J$603,"&lt;&gt;Adjustment")</f>
        <v>0</v>
      </c>
      <c r="AB1541" s="255">
        <f>SUMIFS('7.  Persistence Report'!AG$27:AG$603,'7.  Persistence Report'!$D$27:$D$603,$B1541,'7.  Persistence Report'!$H$27:$H$603,$R$1379,'7.  Persistence Report'!$J$27:$J$603,"&lt;&gt;Adjustment")</f>
        <v>0</v>
      </c>
      <c r="AC1541" s="255">
        <f>SUMIFS('7.  Persistence Report'!AH$27:AH$603,'7.  Persistence Report'!$D$27:$D$603,$B1541,'7.  Persistence Report'!$H$27:$H$603,$R$1379,'7.  Persistence Report'!$J$27:$J$603,"&lt;&gt;Adjustment")</f>
        <v>0</v>
      </c>
      <c r="AD1541" s="255">
        <f>SUMIFS('7.  Persistence Report'!AI$27:AI$603,'7.  Persistence Report'!$D$27:$D$603,$B1541,'7.  Persistence Report'!$H$27:$H$603,$R$1379,'7.  Persistence Report'!$J$27:$J$603,"&lt;&gt;Adjustment")</f>
        <v>0</v>
      </c>
      <c r="AE1541" s="361">
        <f>IFERROR(VLOOKUP($B1541,'3-a.  Rate Class Allocations'!$B:$BK,52,FALSE),0)</f>
        <v>0</v>
      </c>
      <c r="AF1541" s="361">
        <f>IFERROR(VLOOKUP($B1541,'3-a.  Rate Class Allocations'!$B:$BK,54,FALSE),0)</f>
        <v>0</v>
      </c>
      <c r="AG1541" s="361">
        <f>IFERROR(VLOOKUP($B1541,'3-a.  Rate Class Allocations'!$B:$BK,56,FALSE),0)</f>
        <v>0</v>
      </c>
      <c r="AH1541" s="361">
        <f>IFERROR(VLOOKUP($B1541,'3-a.  Rate Class Allocations'!$B:$BK,57,FALSE),0)</f>
        <v>0</v>
      </c>
      <c r="AI1541" s="361">
        <f>IFERROR(VLOOKUP($B1541,'3-a.  Rate Class Allocations'!$B:$BK,59,FALSE),0)</f>
        <v>0</v>
      </c>
      <c r="AJ1541" s="361">
        <f>IFERROR(VLOOKUP($B1541,'3-a.  Rate Class Allocations'!$B:$BK,61,FALSE),0)</f>
        <v>0</v>
      </c>
      <c r="AK1541" s="366"/>
      <c r="AL1541" s="366"/>
      <c r="AM1541" s="366"/>
      <c r="AN1541" s="366"/>
      <c r="AO1541" s="366"/>
      <c r="AP1541" s="366"/>
      <c r="AQ1541" s="366"/>
      <c r="AR1541" s="366"/>
      <c r="AS1541" s="256">
        <f>SUM(AE1541:AR1541)</f>
        <v>0</v>
      </c>
    </row>
    <row r="1542" spans="1:45" outlineLevel="1">
      <c r="A1542" s="464"/>
      <c r="B1542" s="254" t="s">
        <v>745</v>
      </c>
      <c r="C1542" s="251" t="s">
        <v>163</v>
      </c>
      <c r="D1542" s="255">
        <f>SUMIFS('7.  Persistence Report'!BB$27:BB$603,'7.  Persistence Report'!$D$27:$D$603,$B1541,'7.  Persistence Report'!$H$27:$H$603,$D$1379,'7.  Persistence Report'!$J$27:$J$603,"Adjustment")</f>
        <v>0</v>
      </c>
      <c r="E1542" s="255">
        <f>SUMIFS('7.  Persistence Report'!BC$27:BC$603,'7.  Persistence Report'!$D$27:$D$603,$B1541,'7.  Persistence Report'!$H$27:$H$603,$D$1379,'7.  Persistence Report'!$J$27:$J$603,"Adjustment")</f>
        <v>0</v>
      </c>
      <c r="F1542" s="255">
        <f>SUMIFS('7.  Persistence Report'!BD$27:BD$603,'7.  Persistence Report'!$D$27:$D$603,$B1541,'7.  Persistence Report'!$H$27:$H$603,$D$1379,'7.  Persistence Report'!$J$27:$J$603,"Adjustment")</f>
        <v>0</v>
      </c>
      <c r="G1542" s="255">
        <f>SUMIFS('7.  Persistence Report'!BE$27:BE$603,'7.  Persistence Report'!$D$27:$D$603,$B1541,'7.  Persistence Report'!$H$27:$H$603,$D$1379,'7.  Persistence Report'!$J$27:$J$603,"Adjustment")</f>
        <v>0</v>
      </c>
      <c r="H1542" s="255">
        <f>SUMIFS('7.  Persistence Report'!BF$27:BF$603,'7.  Persistence Report'!$D$27:$D$603,$B1541,'7.  Persistence Report'!$H$27:$H$603,$D$1379,'7.  Persistence Report'!$J$27:$J$603,"Adjustment")</f>
        <v>0</v>
      </c>
      <c r="I1542" s="255">
        <f>SUMIFS('7.  Persistence Report'!BG$27:BG$603,'7.  Persistence Report'!$D$27:$D$603,$B1541,'7.  Persistence Report'!$H$27:$H$603,$D$1379,'7.  Persistence Report'!$J$27:$J$603,"Adjustment")</f>
        <v>0</v>
      </c>
      <c r="J1542" s="255">
        <f>SUMIFS('7.  Persistence Report'!BH$27:BH$603,'7.  Persistence Report'!$D$27:$D$603,$B1541,'7.  Persistence Report'!$H$27:$H$603,$D$1379,'7.  Persistence Report'!$J$27:$J$603,"Adjustment")</f>
        <v>0</v>
      </c>
      <c r="K1542" s="255">
        <f>SUMIFS('7.  Persistence Report'!BI$27:BI$603,'7.  Persistence Report'!$D$27:$D$603,$B1541,'7.  Persistence Report'!$H$27:$H$603,$D$1379,'7.  Persistence Report'!$J$27:$J$603,"Adjustment")</f>
        <v>0</v>
      </c>
      <c r="L1542" s="255">
        <f>SUMIFS('7.  Persistence Report'!BJ$27:BJ$603,'7.  Persistence Report'!$D$27:$D$603,$B1541,'7.  Persistence Report'!$H$27:$H$603,$D$1379,'7.  Persistence Report'!$J$27:$J$603,"Adjustment")</f>
        <v>0</v>
      </c>
      <c r="M1542" s="255">
        <f>SUMIFS('7.  Persistence Report'!BK$27:BK$603,'7.  Persistence Report'!$D$27:$D$603,$B1541,'7.  Persistence Report'!$H$27:$H$603,$D$1379,'7.  Persistence Report'!$J$27:$J$603,"Adjustment")</f>
        <v>0</v>
      </c>
      <c r="N1542" s="255">
        <f>SUMIFS('7.  Persistence Report'!BL$27:BL$603,'7.  Persistence Report'!$D$27:$D$603,$B1541,'7.  Persistence Report'!$H$27:$H$603,$D$1379,'7.  Persistence Report'!$J$27:$J$603,"Adjustment")</f>
        <v>0</v>
      </c>
      <c r="O1542" s="255">
        <f>SUMIFS('7.  Persistence Report'!BM$27:BM$603,'7.  Persistence Report'!$D$27:$D$603,$B1541,'7.  Persistence Report'!$H$27:$H$603,$D$1379,'7.  Persistence Report'!$J$27:$J$603,"Adjustment")</f>
        <v>0</v>
      </c>
      <c r="P1542" s="255">
        <f>SUMIFS('7.  Persistence Report'!BN$27:BN$603,'7.  Persistence Report'!$D$27:$D$603,$B1541,'7.  Persistence Report'!$H$27:$H$603,$D$1379,'7.  Persistence Report'!$J$27:$J$603,"Adjustment")</f>
        <v>0</v>
      </c>
      <c r="Q1542" s="255">
        <f>Q1541</f>
        <v>12</v>
      </c>
      <c r="R1542" s="255">
        <f>SUMIFS('7.  Persistence Report'!W$27:W$603,'7.  Persistence Report'!$D$27:$D$603,$B1541,'7.  Persistence Report'!$H$27:$H$603,$R$1379,'7.  Persistence Report'!$J$27:$J$603,"Adjustment")</f>
        <v>0</v>
      </c>
      <c r="S1542" s="255">
        <f>SUMIFS('7.  Persistence Report'!X$27:X$603,'7.  Persistence Report'!$D$27:$D$603,$B1541,'7.  Persistence Report'!$H$27:$H$603,$R$1379,'7.  Persistence Report'!$J$27:$J$603,"Adjustment")</f>
        <v>0</v>
      </c>
      <c r="T1542" s="255">
        <f>SUMIFS('7.  Persistence Report'!Y$27:Y$603,'7.  Persistence Report'!$D$27:$D$603,$B1541,'7.  Persistence Report'!$H$27:$H$603,$R$1379,'7.  Persistence Report'!$J$27:$J$603,"Adjustment")</f>
        <v>0</v>
      </c>
      <c r="U1542" s="255">
        <f>SUMIFS('7.  Persistence Report'!Z$27:Z$603,'7.  Persistence Report'!$D$27:$D$603,$B1541,'7.  Persistence Report'!$H$27:$H$603,$R$1379,'7.  Persistence Report'!$J$27:$J$603,"Adjustment")</f>
        <v>0</v>
      </c>
      <c r="V1542" s="255">
        <f>SUMIFS('7.  Persistence Report'!AA$27:AA$603,'7.  Persistence Report'!$D$27:$D$603,$B1541,'7.  Persistence Report'!$H$27:$H$603,$R$1379,'7.  Persistence Report'!$J$27:$J$603,"Adjustment")</f>
        <v>0</v>
      </c>
      <c r="W1542" s="255">
        <f>SUMIFS('7.  Persistence Report'!AB$27:AB$603,'7.  Persistence Report'!$D$27:$D$603,$B1541,'7.  Persistence Report'!$H$27:$H$603,$R$1379,'7.  Persistence Report'!$J$27:$J$603,"Adjustment")</f>
        <v>0</v>
      </c>
      <c r="X1542" s="255">
        <f>SUMIFS('7.  Persistence Report'!AC$27:AC$603,'7.  Persistence Report'!$D$27:$D$603,$B1541,'7.  Persistence Report'!$H$27:$H$603,$R$1379,'7.  Persistence Report'!$J$27:$J$603,"Adjustment")</f>
        <v>0</v>
      </c>
      <c r="Y1542" s="255">
        <f>SUMIFS('7.  Persistence Report'!AD$27:AD$603,'7.  Persistence Report'!$D$27:$D$603,$B1541,'7.  Persistence Report'!$H$27:$H$603,$R$1379,'7.  Persistence Report'!$J$27:$J$603,"Adjustment")</f>
        <v>0</v>
      </c>
      <c r="Z1542" s="255">
        <f>SUMIFS('7.  Persistence Report'!AE$27:AE$603,'7.  Persistence Report'!$D$27:$D$603,$B1541,'7.  Persistence Report'!$H$27:$H$603,$R$1379,'7.  Persistence Report'!$J$27:$J$603,"Adjustment")</f>
        <v>0</v>
      </c>
      <c r="AA1542" s="255">
        <f>SUMIFS('7.  Persistence Report'!AF$27:AF$603,'7.  Persistence Report'!$D$27:$D$603,$B1541,'7.  Persistence Report'!$H$27:$H$603,$R$1379,'7.  Persistence Report'!$J$27:$J$603,"Adjustment")</f>
        <v>0</v>
      </c>
      <c r="AB1542" s="255">
        <f>SUMIFS('7.  Persistence Report'!AG$27:AG$603,'7.  Persistence Report'!$D$27:$D$603,$B1541,'7.  Persistence Report'!$H$27:$H$603,$R$1379,'7.  Persistence Report'!$J$27:$J$603,"Adjustment")</f>
        <v>0</v>
      </c>
      <c r="AC1542" s="255">
        <f>SUMIFS('7.  Persistence Report'!AH$27:AH$603,'7.  Persistence Report'!$D$27:$D$603,$B1541,'7.  Persistence Report'!$H$27:$H$603,$R$1379,'7.  Persistence Report'!$J$27:$J$603,"Adjustment")</f>
        <v>0</v>
      </c>
      <c r="AD1542" s="255">
        <f>SUMIFS('7.  Persistence Report'!AI$27:AI$603,'7.  Persistence Report'!$D$27:$D$603,$B1541,'7.  Persistence Report'!$H$27:$H$603,$R$1379,'7.  Persistence Report'!$J$27:$J$603,"Adjustment")</f>
        <v>0</v>
      </c>
      <c r="AE1542" s="362">
        <f>AE1541</f>
        <v>0</v>
      </c>
      <c r="AF1542" s="362">
        <f t="shared" ref="AF1542:AR1542" si="3616">AF1541</f>
        <v>0</v>
      </c>
      <c r="AG1542" s="362">
        <f t="shared" si="3616"/>
        <v>0</v>
      </c>
      <c r="AH1542" s="362">
        <f t="shared" si="3616"/>
        <v>0</v>
      </c>
      <c r="AI1542" s="362">
        <f t="shared" si="3616"/>
        <v>0</v>
      </c>
      <c r="AJ1542" s="362">
        <f t="shared" si="3616"/>
        <v>0</v>
      </c>
      <c r="AK1542" s="362">
        <f t="shared" si="3616"/>
        <v>0</v>
      </c>
      <c r="AL1542" s="362">
        <f t="shared" si="3616"/>
        <v>0</v>
      </c>
      <c r="AM1542" s="362">
        <f t="shared" si="3616"/>
        <v>0</v>
      </c>
      <c r="AN1542" s="362">
        <f t="shared" si="3616"/>
        <v>0</v>
      </c>
      <c r="AO1542" s="362">
        <f t="shared" si="3616"/>
        <v>0</v>
      </c>
      <c r="AP1542" s="362">
        <f t="shared" si="3616"/>
        <v>0</v>
      </c>
      <c r="AQ1542" s="362">
        <f t="shared" si="3616"/>
        <v>0</v>
      </c>
      <c r="AR1542" s="362">
        <f t="shared" si="3616"/>
        <v>0</v>
      </c>
      <c r="AS1542" s="266"/>
    </row>
    <row r="1543" spans="1:45" ht="15.75"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5.75">
      <c r="B1544" s="286" t="s">
        <v>746</v>
      </c>
      <c r="C1544" s="288"/>
      <c r="D1544" s="288">
        <f>SUM(D1382:D1537)</f>
        <v>3844561.4324619654</v>
      </c>
      <c r="E1544" s="288"/>
      <c r="F1544" s="288"/>
      <c r="G1544" s="288"/>
      <c r="H1544" s="288"/>
      <c r="I1544" s="288"/>
      <c r="J1544" s="288"/>
      <c r="K1544" s="288"/>
      <c r="L1544" s="288"/>
      <c r="M1544" s="288"/>
      <c r="N1544" s="288"/>
      <c r="O1544" s="288"/>
      <c r="P1544" s="288"/>
      <c r="Q1544" s="288"/>
      <c r="R1544" s="288">
        <f>SUM(R1382:R1537)</f>
        <v>247.76956711033708</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285798.3682969755</v>
      </c>
      <c r="AH1544" s="288">
        <f>IF(AH1380="kw",SUMPRODUCT(Q1382:Q1537,R1382:R1537,AH1382:AH1537),SUMPRODUCT(D1382:D1537,AH1382:AH1537))</f>
        <v>1837.9478346250464</v>
      </c>
      <c r="AI1544" s="288">
        <f>IF(AI1380="kw",SUMPRODUCT(Q1382:Q1537,R1382:R1537,AI1382:AI1537),SUMPRODUCT(D1382:D1537,AI1382:AI1537))</f>
        <v>544.39253025836808</v>
      </c>
      <c r="AJ1544" s="288">
        <f>IF(AJ1380="kw",SUMPRODUCT(Q1382:Q1537,R1382:R1537,AJ1382:AJ1537),SUMPRODUCT(D1382:D1537,AJ1382:AJ1537))</f>
        <v>350.83632640533824</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5.75">
      <c r="B1545" s="343" t="s">
        <v>747</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79893828.531993985</v>
      </c>
      <c r="AF1545" s="344">
        <f>HLOOKUP(AF1379,'2. LRAMVA Threshold'!$B$42:$Q$60,14,FALSE)</f>
        <v>6443365.7828972237</v>
      </c>
      <c r="AG1545" s="344">
        <f>HLOOKUP(AG1379,'2. LRAMVA Threshold'!$B$42:$Q$60,14,FALSE)</f>
        <v>60610124.869360968</v>
      </c>
      <c r="AH1545" s="344">
        <f>HLOOKUP(AH1379,'2. LRAMVA Threshold'!$B$42:$Q$60,14,FALSE)</f>
        <v>375644.06073648599</v>
      </c>
      <c r="AI1545" s="344">
        <f>HLOOKUP(AI1379,'2. LRAMVA Threshold'!$B$42:$Q$60,14,FALSE)</f>
        <v>111724.58759235634</v>
      </c>
      <c r="AJ1545" s="344">
        <f>HLOOKUP(AJ1379,'2. LRAMVA Threshold'!$B$42:$Q$60,14,FALSE)</f>
        <v>130588.89912303007</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c r="B1547" s="283" t="s">
        <v>748</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29">
        <f>HLOOKUP(AE35,'3.  Distribution Rates'!$C$172:$P$185,14,FALSE)</f>
        <v>0</v>
      </c>
      <c r="AF1547" s="729">
        <f>HLOOKUP(AF35,'3.  Distribution Rates'!$C$172:$P$185,14,FALSE)</f>
        <v>0</v>
      </c>
      <c r="AG1547" s="299">
        <f>HLOOKUP(AG35,'3.  Distribution Rates'!$C$172:$P$185,14,FALSE)</f>
        <v>3.431E-2</v>
      </c>
      <c r="AH1547" s="299">
        <f>HLOOKUP(AH35,'3.  Distribution Rates'!$C$172:$P$185,14,FALSE)</f>
        <v>7.94</v>
      </c>
      <c r="AI1547" s="299">
        <f>HLOOKUP(AI35,'3.  Distribution Rates'!$C$172:$P$185,14,FALSE)</f>
        <v>6.5938999999999997</v>
      </c>
      <c r="AJ1547" s="299">
        <f>HLOOKUP(AJ35,'3.  Distribution Rates'!$C$172:$P$185,14,FALSE)</f>
        <v>7.1128999999999998</v>
      </c>
      <c r="AK1547" s="299">
        <f>HLOOKUP(AK35,'3.  Distribution Rates'!$C$172:$P$185,14,FALSE)</f>
        <v>0</v>
      </c>
      <c r="AL1547" s="299">
        <f>HLOOKUP(AL35,'3.  Distribution Rates'!$C$172:$P$185,14,FALSE)</f>
        <v>0</v>
      </c>
      <c r="AM1547" s="299">
        <f>HLOOKUP(AM35,'3.  Distribution Rates'!$C$172:$P$185,14,FALSE)</f>
        <v>0</v>
      </c>
      <c r="AN1547" s="299">
        <f>HLOOKUP(AN35,'3.  Distribution Rates'!$C$172:$P$185,14,FALSE)</f>
        <v>0</v>
      </c>
      <c r="AO1547" s="299">
        <f>HLOOKUP(AO35,'3.  Distribution Rates'!$C$172:$P$185,14,FALSE)</f>
        <v>0</v>
      </c>
      <c r="AP1547" s="299">
        <f>HLOOKUP(AP35,'3.  Distribution Rates'!$C$172:$P$185,14,FALSE)</f>
        <v>0</v>
      </c>
      <c r="AQ1547" s="299">
        <f>HLOOKUP(AQ35,'3.  Distribution Rates'!$C$172:$P$185,14,FALSE)</f>
        <v>0</v>
      </c>
      <c r="AR1547" s="299">
        <f>HLOOKUP(AR35,'3.  Distribution Rates'!$C$172:$P$185,14,FALSE)</f>
        <v>0</v>
      </c>
      <c r="AS1547" s="395"/>
    </row>
    <row r="1548" spans="1:45">
      <c r="B1548" s="283" t="s">
        <v>749</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0</v>
      </c>
      <c r="AG1548" s="331">
        <f>'4.  2011-2014 LRAM'!AO145*AG1547</f>
        <v>0</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0</v>
      </c>
    </row>
    <row r="1549" spans="1:45">
      <c r="B1549" s="283" t="s">
        <v>750</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0</v>
      </c>
      <c r="AG1549" s="331">
        <f>'4.  2011-2014 LRAM'!AO284*AG1547</f>
        <v>0</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3617">SUM(AE1549:AR1549)</f>
        <v>0</v>
      </c>
    </row>
    <row r="1550" spans="1:45">
      <c r="B1550" s="283" t="s">
        <v>751</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0</v>
      </c>
      <c r="AG1550" s="331">
        <f>'4.  2011-2014 LRAM'!AO420*AG1547</f>
        <v>0</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0</v>
      </c>
    </row>
    <row r="1551" spans="1:45">
      <c r="B1551" s="283" t="s">
        <v>752</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0</v>
      </c>
      <c r="AG1551" s="331">
        <f>'4.  2011-2014 LRAM'!AO557*AG1547</f>
        <v>0</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0</v>
      </c>
    </row>
    <row r="1552" spans="1:45">
      <c r="B1552" s="283" t="s">
        <v>753</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3618">AF214*AF1547</f>
        <v>0</v>
      </c>
      <c r="AG1552" s="331">
        <f t="shared" si="3618"/>
        <v>0</v>
      </c>
      <c r="AH1552" s="331">
        <f t="shared" si="3618"/>
        <v>0</v>
      </c>
      <c r="AI1552" s="331">
        <f t="shared" si="3618"/>
        <v>0</v>
      </c>
      <c r="AJ1552" s="331">
        <f t="shared" si="3618"/>
        <v>0</v>
      </c>
      <c r="AK1552" s="331">
        <f t="shared" si="3618"/>
        <v>0</v>
      </c>
      <c r="AL1552" s="331">
        <f t="shared" si="3618"/>
        <v>0</v>
      </c>
      <c r="AM1552" s="331">
        <f t="shared" si="3618"/>
        <v>0</v>
      </c>
      <c r="AN1552" s="331">
        <f t="shared" si="3618"/>
        <v>0</v>
      </c>
      <c r="AO1552" s="331">
        <f t="shared" si="3618"/>
        <v>0</v>
      </c>
      <c r="AP1552" s="331">
        <f t="shared" si="3618"/>
        <v>0</v>
      </c>
      <c r="AQ1552" s="331">
        <f t="shared" si="3618"/>
        <v>0</v>
      </c>
      <c r="AR1552" s="331">
        <f t="shared" si="3618"/>
        <v>0</v>
      </c>
      <c r="AS1552" s="543">
        <f t="shared" ref="AS1552" si="3619">SUM(AE1552:AR1552)</f>
        <v>0</v>
      </c>
    </row>
    <row r="1553" spans="2:45">
      <c r="B1553" s="283" t="s">
        <v>754</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3620">AF404*AF1547</f>
        <v>0</v>
      </c>
      <c r="AG1553" s="331">
        <f t="shared" si="3620"/>
        <v>0</v>
      </c>
      <c r="AH1553" s="331">
        <f t="shared" si="3620"/>
        <v>0</v>
      </c>
      <c r="AI1553" s="331">
        <f t="shared" si="3620"/>
        <v>0</v>
      </c>
      <c r="AJ1553" s="331">
        <f t="shared" si="3620"/>
        <v>0</v>
      </c>
      <c r="AK1553" s="331">
        <f t="shared" si="3620"/>
        <v>0</v>
      </c>
      <c r="AL1553" s="331">
        <f t="shared" si="3620"/>
        <v>0</v>
      </c>
      <c r="AM1553" s="331">
        <f t="shared" si="3620"/>
        <v>0</v>
      </c>
      <c r="AN1553" s="331">
        <f t="shared" si="3620"/>
        <v>0</v>
      </c>
      <c r="AO1553" s="331">
        <f t="shared" si="3620"/>
        <v>0</v>
      </c>
      <c r="AP1553" s="331">
        <f t="shared" si="3620"/>
        <v>0</v>
      </c>
      <c r="AQ1553" s="331">
        <f t="shared" si="3620"/>
        <v>0</v>
      </c>
      <c r="AR1553" s="331">
        <f t="shared" si="3620"/>
        <v>0</v>
      </c>
      <c r="AS1553" s="543">
        <f t="shared" si="3617"/>
        <v>0</v>
      </c>
    </row>
    <row r="1554" spans="2:45">
      <c r="B1554" s="283" t="s">
        <v>755</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3621">AF594*AF1547</f>
        <v>0</v>
      </c>
      <c r="AG1554" s="331">
        <f t="shared" si="3621"/>
        <v>0</v>
      </c>
      <c r="AH1554" s="331">
        <f t="shared" si="3621"/>
        <v>0</v>
      </c>
      <c r="AI1554" s="331">
        <f t="shared" si="3621"/>
        <v>0</v>
      </c>
      <c r="AJ1554" s="331">
        <f t="shared" si="3621"/>
        <v>0</v>
      </c>
      <c r="AK1554" s="331">
        <f t="shared" si="3621"/>
        <v>0</v>
      </c>
      <c r="AL1554" s="331">
        <f t="shared" si="3621"/>
        <v>0</v>
      </c>
      <c r="AM1554" s="331">
        <f t="shared" si="3621"/>
        <v>0</v>
      </c>
      <c r="AN1554" s="331">
        <f t="shared" si="3621"/>
        <v>0</v>
      </c>
      <c r="AO1554" s="331">
        <f t="shared" si="3621"/>
        <v>0</v>
      </c>
      <c r="AP1554" s="331">
        <f t="shared" si="3621"/>
        <v>0</v>
      </c>
      <c r="AQ1554" s="331">
        <f t="shared" si="3621"/>
        <v>0</v>
      </c>
      <c r="AR1554" s="331">
        <f t="shared" si="3621"/>
        <v>0</v>
      </c>
      <c r="AS1554" s="543">
        <f t="shared" si="3617"/>
        <v>0</v>
      </c>
    </row>
    <row r="1555" spans="2:45">
      <c r="B1555" s="283" t="s">
        <v>756</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3622">AF784*AF1547</f>
        <v>0</v>
      </c>
      <c r="AG1555" s="331">
        <f t="shared" si="3622"/>
        <v>1005181.9107145622</v>
      </c>
      <c r="AH1555" s="810">
        <f>AH784/AH$32*AH1547</f>
        <v>2021973.8371745958</v>
      </c>
      <c r="AI1555" s="810">
        <f t="shared" ref="AI1555:AJ1555" si="3623">AI784/AI$32*AI1547</f>
        <v>561117.33532020706</v>
      </c>
      <c r="AJ1555" s="810">
        <f t="shared" si="3623"/>
        <v>365935.93567133712</v>
      </c>
      <c r="AK1555" s="331">
        <f t="shared" si="3622"/>
        <v>0</v>
      </c>
      <c r="AL1555" s="331">
        <f t="shared" si="3622"/>
        <v>0</v>
      </c>
      <c r="AM1555" s="331">
        <f t="shared" si="3622"/>
        <v>0</v>
      </c>
      <c r="AN1555" s="331">
        <f t="shared" si="3622"/>
        <v>0</v>
      </c>
      <c r="AO1555" s="331">
        <f t="shared" si="3622"/>
        <v>0</v>
      </c>
      <c r="AP1555" s="331">
        <f t="shared" si="3622"/>
        <v>0</v>
      </c>
      <c r="AQ1555" s="331">
        <f t="shared" si="3622"/>
        <v>0</v>
      </c>
      <c r="AR1555" s="331">
        <f t="shared" si="3622"/>
        <v>0</v>
      </c>
      <c r="AS1555" s="543">
        <f>SUM(AE1555:AR1555)</f>
        <v>3954209.0188807016</v>
      </c>
    </row>
    <row r="1556" spans="2:45">
      <c r="B1556" s="283" t="s">
        <v>757</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3624">AF979*AF1547</f>
        <v>0</v>
      </c>
      <c r="AG1556" s="331">
        <f t="shared" si="3624"/>
        <v>574362.12679711229</v>
      </c>
      <c r="AH1556" s="810">
        <f>AH979/AH$32*AH1547</f>
        <v>1708973.1172789095</v>
      </c>
      <c r="AI1556" s="810">
        <f t="shared" ref="AI1556:AJ1556" si="3625">AI979/AI$32*AI1547</f>
        <v>348859.82593283849</v>
      </c>
      <c r="AJ1556" s="810">
        <f t="shared" si="3625"/>
        <v>294898.89063355909</v>
      </c>
      <c r="AK1556" s="331">
        <f t="shared" si="3624"/>
        <v>0</v>
      </c>
      <c r="AL1556" s="331">
        <f t="shared" si="3624"/>
        <v>0</v>
      </c>
      <c r="AM1556" s="331">
        <f t="shared" si="3624"/>
        <v>0</v>
      </c>
      <c r="AN1556" s="331">
        <f t="shared" si="3624"/>
        <v>0</v>
      </c>
      <c r="AO1556" s="331">
        <f t="shared" si="3624"/>
        <v>0</v>
      </c>
      <c r="AP1556" s="331">
        <f t="shared" si="3624"/>
        <v>0</v>
      </c>
      <c r="AQ1556" s="331">
        <f t="shared" si="3624"/>
        <v>0</v>
      </c>
      <c r="AR1556" s="331">
        <f t="shared" si="3624"/>
        <v>0</v>
      </c>
      <c r="AS1556" s="543">
        <f t="shared" si="3617"/>
        <v>2927093.9606424198</v>
      </c>
    </row>
    <row r="1557" spans="2:45">
      <c r="B1557" s="283" t="s">
        <v>762</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 t="shared" ref="AE1557:AR1557" si="3626">AE1174*AE1547</f>
        <v>0</v>
      </c>
      <c r="AF1557" s="331">
        <f t="shared" si="3626"/>
        <v>0</v>
      </c>
      <c r="AG1557" s="331">
        <f t="shared" si="3626"/>
        <v>43619.002010230448</v>
      </c>
      <c r="AH1557" s="810">
        <f>AH1174/AH$32*AH1547</f>
        <v>305095.20799369237</v>
      </c>
      <c r="AI1557" s="810">
        <f t="shared" ref="AI1557:AJ1557" si="3627">AI1174/AI$32*AI1547</f>
        <v>131578.3320243347</v>
      </c>
      <c r="AJ1557" s="810">
        <f t="shared" si="3627"/>
        <v>89247.356569273688</v>
      </c>
      <c r="AK1557" s="331">
        <f t="shared" si="3626"/>
        <v>0</v>
      </c>
      <c r="AL1557" s="331">
        <f t="shared" si="3626"/>
        <v>0</v>
      </c>
      <c r="AM1557" s="331">
        <f t="shared" si="3626"/>
        <v>0</v>
      </c>
      <c r="AN1557" s="331">
        <f t="shared" si="3626"/>
        <v>0</v>
      </c>
      <c r="AO1557" s="331">
        <f t="shared" si="3626"/>
        <v>0</v>
      </c>
      <c r="AP1557" s="331">
        <f t="shared" si="3626"/>
        <v>0</v>
      </c>
      <c r="AQ1557" s="331">
        <f t="shared" si="3626"/>
        <v>0</v>
      </c>
      <c r="AR1557" s="331">
        <f t="shared" si="3626"/>
        <v>0</v>
      </c>
      <c r="AS1557" s="543">
        <f t="shared" si="3617"/>
        <v>569539.89859753125</v>
      </c>
    </row>
    <row r="1558" spans="2:45">
      <c r="B1558" s="283" t="s">
        <v>763</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3628">AF1547*AF1369</f>
        <v>0</v>
      </c>
      <c r="AG1558" s="331">
        <f t="shared" si="3628"/>
        <v>21502.950239777041</v>
      </c>
      <c r="AH1558" s="810">
        <f>AH1547/AH$32*AH1369</f>
        <v>589482.61629670532</v>
      </c>
      <c r="AI1558" s="810">
        <f t="shared" ref="AI1558:AJ1558" si="3629">AI1547/AI$32*AI1369</f>
        <v>37050.251190611692</v>
      </c>
      <c r="AJ1558" s="810">
        <f t="shared" si="3629"/>
        <v>1623408.738359927</v>
      </c>
      <c r="AK1558" s="331">
        <f t="shared" si="3628"/>
        <v>0</v>
      </c>
      <c r="AL1558" s="331">
        <f t="shared" si="3628"/>
        <v>0</v>
      </c>
      <c r="AM1558" s="331">
        <f t="shared" si="3628"/>
        <v>0</v>
      </c>
      <c r="AN1558" s="331">
        <f t="shared" si="3628"/>
        <v>0</v>
      </c>
      <c r="AO1558" s="331">
        <f t="shared" si="3628"/>
        <v>0</v>
      </c>
      <c r="AP1558" s="331">
        <f t="shared" si="3628"/>
        <v>0</v>
      </c>
      <c r="AQ1558" s="331">
        <f t="shared" si="3628"/>
        <v>0</v>
      </c>
      <c r="AR1558" s="331">
        <f t="shared" si="3628"/>
        <v>0</v>
      </c>
      <c r="AS1558" s="543">
        <f t="shared" si="3617"/>
        <v>2271444.5560870213</v>
      </c>
    </row>
    <row r="1559" spans="2:45">
      <c r="B1559" s="283" t="s">
        <v>758</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3630">AF1544*AF1547</f>
        <v>0</v>
      </c>
      <c r="AG1559" s="331">
        <f t="shared" si="3630"/>
        <v>9805.7420162692288</v>
      </c>
      <c r="AH1559" s="810">
        <f>AH1544/AH$32*AH1547</f>
        <v>15870.914417534386</v>
      </c>
      <c r="AI1559" s="810">
        <f t="shared" ref="AI1559:AJ1559" si="3631">AI1544/AI$32*AI1547</f>
        <v>3870.2640488093298</v>
      </c>
      <c r="AJ1559" s="810">
        <f t="shared" si="3631"/>
        <v>2685.0265828368088</v>
      </c>
      <c r="AK1559" s="331">
        <f t="shared" si="3630"/>
        <v>0</v>
      </c>
      <c r="AL1559" s="331">
        <f t="shared" si="3630"/>
        <v>0</v>
      </c>
      <c r="AM1559" s="331">
        <f t="shared" si="3630"/>
        <v>0</v>
      </c>
      <c r="AN1559" s="331">
        <f t="shared" si="3630"/>
        <v>0</v>
      </c>
      <c r="AO1559" s="331">
        <f t="shared" si="3630"/>
        <v>0</v>
      </c>
      <c r="AP1559" s="331">
        <f t="shared" si="3630"/>
        <v>0</v>
      </c>
      <c r="AQ1559" s="331">
        <f t="shared" si="3630"/>
        <v>0</v>
      </c>
      <c r="AR1559" s="331">
        <f t="shared" si="3630"/>
        <v>0</v>
      </c>
      <c r="AS1559" s="543">
        <f>SUM(AE1559:AR1559)</f>
        <v>32231.947065449756</v>
      </c>
    </row>
    <row r="1560" spans="2:45" ht="15.75">
      <c r="B1560" s="305" t="s">
        <v>759</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3632">SUM(AF1548:AF1559)</f>
        <v>0</v>
      </c>
      <c r="AG1560" s="302">
        <f t="shared" si="3632"/>
        <v>1654471.7317779511</v>
      </c>
      <c r="AH1560" s="302">
        <f t="shared" si="3632"/>
        <v>4641395.6931614373</v>
      </c>
      <c r="AI1560" s="302">
        <f t="shared" si="3632"/>
        <v>1082476.0085168013</v>
      </c>
      <c r="AJ1560" s="302">
        <f t="shared" si="3632"/>
        <v>2376175.9478169335</v>
      </c>
      <c r="AK1560" s="302">
        <f t="shared" si="3632"/>
        <v>0</v>
      </c>
      <c r="AL1560" s="302">
        <f t="shared" si="3632"/>
        <v>0</v>
      </c>
      <c r="AM1560" s="302">
        <f t="shared" si="3632"/>
        <v>0</v>
      </c>
      <c r="AN1560" s="302">
        <f t="shared" si="3632"/>
        <v>0</v>
      </c>
      <c r="AO1560" s="302">
        <f t="shared" si="3632"/>
        <v>0</v>
      </c>
      <c r="AP1560" s="302">
        <f t="shared" si="3632"/>
        <v>0</v>
      </c>
      <c r="AQ1560" s="302">
        <f t="shared" si="3632"/>
        <v>0</v>
      </c>
      <c r="AR1560" s="302">
        <f t="shared" si="3632"/>
        <v>0</v>
      </c>
      <c r="AS1560" s="693">
        <f>SUM(AS1548:AS1559)</f>
        <v>9754519.3812731244</v>
      </c>
    </row>
    <row r="1561" spans="2:45" ht="15.75">
      <c r="B1561" s="305" t="s">
        <v>760</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3633">AF1545*AF1547</f>
        <v>0</v>
      </c>
      <c r="AG1561" s="303">
        <f t="shared" si="3633"/>
        <v>2079533.3842677749</v>
      </c>
      <c r="AH1561" s="811">
        <f>AH1545/AH$32*AH1547</f>
        <v>3243734.4668272967</v>
      </c>
      <c r="AI1561" s="811">
        <f t="shared" ref="AI1561:AJ1561" si="3634">AI1545/AI$32*AI1547</f>
        <v>794286.53167141613</v>
      </c>
      <c r="AJ1561" s="811">
        <f t="shared" si="3634"/>
        <v>999425.19966881932</v>
      </c>
      <c r="AK1561" s="303">
        <f t="shared" si="3633"/>
        <v>0</v>
      </c>
      <c r="AL1561" s="303">
        <f t="shared" si="3633"/>
        <v>0</v>
      </c>
      <c r="AM1561" s="303">
        <f t="shared" si="3633"/>
        <v>0</v>
      </c>
      <c r="AN1561" s="303">
        <f t="shared" si="3633"/>
        <v>0</v>
      </c>
      <c r="AO1561" s="303">
        <f t="shared" si="3633"/>
        <v>0</v>
      </c>
      <c r="AP1561" s="303">
        <f t="shared" si="3633"/>
        <v>0</v>
      </c>
      <c r="AQ1561" s="303">
        <f t="shared" si="3633"/>
        <v>0</v>
      </c>
      <c r="AR1561" s="303">
        <f t="shared" si="3633"/>
        <v>0</v>
      </c>
      <c r="AS1561" s="694">
        <f>SUM(AE1561:AR1561)</f>
        <v>7116979.5824353062</v>
      </c>
    </row>
    <row r="1562" spans="2:45" ht="15.75">
      <c r="B1562" s="305" t="s">
        <v>761</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2637539.7988378182</v>
      </c>
    </row>
    <row r="1563" spans="2:45" ht="15.75">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c r="B1564" s="283" t="s">
        <v>893</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2">
        <f>SUMPRODUCT($E$1382:$E$1542,AE1382:AE1542)</f>
        <v>0</v>
      </c>
      <c r="AF1564" s="682">
        <f>SUMPRODUCT($E$1382:$E$1542,AF1382:AF1542)</f>
        <v>0</v>
      </c>
      <c r="AG1564" s="682">
        <f>IF(AG1380="kw",SUMPRODUCT($Q$1382:$Q$1542,$S$1382:$S$1542,AG1382:AG1542),SUMPRODUCT($E$1382:$E$1542,AG1382:AG1542))</f>
        <v>286805.02993308665</v>
      </c>
      <c r="AH1564" s="682">
        <f t="shared" ref="AH1564:AR1564" si="3635">IF(AH1380="kw",SUMPRODUCT($Q$1382:$Q$1542,$S$1382:$S$1542,AH1382:AH1542),SUMPRODUCT($E$1382:$E$1542,AH1382:AH1542))</f>
        <v>1847.3531113907186</v>
      </c>
      <c r="AI1564" s="682">
        <f t="shared" si="3635"/>
        <v>547.17833425116146</v>
      </c>
      <c r="AJ1564" s="682">
        <f t="shared" si="3635"/>
        <v>352.63165089014166</v>
      </c>
      <c r="AK1564" s="682">
        <f t="shared" si="3635"/>
        <v>0</v>
      </c>
      <c r="AL1564" s="682">
        <f t="shared" si="3635"/>
        <v>0</v>
      </c>
      <c r="AM1564" s="682">
        <f t="shared" si="3635"/>
        <v>0</v>
      </c>
      <c r="AN1564" s="682">
        <f t="shared" si="3635"/>
        <v>0</v>
      </c>
      <c r="AO1564" s="682">
        <f t="shared" si="3635"/>
        <v>0</v>
      </c>
      <c r="AP1564" s="682">
        <f t="shared" si="3635"/>
        <v>0</v>
      </c>
      <c r="AQ1564" s="682">
        <f t="shared" si="3635"/>
        <v>0</v>
      </c>
      <c r="AR1564" s="682">
        <f t="shared" si="3635"/>
        <v>0</v>
      </c>
      <c r="AS1564" s="295"/>
    </row>
    <row r="1565" spans="2:45">
      <c r="B1565" s="283" t="s">
        <v>894</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2">
        <f>SUMPRODUCT($F$1382:$F$1542,AE1382:AE1542)</f>
        <v>0</v>
      </c>
      <c r="AF1565" s="682">
        <f>SUMPRODUCT($F$1382:$F$1542,AF1382:AF1542)</f>
        <v>0</v>
      </c>
      <c r="AG1565" s="682">
        <f>IF(AG1380="kw",SUMPRODUCT($Q$1382:$Q$1542,$T$1382:$T$1542,AG1382:AG1542),SUMPRODUCT($F$1382:$F$1542,AG1382:AG1542))</f>
        <v>286805.02993308665</v>
      </c>
      <c r="AH1565" s="682">
        <f t="shared" ref="AH1565:AR1565" si="3636">IF(AH1380="kw",SUMPRODUCT($Q$1382:$Q$1542,$T$1382:$T$1542,AH1382:AH1542),SUMPRODUCT($F$1382:$F$1542,AH1382:AH1542))</f>
        <v>1847.3531113907186</v>
      </c>
      <c r="AI1565" s="682">
        <f t="shared" si="3636"/>
        <v>547.17833425116146</v>
      </c>
      <c r="AJ1565" s="682">
        <f t="shared" si="3636"/>
        <v>352.63165089014166</v>
      </c>
      <c r="AK1565" s="682">
        <f t="shared" si="3636"/>
        <v>0</v>
      </c>
      <c r="AL1565" s="682">
        <f t="shared" si="3636"/>
        <v>0</v>
      </c>
      <c r="AM1565" s="682">
        <f t="shared" si="3636"/>
        <v>0</v>
      </c>
      <c r="AN1565" s="682">
        <f t="shared" si="3636"/>
        <v>0</v>
      </c>
      <c r="AO1565" s="682">
        <f t="shared" si="3636"/>
        <v>0</v>
      </c>
      <c r="AP1565" s="682">
        <f t="shared" si="3636"/>
        <v>0</v>
      </c>
      <c r="AQ1565" s="682">
        <f t="shared" si="3636"/>
        <v>0</v>
      </c>
      <c r="AR1565" s="682">
        <f t="shared" si="3636"/>
        <v>0</v>
      </c>
      <c r="AS1565" s="295"/>
    </row>
    <row r="1566" spans="2:45">
      <c r="B1566" s="283" t="s">
        <v>895</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2">
        <f>SUMPRODUCT($G$1382:$G$1542,AE1382:AE1542)</f>
        <v>0</v>
      </c>
      <c r="AF1566" s="682">
        <f>SUMPRODUCT($G$1382:$G$1542,AF1382:AF1542)</f>
        <v>0</v>
      </c>
      <c r="AG1566" s="682">
        <f>IF(AG1380="kw",SUMPRODUCT($Q$1382:$Q$1542,$U$1382:$U$1542,AG1382:AG1542),SUMPRODUCT($G$1382:$G$1542,AG1382:AG1542))</f>
        <v>286805.02993308665</v>
      </c>
      <c r="AH1566" s="682">
        <f t="shared" ref="AH1566:AR1566" si="3637">IF(AH1380="kw",SUMPRODUCT($Q$1382:$Q$1542,$U$1382:$U$1542,AH1382:AH1542),SUMPRODUCT($G$1382:$G$1542,AH1382:AH1542))</f>
        <v>1847.3531113907186</v>
      </c>
      <c r="AI1566" s="682">
        <f t="shared" si="3637"/>
        <v>547.17833425116146</v>
      </c>
      <c r="AJ1566" s="682">
        <f t="shared" si="3637"/>
        <v>352.63165089014166</v>
      </c>
      <c r="AK1566" s="682">
        <f t="shared" si="3637"/>
        <v>0</v>
      </c>
      <c r="AL1566" s="682">
        <f t="shared" si="3637"/>
        <v>0</v>
      </c>
      <c r="AM1566" s="682">
        <f t="shared" si="3637"/>
        <v>0</v>
      </c>
      <c r="AN1566" s="682">
        <f t="shared" si="3637"/>
        <v>0</v>
      </c>
      <c r="AO1566" s="682">
        <f t="shared" si="3637"/>
        <v>0</v>
      </c>
      <c r="AP1566" s="682">
        <f t="shared" si="3637"/>
        <v>0</v>
      </c>
      <c r="AQ1566" s="682">
        <f t="shared" si="3637"/>
        <v>0</v>
      </c>
      <c r="AR1566" s="682">
        <f t="shared" si="3637"/>
        <v>0</v>
      </c>
      <c r="AS1566" s="295"/>
    </row>
    <row r="1567" spans="2:45">
      <c r="B1567" s="283" t="s">
        <v>896</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2">
        <f>SUMPRODUCT($H$1382:$H$1542,AE1382:AE1542)</f>
        <v>0</v>
      </c>
      <c r="AF1567" s="682">
        <f>SUMPRODUCT($H$1382:$H$1542,AF1382:AF1542)</f>
        <v>0</v>
      </c>
      <c r="AG1567" s="682">
        <f>IF(AG1380="kw",SUMPRODUCT($Q$1382:$Q$1542,$V$1382:$V$1542,AG1382:AG1542),SUMPRODUCT($H$1382:$H$1542,AG1382:AG1542))</f>
        <v>286805.02993308665</v>
      </c>
      <c r="AH1567" s="682">
        <f t="shared" ref="AH1567:AR1567" si="3638">IF(AH1380="kw",SUMPRODUCT($Q$1382:$Q$1542,$V$1382:$V$1542,AH1382:AH1542),SUMPRODUCT($H$1382:$H$1542,AH1382:AH1542))</f>
        <v>1847.3531113907186</v>
      </c>
      <c r="AI1567" s="682">
        <f t="shared" si="3638"/>
        <v>547.17833425116146</v>
      </c>
      <c r="AJ1567" s="682">
        <f t="shared" si="3638"/>
        <v>352.63165089014166</v>
      </c>
      <c r="AK1567" s="682">
        <f t="shared" si="3638"/>
        <v>0</v>
      </c>
      <c r="AL1567" s="682">
        <f t="shared" si="3638"/>
        <v>0</v>
      </c>
      <c r="AM1567" s="682">
        <f t="shared" si="3638"/>
        <v>0</v>
      </c>
      <c r="AN1567" s="682">
        <f t="shared" si="3638"/>
        <v>0</v>
      </c>
      <c r="AO1567" s="682">
        <f t="shared" si="3638"/>
        <v>0</v>
      </c>
      <c r="AP1567" s="682">
        <f t="shared" si="3638"/>
        <v>0</v>
      </c>
      <c r="AQ1567" s="682">
        <f t="shared" si="3638"/>
        <v>0</v>
      </c>
      <c r="AR1567" s="682">
        <f t="shared" si="3638"/>
        <v>0</v>
      </c>
      <c r="AS1567" s="295"/>
    </row>
    <row r="1568" spans="2:45">
      <c r="B1568" s="334" t="s">
        <v>897</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3">
        <f>SUMPRODUCT($I$1382:$I$1542,AE1382:AE1542)</f>
        <v>0</v>
      </c>
      <c r="AF1568" s="683">
        <f>SUMPRODUCT($I$1382:$I$1542,AF1382:AF1542)</f>
        <v>0</v>
      </c>
      <c r="AG1568" s="683">
        <f>IF(AG1380="kw",SUMPRODUCT($Q$1382:$Q$1542,$W$1382:$W$1542,AG1382:AG1542),SUMPRODUCT($I$1382:$I$1542,AG1382:AG1542))</f>
        <v>271300.46109225764</v>
      </c>
      <c r="AH1568" s="683">
        <f t="shared" ref="AH1568:AR1568" si="3639">IF(AH1380="kw",SUMPRODUCT($Q$1382:$Q$1542,$W$1382:$W$1542,AH1382:AH1542),SUMPRODUCT($I$1382:$I$1542,AH1382:AH1542))</f>
        <v>1736.841109394074</v>
      </c>
      <c r="AI1568" s="683">
        <f t="shared" si="3639"/>
        <v>514.44513733583949</v>
      </c>
      <c r="AJ1568" s="683">
        <f t="shared" si="3639"/>
        <v>331.53658819370128</v>
      </c>
      <c r="AK1568" s="683">
        <f t="shared" si="3639"/>
        <v>0</v>
      </c>
      <c r="AL1568" s="683">
        <f t="shared" si="3639"/>
        <v>0</v>
      </c>
      <c r="AM1568" s="683">
        <f t="shared" si="3639"/>
        <v>0</v>
      </c>
      <c r="AN1568" s="683">
        <f t="shared" si="3639"/>
        <v>0</v>
      </c>
      <c r="AO1568" s="683">
        <f t="shared" si="3639"/>
        <v>0</v>
      </c>
      <c r="AP1568" s="683">
        <f t="shared" si="3639"/>
        <v>0</v>
      </c>
      <c r="AQ1568" s="683">
        <f t="shared" si="3639"/>
        <v>0</v>
      </c>
      <c r="AR1568" s="683">
        <f t="shared" si="3639"/>
        <v>0</v>
      </c>
      <c r="AS1568" s="339"/>
    </row>
    <row r="1569" spans="1:45">
      <c r="B1569" s="461"/>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2"/>
      <c r="AF1569" s="682"/>
      <c r="AG1569" s="682"/>
      <c r="AH1569" s="682"/>
      <c r="AI1569" s="682"/>
      <c r="AJ1569" s="682"/>
      <c r="AK1569" s="682"/>
      <c r="AL1569" s="682"/>
      <c r="AM1569" s="682"/>
      <c r="AN1569" s="682"/>
      <c r="AO1569" s="682"/>
      <c r="AP1569" s="682"/>
      <c r="AQ1569" s="682"/>
      <c r="AR1569" s="682"/>
      <c r="AS1569" s="260"/>
    </row>
    <row r="1570" spans="1:45">
      <c r="B1570" s="461"/>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2"/>
      <c r="AF1570" s="682"/>
      <c r="AG1570" s="682"/>
      <c r="AH1570" s="682"/>
      <c r="AI1570" s="682"/>
      <c r="AJ1570" s="682"/>
      <c r="AK1570" s="682"/>
      <c r="AL1570" s="682"/>
      <c r="AM1570" s="682"/>
      <c r="AN1570" s="682"/>
      <c r="AO1570" s="682"/>
      <c r="AP1570" s="682"/>
      <c r="AQ1570" s="682"/>
      <c r="AR1570" s="682"/>
      <c r="AS1570" s="260"/>
    </row>
    <row r="1571" spans="1:45" ht="15.75">
      <c r="B1571" s="241" t="s">
        <v>818</v>
      </c>
      <c r="C1571" s="242"/>
      <c r="D1571" s="511" t="s">
        <v>526</v>
      </c>
      <c r="E1571" s="217"/>
      <c r="F1571" s="511"/>
      <c r="G1571" s="217"/>
      <c r="H1571" s="217"/>
      <c r="I1571" s="217"/>
      <c r="J1571" s="217"/>
      <c r="K1571" s="217"/>
      <c r="L1571" s="217"/>
      <c r="M1571" s="217"/>
      <c r="N1571" s="217"/>
      <c r="O1571" s="217"/>
      <c r="P1571" s="217"/>
      <c r="Q1571" s="217"/>
      <c r="R1571" s="242"/>
      <c r="S1571" s="217"/>
      <c r="T1571" s="217"/>
      <c r="U1571" s="217"/>
      <c r="V1571" s="217"/>
      <c r="W1571" s="217"/>
      <c r="X1571" s="217"/>
      <c r="Y1571" s="217"/>
      <c r="Z1571" s="217"/>
      <c r="AA1571" s="217"/>
      <c r="AB1571" s="217"/>
      <c r="AC1571" s="217"/>
      <c r="AD1571" s="217"/>
      <c r="AE1571" s="231"/>
      <c r="AF1571" s="229"/>
      <c r="AG1571" s="229"/>
      <c r="AH1571" s="229"/>
      <c r="AI1571" s="229"/>
      <c r="AJ1571" s="229"/>
      <c r="AK1571" s="229"/>
      <c r="AL1571" s="229"/>
      <c r="AM1571" s="229"/>
      <c r="AN1571" s="229"/>
      <c r="AO1571" s="229"/>
      <c r="AP1571" s="229"/>
      <c r="AQ1571" s="229"/>
      <c r="AR1571" s="229"/>
    </row>
    <row r="1572" spans="1:45" ht="39.75" customHeight="1">
      <c r="B1572" s="913" t="s">
        <v>211</v>
      </c>
      <c r="C1572" s="915" t="s">
        <v>33</v>
      </c>
      <c r="D1572" s="244" t="s">
        <v>422</v>
      </c>
      <c r="E1572" s="924" t="s">
        <v>209</v>
      </c>
      <c r="F1572" s="925"/>
      <c r="G1572" s="925"/>
      <c r="H1572" s="925"/>
      <c r="I1572" s="925"/>
      <c r="J1572" s="925"/>
      <c r="K1572" s="925"/>
      <c r="L1572" s="925"/>
      <c r="M1572" s="925"/>
      <c r="N1572" s="925"/>
      <c r="O1572" s="925"/>
      <c r="P1572" s="926"/>
      <c r="Q1572" s="922" t="s">
        <v>213</v>
      </c>
      <c r="R1572" s="244" t="s">
        <v>423</v>
      </c>
      <c r="S1572" s="919" t="s">
        <v>212</v>
      </c>
      <c r="T1572" s="920"/>
      <c r="U1572" s="920"/>
      <c r="V1572" s="920"/>
      <c r="W1572" s="920"/>
      <c r="X1572" s="920"/>
      <c r="Y1572" s="920"/>
      <c r="Z1572" s="920"/>
      <c r="AA1572" s="920"/>
      <c r="AB1572" s="920"/>
      <c r="AC1572" s="920"/>
      <c r="AD1572" s="927"/>
      <c r="AE1572" s="919" t="s">
        <v>243</v>
      </c>
      <c r="AF1572" s="920"/>
      <c r="AG1572" s="920"/>
      <c r="AH1572" s="920"/>
      <c r="AI1572" s="920"/>
      <c r="AJ1572" s="920"/>
      <c r="AK1572" s="920"/>
      <c r="AL1572" s="920"/>
      <c r="AM1572" s="920"/>
      <c r="AN1572" s="920"/>
      <c r="AO1572" s="920"/>
      <c r="AP1572" s="920"/>
      <c r="AQ1572" s="920"/>
      <c r="AR1572" s="920"/>
      <c r="AS1572" s="921"/>
    </row>
    <row r="1573" spans="1:45" ht="65.25" customHeight="1">
      <c r="B1573" s="914"/>
      <c r="C1573" s="916"/>
      <c r="D1573" s="245">
        <v>2023</v>
      </c>
      <c r="E1573" s="245">
        <v>2024</v>
      </c>
      <c r="F1573" s="245">
        <v>2025</v>
      </c>
      <c r="G1573" s="245">
        <v>2026</v>
      </c>
      <c r="H1573" s="245">
        <v>2027</v>
      </c>
      <c r="I1573" s="245">
        <v>2028</v>
      </c>
      <c r="J1573" s="245">
        <v>2029</v>
      </c>
      <c r="K1573" s="245">
        <v>2030</v>
      </c>
      <c r="L1573" s="245">
        <v>2031</v>
      </c>
      <c r="M1573" s="245">
        <v>2032</v>
      </c>
      <c r="N1573" s="245">
        <v>2033</v>
      </c>
      <c r="O1573" s="245">
        <v>2034</v>
      </c>
      <c r="P1573" s="245">
        <v>2035</v>
      </c>
      <c r="Q1573" s="923"/>
      <c r="R1573" s="245">
        <v>2023</v>
      </c>
      <c r="S1573" s="245">
        <v>2024</v>
      </c>
      <c r="T1573" s="245">
        <v>2025</v>
      </c>
      <c r="U1573" s="245">
        <v>2026</v>
      </c>
      <c r="V1573" s="245">
        <v>2027</v>
      </c>
      <c r="W1573" s="245">
        <v>2028</v>
      </c>
      <c r="X1573" s="245">
        <v>2029</v>
      </c>
      <c r="Y1573" s="245">
        <v>2030</v>
      </c>
      <c r="Z1573" s="245">
        <v>2031</v>
      </c>
      <c r="AA1573" s="245">
        <v>2032</v>
      </c>
      <c r="AB1573" s="245">
        <v>2033</v>
      </c>
      <c r="AC1573" s="245">
        <v>2034</v>
      </c>
      <c r="AD1573" s="245">
        <v>2035</v>
      </c>
      <c r="AE1573" s="245" t="str">
        <f>'1.  LRAMVA Summary'!$D$53</f>
        <v>Residential</v>
      </c>
      <c r="AF1573" s="245" t="str">
        <f>'1.  LRAMVA Summary'!$E$53</f>
        <v>Competitive Sector Multi-Unit Residential Service</v>
      </c>
      <c r="AG1573" s="245" t="str">
        <f>'1.  LRAMVA Summary'!$F$53</f>
        <v>GS &lt;50kW</v>
      </c>
      <c r="AH1573" s="245" t="str">
        <f>'1.  LRAMVA Summary'!$G$53</f>
        <v>GS 50-999kW</v>
      </c>
      <c r="AI1573" s="245" t="str">
        <f>'1.  LRAMVA Summary'!$H$53</f>
        <v>GS 1000-4999kW</v>
      </c>
      <c r="AJ1573" s="245" t="str">
        <f>'1.  LRAMVA Summary'!$I$53</f>
        <v>Large Use</v>
      </c>
      <c r="AK1573" s="245" t="str">
        <f>'1.  LRAMVA Summary'!$J$53</f>
        <v/>
      </c>
      <c r="AL1573" s="245" t="str">
        <f>'1.  LRAMVA Summary'!$K$53</f>
        <v/>
      </c>
      <c r="AM1573" s="245" t="str">
        <f>'1.  LRAMVA Summary'!$L$53</f>
        <v/>
      </c>
      <c r="AN1573" s="245" t="str">
        <f>'1.  LRAMVA Summary'!$M$53</f>
        <v/>
      </c>
      <c r="AO1573" s="245" t="str">
        <f>'1.  LRAMVA Summary'!$N$53</f>
        <v/>
      </c>
      <c r="AP1573" s="245" t="str">
        <f>'1.  LRAMVA Summary'!$O$53</f>
        <v/>
      </c>
      <c r="AQ1573" s="245" t="str">
        <f>'1.  LRAMVA Summary'!$P$53</f>
        <v/>
      </c>
      <c r="AR1573" s="245" t="str">
        <f>'1.  LRAMVA Summary'!$Q$53</f>
        <v/>
      </c>
      <c r="AS1573" s="247" t="str">
        <f>'1.  LRAMVA Summary'!$R$53</f>
        <v>Total</v>
      </c>
    </row>
    <row r="1574" spans="1:45" ht="15" customHeight="1">
      <c r="A1574" s="464"/>
      <c r="B1574" s="454" t="s">
        <v>502</v>
      </c>
      <c r="C1574" s="249"/>
      <c r="D1574" s="249"/>
      <c r="E1574" s="249"/>
      <c r="F1574" s="249"/>
      <c r="G1574" s="249"/>
      <c r="H1574" s="249"/>
      <c r="I1574" s="249"/>
      <c r="J1574" s="249"/>
      <c r="K1574" s="249"/>
      <c r="L1574" s="249"/>
      <c r="M1574" s="249"/>
      <c r="N1574" s="249"/>
      <c r="O1574" s="249"/>
      <c r="P1574" s="249"/>
      <c r="Q1574" s="250"/>
      <c r="R1574" s="249"/>
      <c r="S1574" s="249"/>
      <c r="T1574" s="249"/>
      <c r="U1574" s="249"/>
      <c r="V1574" s="249"/>
      <c r="W1574" s="249"/>
      <c r="X1574" s="249"/>
      <c r="Y1574" s="249"/>
      <c r="Z1574" s="249"/>
      <c r="AA1574" s="249"/>
      <c r="AB1574" s="249"/>
      <c r="AC1574" s="249"/>
      <c r="AD1574" s="249"/>
      <c r="AE1574" s="251" t="str">
        <f>'1.  LRAMVA Summary'!$D$54</f>
        <v>kWh</v>
      </c>
      <c r="AF1574" s="251" t="str">
        <f>'1.  LRAMVA Summary'!$E$54</f>
        <v>kWh</v>
      </c>
      <c r="AG1574" s="251" t="str">
        <f>'1.  LRAMVA Summary'!$F$54</f>
        <v>kWh</v>
      </c>
      <c r="AH1574" s="251" t="str">
        <f>'1.  LRAMVA Summary'!$G$54</f>
        <v>kW</v>
      </c>
      <c r="AI1574" s="251" t="str">
        <f>'1.  LRAMVA Summary'!$H$54</f>
        <v>kW</v>
      </c>
      <c r="AJ1574" s="251" t="str">
        <f>'1.  LRAMVA Summary'!$I$54</f>
        <v>kW</v>
      </c>
      <c r="AK1574" s="251">
        <f>'1.  LRAMVA Summary'!$J$54</f>
        <v>0</v>
      </c>
      <c r="AL1574" s="251">
        <f>'1.  LRAMVA Summary'!$K$54</f>
        <v>0</v>
      </c>
      <c r="AM1574" s="251">
        <f>'1.  LRAMVA Summary'!$L$54</f>
        <v>0</v>
      </c>
      <c r="AN1574" s="251">
        <f>'1.  LRAMVA Summary'!$M$54</f>
        <v>0</v>
      </c>
      <c r="AO1574" s="251">
        <f>'1.  LRAMVA Summary'!$N$54</f>
        <v>0</v>
      </c>
      <c r="AP1574" s="251">
        <f>'1.  LRAMVA Summary'!$O$54</f>
        <v>0</v>
      </c>
      <c r="AQ1574" s="251">
        <f>'1.  LRAMVA Summary'!$P$54</f>
        <v>0</v>
      </c>
      <c r="AR1574" s="251">
        <f>'1.  LRAMVA Summary'!$Q$54</f>
        <v>0</v>
      </c>
      <c r="AS1574" s="252"/>
    </row>
    <row r="1575" spans="1:45" ht="15" hidden="1" customHeight="1" outlineLevel="1">
      <c r="A1575" s="464"/>
      <c r="B1575" s="443" t="s">
        <v>495</v>
      </c>
      <c r="C1575" s="249"/>
      <c r="D1575" s="249"/>
      <c r="E1575" s="249"/>
      <c r="F1575" s="249"/>
      <c r="G1575" s="249"/>
      <c r="H1575" s="249"/>
      <c r="I1575" s="249"/>
      <c r="J1575" s="249"/>
      <c r="K1575" s="249"/>
      <c r="L1575" s="249"/>
      <c r="M1575" s="249"/>
      <c r="N1575" s="249"/>
      <c r="O1575" s="249"/>
      <c r="P1575" s="249"/>
      <c r="Q1575" s="250"/>
      <c r="R1575" s="249"/>
      <c r="S1575" s="249"/>
      <c r="T1575" s="249"/>
      <c r="U1575" s="249"/>
      <c r="V1575" s="249"/>
      <c r="W1575" s="249"/>
      <c r="X1575" s="249"/>
      <c r="Y1575" s="249"/>
      <c r="Z1575" s="249"/>
      <c r="AA1575" s="249"/>
      <c r="AB1575" s="249"/>
      <c r="AC1575" s="249"/>
      <c r="AD1575" s="249"/>
      <c r="AE1575" s="251"/>
      <c r="AF1575" s="251"/>
      <c r="AG1575" s="251"/>
      <c r="AH1575" s="251"/>
      <c r="AI1575" s="251"/>
      <c r="AJ1575" s="251"/>
      <c r="AK1575" s="251"/>
      <c r="AL1575" s="251"/>
      <c r="AM1575" s="251"/>
      <c r="AN1575" s="251"/>
      <c r="AO1575" s="251"/>
      <c r="AP1575" s="251"/>
      <c r="AQ1575" s="251"/>
      <c r="AR1575" s="251"/>
      <c r="AS1575" s="252"/>
    </row>
    <row r="1576" spans="1:45" ht="15" hidden="1" customHeight="1" outlineLevel="1">
      <c r="A1576" s="464">
        <v>1</v>
      </c>
      <c r="B1576" s="379" t="s">
        <v>95</v>
      </c>
      <c r="C1576" s="251" t="s">
        <v>25</v>
      </c>
      <c r="D1576" s="255"/>
      <c r="E1576" s="255"/>
      <c r="F1576" s="255"/>
      <c r="G1576" s="255"/>
      <c r="H1576" s="255"/>
      <c r="I1576" s="255"/>
      <c r="J1576" s="255"/>
      <c r="K1576" s="255"/>
      <c r="L1576" s="255"/>
      <c r="M1576" s="255"/>
      <c r="N1576" s="255"/>
      <c r="O1576" s="255"/>
      <c r="P1576" s="255"/>
      <c r="Q1576" s="251"/>
      <c r="R1576" s="255"/>
      <c r="S1576" s="255"/>
      <c r="T1576" s="255"/>
      <c r="U1576" s="255"/>
      <c r="V1576" s="255"/>
      <c r="W1576" s="255"/>
      <c r="X1576" s="255"/>
      <c r="Y1576" s="255"/>
      <c r="Z1576" s="255"/>
      <c r="AA1576" s="255"/>
      <c r="AB1576" s="255"/>
      <c r="AC1576" s="255"/>
      <c r="AD1576" s="255"/>
      <c r="AE1576" s="366"/>
      <c r="AF1576" s="366"/>
      <c r="AG1576" s="366"/>
      <c r="AH1576" s="366"/>
      <c r="AI1576" s="366"/>
      <c r="AJ1576" s="366"/>
      <c r="AK1576" s="366"/>
      <c r="AL1576" s="361"/>
      <c r="AM1576" s="361"/>
      <c r="AN1576" s="361"/>
      <c r="AO1576" s="361"/>
      <c r="AP1576" s="361"/>
      <c r="AQ1576" s="361"/>
      <c r="AR1576" s="361"/>
      <c r="AS1576" s="256">
        <f>SUM(AE1576:AR1576)</f>
        <v>0</v>
      </c>
    </row>
    <row r="1577" spans="1:45" ht="15" hidden="1" customHeight="1" outlineLevel="1">
      <c r="A1577" s="464"/>
      <c r="B1577" s="254" t="s">
        <v>959</v>
      </c>
      <c r="C1577" s="251" t="s">
        <v>163</v>
      </c>
      <c r="D1577" s="255"/>
      <c r="E1577" s="255"/>
      <c r="F1577" s="255"/>
      <c r="G1577" s="255"/>
      <c r="H1577" s="255"/>
      <c r="I1577" s="255"/>
      <c r="J1577" s="255"/>
      <c r="K1577" s="255"/>
      <c r="L1577" s="255"/>
      <c r="M1577" s="255"/>
      <c r="N1577" s="255"/>
      <c r="O1577" s="255"/>
      <c r="P1577" s="255"/>
      <c r="Q1577" s="414"/>
      <c r="R1577" s="255"/>
      <c r="S1577" s="255"/>
      <c r="T1577" s="255"/>
      <c r="U1577" s="255"/>
      <c r="V1577" s="255"/>
      <c r="W1577" s="255"/>
      <c r="X1577" s="255"/>
      <c r="Y1577" s="255"/>
      <c r="Z1577" s="255"/>
      <c r="AA1577" s="255"/>
      <c r="AB1577" s="255"/>
      <c r="AC1577" s="255"/>
      <c r="AD1577" s="255"/>
      <c r="AE1577" s="362">
        <f>AE1576</f>
        <v>0</v>
      </c>
      <c r="AF1577" s="362">
        <f t="shared" ref="AF1577:AR1577" si="3640">AF1576</f>
        <v>0</v>
      </c>
      <c r="AG1577" s="362">
        <f t="shared" si="3640"/>
        <v>0</v>
      </c>
      <c r="AH1577" s="362">
        <f t="shared" si="3640"/>
        <v>0</v>
      </c>
      <c r="AI1577" s="362">
        <f t="shared" si="3640"/>
        <v>0</v>
      </c>
      <c r="AJ1577" s="362">
        <f t="shared" si="3640"/>
        <v>0</v>
      </c>
      <c r="AK1577" s="362">
        <f t="shared" si="3640"/>
        <v>0</v>
      </c>
      <c r="AL1577" s="362">
        <f t="shared" si="3640"/>
        <v>0</v>
      </c>
      <c r="AM1577" s="362">
        <f t="shared" si="3640"/>
        <v>0</v>
      </c>
      <c r="AN1577" s="362">
        <f t="shared" si="3640"/>
        <v>0</v>
      </c>
      <c r="AO1577" s="362">
        <f t="shared" si="3640"/>
        <v>0</v>
      </c>
      <c r="AP1577" s="362">
        <f t="shared" si="3640"/>
        <v>0</v>
      </c>
      <c r="AQ1577" s="362">
        <f t="shared" si="3640"/>
        <v>0</v>
      </c>
      <c r="AR1577" s="362">
        <f t="shared" si="3640"/>
        <v>0</v>
      </c>
      <c r="AS1577" s="257"/>
    </row>
    <row r="1578" spans="1:45" ht="15" hidden="1" customHeight="1" outlineLevel="1">
      <c r="A1578" s="464"/>
      <c r="B1578" s="258"/>
      <c r="C1578" s="259"/>
      <c r="D1578" s="259"/>
      <c r="E1578" s="259"/>
      <c r="F1578" s="259"/>
      <c r="G1578" s="259"/>
      <c r="H1578" s="259"/>
      <c r="I1578" s="259"/>
      <c r="J1578" s="659"/>
      <c r="K1578" s="259"/>
      <c r="L1578" s="259"/>
      <c r="M1578" s="259"/>
      <c r="N1578" s="259"/>
      <c r="O1578" s="259"/>
      <c r="P1578" s="259"/>
      <c r="Q1578" s="260"/>
      <c r="R1578" s="259"/>
      <c r="S1578" s="259"/>
      <c r="T1578" s="259"/>
      <c r="U1578" s="259"/>
      <c r="V1578" s="259"/>
      <c r="W1578" s="259"/>
      <c r="X1578" s="259"/>
      <c r="Y1578" s="259"/>
      <c r="Z1578" s="259"/>
      <c r="AA1578" s="259"/>
      <c r="AB1578" s="259"/>
      <c r="AC1578" s="259"/>
      <c r="AD1578" s="259"/>
      <c r="AE1578" s="363"/>
      <c r="AF1578" s="364"/>
      <c r="AG1578" s="364"/>
      <c r="AH1578" s="364"/>
      <c r="AI1578" s="364"/>
      <c r="AJ1578" s="364"/>
      <c r="AK1578" s="364"/>
      <c r="AL1578" s="364"/>
      <c r="AM1578" s="364"/>
      <c r="AN1578" s="364"/>
      <c r="AO1578" s="364"/>
      <c r="AP1578" s="364"/>
      <c r="AQ1578" s="364"/>
      <c r="AR1578" s="364"/>
      <c r="AS1578" s="262"/>
    </row>
    <row r="1579" spans="1:45" ht="15" hidden="1" customHeight="1" outlineLevel="1">
      <c r="A1579" s="464">
        <v>2</v>
      </c>
      <c r="B1579" s="379" t="s">
        <v>96</v>
      </c>
      <c r="C1579" s="251" t="s">
        <v>25</v>
      </c>
      <c r="D1579" s="255"/>
      <c r="E1579" s="255"/>
      <c r="F1579" s="255"/>
      <c r="G1579" s="255"/>
      <c r="H1579" s="255"/>
      <c r="I1579" s="255"/>
      <c r="J1579" s="255"/>
      <c r="K1579" s="255"/>
      <c r="L1579" s="255"/>
      <c r="M1579" s="255"/>
      <c r="N1579" s="255"/>
      <c r="O1579" s="255"/>
      <c r="P1579" s="255"/>
      <c r="Q1579" s="251"/>
      <c r="R1579" s="255"/>
      <c r="S1579" s="255"/>
      <c r="T1579" s="255"/>
      <c r="U1579" s="255"/>
      <c r="V1579" s="255"/>
      <c r="W1579" s="255"/>
      <c r="X1579" s="255"/>
      <c r="Y1579" s="255"/>
      <c r="Z1579" s="255"/>
      <c r="AA1579" s="255"/>
      <c r="AB1579" s="255"/>
      <c r="AC1579" s="255"/>
      <c r="AD1579" s="255"/>
      <c r="AE1579" s="366"/>
      <c r="AF1579" s="366"/>
      <c r="AG1579" s="366"/>
      <c r="AH1579" s="366"/>
      <c r="AI1579" s="366"/>
      <c r="AJ1579" s="366"/>
      <c r="AK1579" s="366"/>
      <c r="AL1579" s="361"/>
      <c r="AM1579" s="361"/>
      <c r="AN1579" s="361"/>
      <c r="AO1579" s="361"/>
      <c r="AP1579" s="361"/>
      <c r="AQ1579" s="361"/>
      <c r="AR1579" s="361"/>
      <c r="AS1579" s="256">
        <f>SUM(AE1579:AR1579)</f>
        <v>0</v>
      </c>
    </row>
    <row r="1580" spans="1:45" ht="15" hidden="1" customHeight="1" outlineLevel="1">
      <c r="A1580" s="464"/>
      <c r="B1580" s="254" t="s">
        <v>959</v>
      </c>
      <c r="C1580" s="251" t="s">
        <v>163</v>
      </c>
      <c r="D1580" s="255"/>
      <c r="E1580" s="255"/>
      <c r="F1580" s="255"/>
      <c r="G1580" s="255"/>
      <c r="H1580" s="255"/>
      <c r="I1580" s="255"/>
      <c r="J1580" s="255"/>
      <c r="K1580" s="255"/>
      <c r="L1580" s="255"/>
      <c r="M1580" s="255"/>
      <c r="N1580" s="255"/>
      <c r="O1580" s="255"/>
      <c r="P1580" s="255"/>
      <c r="Q1580" s="414"/>
      <c r="R1580" s="255"/>
      <c r="S1580" s="255"/>
      <c r="T1580" s="255"/>
      <c r="U1580" s="255"/>
      <c r="V1580" s="255"/>
      <c r="W1580" s="255"/>
      <c r="X1580" s="255"/>
      <c r="Y1580" s="255"/>
      <c r="Z1580" s="255"/>
      <c r="AA1580" s="255"/>
      <c r="AB1580" s="255"/>
      <c r="AC1580" s="255"/>
      <c r="AD1580" s="255"/>
      <c r="AE1580" s="362">
        <f>AE1579</f>
        <v>0</v>
      </c>
      <c r="AF1580" s="362">
        <f t="shared" ref="AF1580:AR1580" si="3641">AF1579</f>
        <v>0</v>
      </c>
      <c r="AG1580" s="362">
        <f t="shared" si="3641"/>
        <v>0</v>
      </c>
      <c r="AH1580" s="362">
        <f t="shared" si="3641"/>
        <v>0</v>
      </c>
      <c r="AI1580" s="362">
        <f t="shared" si="3641"/>
        <v>0</v>
      </c>
      <c r="AJ1580" s="362">
        <f t="shared" si="3641"/>
        <v>0</v>
      </c>
      <c r="AK1580" s="362">
        <f t="shared" si="3641"/>
        <v>0</v>
      </c>
      <c r="AL1580" s="362">
        <f t="shared" si="3641"/>
        <v>0</v>
      </c>
      <c r="AM1580" s="362">
        <f t="shared" si="3641"/>
        <v>0</v>
      </c>
      <c r="AN1580" s="362">
        <f t="shared" si="3641"/>
        <v>0</v>
      </c>
      <c r="AO1580" s="362">
        <f t="shared" si="3641"/>
        <v>0</v>
      </c>
      <c r="AP1580" s="362">
        <f t="shared" si="3641"/>
        <v>0</v>
      </c>
      <c r="AQ1580" s="362">
        <f t="shared" si="3641"/>
        <v>0</v>
      </c>
      <c r="AR1580" s="362">
        <f t="shared" si="3641"/>
        <v>0</v>
      </c>
      <c r="AS1580" s="257"/>
    </row>
    <row r="1581" spans="1:45" ht="15" hidden="1" customHeight="1" outlineLevel="1">
      <c r="A1581" s="464"/>
      <c r="B1581" s="258"/>
      <c r="C1581" s="259"/>
      <c r="D1581" s="264"/>
      <c r="E1581" s="264"/>
      <c r="F1581" s="264"/>
      <c r="G1581" s="264"/>
      <c r="H1581" s="264"/>
      <c r="I1581" s="264"/>
      <c r="J1581" s="264"/>
      <c r="K1581" s="264"/>
      <c r="L1581" s="264"/>
      <c r="M1581" s="264"/>
      <c r="N1581" s="264"/>
      <c r="O1581" s="264"/>
      <c r="P1581" s="264"/>
      <c r="Q1581" s="260"/>
      <c r="R1581" s="264"/>
      <c r="S1581" s="264"/>
      <c r="T1581" s="264"/>
      <c r="U1581" s="264"/>
      <c r="V1581" s="264"/>
      <c r="W1581" s="264"/>
      <c r="X1581" s="264"/>
      <c r="Y1581" s="264"/>
      <c r="Z1581" s="264"/>
      <c r="AA1581" s="264"/>
      <c r="AB1581" s="264"/>
      <c r="AC1581" s="264"/>
      <c r="AD1581" s="264"/>
      <c r="AE1581" s="363"/>
      <c r="AF1581" s="364"/>
      <c r="AG1581" s="364"/>
      <c r="AH1581" s="364"/>
      <c r="AI1581" s="364"/>
      <c r="AJ1581" s="364"/>
      <c r="AK1581" s="364"/>
      <c r="AL1581" s="364"/>
      <c r="AM1581" s="364"/>
      <c r="AN1581" s="364"/>
      <c r="AO1581" s="364"/>
      <c r="AP1581" s="364"/>
      <c r="AQ1581" s="364"/>
      <c r="AR1581" s="364"/>
      <c r="AS1581" s="262"/>
    </row>
    <row r="1582" spans="1:45" ht="15" hidden="1" customHeight="1" outlineLevel="1">
      <c r="A1582" s="464">
        <v>3</v>
      </c>
      <c r="B1582" s="379" t="s">
        <v>97</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66"/>
      <c r="AF1582" s="366"/>
      <c r="AG1582" s="366"/>
      <c r="AH1582" s="366"/>
      <c r="AI1582" s="366"/>
      <c r="AJ1582" s="366"/>
      <c r="AK1582" s="366"/>
      <c r="AL1582" s="361"/>
      <c r="AM1582" s="361"/>
      <c r="AN1582" s="361"/>
      <c r="AO1582" s="361"/>
      <c r="AP1582" s="361"/>
      <c r="AQ1582" s="361"/>
      <c r="AR1582" s="361"/>
      <c r="AS1582" s="256">
        <f>SUM(AE1582:AR1582)</f>
        <v>0</v>
      </c>
    </row>
    <row r="1583" spans="1:45" ht="15" hidden="1" customHeight="1" outlineLevel="1">
      <c r="A1583" s="464"/>
      <c r="B1583" s="254" t="s">
        <v>959</v>
      </c>
      <c r="C1583" s="251" t="s">
        <v>163</v>
      </c>
      <c r="D1583" s="255"/>
      <c r="E1583" s="255"/>
      <c r="F1583" s="255"/>
      <c r="G1583" s="255"/>
      <c r="H1583" s="255"/>
      <c r="I1583" s="255"/>
      <c r="J1583" s="255"/>
      <c r="K1583" s="255"/>
      <c r="L1583" s="255"/>
      <c r="M1583" s="255"/>
      <c r="N1583" s="255"/>
      <c r="O1583" s="255"/>
      <c r="P1583" s="255"/>
      <c r="Q1583" s="414"/>
      <c r="R1583" s="255"/>
      <c r="S1583" s="255"/>
      <c r="T1583" s="255"/>
      <c r="U1583" s="255"/>
      <c r="V1583" s="255"/>
      <c r="W1583" s="255"/>
      <c r="X1583" s="255"/>
      <c r="Y1583" s="255"/>
      <c r="Z1583" s="255"/>
      <c r="AA1583" s="255"/>
      <c r="AB1583" s="255"/>
      <c r="AC1583" s="255"/>
      <c r="AD1583" s="255"/>
      <c r="AE1583" s="362">
        <f>AE1582</f>
        <v>0</v>
      </c>
      <c r="AF1583" s="362">
        <f t="shared" ref="AF1583:AR1583" si="3642">AF1582</f>
        <v>0</v>
      </c>
      <c r="AG1583" s="362">
        <f t="shared" si="3642"/>
        <v>0</v>
      </c>
      <c r="AH1583" s="362">
        <f t="shared" si="3642"/>
        <v>0</v>
      </c>
      <c r="AI1583" s="362">
        <f t="shared" si="3642"/>
        <v>0</v>
      </c>
      <c r="AJ1583" s="362">
        <f t="shared" si="3642"/>
        <v>0</v>
      </c>
      <c r="AK1583" s="362">
        <f t="shared" si="3642"/>
        <v>0</v>
      </c>
      <c r="AL1583" s="362">
        <f t="shared" si="3642"/>
        <v>0</v>
      </c>
      <c r="AM1583" s="362">
        <f t="shared" si="3642"/>
        <v>0</v>
      </c>
      <c r="AN1583" s="362">
        <f t="shared" si="3642"/>
        <v>0</v>
      </c>
      <c r="AO1583" s="362">
        <f t="shared" si="3642"/>
        <v>0</v>
      </c>
      <c r="AP1583" s="362">
        <f t="shared" si="3642"/>
        <v>0</v>
      </c>
      <c r="AQ1583" s="362">
        <f t="shared" si="3642"/>
        <v>0</v>
      </c>
      <c r="AR1583" s="362">
        <f t="shared" si="3642"/>
        <v>0</v>
      </c>
      <c r="AS1583" s="257"/>
    </row>
    <row r="1584" spans="1:45" ht="15" hidden="1" customHeight="1" outlineLevel="1">
      <c r="A1584" s="464"/>
      <c r="B1584" s="254"/>
      <c r="C1584" s="265"/>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363"/>
      <c r="AF1584" s="363"/>
      <c r="AG1584" s="363"/>
      <c r="AH1584" s="363"/>
      <c r="AI1584" s="363"/>
      <c r="AJ1584" s="363"/>
      <c r="AK1584" s="363"/>
      <c r="AL1584" s="363"/>
      <c r="AM1584" s="363"/>
      <c r="AN1584" s="363"/>
      <c r="AO1584" s="363"/>
      <c r="AP1584" s="363"/>
      <c r="AQ1584" s="363"/>
      <c r="AR1584" s="363"/>
      <c r="AS1584" s="266"/>
    </row>
    <row r="1585" spans="1:45" ht="15" hidden="1" customHeight="1" outlineLevel="1">
      <c r="A1585" s="464">
        <v>4</v>
      </c>
      <c r="B1585" s="273" t="s">
        <v>664</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66"/>
      <c r="AF1585" s="366"/>
      <c r="AG1585" s="366"/>
      <c r="AH1585" s="366"/>
      <c r="AI1585" s="366"/>
      <c r="AJ1585" s="366"/>
      <c r="AK1585" s="366"/>
      <c r="AL1585" s="361"/>
      <c r="AM1585" s="361"/>
      <c r="AN1585" s="361"/>
      <c r="AO1585" s="361"/>
      <c r="AP1585" s="361"/>
      <c r="AQ1585" s="361"/>
      <c r="AR1585" s="361"/>
      <c r="AS1585" s="256">
        <f>SUM(AE1585:AR1585)</f>
        <v>0</v>
      </c>
    </row>
    <row r="1586" spans="1:45" ht="15" hidden="1" customHeight="1" outlineLevel="1">
      <c r="A1586" s="464"/>
      <c r="B1586" s="254" t="s">
        <v>959</v>
      </c>
      <c r="C1586" s="251" t="s">
        <v>163</v>
      </c>
      <c r="D1586" s="255"/>
      <c r="E1586" s="255"/>
      <c r="F1586" s="255"/>
      <c r="G1586" s="255"/>
      <c r="H1586" s="255"/>
      <c r="I1586" s="255"/>
      <c r="J1586" s="255"/>
      <c r="K1586" s="255"/>
      <c r="L1586" s="255"/>
      <c r="M1586" s="255"/>
      <c r="N1586" s="255"/>
      <c r="O1586" s="255"/>
      <c r="P1586" s="255"/>
      <c r="Q1586" s="414"/>
      <c r="R1586" s="255"/>
      <c r="S1586" s="255"/>
      <c r="T1586" s="255"/>
      <c r="U1586" s="255"/>
      <c r="V1586" s="255"/>
      <c r="W1586" s="255"/>
      <c r="X1586" s="255"/>
      <c r="Y1586" s="255"/>
      <c r="Z1586" s="255"/>
      <c r="AA1586" s="255"/>
      <c r="AB1586" s="255"/>
      <c r="AC1586" s="255"/>
      <c r="AD1586" s="255"/>
      <c r="AE1586" s="362">
        <f>AE1585</f>
        <v>0</v>
      </c>
      <c r="AF1586" s="362">
        <f t="shared" ref="AF1586:AR1586" si="3643">AF1585</f>
        <v>0</v>
      </c>
      <c r="AG1586" s="362">
        <f t="shared" si="3643"/>
        <v>0</v>
      </c>
      <c r="AH1586" s="362">
        <f t="shared" si="3643"/>
        <v>0</v>
      </c>
      <c r="AI1586" s="362">
        <f t="shared" si="3643"/>
        <v>0</v>
      </c>
      <c r="AJ1586" s="362">
        <f t="shared" si="3643"/>
        <v>0</v>
      </c>
      <c r="AK1586" s="362">
        <f t="shared" si="3643"/>
        <v>0</v>
      </c>
      <c r="AL1586" s="362">
        <f t="shared" si="3643"/>
        <v>0</v>
      </c>
      <c r="AM1586" s="362">
        <f t="shared" si="3643"/>
        <v>0</v>
      </c>
      <c r="AN1586" s="362">
        <f t="shared" si="3643"/>
        <v>0</v>
      </c>
      <c r="AO1586" s="362">
        <f t="shared" si="3643"/>
        <v>0</v>
      </c>
      <c r="AP1586" s="362">
        <f t="shared" si="3643"/>
        <v>0</v>
      </c>
      <c r="AQ1586" s="362">
        <f t="shared" si="3643"/>
        <v>0</v>
      </c>
      <c r="AR1586" s="362">
        <f t="shared" si="3643"/>
        <v>0</v>
      </c>
      <c r="AS1586" s="257"/>
    </row>
    <row r="1587" spans="1:45" ht="15" hidden="1" customHeight="1" outlineLevel="1">
      <c r="A1587" s="464"/>
      <c r="B1587" s="254"/>
      <c r="C1587" s="265"/>
      <c r="D1587" s="264"/>
      <c r="E1587" s="264"/>
      <c r="F1587" s="264"/>
      <c r="G1587" s="264"/>
      <c r="H1587" s="264"/>
      <c r="I1587" s="264"/>
      <c r="J1587" s="264"/>
      <c r="K1587" s="264"/>
      <c r="L1587" s="264"/>
      <c r="M1587" s="264"/>
      <c r="N1587" s="264"/>
      <c r="O1587" s="264"/>
      <c r="P1587" s="264"/>
      <c r="Q1587" s="251"/>
      <c r="R1587" s="264"/>
      <c r="S1587" s="264"/>
      <c r="T1587" s="264"/>
      <c r="U1587" s="264"/>
      <c r="V1587" s="264"/>
      <c r="W1587" s="264"/>
      <c r="X1587" s="264"/>
      <c r="Y1587" s="264"/>
      <c r="Z1587" s="264"/>
      <c r="AA1587" s="264"/>
      <c r="AB1587" s="264"/>
      <c r="AC1587" s="264"/>
      <c r="AD1587" s="264"/>
      <c r="AE1587" s="363"/>
      <c r="AF1587" s="363"/>
      <c r="AG1587" s="363"/>
      <c r="AH1587" s="363"/>
      <c r="AI1587" s="363"/>
      <c r="AJ1587" s="363"/>
      <c r="AK1587" s="363"/>
      <c r="AL1587" s="363"/>
      <c r="AM1587" s="363"/>
      <c r="AN1587" s="363"/>
      <c r="AO1587" s="363"/>
      <c r="AP1587" s="363"/>
      <c r="AQ1587" s="363"/>
      <c r="AR1587" s="363"/>
      <c r="AS1587" s="266"/>
    </row>
    <row r="1588" spans="1:45" ht="15" hidden="1" customHeight="1" outlineLevel="1">
      <c r="A1588" s="464">
        <v>5</v>
      </c>
      <c r="B1588" s="379" t="s">
        <v>98</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66"/>
      <c r="AF1588" s="366"/>
      <c r="AG1588" s="366"/>
      <c r="AH1588" s="366"/>
      <c r="AI1588" s="366"/>
      <c r="AJ1588" s="366"/>
      <c r="AK1588" s="366"/>
      <c r="AL1588" s="361"/>
      <c r="AM1588" s="361"/>
      <c r="AN1588" s="361"/>
      <c r="AO1588" s="361"/>
      <c r="AP1588" s="361"/>
      <c r="AQ1588" s="361"/>
      <c r="AR1588" s="361"/>
      <c r="AS1588" s="256">
        <f>SUM(AE1588:AR1588)</f>
        <v>0</v>
      </c>
    </row>
    <row r="1589" spans="1:45" ht="15" hidden="1" customHeight="1" outlineLevel="1">
      <c r="A1589" s="464"/>
      <c r="B1589" s="254" t="s">
        <v>959</v>
      </c>
      <c r="C1589" s="251" t="s">
        <v>163</v>
      </c>
      <c r="D1589" s="255"/>
      <c r="E1589" s="255"/>
      <c r="F1589" s="255"/>
      <c r="G1589" s="255"/>
      <c r="H1589" s="255"/>
      <c r="I1589" s="255"/>
      <c r="J1589" s="255"/>
      <c r="K1589" s="255"/>
      <c r="L1589" s="255"/>
      <c r="M1589" s="255"/>
      <c r="N1589" s="255"/>
      <c r="O1589" s="255"/>
      <c r="P1589" s="255"/>
      <c r="Q1589" s="414"/>
      <c r="R1589" s="255"/>
      <c r="S1589" s="255"/>
      <c r="T1589" s="255"/>
      <c r="U1589" s="255"/>
      <c r="V1589" s="255"/>
      <c r="W1589" s="255"/>
      <c r="X1589" s="255"/>
      <c r="Y1589" s="255"/>
      <c r="Z1589" s="255"/>
      <c r="AA1589" s="255"/>
      <c r="AB1589" s="255"/>
      <c r="AC1589" s="255"/>
      <c r="AD1589" s="255"/>
      <c r="AE1589" s="362">
        <f>AE1588</f>
        <v>0</v>
      </c>
      <c r="AF1589" s="362">
        <f t="shared" ref="AF1589:AR1589" si="3644">AF1588</f>
        <v>0</v>
      </c>
      <c r="AG1589" s="362">
        <f t="shared" si="3644"/>
        <v>0</v>
      </c>
      <c r="AH1589" s="362">
        <f t="shared" si="3644"/>
        <v>0</v>
      </c>
      <c r="AI1589" s="362">
        <f t="shared" si="3644"/>
        <v>0</v>
      </c>
      <c r="AJ1589" s="362">
        <f t="shared" si="3644"/>
        <v>0</v>
      </c>
      <c r="AK1589" s="362">
        <f t="shared" si="3644"/>
        <v>0</v>
      </c>
      <c r="AL1589" s="362">
        <f t="shared" si="3644"/>
        <v>0</v>
      </c>
      <c r="AM1589" s="362">
        <f t="shared" si="3644"/>
        <v>0</v>
      </c>
      <c r="AN1589" s="362">
        <f t="shared" si="3644"/>
        <v>0</v>
      </c>
      <c r="AO1589" s="362">
        <f t="shared" si="3644"/>
        <v>0</v>
      </c>
      <c r="AP1589" s="362">
        <f t="shared" si="3644"/>
        <v>0</v>
      </c>
      <c r="AQ1589" s="362">
        <f t="shared" si="3644"/>
        <v>0</v>
      </c>
      <c r="AR1589" s="362">
        <f t="shared" si="3644"/>
        <v>0</v>
      </c>
      <c r="AS1589" s="257"/>
    </row>
    <row r="1590" spans="1:45" ht="15" hidden="1" customHeight="1" outlineLevel="1">
      <c r="A1590" s="464"/>
      <c r="B1590" s="254"/>
      <c r="C1590" s="251"/>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73"/>
      <c r="AF1590" s="374"/>
      <c r="AG1590" s="374"/>
      <c r="AH1590" s="374"/>
      <c r="AI1590" s="374"/>
      <c r="AJ1590" s="374"/>
      <c r="AK1590" s="374"/>
      <c r="AL1590" s="374"/>
      <c r="AM1590" s="374"/>
      <c r="AN1590" s="374"/>
      <c r="AO1590" s="374"/>
      <c r="AP1590" s="374"/>
      <c r="AQ1590" s="374"/>
      <c r="AR1590" s="374"/>
      <c r="AS1590" s="257"/>
    </row>
    <row r="1591" spans="1:45" ht="15.75" hidden="1" outlineLevel="1">
      <c r="A1591" s="464"/>
      <c r="B1591" s="278" t="s">
        <v>496</v>
      </c>
      <c r="C1591" s="249"/>
      <c r="D1591" s="249"/>
      <c r="E1591" s="249"/>
      <c r="F1591" s="249"/>
      <c r="G1591" s="249"/>
      <c r="H1591" s="249"/>
      <c r="I1591" s="249"/>
      <c r="J1591" s="249"/>
      <c r="K1591" s="249"/>
      <c r="L1591" s="249"/>
      <c r="M1591" s="249"/>
      <c r="N1591" s="249"/>
      <c r="O1591" s="249"/>
      <c r="P1591" s="249"/>
      <c r="Q1591" s="250"/>
      <c r="R1591" s="249"/>
      <c r="S1591" s="249"/>
      <c r="T1591" s="249"/>
      <c r="U1591" s="249"/>
      <c r="V1591" s="249"/>
      <c r="W1591" s="249"/>
      <c r="X1591" s="249"/>
      <c r="Y1591" s="249"/>
      <c r="Z1591" s="249"/>
      <c r="AA1591" s="249"/>
      <c r="AB1591" s="249"/>
      <c r="AC1591" s="249"/>
      <c r="AD1591" s="249"/>
      <c r="AE1591" s="365"/>
      <c r="AF1591" s="365"/>
      <c r="AG1591" s="365"/>
      <c r="AH1591" s="365"/>
      <c r="AI1591" s="365"/>
      <c r="AJ1591" s="365"/>
      <c r="AK1591" s="365"/>
      <c r="AL1591" s="365"/>
      <c r="AM1591" s="365"/>
      <c r="AN1591" s="365"/>
      <c r="AO1591" s="365"/>
      <c r="AP1591" s="365"/>
      <c r="AQ1591" s="365"/>
      <c r="AR1591" s="365"/>
      <c r="AS1591" s="252"/>
    </row>
    <row r="1592" spans="1:45" ht="15" hidden="1" customHeight="1" outlineLevel="1">
      <c r="A1592" s="464">
        <v>6</v>
      </c>
      <c r="B1592" s="379" t="s">
        <v>99</v>
      </c>
      <c r="C1592" s="251" t="s">
        <v>25</v>
      </c>
      <c r="D1592" s="255"/>
      <c r="E1592" s="255"/>
      <c r="F1592" s="255"/>
      <c r="G1592" s="255"/>
      <c r="H1592" s="255"/>
      <c r="I1592" s="255"/>
      <c r="J1592" s="255"/>
      <c r="K1592" s="255"/>
      <c r="L1592" s="255"/>
      <c r="M1592" s="255"/>
      <c r="N1592" s="255"/>
      <c r="O1592" s="255"/>
      <c r="P1592" s="255"/>
      <c r="Q1592" s="255">
        <v>12</v>
      </c>
      <c r="R1592" s="255"/>
      <c r="S1592" s="255"/>
      <c r="T1592" s="255"/>
      <c r="U1592" s="255"/>
      <c r="V1592" s="255"/>
      <c r="W1592" s="255"/>
      <c r="X1592" s="255"/>
      <c r="Y1592" s="255"/>
      <c r="Z1592" s="255"/>
      <c r="AA1592" s="255"/>
      <c r="AB1592" s="255"/>
      <c r="AC1592" s="255"/>
      <c r="AD1592" s="255"/>
      <c r="AE1592" s="366"/>
      <c r="AF1592" s="366"/>
      <c r="AG1592" s="366"/>
      <c r="AH1592" s="366"/>
      <c r="AI1592" s="366"/>
      <c r="AJ1592" s="366"/>
      <c r="AK1592" s="366"/>
      <c r="AL1592" s="366"/>
      <c r="AM1592" s="366"/>
      <c r="AN1592" s="366"/>
      <c r="AO1592" s="366"/>
      <c r="AP1592" s="366"/>
      <c r="AQ1592" s="366"/>
      <c r="AR1592" s="366"/>
      <c r="AS1592" s="256">
        <f>SUM(AE1592:AR1592)</f>
        <v>0</v>
      </c>
    </row>
    <row r="1593" spans="1:45" ht="15" hidden="1" customHeight="1" outlineLevel="1">
      <c r="A1593" s="464"/>
      <c r="B1593" s="254" t="s">
        <v>959</v>
      </c>
      <c r="C1593" s="251" t="s">
        <v>163</v>
      </c>
      <c r="D1593" s="255"/>
      <c r="E1593" s="255"/>
      <c r="F1593" s="255"/>
      <c r="G1593" s="255"/>
      <c r="H1593" s="255"/>
      <c r="I1593" s="255"/>
      <c r="J1593" s="255"/>
      <c r="K1593" s="255"/>
      <c r="L1593" s="255"/>
      <c r="M1593" s="255"/>
      <c r="N1593" s="255"/>
      <c r="O1593" s="255"/>
      <c r="P1593" s="255"/>
      <c r="Q1593" s="255">
        <f>Q1592</f>
        <v>12</v>
      </c>
      <c r="R1593" s="255"/>
      <c r="S1593" s="255"/>
      <c r="T1593" s="255"/>
      <c r="U1593" s="255"/>
      <c r="V1593" s="255"/>
      <c r="W1593" s="255"/>
      <c r="X1593" s="255"/>
      <c r="Y1593" s="255"/>
      <c r="Z1593" s="255"/>
      <c r="AA1593" s="255"/>
      <c r="AB1593" s="255"/>
      <c r="AC1593" s="255"/>
      <c r="AD1593" s="255"/>
      <c r="AE1593" s="362">
        <f>AE1592</f>
        <v>0</v>
      </c>
      <c r="AF1593" s="362">
        <f t="shared" ref="AF1593:AR1593" si="3645">AF1592</f>
        <v>0</v>
      </c>
      <c r="AG1593" s="362">
        <f t="shared" si="3645"/>
        <v>0</v>
      </c>
      <c r="AH1593" s="362">
        <f t="shared" si="3645"/>
        <v>0</v>
      </c>
      <c r="AI1593" s="362">
        <f t="shared" si="3645"/>
        <v>0</v>
      </c>
      <c r="AJ1593" s="362">
        <f t="shared" si="3645"/>
        <v>0</v>
      </c>
      <c r="AK1593" s="362">
        <f t="shared" si="3645"/>
        <v>0</v>
      </c>
      <c r="AL1593" s="362">
        <f t="shared" si="3645"/>
        <v>0</v>
      </c>
      <c r="AM1593" s="362">
        <f t="shared" si="3645"/>
        <v>0</v>
      </c>
      <c r="AN1593" s="362">
        <f t="shared" si="3645"/>
        <v>0</v>
      </c>
      <c r="AO1593" s="362">
        <f t="shared" si="3645"/>
        <v>0</v>
      </c>
      <c r="AP1593" s="362">
        <f t="shared" si="3645"/>
        <v>0</v>
      </c>
      <c r="AQ1593" s="362">
        <f t="shared" si="3645"/>
        <v>0</v>
      </c>
      <c r="AR1593" s="362">
        <f t="shared" si="3645"/>
        <v>0</v>
      </c>
      <c r="AS1593" s="270"/>
    </row>
    <row r="1594" spans="1:45" ht="15" hidden="1" customHeight="1" outlineLevel="1">
      <c r="A1594" s="464"/>
      <c r="B1594" s="269"/>
      <c r="C1594" s="271"/>
      <c r="D1594" s="251"/>
      <c r="E1594" s="251"/>
      <c r="F1594" s="251"/>
      <c r="G1594" s="251"/>
      <c r="H1594" s="251"/>
      <c r="I1594" s="251"/>
      <c r="J1594" s="251"/>
      <c r="K1594" s="251"/>
      <c r="L1594" s="251"/>
      <c r="M1594" s="251"/>
      <c r="N1594" s="251"/>
      <c r="O1594" s="251"/>
      <c r="P1594" s="251"/>
      <c r="Q1594" s="251"/>
      <c r="R1594" s="251"/>
      <c r="S1594" s="251"/>
      <c r="T1594" s="251"/>
      <c r="U1594" s="251"/>
      <c r="V1594" s="251"/>
      <c r="W1594" s="251"/>
      <c r="X1594" s="251"/>
      <c r="Y1594" s="251"/>
      <c r="Z1594" s="251"/>
      <c r="AA1594" s="251"/>
      <c r="AB1594" s="251"/>
      <c r="AC1594" s="251"/>
      <c r="AD1594" s="251"/>
      <c r="AE1594" s="367"/>
      <c r="AF1594" s="367"/>
      <c r="AG1594" s="367"/>
      <c r="AH1594" s="367"/>
      <c r="AI1594" s="367"/>
      <c r="AJ1594" s="367"/>
      <c r="AK1594" s="367"/>
      <c r="AL1594" s="367"/>
      <c r="AM1594" s="367"/>
      <c r="AN1594" s="367"/>
      <c r="AO1594" s="367"/>
      <c r="AP1594" s="367"/>
      <c r="AQ1594" s="367"/>
      <c r="AR1594" s="367"/>
      <c r="AS1594" s="272"/>
    </row>
    <row r="1595" spans="1:45" ht="15" hidden="1" customHeight="1" outlineLevel="1">
      <c r="A1595" s="464">
        <v>7</v>
      </c>
      <c r="B1595" s="379" t="s">
        <v>100</v>
      </c>
      <c r="C1595" s="251" t="s">
        <v>25</v>
      </c>
      <c r="D1595" s="255"/>
      <c r="E1595" s="255"/>
      <c r="F1595" s="255"/>
      <c r="G1595" s="255"/>
      <c r="H1595" s="255"/>
      <c r="I1595" s="255"/>
      <c r="J1595" s="255"/>
      <c r="K1595" s="255"/>
      <c r="L1595" s="255"/>
      <c r="M1595" s="255"/>
      <c r="N1595" s="255"/>
      <c r="O1595" s="255"/>
      <c r="P1595" s="255"/>
      <c r="Q1595" s="255">
        <v>12</v>
      </c>
      <c r="R1595" s="255"/>
      <c r="S1595" s="255"/>
      <c r="T1595" s="255"/>
      <c r="U1595" s="255"/>
      <c r="V1595" s="255"/>
      <c r="W1595" s="255"/>
      <c r="X1595" s="255"/>
      <c r="Y1595" s="255"/>
      <c r="Z1595" s="255"/>
      <c r="AA1595" s="255"/>
      <c r="AB1595" s="255"/>
      <c r="AC1595" s="255"/>
      <c r="AD1595" s="255"/>
      <c r="AE1595" s="366"/>
      <c r="AF1595" s="366"/>
      <c r="AG1595" s="366"/>
      <c r="AH1595" s="366"/>
      <c r="AI1595" s="366"/>
      <c r="AJ1595" s="366"/>
      <c r="AK1595" s="366"/>
      <c r="AL1595" s="366"/>
      <c r="AM1595" s="366"/>
      <c r="AN1595" s="366"/>
      <c r="AO1595" s="366"/>
      <c r="AP1595" s="366"/>
      <c r="AQ1595" s="366"/>
      <c r="AR1595" s="366"/>
      <c r="AS1595" s="256">
        <f>SUM(AE1595:AR1595)</f>
        <v>0</v>
      </c>
    </row>
    <row r="1596" spans="1:45" ht="15" hidden="1" customHeight="1" outlineLevel="1">
      <c r="A1596" s="464"/>
      <c r="B1596" s="254" t="s">
        <v>959</v>
      </c>
      <c r="C1596" s="251" t="s">
        <v>163</v>
      </c>
      <c r="D1596" s="255"/>
      <c r="E1596" s="255"/>
      <c r="F1596" s="255"/>
      <c r="G1596" s="255"/>
      <c r="H1596" s="255"/>
      <c r="I1596" s="255"/>
      <c r="J1596" s="255"/>
      <c r="K1596" s="255"/>
      <c r="L1596" s="255"/>
      <c r="M1596" s="255"/>
      <c r="N1596" s="255"/>
      <c r="O1596" s="255"/>
      <c r="P1596" s="255"/>
      <c r="Q1596" s="255">
        <f>Q1595</f>
        <v>12</v>
      </c>
      <c r="R1596" s="255"/>
      <c r="S1596" s="255"/>
      <c r="T1596" s="255"/>
      <c r="U1596" s="255"/>
      <c r="V1596" s="255"/>
      <c r="W1596" s="255"/>
      <c r="X1596" s="255"/>
      <c r="Y1596" s="255"/>
      <c r="Z1596" s="255"/>
      <c r="AA1596" s="255"/>
      <c r="AB1596" s="255"/>
      <c r="AC1596" s="255"/>
      <c r="AD1596" s="255"/>
      <c r="AE1596" s="362">
        <f>AE1595</f>
        <v>0</v>
      </c>
      <c r="AF1596" s="362">
        <f t="shared" ref="AF1596:AR1596" si="3646">AF1595</f>
        <v>0</v>
      </c>
      <c r="AG1596" s="362">
        <f t="shared" si="3646"/>
        <v>0</v>
      </c>
      <c r="AH1596" s="362">
        <f t="shared" si="3646"/>
        <v>0</v>
      </c>
      <c r="AI1596" s="362">
        <f t="shared" si="3646"/>
        <v>0</v>
      </c>
      <c r="AJ1596" s="362">
        <f t="shared" si="3646"/>
        <v>0</v>
      </c>
      <c r="AK1596" s="362">
        <f t="shared" si="3646"/>
        <v>0</v>
      </c>
      <c r="AL1596" s="362">
        <f t="shared" si="3646"/>
        <v>0</v>
      </c>
      <c r="AM1596" s="362">
        <f t="shared" si="3646"/>
        <v>0</v>
      </c>
      <c r="AN1596" s="362">
        <f t="shared" si="3646"/>
        <v>0</v>
      </c>
      <c r="AO1596" s="362">
        <f t="shared" si="3646"/>
        <v>0</v>
      </c>
      <c r="AP1596" s="362">
        <f t="shared" si="3646"/>
        <v>0</v>
      </c>
      <c r="AQ1596" s="362">
        <f t="shared" si="3646"/>
        <v>0</v>
      </c>
      <c r="AR1596" s="362">
        <f t="shared" si="3646"/>
        <v>0</v>
      </c>
      <c r="AS1596" s="270"/>
    </row>
    <row r="1597" spans="1:45" ht="15" hidden="1" customHeight="1" outlineLevel="1">
      <c r="A1597" s="464"/>
      <c r="B1597" s="273"/>
      <c r="C1597" s="271"/>
      <c r="D1597" s="251"/>
      <c r="E1597" s="251"/>
      <c r="F1597" s="251"/>
      <c r="G1597" s="251"/>
      <c r="H1597" s="251"/>
      <c r="I1597" s="251"/>
      <c r="J1597" s="251"/>
      <c r="K1597" s="251"/>
      <c r="L1597" s="251"/>
      <c r="M1597" s="251"/>
      <c r="N1597" s="251"/>
      <c r="O1597" s="251"/>
      <c r="P1597" s="251"/>
      <c r="Q1597" s="251"/>
      <c r="R1597" s="251"/>
      <c r="S1597" s="251"/>
      <c r="T1597" s="251"/>
      <c r="U1597" s="251"/>
      <c r="V1597" s="251"/>
      <c r="W1597" s="251"/>
      <c r="X1597" s="251"/>
      <c r="Y1597" s="251"/>
      <c r="Z1597" s="251"/>
      <c r="AA1597" s="251"/>
      <c r="AB1597" s="251"/>
      <c r="AC1597" s="251"/>
      <c r="AD1597" s="251"/>
      <c r="AE1597" s="367"/>
      <c r="AF1597" s="368"/>
      <c r="AG1597" s="367"/>
      <c r="AH1597" s="367"/>
      <c r="AI1597" s="367"/>
      <c r="AJ1597" s="367"/>
      <c r="AK1597" s="367"/>
      <c r="AL1597" s="367"/>
      <c r="AM1597" s="367"/>
      <c r="AN1597" s="367"/>
      <c r="AO1597" s="367"/>
      <c r="AP1597" s="367"/>
      <c r="AQ1597" s="367"/>
      <c r="AR1597" s="367"/>
      <c r="AS1597" s="272"/>
    </row>
    <row r="1598" spans="1:45" ht="15" hidden="1" customHeight="1" outlineLevel="1">
      <c r="A1598" s="464">
        <v>8</v>
      </c>
      <c r="B1598" s="379" t="s">
        <v>101</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66"/>
      <c r="AF1598" s="366"/>
      <c r="AG1598" s="366"/>
      <c r="AH1598" s="366"/>
      <c r="AI1598" s="366"/>
      <c r="AJ1598" s="366"/>
      <c r="AK1598" s="366"/>
      <c r="AL1598" s="366"/>
      <c r="AM1598" s="366"/>
      <c r="AN1598" s="366"/>
      <c r="AO1598" s="366"/>
      <c r="AP1598" s="366"/>
      <c r="AQ1598" s="366"/>
      <c r="AR1598" s="366"/>
      <c r="AS1598" s="256">
        <f>SUM(AE1598:AR1598)</f>
        <v>0</v>
      </c>
    </row>
    <row r="1599" spans="1:45" ht="15" hidden="1" customHeight="1" outlineLevel="1">
      <c r="A1599" s="464"/>
      <c r="B1599" s="254" t="s">
        <v>959</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62">
        <f>AE1598</f>
        <v>0</v>
      </c>
      <c r="AF1599" s="362">
        <f t="shared" ref="AF1599:AR1599" si="3647">AF1598</f>
        <v>0</v>
      </c>
      <c r="AG1599" s="362">
        <f t="shared" si="3647"/>
        <v>0</v>
      </c>
      <c r="AH1599" s="362">
        <f t="shared" si="3647"/>
        <v>0</v>
      </c>
      <c r="AI1599" s="362">
        <f t="shared" si="3647"/>
        <v>0</v>
      </c>
      <c r="AJ1599" s="362">
        <f t="shared" si="3647"/>
        <v>0</v>
      </c>
      <c r="AK1599" s="362">
        <f t="shared" si="3647"/>
        <v>0</v>
      </c>
      <c r="AL1599" s="362">
        <f t="shared" si="3647"/>
        <v>0</v>
      </c>
      <c r="AM1599" s="362">
        <f t="shared" si="3647"/>
        <v>0</v>
      </c>
      <c r="AN1599" s="362">
        <f t="shared" si="3647"/>
        <v>0</v>
      </c>
      <c r="AO1599" s="362">
        <f t="shared" si="3647"/>
        <v>0</v>
      </c>
      <c r="AP1599" s="362">
        <f t="shared" si="3647"/>
        <v>0</v>
      </c>
      <c r="AQ1599" s="362">
        <f t="shared" si="3647"/>
        <v>0</v>
      </c>
      <c r="AR1599" s="362">
        <f t="shared" si="3647"/>
        <v>0</v>
      </c>
      <c r="AS1599" s="270"/>
    </row>
    <row r="1600" spans="1:45" ht="15" hidden="1" customHeight="1" outlineLevel="1">
      <c r="A1600" s="464"/>
      <c r="B1600" s="273"/>
      <c r="C1600" s="271"/>
      <c r="D1600" s="275"/>
      <c r="E1600" s="275"/>
      <c r="F1600" s="275"/>
      <c r="G1600" s="275"/>
      <c r="H1600" s="275"/>
      <c r="I1600" s="275"/>
      <c r="J1600" s="275"/>
      <c r="K1600" s="275"/>
      <c r="L1600" s="275"/>
      <c r="M1600" s="275"/>
      <c r="N1600" s="275"/>
      <c r="O1600" s="275"/>
      <c r="P1600" s="275"/>
      <c r="Q1600" s="251"/>
      <c r="R1600" s="275"/>
      <c r="S1600" s="275"/>
      <c r="T1600" s="275"/>
      <c r="U1600" s="275"/>
      <c r="V1600" s="275"/>
      <c r="W1600" s="275"/>
      <c r="X1600" s="275"/>
      <c r="Y1600" s="275"/>
      <c r="Z1600" s="275"/>
      <c r="AA1600" s="275"/>
      <c r="AB1600" s="275"/>
      <c r="AC1600" s="275"/>
      <c r="AD1600" s="275"/>
      <c r="AE1600" s="367"/>
      <c r="AF1600" s="368"/>
      <c r="AG1600" s="367"/>
      <c r="AH1600" s="367"/>
      <c r="AI1600" s="367"/>
      <c r="AJ1600" s="367"/>
      <c r="AK1600" s="367"/>
      <c r="AL1600" s="367"/>
      <c r="AM1600" s="367"/>
      <c r="AN1600" s="367"/>
      <c r="AO1600" s="367"/>
      <c r="AP1600" s="367"/>
      <c r="AQ1600" s="367"/>
      <c r="AR1600" s="367"/>
      <c r="AS1600" s="272"/>
    </row>
    <row r="1601" spans="1:45" ht="15" hidden="1" customHeight="1" outlineLevel="1">
      <c r="A1601" s="464">
        <v>9</v>
      </c>
      <c r="B1601" s="379" t="s">
        <v>102</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66"/>
      <c r="AF1601" s="366"/>
      <c r="AG1601" s="366"/>
      <c r="AH1601" s="366"/>
      <c r="AI1601" s="366"/>
      <c r="AJ1601" s="366"/>
      <c r="AK1601" s="366"/>
      <c r="AL1601" s="366"/>
      <c r="AM1601" s="366"/>
      <c r="AN1601" s="366"/>
      <c r="AO1601" s="366"/>
      <c r="AP1601" s="366"/>
      <c r="AQ1601" s="366"/>
      <c r="AR1601" s="366"/>
      <c r="AS1601" s="256">
        <f>SUM(AE1601:AR1601)</f>
        <v>0</v>
      </c>
    </row>
    <row r="1602" spans="1:45" ht="15" hidden="1" customHeight="1" outlineLevel="1">
      <c r="A1602" s="464"/>
      <c r="B1602" s="254" t="s">
        <v>959</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62">
        <f>AE1601</f>
        <v>0</v>
      </c>
      <c r="AF1602" s="362">
        <f t="shared" ref="AF1602:AR1602" si="3648">AF1601</f>
        <v>0</v>
      </c>
      <c r="AG1602" s="362">
        <f t="shared" si="3648"/>
        <v>0</v>
      </c>
      <c r="AH1602" s="362">
        <f t="shared" si="3648"/>
        <v>0</v>
      </c>
      <c r="AI1602" s="362">
        <f t="shared" si="3648"/>
        <v>0</v>
      </c>
      <c r="AJ1602" s="362">
        <f t="shared" si="3648"/>
        <v>0</v>
      </c>
      <c r="AK1602" s="362">
        <f t="shared" si="3648"/>
        <v>0</v>
      </c>
      <c r="AL1602" s="362">
        <f t="shared" si="3648"/>
        <v>0</v>
      </c>
      <c r="AM1602" s="362">
        <f t="shared" si="3648"/>
        <v>0</v>
      </c>
      <c r="AN1602" s="362">
        <f t="shared" si="3648"/>
        <v>0</v>
      </c>
      <c r="AO1602" s="362">
        <f t="shared" si="3648"/>
        <v>0</v>
      </c>
      <c r="AP1602" s="362">
        <f t="shared" si="3648"/>
        <v>0</v>
      </c>
      <c r="AQ1602" s="362">
        <f t="shared" si="3648"/>
        <v>0</v>
      </c>
      <c r="AR1602" s="362">
        <f t="shared" si="3648"/>
        <v>0</v>
      </c>
      <c r="AS1602" s="270"/>
    </row>
    <row r="1603" spans="1:45" ht="15" hidden="1" customHeight="1" outlineLevel="1">
      <c r="A1603" s="464"/>
      <c r="B1603" s="273"/>
      <c r="C1603" s="271"/>
      <c r="D1603" s="275"/>
      <c r="E1603" s="275"/>
      <c r="F1603" s="275"/>
      <c r="G1603" s="275"/>
      <c r="H1603" s="275"/>
      <c r="I1603" s="275"/>
      <c r="J1603" s="275"/>
      <c r="K1603" s="275"/>
      <c r="L1603" s="275"/>
      <c r="M1603" s="275"/>
      <c r="N1603" s="275"/>
      <c r="O1603" s="275"/>
      <c r="P1603" s="275"/>
      <c r="Q1603" s="251"/>
      <c r="R1603" s="275"/>
      <c r="S1603" s="275"/>
      <c r="T1603" s="275"/>
      <c r="U1603" s="275"/>
      <c r="V1603" s="275"/>
      <c r="W1603" s="275"/>
      <c r="X1603" s="275"/>
      <c r="Y1603" s="275"/>
      <c r="Z1603" s="275"/>
      <c r="AA1603" s="275"/>
      <c r="AB1603" s="275"/>
      <c r="AC1603" s="275"/>
      <c r="AD1603" s="275"/>
      <c r="AE1603" s="367"/>
      <c r="AF1603" s="367"/>
      <c r="AG1603" s="367"/>
      <c r="AH1603" s="367"/>
      <c r="AI1603" s="367"/>
      <c r="AJ1603" s="367"/>
      <c r="AK1603" s="367"/>
      <c r="AL1603" s="367"/>
      <c r="AM1603" s="367"/>
      <c r="AN1603" s="367"/>
      <c r="AO1603" s="367"/>
      <c r="AP1603" s="367"/>
      <c r="AQ1603" s="367"/>
      <c r="AR1603" s="367"/>
      <c r="AS1603" s="272"/>
    </row>
    <row r="1604" spans="1:45" ht="15" hidden="1" customHeight="1" outlineLevel="1">
      <c r="A1604" s="464">
        <v>10</v>
      </c>
      <c r="B1604" s="379" t="s">
        <v>103</v>
      </c>
      <c r="C1604" s="251" t="s">
        <v>25</v>
      </c>
      <c r="D1604" s="255"/>
      <c r="E1604" s="255"/>
      <c r="F1604" s="255"/>
      <c r="G1604" s="255"/>
      <c r="H1604" s="255"/>
      <c r="I1604" s="255"/>
      <c r="J1604" s="255"/>
      <c r="K1604" s="255"/>
      <c r="L1604" s="255"/>
      <c r="M1604" s="255"/>
      <c r="N1604" s="255"/>
      <c r="O1604" s="255"/>
      <c r="P1604" s="255"/>
      <c r="Q1604" s="255">
        <v>3</v>
      </c>
      <c r="R1604" s="255"/>
      <c r="S1604" s="255"/>
      <c r="T1604" s="255"/>
      <c r="U1604" s="255"/>
      <c r="V1604" s="255"/>
      <c r="W1604" s="255"/>
      <c r="X1604" s="255"/>
      <c r="Y1604" s="255"/>
      <c r="Z1604" s="255"/>
      <c r="AA1604" s="255"/>
      <c r="AB1604" s="255"/>
      <c r="AC1604" s="255"/>
      <c r="AD1604" s="255"/>
      <c r="AE1604" s="366"/>
      <c r="AF1604" s="366"/>
      <c r="AG1604" s="366"/>
      <c r="AH1604" s="366"/>
      <c r="AI1604" s="366"/>
      <c r="AJ1604" s="366"/>
      <c r="AK1604" s="366"/>
      <c r="AL1604" s="366"/>
      <c r="AM1604" s="366"/>
      <c r="AN1604" s="366"/>
      <c r="AO1604" s="366"/>
      <c r="AP1604" s="366"/>
      <c r="AQ1604" s="366"/>
      <c r="AR1604" s="366"/>
      <c r="AS1604" s="256">
        <f>SUM(AE1604:AR1604)</f>
        <v>0</v>
      </c>
    </row>
    <row r="1605" spans="1:45" ht="15" hidden="1" customHeight="1" outlineLevel="1">
      <c r="A1605" s="464"/>
      <c r="B1605" s="254" t="s">
        <v>959</v>
      </c>
      <c r="C1605" s="251" t="s">
        <v>163</v>
      </c>
      <c r="D1605" s="255"/>
      <c r="E1605" s="255"/>
      <c r="F1605" s="255"/>
      <c r="G1605" s="255"/>
      <c r="H1605" s="255"/>
      <c r="I1605" s="255"/>
      <c r="J1605" s="255"/>
      <c r="K1605" s="255"/>
      <c r="L1605" s="255"/>
      <c r="M1605" s="255"/>
      <c r="N1605" s="255"/>
      <c r="O1605" s="255"/>
      <c r="P1605" s="255"/>
      <c r="Q1605" s="255">
        <f>Q1604</f>
        <v>3</v>
      </c>
      <c r="R1605" s="255"/>
      <c r="S1605" s="255"/>
      <c r="T1605" s="255"/>
      <c r="U1605" s="255"/>
      <c r="V1605" s="255"/>
      <c r="W1605" s="255"/>
      <c r="X1605" s="255"/>
      <c r="Y1605" s="255"/>
      <c r="Z1605" s="255"/>
      <c r="AA1605" s="255"/>
      <c r="AB1605" s="255"/>
      <c r="AC1605" s="255"/>
      <c r="AD1605" s="255"/>
      <c r="AE1605" s="362">
        <f>AE1604</f>
        <v>0</v>
      </c>
      <c r="AF1605" s="362">
        <f t="shared" ref="AF1605:AR1605" si="3649">AF1604</f>
        <v>0</v>
      </c>
      <c r="AG1605" s="362">
        <f t="shared" si="3649"/>
        <v>0</v>
      </c>
      <c r="AH1605" s="362">
        <f t="shared" si="3649"/>
        <v>0</v>
      </c>
      <c r="AI1605" s="362">
        <f t="shared" si="3649"/>
        <v>0</v>
      </c>
      <c r="AJ1605" s="362">
        <f t="shared" si="3649"/>
        <v>0</v>
      </c>
      <c r="AK1605" s="362">
        <f t="shared" si="3649"/>
        <v>0</v>
      </c>
      <c r="AL1605" s="362">
        <f t="shared" si="3649"/>
        <v>0</v>
      </c>
      <c r="AM1605" s="362">
        <f t="shared" si="3649"/>
        <v>0</v>
      </c>
      <c r="AN1605" s="362">
        <f t="shared" si="3649"/>
        <v>0</v>
      </c>
      <c r="AO1605" s="362">
        <f t="shared" si="3649"/>
        <v>0</v>
      </c>
      <c r="AP1605" s="362">
        <f t="shared" si="3649"/>
        <v>0</v>
      </c>
      <c r="AQ1605" s="362">
        <f t="shared" si="3649"/>
        <v>0</v>
      </c>
      <c r="AR1605" s="362">
        <f t="shared" si="3649"/>
        <v>0</v>
      </c>
      <c r="AS1605" s="270"/>
    </row>
    <row r="1606" spans="1:45" ht="15" hidden="1" customHeight="1" outlineLevel="1">
      <c r="A1606" s="46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67"/>
      <c r="AF1606" s="368"/>
      <c r="AG1606" s="367"/>
      <c r="AH1606" s="367"/>
      <c r="AI1606" s="367"/>
      <c r="AJ1606" s="367"/>
      <c r="AK1606" s="367"/>
      <c r="AL1606" s="367"/>
      <c r="AM1606" s="367"/>
      <c r="AN1606" s="367"/>
      <c r="AO1606" s="367"/>
      <c r="AP1606" s="367"/>
      <c r="AQ1606" s="367"/>
      <c r="AR1606" s="367"/>
      <c r="AS1606" s="272"/>
    </row>
    <row r="1607" spans="1:45" ht="15" hidden="1" customHeight="1" outlineLevel="1">
      <c r="A1607" s="464"/>
      <c r="B1607" s="248" t="s">
        <v>10</v>
      </c>
      <c r="C1607" s="249"/>
      <c r="D1607" s="249"/>
      <c r="E1607" s="249"/>
      <c r="F1607" s="249"/>
      <c r="G1607" s="249"/>
      <c r="H1607" s="249"/>
      <c r="I1607" s="249"/>
      <c r="J1607" s="249"/>
      <c r="K1607" s="249"/>
      <c r="L1607" s="249"/>
      <c r="M1607" s="249"/>
      <c r="N1607" s="249"/>
      <c r="O1607" s="249"/>
      <c r="P1607" s="249"/>
      <c r="Q1607" s="250"/>
      <c r="R1607" s="249"/>
      <c r="S1607" s="249"/>
      <c r="T1607" s="249"/>
      <c r="U1607" s="249"/>
      <c r="V1607" s="249"/>
      <c r="W1607" s="249"/>
      <c r="X1607" s="249"/>
      <c r="Y1607" s="249"/>
      <c r="Z1607" s="249"/>
      <c r="AA1607" s="249"/>
      <c r="AB1607" s="249"/>
      <c r="AC1607" s="249"/>
      <c r="AD1607" s="249"/>
      <c r="AE1607" s="365"/>
      <c r="AF1607" s="365"/>
      <c r="AG1607" s="365"/>
      <c r="AH1607" s="365"/>
      <c r="AI1607" s="365"/>
      <c r="AJ1607" s="365"/>
      <c r="AK1607" s="365"/>
      <c r="AL1607" s="365"/>
      <c r="AM1607" s="365"/>
      <c r="AN1607" s="365"/>
      <c r="AO1607" s="365"/>
      <c r="AP1607" s="365"/>
      <c r="AQ1607" s="365"/>
      <c r="AR1607" s="365"/>
      <c r="AS1607" s="252"/>
    </row>
    <row r="1608" spans="1:45" ht="15" hidden="1" customHeight="1" outlineLevel="1">
      <c r="A1608" s="464">
        <v>11</v>
      </c>
      <c r="B1608" s="379" t="s">
        <v>104</v>
      </c>
      <c r="C1608" s="251" t="s">
        <v>25</v>
      </c>
      <c r="D1608" s="255"/>
      <c r="E1608" s="255"/>
      <c r="F1608" s="255"/>
      <c r="G1608" s="255"/>
      <c r="H1608" s="255"/>
      <c r="I1608" s="255"/>
      <c r="J1608" s="255"/>
      <c r="K1608" s="255"/>
      <c r="L1608" s="255"/>
      <c r="M1608" s="255"/>
      <c r="N1608" s="255"/>
      <c r="O1608" s="255"/>
      <c r="P1608" s="255"/>
      <c r="Q1608" s="255">
        <v>12</v>
      </c>
      <c r="R1608" s="255"/>
      <c r="S1608" s="255"/>
      <c r="T1608" s="255"/>
      <c r="U1608" s="255"/>
      <c r="V1608" s="255"/>
      <c r="W1608" s="255"/>
      <c r="X1608" s="255"/>
      <c r="Y1608" s="255"/>
      <c r="Z1608" s="255"/>
      <c r="AA1608" s="255"/>
      <c r="AB1608" s="255"/>
      <c r="AC1608" s="255"/>
      <c r="AD1608" s="255"/>
      <c r="AE1608" s="377"/>
      <c r="AF1608" s="366"/>
      <c r="AG1608" s="366"/>
      <c r="AH1608" s="366"/>
      <c r="AI1608" s="366"/>
      <c r="AJ1608" s="366"/>
      <c r="AK1608" s="366"/>
      <c r="AL1608" s="366"/>
      <c r="AM1608" s="366"/>
      <c r="AN1608" s="366"/>
      <c r="AO1608" s="366"/>
      <c r="AP1608" s="366"/>
      <c r="AQ1608" s="366"/>
      <c r="AR1608" s="366"/>
      <c r="AS1608" s="256">
        <f>SUM(AE1608:AR1608)</f>
        <v>0</v>
      </c>
    </row>
    <row r="1609" spans="1:45" ht="15" hidden="1" customHeight="1" outlineLevel="1">
      <c r="A1609" s="464"/>
      <c r="B1609" s="254" t="s">
        <v>959</v>
      </c>
      <c r="C1609" s="251" t="s">
        <v>163</v>
      </c>
      <c r="D1609" s="255"/>
      <c r="E1609" s="255"/>
      <c r="F1609" s="255"/>
      <c r="G1609" s="255"/>
      <c r="H1609" s="255"/>
      <c r="I1609" s="255"/>
      <c r="J1609" s="255"/>
      <c r="K1609" s="255"/>
      <c r="L1609" s="255"/>
      <c r="M1609" s="255"/>
      <c r="N1609" s="255"/>
      <c r="O1609" s="255"/>
      <c r="P1609" s="255"/>
      <c r="Q1609" s="255">
        <f>Q1608</f>
        <v>12</v>
      </c>
      <c r="R1609" s="255"/>
      <c r="S1609" s="255"/>
      <c r="T1609" s="255"/>
      <c r="U1609" s="255"/>
      <c r="V1609" s="255"/>
      <c r="W1609" s="255"/>
      <c r="X1609" s="255"/>
      <c r="Y1609" s="255"/>
      <c r="Z1609" s="255"/>
      <c r="AA1609" s="255"/>
      <c r="AB1609" s="255"/>
      <c r="AC1609" s="255"/>
      <c r="AD1609" s="255"/>
      <c r="AE1609" s="362">
        <f>AE1608</f>
        <v>0</v>
      </c>
      <c r="AF1609" s="362">
        <f t="shared" ref="AF1609:AR1609" si="3650">AF1608</f>
        <v>0</v>
      </c>
      <c r="AG1609" s="362">
        <f t="shared" si="3650"/>
        <v>0</v>
      </c>
      <c r="AH1609" s="362">
        <f t="shared" si="3650"/>
        <v>0</v>
      </c>
      <c r="AI1609" s="362">
        <f t="shared" si="3650"/>
        <v>0</v>
      </c>
      <c r="AJ1609" s="362">
        <f t="shared" si="3650"/>
        <v>0</v>
      </c>
      <c r="AK1609" s="362">
        <f t="shared" si="3650"/>
        <v>0</v>
      </c>
      <c r="AL1609" s="362">
        <f t="shared" si="3650"/>
        <v>0</v>
      </c>
      <c r="AM1609" s="362">
        <f t="shared" si="3650"/>
        <v>0</v>
      </c>
      <c r="AN1609" s="362">
        <f t="shared" si="3650"/>
        <v>0</v>
      </c>
      <c r="AO1609" s="362">
        <f t="shared" si="3650"/>
        <v>0</v>
      </c>
      <c r="AP1609" s="362">
        <f t="shared" si="3650"/>
        <v>0</v>
      </c>
      <c r="AQ1609" s="362">
        <f t="shared" si="3650"/>
        <v>0</v>
      </c>
      <c r="AR1609" s="362">
        <f t="shared" si="3650"/>
        <v>0</v>
      </c>
      <c r="AS1609" s="257"/>
    </row>
    <row r="1610" spans="1:45" ht="15" hidden="1" customHeight="1" outlineLevel="1">
      <c r="A1610" s="464"/>
      <c r="B1610" s="274"/>
      <c r="C1610" s="265"/>
      <c r="D1610" s="251"/>
      <c r="E1610" s="251"/>
      <c r="F1610" s="251"/>
      <c r="G1610" s="251"/>
      <c r="H1610" s="251"/>
      <c r="I1610" s="251"/>
      <c r="J1610" s="251"/>
      <c r="K1610" s="251"/>
      <c r="L1610" s="251"/>
      <c r="M1610" s="251"/>
      <c r="N1610" s="251"/>
      <c r="O1610" s="251"/>
      <c r="P1610" s="251"/>
      <c r="Q1610" s="251"/>
      <c r="R1610" s="251"/>
      <c r="S1610" s="251"/>
      <c r="T1610" s="251"/>
      <c r="U1610" s="251"/>
      <c r="V1610" s="251"/>
      <c r="W1610" s="251"/>
      <c r="X1610" s="251"/>
      <c r="Y1610" s="251"/>
      <c r="Z1610" s="251"/>
      <c r="AA1610" s="251"/>
      <c r="AB1610" s="251"/>
      <c r="AC1610" s="251"/>
      <c r="AD1610" s="251"/>
      <c r="AE1610" s="363"/>
      <c r="AF1610" s="372"/>
      <c r="AG1610" s="372"/>
      <c r="AH1610" s="372"/>
      <c r="AI1610" s="372"/>
      <c r="AJ1610" s="372"/>
      <c r="AK1610" s="372"/>
      <c r="AL1610" s="372"/>
      <c r="AM1610" s="372"/>
      <c r="AN1610" s="372"/>
      <c r="AO1610" s="372"/>
      <c r="AP1610" s="372"/>
      <c r="AQ1610" s="372"/>
      <c r="AR1610" s="372"/>
      <c r="AS1610" s="266"/>
    </row>
    <row r="1611" spans="1:45" ht="28.5" hidden="1" customHeight="1" outlineLevel="1">
      <c r="A1611" s="464">
        <v>12</v>
      </c>
      <c r="B1611" s="379" t="s">
        <v>105</v>
      </c>
      <c r="C1611" s="251" t="s">
        <v>25</v>
      </c>
      <c r="D1611" s="255"/>
      <c r="E1611" s="255"/>
      <c r="F1611" s="255"/>
      <c r="G1611" s="255"/>
      <c r="H1611" s="255"/>
      <c r="I1611" s="255"/>
      <c r="J1611" s="255"/>
      <c r="K1611" s="255"/>
      <c r="L1611" s="255"/>
      <c r="M1611" s="255"/>
      <c r="N1611" s="255"/>
      <c r="O1611" s="255"/>
      <c r="P1611" s="255"/>
      <c r="Q1611" s="255">
        <v>12</v>
      </c>
      <c r="R1611" s="255"/>
      <c r="S1611" s="255"/>
      <c r="T1611" s="255"/>
      <c r="U1611" s="255"/>
      <c r="V1611" s="255"/>
      <c r="W1611" s="255"/>
      <c r="X1611" s="255"/>
      <c r="Y1611" s="255"/>
      <c r="Z1611" s="255"/>
      <c r="AA1611" s="255"/>
      <c r="AB1611" s="255"/>
      <c r="AC1611" s="255"/>
      <c r="AD1611" s="255"/>
      <c r="AE1611" s="361"/>
      <c r="AF1611" s="366"/>
      <c r="AG1611" s="366"/>
      <c r="AH1611" s="366"/>
      <c r="AI1611" s="366"/>
      <c r="AJ1611" s="366"/>
      <c r="AK1611" s="366"/>
      <c r="AL1611" s="366"/>
      <c r="AM1611" s="366"/>
      <c r="AN1611" s="366"/>
      <c r="AO1611" s="366"/>
      <c r="AP1611" s="366"/>
      <c r="AQ1611" s="366"/>
      <c r="AR1611" s="366"/>
      <c r="AS1611" s="256">
        <f>SUM(AE1611:AR1611)</f>
        <v>0</v>
      </c>
    </row>
    <row r="1612" spans="1:45" ht="15" hidden="1" customHeight="1" outlineLevel="1">
      <c r="A1612" s="464"/>
      <c r="B1612" s="254" t="s">
        <v>959</v>
      </c>
      <c r="C1612" s="251" t="s">
        <v>163</v>
      </c>
      <c r="D1612" s="255"/>
      <c r="E1612" s="255"/>
      <c r="F1612" s="255"/>
      <c r="G1612" s="255"/>
      <c r="H1612" s="255"/>
      <c r="I1612" s="255"/>
      <c r="J1612" s="255"/>
      <c r="K1612" s="255"/>
      <c r="L1612" s="255"/>
      <c r="M1612" s="255"/>
      <c r="N1612" s="255"/>
      <c r="O1612" s="255"/>
      <c r="P1612" s="255"/>
      <c r="Q1612" s="255">
        <f>Q1611</f>
        <v>12</v>
      </c>
      <c r="R1612" s="255"/>
      <c r="S1612" s="255"/>
      <c r="T1612" s="255"/>
      <c r="U1612" s="255"/>
      <c r="V1612" s="255"/>
      <c r="W1612" s="255"/>
      <c r="X1612" s="255"/>
      <c r="Y1612" s="255"/>
      <c r="Z1612" s="255"/>
      <c r="AA1612" s="255"/>
      <c r="AB1612" s="255"/>
      <c r="AC1612" s="255"/>
      <c r="AD1612" s="255"/>
      <c r="AE1612" s="362">
        <f>AE1611</f>
        <v>0</v>
      </c>
      <c r="AF1612" s="362">
        <f t="shared" ref="AF1612:AR1612" si="3651">AF1611</f>
        <v>0</v>
      </c>
      <c r="AG1612" s="362">
        <f t="shared" si="3651"/>
        <v>0</v>
      </c>
      <c r="AH1612" s="362">
        <f t="shared" si="3651"/>
        <v>0</v>
      </c>
      <c r="AI1612" s="362">
        <f t="shared" si="3651"/>
        <v>0</v>
      </c>
      <c r="AJ1612" s="362">
        <f t="shared" si="3651"/>
        <v>0</v>
      </c>
      <c r="AK1612" s="362">
        <f t="shared" si="3651"/>
        <v>0</v>
      </c>
      <c r="AL1612" s="362">
        <f t="shared" si="3651"/>
        <v>0</v>
      </c>
      <c r="AM1612" s="362">
        <f t="shared" si="3651"/>
        <v>0</v>
      </c>
      <c r="AN1612" s="362">
        <f t="shared" si="3651"/>
        <v>0</v>
      </c>
      <c r="AO1612" s="362">
        <f t="shared" si="3651"/>
        <v>0</v>
      </c>
      <c r="AP1612" s="362">
        <f t="shared" si="3651"/>
        <v>0</v>
      </c>
      <c r="AQ1612" s="362">
        <f t="shared" si="3651"/>
        <v>0</v>
      </c>
      <c r="AR1612" s="362">
        <f t="shared" si="3651"/>
        <v>0</v>
      </c>
      <c r="AS1612" s="257"/>
    </row>
    <row r="1613" spans="1:45" ht="15" hidden="1" customHeight="1" outlineLevel="1">
      <c r="A1613" s="464"/>
      <c r="B1613" s="274"/>
      <c r="C1613" s="265"/>
      <c r="D1613" s="251"/>
      <c r="E1613" s="251"/>
      <c r="F1613" s="251"/>
      <c r="G1613" s="251"/>
      <c r="H1613" s="251"/>
      <c r="I1613" s="251"/>
      <c r="J1613" s="251"/>
      <c r="K1613" s="251"/>
      <c r="L1613" s="251"/>
      <c r="M1613" s="251"/>
      <c r="N1613" s="251"/>
      <c r="O1613" s="251"/>
      <c r="P1613" s="251"/>
      <c r="Q1613" s="251"/>
      <c r="R1613" s="251"/>
      <c r="S1613" s="251"/>
      <c r="T1613" s="251"/>
      <c r="U1613" s="251"/>
      <c r="V1613" s="251"/>
      <c r="W1613" s="251"/>
      <c r="X1613" s="251"/>
      <c r="Y1613" s="251"/>
      <c r="Z1613" s="251"/>
      <c r="AA1613" s="251"/>
      <c r="AB1613" s="251"/>
      <c r="AC1613" s="251"/>
      <c r="AD1613" s="251"/>
      <c r="AE1613" s="373"/>
      <c r="AF1613" s="373"/>
      <c r="AG1613" s="363"/>
      <c r="AH1613" s="363"/>
      <c r="AI1613" s="363"/>
      <c r="AJ1613" s="363"/>
      <c r="AK1613" s="363"/>
      <c r="AL1613" s="363"/>
      <c r="AM1613" s="363"/>
      <c r="AN1613" s="363"/>
      <c r="AO1613" s="363"/>
      <c r="AP1613" s="363"/>
      <c r="AQ1613" s="363"/>
      <c r="AR1613" s="363"/>
      <c r="AS1613" s="266"/>
    </row>
    <row r="1614" spans="1:45" ht="15" hidden="1" customHeight="1" outlineLevel="1">
      <c r="A1614" s="464">
        <v>13</v>
      </c>
      <c r="B1614" s="379" t="s">
        <v>106</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1"/>
      <c r="AF1614" s="366"/>
      <c r="AG1614" s="366"/>
      <c r="AH1614" s="366"/>
      <c r="AI1614" s="366"/>
      <c r="AJ1614" s="366"/>
      <c r="AK1614" s="366"/>
      <c r="AL1614" s="366"/>
      <c r="AM1614" s="366"/>
      <c r="AN1614" s="366"/>
      <c r="AO1614" s="366"/>
      <c r="AP1614" s="366"/>
      <c r="AQ1614" s="366"/>
      <c r="AR1614" s="366"/>
      <c r="AS1614" s="256">
        <f>SUM(AE1614:AR1614)</f>
        <v>0</v>
      </c>
    </row>
    <row r="1615" spans="1:45" ht="15" hidden="1" customHeight="1" outlineLevel="1">
      <c r="A1615" s="464"/>
      <c r="B1615" s="254" t="s">
        <v>959</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62">
        <f>AE1614</f>
        <v>0</v>
      </c>
      <c r="AF1615" s="362">
        <f t="shared" ref="AF1615:AR1615" si="3652">AF1614</f>
        <v>0</v>
      </c>
      <c r="AG1615" s="362">
        <f t="shared" si="3652"/>
        <v>0</v>
      </c>
      <c r="AH1615" s="362">
        <f t="shared" si="3652"/>
        <v>0</v>
      </c>
      <c r="AI1615" s="362">
        <f t="shared" si="3652"/>
        <v>0</v>
      </c>
      <c r="AJ1615" s="362">
        <f t="shared" si="3652"/>
        <v>0</v>
      </c>
      <c r="AK1615" s="362">
        <f t="shared" si="3652"/>
        <v>0</v>
      </c>
      <c r="AL1615" s="362">
        <f t="shared" si="3652"/>
        <v>0</v>
      </c>
      <c r="AM1615" s="362">
        <f t="shared" si="3652"/>
        <v>0</v>
      </c>
      <c r="AN1615" s="362">
        <f t="shared" si="3652"/>
        <v>0</v>
      </c>
      <c r="AO1615" s="362">
        <f t="shared" si="3652"/>
        <v>0</v>
      </c>
      <c r="AP1615" s="362">
        <f t="shared" si="3652"/>
        <v>0</v>
      </c>
      <c r="AQ1615" s="362">
        <f t="shared" si="3652"/>
        <v>0</v>
      </c>
      <c r="AR1615" s="362">
        <f t="shared" si="3652"/>
        <v>0</v>
      </c>
      <c r="AS1615" s="266"/>
    </row>
    <row r="1616" spans="1:45" ht="15" hidden="1" customHeight="1" outlineLevel="1">
      <c r="A1616" s="46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63"/>
      <c r="AF1616" s="363"/>
      <c r="AG1616" s="363"/>
      <c r="AH1616" s="363"/>
      <c r="AI1616" s="363"/>
      <c r="AJ1616" s="363"/>
      <c r="AK1616" s="363"/>
      <c r="AL1616" s="363"/>
      <c r="AM1616" s="363"/>
      <c r="AN1616" s="363"/>
      <c r="AO1616" s="363"/>
      <c r="AP1616" s="363"/>
      <c r="AQ1616" s="363"/>
      <c r="AR1616" s="363"/>
      <c r="AS1616" s="266"/>
    </row>
    <row r="1617" spans="1:46" ht="15" hidden="1" customHeight="1" outlineLevel="1">
      <c r="A1617" s="464"/>
      <c r="B1617" s="248" t="s">
        <v>107</v>
      </c>
      <c r="C1617" s="249"/>
      <c r="D1617" s="250"/>
      <c r="E1617" s="250"/>
      <c r="F1617" s="250"/>
      <c r="G1617" s="250"/>
      <c r="H1617" s="250"/>
      <c r="I1617" s="250"/>
      <c r="J1617" s="250"/>
      <c r="K1617" s="250"/>
      <c r="L1617" s="250"/>
      <c r="M1617" s="250"/>
      <c r="N1617" s="250"/>
      <c r="O1617" s="250"/>
      <c r="P1617" s="250"/>
      <c r="Q1617" s="250"/>
      <c r="R1617" s="250"/>
      <c r="S1617" s="249"/>
      <c r="T1617" s="249"/>
      <c r="U1617" s="249"/>
      <c r="V1617" s="249"/>
      <c r="W1617" s="249"/>
      <c r="X1617" s="249"/>
      <c r="Y1617" s="249"/>
      <c r="Z1617" s="249"/>
      <c r="AA1617" s="249"/>
      <c r="AB1617" s="249"/>
      <c r="AC1617" s="249"/>
      <c r="AD1617" s="249"/>
      <c r="AE1617" s="365"/>
      <c r="AF1617" s="365"/>
      <c r="AG1617" s="365"/>
      <c r="AH1617" s="365"/>
      <c r="AI1617" s="365"/>
      <c r="AJ1617" s="365"/>
      <c r="AK1617" s="365"/>
      <c r="AL1617" s="365"/>
      <c r="AM1617" s="365"/>
      <c r="AN1617" s="365"/>
      <c r="AO1617" s="365"/>
      <c r="AP1617" s="365"/>
      <c r="AQ1617" s="365"/>
      <c r="AR1617" s="365"/>
      <c r="AS1617" s="252"/>
    </row>
    <row r="1618" spans="1:46" ht="15" hidden="1" customHeight="1" outlineLevel="1">
      <c r="A1618" s="464">
        <v>14</v>
      </c>
      <c r="B1618" s="274" t="s">
        <v>108</v>
      </c>
      <c r="C1618" s="251" t="s">
        <v>25</v>
      </c>
      <c r="D1618" s="255"/>
      <c r="E1618" s="255"/>
      <c r="F1618" s="255"/>
      <c r="G1618" s="255"/>
      <c r="H1618" s="255"/>
      <c r="I1618" s="255"/>
      <c r="J1618" s="255"/>
      <c r="K1618" s="255"/>
      <c r="L1618" s="255"/>
      <c r="M1618" s="255"/>
      <c r="N1618" s="255"/>
      <c r="O1618" s="255"/>
      <c r="P1618" s="255"/>
      <c r="Q1618" s="255">
        <v>12</v>
      </c>
      <c r="R1618" s="255"/>
      <c r="S1618" s="255"/>
      <c r="T1618" s="255"/>
      <c r="U1618" s="255"/>
      <c r="V1618" s="255"/>
      <c r="W1618" s="255"/>
      <c r="X1618" s="255"/>
      <c r="Y1618" s="255"/>
      <c r="Z1618" s="255"/>
      <c r="AA1618" s="255"/>
      <c r="AB1618" s="255"/>
      <c r="AC1618" s="255"/>
      <c r="AD1618" s="255"/>
      <c r="AE1618" s="361"/>
      <c r="AF1618" s="361"/>
      <c r="AG1618" s="361"/>
      <c r="AH1618" s="361"/>
      <c r="AI1618" s="361"/>
      <c r="AJ1618" s="361"/>
      <c r="AK1618" s="361"/>
      <c r="AL1618" s="361"/>
      <c r="AM1618" s="361"/>
      <c r="AN1618" s="361"/>
      <c r="AO1618" s="361"/>
      <c r="AP1618" s="361"/>
      <c r="AQ1618" s="361"/>
      <c r="AR1618" s="361"/>
      <c r="AS1618" s="256">
        <f>SUM(AE1618:AR1618)</f>
        <v>0</v>
      </c>
    </row>
    <row r="1619" spans="1:46" ht="15" hidden="1" customHeight="1" outlineLevel="1">
      <c r="A1619" s="464"/>
      <c r="B1619" s="254" t="s">
        <v>959</v>
      </c>
      <c r="C1619" s="251" t="s">
        <v>163</v>
      </c>
      <c r="D1619" s="255"/>
      <c r="E1619" s="255"/>
      <c r="F1619" s="255"/>
      <c r="G1619" s="255"/>
      <c r="H1619" s="255"/>
      <c r="I1619" s="255"/>
      <c r="J1619" s="255"/>
      <c r="K1619" s="255"/>
      <c r="L1619" s="255"/>
      <c r="M1619" s="255"/>
      <c r="N1619" s="255"/>
      <c r="O1619" s="255"/>
      <c r="P1619" s="255"/>
      <c r="Q1619" s="255">
        <f>Q1618</f>
        <v>12</v>
      </c>
      <c r="R1619" s="255"/>
      <c r="S1619" s="255"/>
      <c r="T1619" s="255"/>
      <c r="U1619" s="255"/>
      <c r="V1619" s="255"/>
      <c r="W1619" s="255"/>
      <c r="X1619" s="255"/>
      <c r="Y1619" s="255"/>
      <c r="Z1619" s="255"/>
      <c r="AA1619" s="255"/>
      <c r="AB1619" s="255"/>
      <c r="AC1619" s="255"/>
      <c r="AD1619" s="255"/>
      <c r="AE1619" s="362">
        <f>AE1618</f>
        <v>0</v>
      </c>
      <c r="AF1619" s="362">
        <f t="shared" ref="AF1619:AR1619" si="3653">AF1618</f>
        <v>0</v>
      </c>
      <c r="AG1619" s="362">
        <f t="shared" si="3653"/>
        <v>0</v>
      </c>
      <c r="AH1619" s="362">
        <f t="shared" si="3653"/>
        <v>0</v>
      </c>
      <c r="AI1619" s="362">
        <f t="shared" si="3653"/>
        <v>0</v>
      </c>
      <c r="AJ1619" s="362">
        <f t="shared" si="3653"/>
        <v>0</v>
      </c>
      <c r="AK1619" s="362">
        <f t="shared" si="3653"/>
        <v>0</v>
      </c>
      <c r="AL1619" s="362">
        <f t="shared" si="3653"/>
        <v>0</v>
      </c>
      <c r="AM1619" s="362">
        <f t="shared" si="3653"/>
        <v>0</v>
      </c>
      <c r="AN1619" s="362">
        <f t="shared" si="3653"/>
        <v>0</v>
      </c>
      <c r="AO1619" s="362">
        <f t="shared" si="3653"/>
        <v>0</v>
      </c>
      <c r="AP1619" s="362">
        <f t="shared" si="3653"/>
        <v>0</v>
      </c>
      <c r="AQ1619" s="362">
        <f t="shared" si="3653"/>
        <v>0</v>
      </c>
      <c r="AR1619" s="362">
        <f t="shared" si="3653"/>
        <v>0</v>
      </c>
      <c r="AS1619" s="257"/>
    </row>
    <row r="1620" spans="1:46" ht="15" hidden="1" customHeight="1" outlineLevel="1">
      <c r="A1620" s="464"/>
      <c r="B1620" s="274"/>
      <c r="C1620" s="265"/>
      <c r="D1620" s="251"/>
      <c r="E1620" s="251"/>
      <c r="F1620" s="251"/>
      <c r="G1620" s="251"/>
      <c r="H1620" s="251"/>
      <c r="I1620" s="251"/>
      <c r="J1620" s="251"/>
      <c r="K1620" s="251"/>
      <c r="L1620" s="251"/>
      <c r="M1620" s="251"/>
      <c r="N1620" s="251"/>
      <c r="O1620" s="251"/>
      <c r="P1620" s="251"/>
      <c r="Q1620" s="414"/>
      <c r="R1620" s="251"/>
      <c r="S1620" s="251"/>
      <c r="T1620" s="251"/>
      <c r="U1620" s="251"/>
      <c r="V1620" s="251"/>
      <c r="W1620" s="251"/>
      <c r="X1620" s="251"/>
      <c r="Y1620" s="251"/>
      <c r="Z1620" s="251"/>
      <c r="AA1620" s="251"/>
      <c r="AB1620" s="251"/>
      <c r="AC1620" s="251"/>
      <c r="AD1620" s="251"/>
      <c r="AE1620" s="363"/>
      <c r="AF1620" s="363"/>
      <c r="AG1620" s="363"/>
      <c r="AH1620" s="363"/>
      <c r="AI1620" s="363"/>
      <c r="AJ1620" s="363"/>
      <c r="AK1620" s="363"/>
      <c r="AL1620" s="363"/>
      <c r="AM1620" s="363"/>
      <c r="AN1620" s="363"/>
      <c r="AO1620" s="363"/>
      <c r="AP1620" s="363"/>
      <c r="AQ1620" s="363"/>
      <c r="AR1620" s="363"/>
      <c r="AS1620" s="261"/>
      <c r="AT1620" s="544"/>
    </row>
    <row r="1621" spans="1:46" s="243" customFormat="1" ht="15.75" hidden="1" outlineLevel="1">
      <c r="A1621" s="464"/>
      <c r="B1621" s="248" t="s">
        <v>488</v>
      </c>
      <c r="C1621" s="251"/>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7"/>
      <c r="AL1621" s="367"/>
      <c r="AM1621" s="367"/>
      <c r="AN1621" s="367"/>
      <c r="AO1621" s="367"/>
      <c r="AP1621" s="367"/>
      <c r="AQ1621" s="367"/>
      <c r="AR1621" s="367"/>
      <c r="AS1621" s="453"/>
      <c r="AT1621" s="545"/>
    </row>
    <row r="1622" spans="1:46" hidden="1" outlineLevel="1">
      <c r="A1622" s="464">
        <v>15</v>
      </c>
      <c r="B1622" s="254" t="s">
        <v>493</v>
      </c>
      <c r="C1622" s="251" t="s">
        <v>25</v>
      </c>
      <c r="D1622" s="255"/>
      <c r="E1622" s="255"/>
      <c r="F1622" s="255"/>
      <c r="G1622" s="255"/>
      <c r="H1622" s="255"/>
      <c r="I1622" s="255"/>
      <c r="J1622" s="255"/>
      <c r="K1622" s="255"/>
      <c r="L1622" s="255"/>
      <c r="M1622" s="255"/>
      <c r="N1622" s="255"/>
      <c r="O1622" s="255"/>
      <c r="P1622" s="255"/>
      <c r="Q1622" s="255">
        <v>0</v>
      </c>
      <c r="R1622" s="255"/>
      <c r="S1622" s="255"/>
      <c r="T1622" s="255"/>
      <c r="U1622" s="255"/>
      <c r="V1622" s="255"/>
      <c r="W1622" s="255"/>
      <c r="X1622" s="255"/>
      <c r="Y1622" s="255"/>
      <c r="Z1622" s="255"/>
      <c r="AA1622" s="255"/>
      <c r="AB1622" s="255"/>
      <c r="AC1622" s="255"/>
      <c r="AD1622" s="255"/>
      <c r="AE1622" s="361"/>
      <c r="AF1622" s="361"/>
      <c r="AG1622" s="361"/>
      <c r="AH1622" s="361"/>
      <c r="AI1622" s="361"/>
      <c r="AJ1622" s="361"/>
      <c r="AK1622" s="361"/>
      <c r="AL1622" s="361"/>
      <c r="AM1622" s="361"/>
      <c r="AN1622" s="361"/>
      <c r="AO1622" s="361"/>
      <c r="AP1622" s="361"/>
      <c r="AQ1622" s="361"/>
      <c r="AR1622" s="361"/>
      <c r="AS1622" s="546">
        <f>SUM(AE1622:AR1622)</f>
        <v>0</v>
      </c>
      <c r="AT1622" s="544"/>
    </row>
    <row r="1623" spans="1:46" hidden="1" outlineLevel="1">
      <c r="A1623" s="464"/>
      <c r="B1623" s="254" t="s">
        <v>959</v>
      </c>
      <c r="C1623" s="251" t="s">
        <v>163</v>
      </c>
      <c r="D1623" s="255"/>
      <c r="E1623" s="255"/>
      <c r="F1623" s="255"/>
      <c r="G1623" s="255"/>
      <c r="H1623" s="255"/>
      <c r="I1623" s="255"/>
      <c r="J1623" s="255"/>
      <c r="K1623" s="255"/>
      <c r="L1623" s="255"/>
      <c r="M1623" s="255"/>
      <c r="N1623" s="255"/>
      <c r="O1623" s="255"/>
      <c r="P1623" s="255"/>
      <c r="Q1623" s="255">
        <f>Q1622</f>
        <v>0</v>
      </c>
      <c r="R1623" s="255"/>
      <c r="S1623" s="255"/>
      <c r="T1623" s="255"/>
      <c r="U1623" s="255"/>
      <c r="V1623" s="255"/>
      <c r="W1623" s="255"/>
      <c r="X1623" s="255"/>
      <c r="Y1623" s="255"/>
      <c r="Z1623" s="255"/>
      <c r="AA1623" s="255"/>
      <c r="AB1623" s="255"/>
      <c r="AC1623" s="255"/>
      <c r="AD1623" s="255"/>
      <c r="AE1623" s="362">
        <f>AE1622</f>
        <v>0</v>
      </c>
      <c r="AF1623" s="362">
        <f>AF1622</f>
        <v>0</v>
      </c>
      <c r="AG1623" s="362">
        <f t="shared" ref="AG1623:AI1623" si="3654">AG1622</f>
        <v>0</v>
      </c>
      <c r="AH1623" s="362">
        <f t="shared" si="3654"/>
        <v>0</v>
      </c>
      <c r="AI1623" s="362">
        <f t="shared" si="3654"/>
        <v>0</v>
      </c>
      <c r="AJ1623" s="362">
        <f>AJ1622</f>
        <v>0</v>
      </c>
      <c r="AK1623" s="362">
        <f t="shared" ref="AK1623:AR1623" si="3655">AK1622</f>
        <v>0</v>
      </c>
      <c r="AL1623" s="362">
        <f t="shared" si="3655"/>
        <v>0</v>
      </c>
      <c r="AM1623" s="362">
        <f t="shared" si="3655"/>
        <v>0</v>
      </c>
      <c r="AN1623" s="362">
        <f t="shared" si="3655"/>
        <v>0</v>
      </c>
      <c r="AO1623" s="362">
        <f t="shared" si="3655"/>
        <v>0</v>
      </c>
      <c r="AP1623" s="362">
        <f t="shared" si="3655"/>
        <v>0</v>
      </c>
      <c r="AQ1623" s="362">
        <f t="shared" si="3655"/>
        <v>0</v>
      </c>
      <c r="AR1623" s="362">
        <f t="shared" si="3655"/>
        <v>0</v>
      </c>
      <c r="AS1623" s="257"/>
    </row>
    <row r="1624" spans="1:46" hidden="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s="243" customFormat="1" hidden="1" outlineLevel="1">
      <c r="A1625" s="464">
        <v>16</v>
      </c>
      <c r="B1625" s="283" t="s">
        <v>489</v>
      </c>
      <c r="C1625" s="251" t="s">
        <v>25</v>
      </c>
      <c r="D1625" s="255"/>
      <c r="E1625" s="255"/>
      <c r="F1625" s="255"/>
      <c r="G1625" s="255"/>
      <c r="H1625" s="255"/>
      <c r="I1625" s="255"/>
      <c r="J1625" s="255"/>
      <c r="K1625" s="255"/>
      <c r="L1625" s="255"/>
      <c r="M1625" s="255"/>
      <c r="N1625" s="255"/>
      <c r="O1625" s="255"/>
      <c r="P1625" s="255"/>
      <c r="Q1625" s="255">
        <v>0</v>
      </c>
      <c r="R1625" s="255"/>
      <c r="S1625" s="255"/>
      <c r="T1625" s="255"/>
      <c r="U1625" s="255"/>
      <c r="V1625" s="255"/>
      <c r="W1625" s="255"/>
      <c r="X1625" s="255"/>
      <c r="Y1625" s="255"/>
      <c r="Z1625" s="255"/>
      <c r="AA1625" s="255"/>
      <c r="AB1625" s="255"/>
      <c r="AC1625" s="255"/>
      <c r="AD1625" s="255"/>
      <c r="AE1625" s="361"/>
      <c r="AF1625" s="361"/>
      <c r="AG1625" s="361"/>
      <c r="AH1625" s="361"/>
      <c r="AI1625" s="361"/>
      <c r="AJ1625" s="361"/>
      <c r="AK1625" s="361"/>
      <c r="AL1625" s="361"/>
      <c r="AM1625" s="361"/>
      <c r="AN1625" s="361"/>
      <c r="AO1625" s="361"/>
      <c r="AP1625" s="361"/>
      <c r="AQ1625" s="361"/>
      <c r="AR1625" s="361"/>
      <c r="AS1625" s="256">
        <f>SUM(AE1625:AR1625)</f>
        <v>0</v>
      </c>
    </row>
    <row r="1626" spans="1:46" s="243" customFormat="1" hidden="1" outlineLevel="1">
      <c r="A1626" s="464"/>
      <c r="B1626" s="254" t="s">
        <v>959</v>
      </c>
      <c r="C1626" s="251" t="s">
        <v>163</v>
      </c>
      <c r="D1626" s="255"/>
      <c r="E1626" s="255"/>
      <c r="F1626" s="255"/>
      <c r="G1626" s="255"/>
      <c r="H1626" s="255"/>
      <c r="I1626" s="255"/>
      <c r="J1626" s="255"/>
      <c r="K1626" s="255"/>
      <c r="L1626" s="255"/>
      <c r="M1626" s="255"/>
      <c r="N1626" s="255"/>
      <c r="O1626" s="255"/>
      <c r="P1626" s="255"/>
      <c r="Q1626" s="255">
        <f>Q1625</f>
        <v>0</v>
      </c>
      <c r="R1626" s="255"/>
      <c r="S1626" s="255"/>
      <c r="T1626" s="255"/>
      <c r="U1626" s="255"/>
      <c r="V1626" s="255"/>
      <c r="W1626" s="255"/>
      <c r="X1626" s="255"/>
      <c r="Y1626" s="255"/>
      <c r="Z1626" s="255"/>
      <c r="AA1626" s="255"/>
      <c r="AB1626" s="255"/>
      <c r="AC1626" s="255"/>
      <c r="AD1626" s="255"/>
      <c r="AE1626" s="362">
        <f>AE1625</f>
        <v>0</v>
      </c>
      <c r="AF1626" s="362">
        <f t="shared" ref="AF1626:AQ1626" si="3656">AF1625</f>
        <v>0</v>
      </c>
      <c r="AG1626" s="362">
        <f t="shared" si="3656"/>
        <v>0</v>
      </c>
      <c r="AH1626" s="362">
        <f t="shared" si="3656"/>
        <v>0</v>
      </c>
      <c r="AI1626" s="362">
        <f t="shared" si="3656"/>
        <v>0</v>
      </c>
      <c r="AJ1626" s="362">
        <f t="shared" si="3656"/>
        <v>0</v>
      </c>
      <c r="AK1626" s="362">
        <f t="shared" si="3656"/>
        <v>0</v>
      </c>
      <c r="AL1626" s="362">
        <f t="shared" si="3656"/>
        <v>0</v>
      </c>
      <c r="AM1626" s="362">
        <f t="shared" si="3656"/>
        <v>0</v>
      </c>
      <c r="AN1626" s="362">
        <f t="shared" si="3656"/>
        <v>0</v>
      </c>
      <c r="AO1626" s="362">
        <f t="shared" si="3656"/>
        <v>0</v>
      </c>
      <c r="AP1626" s="362">
        <f t="shared" si="3656"/>
        <v>0</v>
      </c>
      <c r="AQ1626" s="362">
        <f t="shared" si="3656"/>
        <v>0</v>
      </c>
      <c r="AR1626" s="362">
        <f>AR1625</f>
        <v>0</v>
      </c>
      <c r="AS1626" s="257"/>
    </row>
    <row r="1627" spans="1:46" s="243" customFormat="1" hidden="1" outlineLevel="1">
      <c r="A1627" s="464"/>
      <c r="B1627" s="283"/>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7"/>
      <c r="AL1627" s="367"/>
      <c r="AM1627" s="367"/>
      <c r="AN1627" s="367"/>
      <c r="AO1627" s="367"/>
      <c r="AP1627" s="367"/>
      <c r="AQ1627" s="367"/>
      <c r="AR1627" s="367"/>
      <c r="AS1627" s="272"/>
    </row>
    <row r="1628" spans="1:46" ht="15.75" hidden="1" outlineLevel="1">
      <c r="A1628" s="464"/>
      <c r="B1628" s="455" t="s">
        <v>494</v>
      </c>
      <c r="C1628" s="279"/>
      <c r="D1628" s="250"/>
      <c r="E1628" s="249"/>
      <c r="F1628" s="249"/>
      <c r="G1628" s="249"/>
      <c r="H1628" s="249"/>
      <c r="I1628" s="249"/>
      <c r="J1628" s="249"/>
      <c r="K1628" s="249"/>
      <c r="L1628" s="249"/>
      <c r="M1628" s="249"/>
      <c r="N1628" s="249"/>
      <c r="O1628" s="249"/>
      <c r="P1628" s="249"/>
      <c r="Q1628" s="250"/>
      <c r="R1628" s="249"/>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idden="1" outlineLevel="1">
      <c r="A1629" s="464">
        <v>17</v>
      </c>
      <c r="B1629" s="379" t="s">
        <v>112</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77"/>
      <c r="AF1629" s="361"/>
      <c r="AG1629" s="361"/>
      <c r="AH1629" s="361"/>
      <c r="AI1629" s="361"/>
      <c r="AJ1629" s="361"/>
      <c r="AK1629" s="361"/>
      <c r="AL1629" s="366"/>
      <c r="AM1629" s="366"/>
      <c r="AN1629" s="366"/>
      <c r="AO1629" s="366"/>
      <c r="AP1629" s="366"/>
      <c r="AQ1629" s="366"/>
      <c r="AR1629" s="366"/>
      <c r="AS1629" s="256">
        <f>SUM(AE1629:AR1629)</f>
        <v>0</v>
      </c>
    </row>
    <row r="1630" spans="1:46" hidden="1" outlineLevel="1">
      <c r="A1630" s="464"/>
      <c r="B1630" s="254" t="s">
        <v>959</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3657">AF1629</f>
        <v>0</v>
      </c>
      <c r="AG1630" s="362">
        <f t="shared" si="3657"/>
        <v>0</v>
      </c>
      <c r="AH1630" s="362">
        <f t="shared" si="3657"/>
        <v>0</v>
      </c>
      <c r="AI1630" s="362">
        <f t="shared" si="3657"/>
        <v>0</v>
      </c>
      <c r="AJ1630" s="362">
        <f t="shared" si="3657"/>
        <v>0</v>
      </c>
      <c r="AK1630" s="362">
        <f t="shared" si="3657"/>
        <v>0</v>
      </c>
      <c r="AL1630" s="362">
        <f t="shared" si="3657"/>
        <v>0</v>
      </c>
      <c r="AM1630" s="362">
        <f t="shared" si="3657"/>
        <v>0</v>
      </c>
      <c r="AN1630" s="362">
        <f t="shared" si="3657"/>
        <v>0</v>
      </c>
      <c r="AO1630" s="362">
        <f t="shared" si="3657"/>
        <v>0</v>
      </c>
      <c r="AP1630" s="362">
        <f t="shared" si="3657"/>
        <v>0</v>
      </c>
      <c r="AQ1630" s="362">
        <f t="shared" si="3657"/>
        <v>0</v>
      </c>
      <c r="AR1630" s="362">
        <f t="shared" si="3657"/>
        <v>0</v>
      </c>
      <c r="AS1630" s="266"/>
    </row>
    <row r="1631" spans="1:46" hidden="1" outlineLevel="1">
      <c r="A1631" s="464"/>
      <c r="B1631" s="254"/>
      <c r="C1631" s="251"/>
      <c r="D1631" s="251"/>
      <c r="E1631" s="251"/>
      <c r="F1631" s="251"/>
      <c r="G1631" s="251"/>
      <c r="H1631" s="251"/>
      <c r="I1631" s="251"/>
      <c r="J1631" s="251"/>
      <c r="K1631" s="251"/>
      <c r="L1631" s="251"/>
      <c r="M1631" s="251"/>
      <c r="N1631" s="251"/>
      <c r="O1631" s="251"/>
      <c r="P1631" s="251"/>
      <c r="Q1631" s="251"/>
      <c r="R1631" s="251"/>
      <c r="S1631" s="251"/>
      <c r="T1631" s="251"/>
      <c r="U1631" s="251"/>
      <c r="V1631" s="251"/>
      <c r="W1631" s="251"/>
      <c r="X1631" s="251"/>
      <c r="Y1631" s="251"/>
      <c r="Z1631" s="251"/>
      <c r="AA1631" s="251"/>
      <c r="AB1631" s="251"/>
      <c r="AC1631" s="251"/>
      <c r="AD1631" s="251"/>
      <c r="AE1631" s="373"/>
      <c r="AF1631" s="376"/>
      <c r="AG1631" s="376"/>
      <c r="AH1631" s="376"/>
      <c r="AI1631" s="376"/>
      <c r="AJ1631" s="376"/>
      <c r="AK1631" s="376"/>
      <c r="AL1631" s="376"/>
      <c r="AM1631" s="376"/>
      <c r="AN1631" s="376"/>
      <c r="AO1631" s="376"/>
      <c r="AP1631" s="376"/>
      <c r="AQ1631" s="376"/>
      <c r="AR1631" s="376"/>
      <c r="AS1631" s="266"/>
    </row>
    <row r="1632" spans="1:46" hidden="1" outlineLevel="1">
      <c r="A1632" s="464">
        <v>18</v>
      </c>
      <c r="B1632" s="379" t="s">
        <v>109</v>
      </c>
      <c r="C1632" s="251" t="s">
        <v>25</v>
      </c>
      <c r="D1632" s="255"/>
      <c r="E1632" s="255"/>
      <c r="F1632" s="255"/>
      <c r="G1632" s="255"/>
      <c r="H1632" s="255"/>
      <c r="I1632" s="255"/>
      <c r="J1632" s="255"/>
      <c r="K1632" s="255"/>
      <c r="L1632" s="255"/>
      <c r="M1632" s="255"/>
      <c r="N1632" s="255"/>
      <c r="O1632" s="255"/>
      <c r="P1632" s="255"/>
      <c r="Q1632" s="255">
        <v>12</v>
      </c>
      <c r="R1632" s="255"/>
      <c r="S1632" s="255"/>
      <c r="T1632" s="255"/>
      <c r="U1632" s="255"/>
      <c r="V1632" s="255"/>
      <c r="W1632" s="255"/>
      <c r="X1632" s="255"/>
      <c r="Y1632" s="255"/>
      <c r="Z1632" s="255"/>
      <c r="AA1632" s="255"/>
      <c r="AB1632" s="255"/>
      <c r="AC1632" s="255"/>
      <c r="AD1632" s="255"/>
      <c r="AE1632" s="377"/>
      <c r="AF1632" s="361"/>
      <c r="AG1632" s="361"/>
      <c r="AH1632" s="361"/>
      <c r="AI1632" s="361"/>
      <c r="AJ1632" s="361"/>
      <c r="AK1632" s="361"/>
      <c r="AL1632" s="366"/>
      <c r="AM1632" s="366"/>
      <c r="AN1632" s="366"/>
      <c r="AO1632" s="366"/>
      <c r="AP1632" s="366"/>
      <c r="AQ1632" s="366"/>
      <c r="AR1632" s="366"/>
      <c r="AS1632" s="256">
        <f>SUM(AE1632:AR1632)</f>
        <v>0</v>
      </c>
    </row>
    <row r="1633" spans="1:45" hidden="1" outlineLevel="1">
      <c r="A1633" s="464"/>
      <c r="B1633" s="254" t="s">
        <v>959</v>
      </c>
      <c r="C1633" s="251" t="s">
        <v>163</v>
      </c>
      <c r="D1633" s="255"/>
      <c r="E1633" s="255"/>
      <c r="F1633" s="255"/>
      <c r="G1633" s="255"/>
      <c r="H1633" s="255"/>
      <c r="I1633" s="255"/>
      <c r="J1633" s="255"/>
      <c r="K1633" s="255"/>
      <c r="L1633" s="255"/>
      <c r="M1633" s="255"/>
      <c r="N1633" s="255"/>
      <c r="O1633" s="255"/>
      <c r="P1633" s="255"/>
      <c r="Q1633" s="255">
        <f>Q1632</f>
        <v>12</v>
      </c>
      <c r="R1633" s="255"/>
      <c r="S1633" s="255"/>
      <c r="T1633" s="255"/>
      <c r="U1633" s="255"/>
      <c r="V1633" s="255"/>
      <c r="W1633" s="255"/>
      <c r="X1633" s="255"/>
      <c r="Y1633" s="255"/>
      <c r="Z1633" s="255"/>
      <c r="AA1633" s="255"/>
      <c r="AB1633" s="255"/>
      <c r="AC1633" s="255"/>
      <c r="AD1633" s="255"/>
      <c r="AE1633" s="362">
        <f>AE1632</f>
        <v>0</v>
      </c>
      <c r="AF1633" s="362">
        <f t="shared" ref="AF1633:AR1633" si="3658">AF1632</f>
        <v>0</v>
      </c>
      <c r="AG1633" s="362">
        <f t="shared" si="3658"/>
        <v>0</v>
      </c>
      <c r="AH1633" s="362">
        <f t="shared" si="3658"/>
        <v>0</v>
      </c>
      <c r="AI1633" s="362">
        <f t="shared" si="3658"/>
        <v>0</v>
      </c>
      <c r="AJ1633" s="362">
        <f t="shared" si="3658"/>
        <v>0</v>
      </c>
      <c r="AK1633" s="362">
        <f t="shared" si="3658"/>
        <v>0</v>
      </c>
      <c r="AL1633" s="362">
        <f t="shared" si="3658"/>
        <v>0</v>
      </c>
      <c r="AM1633" s="362">
        <f t="shared" si="3658"/>
        <v>0</v>
      </c>
      <c r="AN1633" s="362">
        <f t="shared" si="3658"/>
        <v>0</v>
      </c>
      <c r="AO1633" s="362">
        <f t="shared" si="3658"/>
        <v>0</v>
      </c>
      <c r="AP1633" s="362">
        <f t="shared" si="3658"/>
        <v>0</v>
      </c>
      <c r="AQ1633" s="362">
        <f t="shared" si="3658"/>
        <v>0</v>
      </c>
      <c r="AR1633" s="362">
        <f t="shared" si="3658"/>
        <v>0</v>
      </c>
      <c r="AS1633" s="266"/>
    </row>
    <row r="1634" spans="1:45" hidden="1" outlineLevel="1">
      <c r="A1634" s="464"/>
      <c r="B1634" s="281"/>
      <c r="C1634" s="251"/>
      <c r="D1634" s="251"/>
      <c r="E1634" s="251"/>
      <c r="F1634" s="251"/>
      <c r="G1634" s="251"/>
      <c r="H1634" s="251"/>
      <c r="I1634" s="251"/>
      <c r="J1634" s="251"/>
      <c r="K1634" s="251"/>
      <c r="L1634" s="251"/>
      <c r="M1634" s="251"/>
      <c r="N1634" s="251"/>
      <c r="O1634" s="251"/>
      <c r="P1634" s="251"/>
      <c r="Q1634" s="251"/>
      <c r="R1634" s="251"/>
      <c r="S1634" s="251"/>
      <c r="T1634" s="251"/>
      <c r="U1634" s="251"/>
      <c r="V1634" s="251"/>
      <c r="W1634" s="251"/>
      <c r="X1634" s="251"/>
      <c r="Y1634" s="251"/>
      <c r="Z1634" s="251"/>
      <c r="AA1634" s="251"/>
      <c r="AB1634" s="251"/>
      <c r="AC1634" s="251"/>
      <c r="AD1634" s="251"/>
      <c r="AE1634" s="374"/>
      <c r="AF1634" s="375"/>
      <c r="AG1634" s="375"/>
      <c r="AH1634" s="375"/>
      <c r="AI1634" s="375"/>
      <c r="AJ1634" s="375"/>
      <c r="AK1634" s="375"/>
      <c r="AL1634" s="375"/>
      <c r="AM1634" s="375"/>
      <c r="AN1634" s="375"/>
      <c r="AO1634" s="375"/>
      <c r="AP1634" s="375"/>
      <c r="AQ1634" s="375"/>
      <c r="AR1634" s="375"/>
      <c r="AS1634" s="257"/>
    </row>
    <row r="1635" spans="1:45" hidden="1" outlineLevel="1">
      <c r="A1635" s="464">
        <v>19</v>
      </c>
      <c r="B1635" s="379" t="s">
        <v>111</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77"/>
      <c r="AF1635" s="361"/>
      <c r="AG1635" s="361"/>
      <c r="AH1635" s="361"/>
      <c r="AI1635" s="361"/>
      <c r="AJ1635" s="361"/>
      <c r="AK1635" s="361"/>
      <c r="AL1635" s="366"/>
      <c r="AM1635" s="366"/>
      <c r="AN1635" s="366"/>
      <c r="AO1635" s="366"/>
      <c r="AP1635" s="366"/>
      <c r="AQ1635" s="366"/>
      <c r="AR1635" s="366"/>
      <c r="AS1635" s="256">
        <f>SUM(AE1635:AR1635)</f>
        <v>0</v>
      </c>
    </row>
    <row r="1636" spans="1:45" hidden="1" outlineLevel="1">
      <c r="A1636" s="464"/>
      <c r="B1636" s="254" t="s">
        <v>959</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62">
        <f>AE1635</f>
        <v>0</v>
      </c>
      <c r="AF1636" s="362">
        <f t="shared" ref="AF1636:AR1636" si="3659">AF1635</f>
        <v>0</v>
      </c>
      <c r="AG1636" s="362">
        <f t="shared" si="3659"/>
        <v>0</v>
      </c>
      <c r="AH1636" s="362">
        <f t="shared" si="3659"/>
        <v>0</v>
      </c>
      <c r="AI1636" s="362">
        <f t="shared" si="3659"/>
        <v>0</v>
      </c>
      <c r="AJ1636" s="362">
        <f t="shared" si="3659"/>
        <v>0</v>
      </c>
      <c r="AK1636" s="362">
        <f t="shared" si="3659"/>
        <v>0</v>
      </c>
      <c r="AL1636" s="362">
        <f t="shared" si="3659"/>
        <v>0</v>
      </c>
      <c r="AM1636" s="362">
        <f t="shared" si="3659"/>
        <v>0</v>
      </c>
      <c r="AN1636" s="362">
        <f t="shared" si="3659"/>
        <v>0</v>
      </c>
      <c r="AO1636" s="362">
        <f t="shared" si="3659"/>
        <v>0</v>
      </c>
      <c r="AP1636" s="362">
        <f t="shared" si="3659"/>
        <v>0</v>
      </c>
      <c r="AQ1636" s="362">
        <f t="shared" si="3659"/>
        <v>0</v>
      </c>
      <c r="AR1636" s="362">
        <f t="shared" si="3659"/>
        <v>0</v>
      </c>
      <c r="AS1636" s="257"/>
    </row>
    <row r="1637" spans="1:45" hidden="1" outlineLevel="1">
      <c r="A1637" s="464"/>
      <c r="B1637" s="281"/>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3"/>
      <c r="AF1637" s="363"/>
      <c r="AG1637" s="363"/>
      <c r="AH1637" s="363"/>
      <c r="AI1637" s="363"/>
      <c r="AJ1637" s="363"/>
      <c r="AK1637" s="363"/>
      <c r="AL1637" s="363"/>
      <c r="AM1637" s="363"/>
      <c r="AN1637" s="363"/>
      <c r="AO1637" s="363"/>
      <c r="AP1637" s="363"/>
      <c r="AQ1637" s="363"/>
      <c r="AR1637" s="363"/>
      <c r="AS1637" s="266"/>
    </row>
    <row r="1638" spans="1:45" hidden="1" outlineLevel="1">
      <c r="A1638" s="464">
        <v>20</v>
      </c>
      <c r="B1638" s="379" t="s">
        <v>110</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77"/>
      <c r="AF1638" s="361"/>
      <c r="AG1638" s="361"/>
      <c r="AH1638" s="361"/>
      <c r="AI1638" s="361"/>
      <c r="AJ1638" s="361"/>
      <c r="AK1638" s="361"/>
      <c r="AL1638" s="366"/>
      <c r="AM1638" s="366"/>
      <c r="AN1638" s="366"/>
      <c r="AO1638" s="366"/>
      <c r="AP1638" s="366"/>
      <c r="AQ1638" s="366"/>
      <c r="AR1638" s="366"/>
      <c r="AS1638" s="256">
        <f>SUM(AE1638:AR1638)</f>
        <v>0</v>
      </c>
    </row>
    <row r="1639" spans="1:45" hidden="1" outlineLevel="1">
      <c r="A1639" s="464"/>
      <c r="B1639" s="254" t="s">
        <v>959</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62">
        <f t="shared" ref="AE1639:AR1639" si="3660">AE1638</f>
        <v>0</v>
      </c>
      <c r="AF1639" s="362">
        <f t="shared" si="3660"/>
        <v>0</v>
      </c>
      <c r="AG1639" s="362">
        <f t="shared" si="3660"/>
        <v>0</v>
      </c>
      <c r="AH1639" s="362">
        <f t="shared" si="3660"/>
        <v>0</v>
      </c>
      <c r="AI1639" s="362">
        <f t="shared" si="3660"/>
        <v>0</v>
      </c>
      <c r="AJ1639" s="362">
        <f t="shared" si="3660"/>
        <v>0</v>
      </c>
      <c r="AK1639" s="362">
        <f t="shared" si="3660"/>
        <v>0</v>
      </c>
      <c r="AL1639" s="362">
        <f t="shared" si="3660"/>
        <v>0</v>
      </c>
      <c r="AM1639" s="362">
        <f t="shared" si="3660"/>
        <v>0</v>
      </c>
      <c r="AN1639" s="362">
        <f t="shared" si="3660"/>
        <v>0</v>
      </c>
      <c r="AO1639" s="362">
        <f t="shared" si="3660"/>
        <v>0</v>
      </c>
      <c r="AP1639" s="362">
        <f t="shared" si="3660"/>
        <v>0</v>
      </c>
      <c r="AQ1639" s="362">
        <f t="shared" si="3660"/>
        <v>0</v>
      </c>
      <c r="AR1639" s="362">
        <f t="shared" si="3660"/>
        <v>0</v>
      </c>
      <c r="AS1639" s="266"/>
    </row>
    <row r="1640" spans="1:45" ht="15.75" hidden="1" outlineLevel="1">
      <c r="A1640" s="464"/>
      <c r="B1640" s="282"/>
      <c r="C1640" s="260"/>
      <c r="D1640" s="251"/>
      <c r="E1640" s="251"/>
      <c r="F1640" s="251"/>
      <c r="G1640" s="251"/>
      <c r="H1640" s="251"/>
      <c r="I1640" s="251"/>
      <c r="J1640" s="251"/>
      <c r="K1640" s="251"/>
      <c r="L1640" s="251"/>
      <c r="M1640" s="251"/>
      <c r="N1640" s="251"/>
      <c r="O1640" s="251"/>
      <c r="P1640" s="251"/>
      <c r="Q1640" s="260"/>
      <c r="R1640" s="251"/>
      <c r="S1640" s="251"/>
      <c r="T1640" s="251"/>
      <c r="U1640" s="251"/>
      <c r="V1640" s="251"/>
      <c r="W1640" s="251"/>
      <c r="X1640" s="251"/>
      <c r="Y1640" s="251"/>
      <c r="Z1640" s="251"/>
      <c r="AA1640" s="251"/>
      <c r="AB1640" s="251"/>
      <c r="AC1640" s="251"/>
      <c r="AD1640" s="251"/>
      <c r="AE1640" s="363"/>
      <c r="AF1640" s="363"/>
      <c r="AG1640" s="363"/>
      <c r="AH1640" s="363"/>
      <c r="AI1640" s="363"/>
      <c r="AJ1640" s="363"/>
      <c r="AK1640" s="363"/>
      <c r="AL1640" s="363"/>
      <c r="AM1640" s="363"/>
      <c r="AN1640" s="363"/>
      <c r="AO1640" s="363"/>
      <c r="AP1640" s="363"/>
      <c r="AQ1640" s="363"/>
      <c r="AR1640" s="363"/>
      <c r="AS1640" s="266"/>
    </row>
    <row r="1641" spans="1:45" ht="15.75" hidden="1" outlineLevel="1">
      <c r="A1641" s="464"/>
      <c r="B1641" s="454" t="s">
        <v>501</v>
      </c>
      <c r="C1641" s="251"/>
      <c r="D1641" s="251"/>
      <c r="E1641" s="251"/>
      <c r="F1641" s="251"/>
      <c r="G1641" s="251"/>
      <c r="H1641" s="251"/>
      <c r="I1641" s="251"/>
      <c r="J1641" s="251"/>
      <c r="K1641" s="251"/>
      <c r="L1641" s="251"/>
      <c r="M1641" s="251"/>
      <c r="N1641" s="251"/>
      <c r="O1641" s="251"/>
      <c r="P1641" s="251"/>
      <c r="Q1641" s="251"/>
      <c r="R1641" s="251"/>
      <c r="S1641" s="251"/>
      <c r="T1641" s="251"/>
      <c r="U1641" s="251"/>
      <c r="V1641" s="251"/>
      <c r="W1641" s="251"/>
      <c r="X1641" s="251"/>
      <c r="Y1641" s="251"/>
      <c r="Z1641" s="251"/>
      <c r="AA1641" s="251"/>
      <c r="AB1641" s="251"/>
      <c r="AC1641" s="251"/>
      <c r="AD1641" s="251"/>
      <c r="AE1641" s="373"/>
      <c r="AF1641" s="376"/>
      <c r="AG1641" s="376"/>
      <c r="AH1641" s="376"/>
      <c r="AI1641" s="376"/>
      <c r="AJ1641" s="376"/>
      <c r="AK1641" s="376"/>
      <c r="AL1641" s="376"/>
      <c r="AM1641" s="376"/>
      <c r="AN1641" s="376"/>
      <c r="AO1641" s="376"/>
      <c r="AP1641" s="376"/>
      <c r="AQ1641" s="376"/>
      <c r="AR1641" s="376"/>
      <c r="AS1641" s="266"/>
    </row>
    <row r="1642" spans="1:45" ht="15.75" hidden="1" outlineLevel="1">
      <c r="A1642" s="464"/>
      <c r="B1642" s="443" t="s">
        <v>497</v>
      </c>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5" ht="15" hidden="1" customHeight="1" outlineLevel="1">
      <c r="A1643" s="464">
        <v>21</v>
      </c>
      <c r="B1643" s="379" t="s">
        <v>113</v>
      </c>
      <c r="C1643" s="251" t="s">
        <v>25</v>
      </c>
      <c r="D1643" s="255"/>
      <c r="E1643" s="255"/>
      <c r="F1643" s="255"/>
      <c r="G1643" s="255"/>
      <c r="H1643" s="255"/>
      <c r="I1643" s="255"/>
      <c r="J1643" s="255"/>
      <c r="K1643" s="255"/>
      <c r="L1643" s="255"/>
      <c r="M1643" s="255"/>
      <c r="N1643" s="255"/>
      <c r="O1643" s="255"/>
      <c r="P1643" s="255"/>
      <c r="Q1643" s="251"/>
      <c r="R1643" s="255"/>
      <c r="S1643" s="255"/>
      <c r="T1643" s="255"/>
      <c r="U1643" s="255"/>
      <c r="V1643" s="255"/>
      <c r="W1643" s="255"/>
      <c r="X1643" s="255"/>
      <c r="Y1643" s="255"/>
      <c r="Z1643" s="255"/>
      <c r="AA1643" s="255"/>
      <c r="AB1643" s="255"/>
      <c r="AC1643" s="255"/>
      <c r="AD1643" s="255"/>
      <c r="AE1643" s="361"/>
      <c r="AF1643" s="361"/>
      <c r="AG1643" s="361"/>
      <c r="AH1643" s="361"/>
      <c r="AI1643" s="361"/>
      <c r="AJ1643" s="361"/>
      <c r="AK1643" s="361"/>
      <c r="AL1643" s="361"/>
      <c r="AM1643" s="361"/>
      <c r="AN1643" s="361"/>
      <c r="AO1643" s="361"/>
      <c r="AP1643" s="361"/>
      <c r="AQ1643" s="361"/>
      <c r="AR1643" s="361"/>
      <c r="AS1643" s="256">
        <f>SUM(AE1643:AR1643)</f>
        <v>0</v>
      </c>
    </row>
    <row r="1644" spans="1:45" ht="15" hidden="1" customHeight="1" outlineLevel="1">
      <c r="A1644" s="464"/>
      <c r="B1644" s="254" t="s">
        <v>959</v>
      </c>
      <c r="C1644" s="251" t="s">
        <v>163</v>
      </c>
      <c r="D1644" s="255"/>
      <c r="E1644" s="255"/>
      <c r="F1644" s="255"/>
      <c r="G1644" s="255"/>
      <c r="H1644" s="255"/>
      <c r="I1644" s="255"/>
      <c r="J1644" s="255"/>
      <c r="K1644" s="255"/>
      <c r="L1644" s="255"/>
      <c r="M1644" s="255"/>
      <c r="N1644" s="255"/>
      <c r="O1644" s="255"/>
      <c r="P1644" s="255"/>
      <c r="Q1644" s="251"/>
      <c r="R1644" s="255"/>
      <c r="S1644" s="255"/>
      <c r="T1644" s="255"/>
      <c r="U1644" s="255"/>
      <c r="V1644" s="255"/>
      <c r="W1644" s="255"/>
      <c r="X1644" s="255"/>
      <c r="Y1644" s="255"/>
      <c r="Z1644" s="255"/>
      <c r="AA1644" s="255"/>
      <c r="AB1644" s="255"/>
      <c r="AC1644" s="255"/>
      <c r="AD1644" s="255"/>
      <c r="AE1644" s="362">
        <f>AE1643</f>
        <v>0</v>
      </c>
      <c r="AF1644" s="362">
        <f t="shared" ref="AF1644:AR1644" si="3661">AF1643</f>
        <v>0</v>
      </c>
      <c r="AG1644" s="362">
        <f t="shared" si="3661"/>
        <v>0</v>
      </c>
      <c r="AH1644" s="362">
        <f t="shared" si="3661"/>
        <v>0</v>
      </c>
      <c r="AI1644" s="362">
        <f t="shared" si="3661"/>
        <v>0</v>
      </c>
      <c r="AJ1644" s="362">
        <f t="shared" si="3661"/>
        <v>0</v>
      </c>
      <c r="AK1644" s="362">
        <f t="shared" si="3661"/>
        <v>0</v>
      </c>
      <c r="AL1644" s="362">
        <f t="shared" si="3661"/>
        <v>0</v>
      </c>
      <c r="AM1644" s="362">
        <f t="shared" si="3661"/>
        <v>0</v>
      </c>
      <c r="AN1644" s="362">
        <f t="shared" si="3661"/>
        <v>0</v>
      </c>
      <c r="AO1644" s="362">
        <f t="shared" si="3661"/>
        <v>0</v>
      </c>
      <c r="AP1644" s="362">
        <f t="shared" si="3661"/>
        <v>0</v>
      </c>
      <c r="AQ1644" s="362">
        <f t="shared" si="3661"/>
        <v>0</v>
      </c>
      <c r="AR1644" s="362">
        <f t="shared" si="3661"/>
        <v>0</v>
      </c>
      <c r="AS1644" s="266"/>
    </row>
    <row r="1645" spans="1:45" ht="15" hidden="1" customHeight="1" outlineLevel="1">
      <c r="A1645" s="464"/>
      <c r="B1645" s="254"/>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3"/>
      <c r="AF1645" s="376"/>
      <c r="AG1645" s="376"/>
      <c r="AH1645" s="376"/>
      <c r="AI1645" s="376"/>
      <c r="AJ1645" s="376"/>
      <c r="AK1645" s="376"/>
      <c r="AL1645" s="376"/>
      <c r="AM1645" s="376"/>
      <c r="AN1645" s="376"/>
      <c r="AO1645" s="376"/>
      <c r="AP1645" s="376"/>
      <c r="AQ1645" s="376"/>
      <c r="AR1645" s="376"/>
      <c r="AS1645" s="266"/>
    </row>
    <row r="1646" spans="1:45" ht="15" hidden="1" customHeight="1" outlineLevel="1">
      <c r="A1646" s="464">
        <v>22</v>
      </c>
      <c r="B1646" s="379" t="s">
        <v>114</v>
      </c>
      <c r="C1646" s="251" t="s">
        <v>25</v>
      </c>
      <c r="D1646" s="255"/>
      <c r="E1646" s="255"/>
      <c r="F1646" s="255"/>
      <c r="G1646" s="255"/>
      <c r="H1646" s="255"/>
      <c r="I1646" s="255"/>
      <c r="J1646" s="255"/>
      <c r="K1646" s="255"/>
      <c r="L1646" s="255"/>
      <c r="M1646" s="255"/>
      <c r="N1646" s="255"/>
      <c r="O1646" s="255"/>
      <c r="P1646" s="255"/>
      <c r="Q1646" s="251"/>
      <c r="R1646" s="255"/>
      <c r="S1646" s="255"/>
      <c r="T1646" s="255"/>
      <c r="U1646" s="255"/>
      <c r="V1646" s="255"/>
      <c r="W1646" s="255"/>
      <c r="X1646" s="255"/>
      <c r="Y1646" s="255"/>
      <c r="Z1646" s="255"/>
      <c r="AA1646" s="255"/>
      <c r="AB1646" s="255"/>
      <c r="AC1646" s="255"/>
      <c r="AD1646" s="255"/>
      <c r="AE1646" s="361"/>
      <c r="AF1646" s="361"/>
      <c r="AG1646" s="361"/>
      <c r="AH1646" s="361"/>
      <c r="AI1646" s="361"/>
      <c r="AJ1646" s="361"/>
      <c r="AK1646" s="361"/>
      <c r="AL1646" s="361"/>
      <c r="AM1646" s="361"/>
      <c r="AN1646" s="361"/>
      <c r="AO1646" s="361"/>
      <c r="AP1646" s="361"/>
      <c r="AQ1646" s="361"/>
      <c r="AR1646" s="361"/>
      <c r="AS1646" s="256">
        <f>SUM(AE1646:AR1646)</f>
        <v>0</v>
      </c>
    </row>
    <row r="1647" spans="1:45" ht="15" hidden="1" customHeight="1" outlineLevel="1">
      <c r="A1647" s="464"/>
      <c r="B1647" s="254" t="s">
        <v>959</v>
      </c>
      <c r="C1647" s="251" t="s">
        <v>163</v>
      </c>
      <c r="D1647" s="255"/>
      <c r="E1647" s="255"/>
      <c r="F1647" s="255"/>
      <c r="G1647" s="255"/>
      <c r="H1647" s="255"/>
      <c r="I1647" s="255"/>
      <c r="J1647" s="255"/>
      <c r="K1647" s="255"/>
      <c r="L1647" s="255"/>
      <c r="M1647" s="255"/>
      <c r="N1647" s="255"/>
      <c r="O1647" s="255"/>
      <c r="P1647" s="255"/>
      <c r="Q1647" s="251"/>
      <c r="R1647" s="255"/>
      <c r="S1647" s="255"/>
      <c r="T1647" s="255"/>
      <c r="U1647" s="255"/>
      <c r="V1647" s="255"/>
      <c r="W1647" s="255"/>
      <c r="X1647" s="255"/>
      <c r="Y1647" s="255"/>
      <c r="Z1647" s="255"/>
      <c r="AA1647" s="255"/>
      <c r="AB1647" s="255"/>
      <c r="AC1647" s="255"/>
      <c r="AD1647" s="255"/>
      <c r="AE1647" s="362">
        <f>AE1646</f>
        <v>0</v>
      </c>
      <c r="AF1647" s="362">
        <f t="shared" ref="AF1647:AR1647" si="3662">AF1646</f>
        <v>0</v>
      </c>
      <c r="AG1647" s="362">
        <f t="shared" si="3662"/>
        <v>0</v>
      </c>
      <c r="AH1647" s="362">
        <f t="shared" si="3662"/>
        <v>0</v>
      </c>
      <c r="AI1647" s="362">
        <f t="shared" si="3662"/>
        <v>0</v>
      </c>
      <c r="AJ1647" s="362">
        <f t="shared" si="3662"/>
        <v>0</v>
      </c>
      <c r="AK1647" s="362">
        <f t="shared" si="3662"/>
        <v>0</v>
      </c>
      <c r="AL1647" s="362">
        <f t="shared" si="3662"/>
        <v>0</v>
      </c>
      <c r="AM1647" s="362">
        <f t="shared" si="3662"/>
        <v>0</v>
      </c>
      <c r="AN1647" s="362">
        <f t="shared" si="3662"/>
        <v>0</v>
      </c>
      <c r="AO1647" s="362">
        <f t="shared" si="3662"/>
        <v>0</v>
      </c>
      <c r="AP1647" s="362">
        <f t="shared" si="3662"/>
        <v>0</v>
      </c>
      <c r="AQ1647" s="362">
        <f t="shared" si="3662"/>
        <v>0</v>
      </c>
      <c r="AR1647" s="362">
        <f t="shared" si="3662"/>
        <v>0</v>
      </c>
      <c r="AS1647" s="266"/>
    </row>
    <row r="1648" spans="1:45" ht="15" hidden="1" customHeight="1" outlineLevel="1">
      <c r="A1648" s="464"/>
      <c r="B1648" s="254"/>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73"/>
      <c r="AF1648" s="376"/>
      <c r="AG1648" s="376"/>
      <c r="AH1648" s="376"/>
      <c r="AI1648" s="376"/>
      <c r="AJ1648" s="376"/>
      <c r="AK1648" s="376"/>
      <c r="AL1648" s="376"/>
      <c r="AM1648" s="376"/>
      <c r="AN1648" s="376"/>
      <c r="AO1648" s="376"/>
      <c r="AP1648" s="376"/>
      <c r="AQ1648" s="376"/>
      <c r="AR1648" s="376"/>
      <c r="AS1648" s="266"/>
    </row>
    <row r="1649" spans="1:45" ht="15" hidden="1" customHeight="1" outlineLevel="1">
      <c r="A1649" s="464">
        <v>23</v>
      </c>
      <c r="B1649" s="379" t="s">
        <v>115</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1"/>
      <c r="AF1649" s="361"/>
      <c r="AG1649" s="361"/>
      <c r="AH1649" s="361"/>
      <c r="AI1649" s="361"/>
      <c r="AJ1649" s="361"/>
      <c r="AK1649" s="361"/>
      <c r="AL1649" s="361"/>
      <c r="AM1649" s="361"/>
      <c r="AN1649" s="361"/>
      <c r="AO1649" s="361"/>
      <c r="AP1649" s="361"/>
      <c r="AQ1649" s="361"/>
      <c r="AR1649" s="361"/>
      <c r="AS1649" s="256">
        <f>SUM(AE1649:AR1649)</f>
        <v>0</v>
      </c>
    </row>
    <row r="1650" spans="1:45" ht="15" hidden="1" customHeight="1" outlineLevel="1">
      <c r="A1650" s="464"/>
      <c r="B1650" s="254" t="s">
        <v>959</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62">
        <f>AE1649</f>
        <v>0</v>
      </c>
      <c r="AF1650" s="362">
        <f t="shared" ref="AF1650:AR1650" si="3663">AF1649</f>
        <v>0</v>
      </c>
      <c r="AG1650" s="362">
        <f t="shared" si="3663"/>
        <v>0</v>
      </c>
      <c r="AH1650" s="362">
        <f t="shared" si="3663"/>
        <v>0</v>
      </c>
      <c r="AI1650" s="362">
        <f t="shared" si="3663"/>
        <v>0</v>
      </c>
      <c r="AJ1650" s="362">
        <f t="shared" si="3663"/>
        <v>0</v>
      </c>
      <c r="AK1650" s="362">
        <f t="shared" si="3663"/>
        <v>0</v>
      </c>
      <c r="AL1650" s="362">
        <f t="shared" si="3663"/>
        <v>0</v>
      </c>
      <c r="AM1650" s="362">
        <f t="shared" si="3663"/>
        <v>0</v>
      </c>
      <c r="AN1650" s="362">
        <f t="shared" si="3663"/>
        <v>0</v>
      </c>
      <c r="AO1650" s="362">
        <f t="shared" si="3663"/>
        <v>0</v>
      </c>
      <c r="AP1650" s="362">
        <f t="shared" si="3663"/>
        <v>0</v>
      </c>
      <c r="AQ1650" s="362">
        <f t="shared" si="3663"/>
        <v>0</v>
      </c>
      <c r="AR1650" s="362">
        <f t="shared" si="3663"/>
        <v>0</v>
      </c>
      <c r="AS1650" s="266"/>
    </row>
    <row r="1651" spans="1:45" ht="15" hidden="1" customHeight="1" outlineLevel="1">
      <c r="A1651" s="464"/>
      <c r="B1651" s="381"/>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73"/>
      <c r="AF1651" s="376"/>
      <c r="AG1651" s="376"/>
      <c r="AH1651" s="376"/>
      <c r="AI1651" s="376"/>
      <c r="AJ1651" s="376"/>
      <c r="AK1651" s="376"/>
      <c r="AL1651" s="376"/>
      <c r="AM1651" s="376"/>
      <c r="AN1651" s="376"/>
      <c r="AO1651" s="376"/>
      <c r="AP1651" s="376"/>
      <c r="AQ1651" s="376"/>
      <c r="AR1651" s="376"/>
      <c r="AS1651" s="266"/>
    </row>
    <row r="1652" spans="1:45" ht="15" hidden="1" customHeight="1" outlineLevel="1">
      <c r="A1652" s="464">
        <v>24</v>
      </c>
      <c r="B1652" s="379" t="s">
        <v>116</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1"/>
      <c r="AF1652" s="361"/>
      <c r="AG1652" s="361"/>
      <c r="AH1652" s="361"/>
      <c r="AI1652" s="361"/>
      <c r="AJ1652" s="361"/>
      <c r="AK1652" s="361"/>
      <c r="AL1652" s="361"/>
      <c r="AM1652" s="361"/>
      <c r="AN1652" s="361"/>
      <c r="AO1652" s="361"/>
      <c r="AP1652" s="361"/>
      <c r="AQ1652" s="361"/>
      <c r="AR1652" s="361"/>
      <c r="AS1652" s="256">
        <f>SUM(AE1652:AR1652)</f>
        <v>0</v>
      </c>
    </row>
    <row r="1653" spans="1:45" ht="15" hidden="1" customHeight="1" outlineLevel="1">
      <c r="A1653" s="464"/>
      <c r="B1653" s="254" t="s">
        <v>959</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62">
        <f>AE1652</f>
        <v>0</v>
      </c>
      <c r="AF1653" s="362">
        <f t="shared" ref="AF1653:AR1653" si="3664">AF1652</f>
        <v>0</v>
      </c>
      <c r="AG1653" s="362">
        <f t="shared" si="3664"/>
        <v>0</v>
      </c>
      <c r="AH1653" s="362">
        <f t="shared" si="3664"/>
        <v>0</v>
      </c>
      <c r="AI1653" s="362">
        <f t="shared" si="3664"/>
        <v>0</v>
      </c>
      <c r="AJ1653" s="362">
        <f t="shared" si="3664"/>
        <v>0</v>
      </c>
      <c r="AK1653" s="362">
        <f t="shared" si="3664"/>
        <v>0</v>
      </c>
      <c r="AL1653" s="362">
        <f t="shared" si="3664"/>
        <v>0</v>
      </c>
      <c r="AM1653" s="362">
        <f t="shared" si="3664"/>
        <v>0</v>
      </c>
      <c r="AN1653" s="362">
        <f t="shared" si="3664"/>
        <v>0</v>
      </c>
      <c r="AO1653" s="362">
        <f t="shared" si="3664"/>
        <v>0</v>
      </c>
      <c r="AP1653" s="362">
        <f t="shared" si="3664"/>
        <v>0</v>
      </c>
      <c r="AQ1653" s="362">
        <f t="shared" si="3664"/>
        <v>0</v>
      </c>
      <c r="AR1653" s="362">
        <f t="shared" si="3664"/>
        <v>0</v>
      </c>
      <c r="AS1653" s="266"/>
    </row>
    <row r="1654" spans="1:45" ht="15" hidden="1" customHeight="1" outlineLevel="1">
      <c r="A1654" s="46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3"/>
      <c r="AF1654" s="376"/>
      <c r="AG1654" s="376"/>
      <c r="AH1654" s="376"/>
      <c r="AI1654" s="376"/>
      <c r="AJ1654" s="376"/>
      <c r="AK1654" s="376"/>
      <c r="AL1654" s="376"/>
      <c r="AM1654" s="376"/>
      <c r="AN1654" s="376"/>
      <c r="AO1654" s="376"/>
      <c r="AP1654" s="376"/>
      <c r="AQ1654" s="376"/>
      <c r="AR1654" s="376"/>
      <c r="AS1654" s="266"/>
    </row>
    <row r="1655" spans="1:45" ht="15" hidden="1" customHeight="1" outlineLevel="1">
      <c r="A1655" s="464"/>
      <c r="B1655" s="248" t="s">
        <v>498</v>
      </c>
      <c r="C1655" s="251"/>
      <c r="D1655" s="251"/>
      <c r="E1655" s="251"/>
      <c r="F1655" s="251"/>
      <c r="G1655" s="251"/>
      <c r="H1655" s="251"/>
      <c r="I1655" s="251"/>
      <c r="J1655" s="251"/>
      <c r="K1655" s="251"/>
      <c r="L1655" s="251"/>
      <c r="M1655" s="251"/>
      <c r="N1655" s="251"/>
      <c r="O1655" s="251"/>
      <c r="P1655" s="251"/>
      <c r="Q1655" s="251"/>
      <c r="R1655" s="251"/>
      <c r="S1655" s="251"/>
      <c r="T1655" s="251"/>
      <c r="U1655" s="251"/>
      <c r="V1655" s="251"/>
      <c r="W1655" s="251"/>
      <c r="X1655" s="251"/>
      <c r="Y1655" s="251"/>
      <c r="Z1655" s="251"/>
      <c r="AA1655" s="251"/>
      <c r="AB1655" s="251"/>
      <c r="AC1655" s="251"/>
      <c r="AD1655" s="251"/>
      <c r="AE1655" s="363"/>
      <c r="AF1655" s="376"/>
      <c r="AG1655" s="376"/>
      <c r="AH1655" s="376"/>
      <c r="AI1655" s="376"/>
      <c r="AJ1655" s="376"/>
      <c r="AK1655" s="376"/>
      <c r="AL1655" s="376"/>
      <c r="AM1655" s="376"/>
      <c r="AN1655" s="376"/>
      <c r="AO1655" s="376"/>
      <c r="AP1655" s="376"/>
      <c r="AQ1655" s="376"/>
      <c r="AR1655" s="376"/>
      <c r="AS1655" s="266"/>
    </row>
    <row r="1656" spans="1:45" ht="15" hidden="1" customHeight="1" outlineLevel="1">
      <c r="A1656" s="464">
        <v>25</v>
      </c>
      <c r="B1656" s="379" t="s">
        <v>117</v>
      </c>
      <c r="C1656" s="251" t="s">
        <v>25</v>
      </c>
      <c r="D1656" s="255"/>
      <c r="E1656" s="255"/>
      <c r="F1656" s="255"/>
      <c r="G1656" s="255"/>
      <c r="H1656" s="255"/>
      <c r="I1656" s="255"/>
      <c r="J1656" s="255"/>
      <c r="K1656" s="255"/>
      <c r="L1656" s="255"/>
      <c r="M1656" s="255"/>
      <c r="N1656" s="255"/>
      <c r="O1656" s="255"/>
      <c r="P1656" s="255"/>
      <c r="Q1656" s="255">
        <v>12</v>
      </c>
      <c r="R1656" s="255"/>
      <c r="S1656" s="255"/>
      <c r="T1656" s="255"/>
      <c r="U1656" s="255"/>
      <c r="V1656" s="255"/>
      <c r="W1656" s="255"/>
      <c r="X1656" s="255"/>
      <c r="Y1656" s="255"/>
      <c r="Z1656" s="255"/>
      <c r="AA1656" s="255"/>
      <c r="AB1656" s="255"/>
      <c r="AC1656" s="255"/>
      <c r="AD1656" s="255"/>
      <c r="AE1656" s="377"/>
      <c r="AF1656" s="366"/>
      <c r="AG1656" s="366"/>
      <c r="AH1656" s="366"/>
      <c r="AI1656" s="366"/>
      <c r="AJ1656" s="366"/>
      <c r="AK1656" s="366"/>
      <c r="AL1656" s="366"/>
      <c r="AM1656" s="366"/>
      <c r="AN1656" s="366"/>
      <c r="AO1656" s="366"/>
      <c r="AP1656" s="366"/>
      <c r="AQ1656" s="366"/>
      <c r="AR1656" s="366"/>
      <c r="AS1656" s="256">
        <f>SUM(AE1656:AR1656)</f>
        <v>0</v>
      </c>
    </row>
    <row r="1657" spans="1:45" ht="15" hidden="1" customHeight="1" outlineLevel="1">
      <c r="A1657" s="464"/>
      <c r="B1657" s="254" t="s">
        <v>959</v>
      </c>
      <c r="C1657" s="251" t="s">
        <v>163</v>
      </c>
      <c r="D1657" s="255"/>
      <c r="E1657" s="255"/>
      <c r="F1657" s="255"/>
      <c r="G1657" s="255"/>
      <c r="H1657" s="255"/>
      <c r="I1657" s="255"/>
      <c r="J1657" s="255"/>
      <c r="K1657" s="255"/>
      <c r="L1657" s="255"/>
      <c r="M1657" s="255"/>
      <c r="N1657" s="255"/>
      <c r="O1657" s="255"/>
      <c r="P1657" s="255"/>
      <c r="Q1657" s="255">
        <f>Q1656</f>
        <v>12</v>
      </c>
      <c r="R1657" s="255"/>
      <c r="S1657" s="255"/>
      <c r="T1657" s="255"/>
      <c r="U1657" s="255"/>
      <c r="V1657" s="255"/>
      <c r="W1657" s="255"/>
      <c r="X1657" s="255"/>
      <c r="Y1657" s="255"/>
      <c r="Z1657" s="255"/>
      <c r="AA1657" s="255"/>
      <c r="AB1657" s="255"/>
      <c r="AC1657" s="255"/>
      <c r="AD1657" s="255"/>
      <c r="AE1657" s="362">
        <f>AE1656</f>
        <v>0</v>
      </c>
      <c r="AF1657" s="362">
        <f t="shared" ref="AF1657:AR1657" si="3665">AF1656</f>
        <v>0</v>
      </c>
      <c r="AG1657" s="362">
        <f t="shared" si="3665"/>
        <v>0</v>
      </c>
      <c r="AH1657" s="362">
        <f t="shared" si="3665"/>
        <v>0</v>
      </c>
      <c r="AI1657" s="362">
        <f t="shared" si="3665"/>
        <v>0</v>
      </c>
      <c r="AJ1657" s="362">
        <f t="shared" si="3665"/>
        <v>0</v>
      </c>
      <c r="AK1657" s="362">
        <f t="shared" si="3665"/>
        <v>0</v>
      </c>
      <c r="AL1657" s="362">
        <f t="shared" si="3665"/>
        <v>0</v>
      </c>
      <c r="AM1657" s="362">
        <f t="shared" si="3665"/>
        <v>0</v>
      </c>
      <c r="AN1657" s="362">
        <f t="shared" si="3665"/>
        <v>0</v>
      </c>
      <c r="AO1657" s="362">
        <f t="shared" si="3665"/>
        <v>0</v>
      </c>
      <c r="AP1657" s="362">
        <f t="shared" si="3665"/>
        <v>0</v>
      </c>
      <c r="AQ1657" s="362">
        <f t="shared" si="3665"/>
        <v>0</v>
      </c>
      <c r="AR1657" s="362">
        <f t="shared" si="3665"/>
        <v>0</v>
      </c>
      <c r="AS1657" s="266"/>
    </row>
    <row r="1658" spans="1:45" ht="15" hidden="1" customHeight="1" outlineLevel="1">
      <c r="A1658" s="464"/>
      <c r="B1658" s="254"/>
      <c r="C1658" s="251"/>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363"/>
      <c r="AF1658" s="376"/>
      <c r="AG1658" s="376"/>
      <c r="AH1658" s="376"/>
      <c r="AI1658" s="376"/>
      <c r="AJ1658" s="376"/>
      <c r="AK1658" s="376"/>
      <c r="AL1658" s="376"/>
      <c r="AM1658" s="376"/>
      <c r="AN1658" s="376"/>
      <c r="AO1658" s="376"/>
      <c r="AP1658" s="376"/>
      <c r="AQ1658" s="376"/>
      <c r="AR1658" s="376"/>
      <c r="AS1658" s="266"/>
    </row>
    <row r="1659" spans="1:45" ht="15" hidden="1" customHeight="1" outlineLevel="1">
      <c r="A1659" s="464">
        <v>26</v>
      </c>
      <c r="B1659" s="379" t="s">
        <v>118</v>
      </c>
      <c r="C1659" s="251" t="s">
        <v>25</v>
      </c>
      <c r="D1659" s="255"/>
      <c r="E1659" s="255"/>
      <c r="F1659" s="255"/>
      <c r="G1659" s="255"/>
      <c r="H1659" s="255"/>
      <c r="I1659" s="255"/>
      <c r="J1659" s="255"/>
      <c r="K1659" s="255"/>
      <c r="L1659" s="255"/>
      <c r="M1659" s="255"/>
      <c r="N1659" s="255"/>
      <c r="O1659" s="255"/>
      <c r="P1659" s="255"/>
      <c r="Q1659" s="255">
        <v>12</v>
      </c>
      <c r="R1659" s="255"/>
      <c r="S1659" s="255"/>
      <c r="T1659" s="255"/>
      <c r="U1659" s="255"/>
      <c r="V1659" s="255"/>
      <c r="W1659" s="255"/>
      <c r="X1659" s="255"/>
      <c r="Y1659" s="255"/>
      <c r="Z1659" s="255"/>
      <c r="AA1659" s="255"/>
      <c r="AB1659" s="255"/>
      <c r="AC1659" s="255"/>
      <c r="AD1659" s="255"/>
      <c r="AE1659" s="377"/>
      <c r="AF1659" s="366"/>
      <c r="AG1659" s="366"/>
      <c r="AH1659" s="366"/>
      <c r="AI1659" s="366"/>
      <c r="AJ1659" s="366"/>
      <c r="AK1659" s="366"/>
      <c r="AL1659" s="366"/>
      <c r="AM1659" s="366"/>
      <c r="AN1659" s="366"/>
      <c r="AO1659" s="366"/>
      <c r="AP1659" s="366"/>
      <c r="AQ1659" s="366"/>
      <c r="AR1659" s="366"/>
      <c r="AS1659" s="256">
        <f>SUM(AE1659:AR1659)</f>
        <v>0</v>
      </c>
    </row>
    <row r="1660" spans="1:45" ht="15" hidden="1" customHeight="1" outlineLevel="1">
      <c r="A1660" s="464"/>
      <c r="B1660" s="254" t="s">
        <v>959</v>
      </c>
      <c r="C1660" s="251" t="s">
        <v>163</v>
      </c>
      <c r="D1660" s="255"/>
      <c r="E1660" s="255"/>
      <c r="F1660" s="255"/>
      <c r="G1660" s="255"/>
      <c r="H1660" s="255"/>
      <c r="I1660" s="255"/>
      <c r="J1660" s="255"/>
      <c r="K1660" s="255"/>
      <c r="L1660" s="255"/>
      <c r="M1660" s="255"/>
      <c r="N1660" s="255"/>
      <c r="O1660" s="255"/>
      <c r="P1660" s="255"/>
      <c r="Q1660" s="255">
        <f>Q1659</f>
        <v>12</v>
      </c>
      <c r="R1660" s="255"/>
      <c r="S1660" s="255"/>
      <c r="T1660" s="255"/>
      <c r="U1660" s="255"/>
      <c r="V1660" s="255"/>
      <c r="W1660" s="255"/>
      <c r="X1660" s="255"/>
      <c r="Y1660" s="255"/>
      <c r="Z1660" s="255"/>
      <c r="AA1660" s="255"/>
      <c r="AB1660" s="255"/>
      <c r="AC1660" s="255"/>
      <c r="AD1660" s="255"/>
      <c r="AE1660" s="362">
        <f>AE1659</f>
        <v>0</v>
      </c>
      <c r="AF1660" s="362">
        <f t="shared" ref="AF1660:AR1660" si="3666">AF1659</f>
        <v>0</v>
      </c>
      <c r="AG1660" s="362">
        <f t="shared" si="3666"/>
        <v>0</v>
      </c>
      <c r="AH1660" s="362">
        <f t="shared" si="3666"/>
        <v>0</v>
      </c>
      <c r="AI1660" s="362">
        <f t="shared" si="3666"/>
        <v>0</v>
      </c>
      <c r="AJ1660" s="362">
        <f t="shared" si="3666"/>
        <v>0</v>
      </c>
      <c r="AK1660" s="362">
        <f t="shared" si="3666"/>
        <v>0</v>
      </c>
      <c r="AL1660" s="362">
        <f t="shared" si="3666"/>
        <v>0</v>
      </c>
      <c r="AM1660" s="362">
        <f t="shared" si="3666"/>
        <v>0</v>
      </c>
      <c r="AN1660" s="362">
        <f t="shared" si="3666"/>
        <v>0</v>
      </c>
      <c r="AO1660" s="362">
        <f t="shared" si="3666"/>
        <v>0</v>
      </c>
      <c r="AP1660" s="362">
        <f t="shared" si="3666"/>
        <v>0</v>
      </c>
      <c r="AQ1660" s="362">
        <f t="shared" si="3666"/>
        <v>0</v>
      </c>
      <c r="AR1660" s="362">
        <f t="shared" si="3666"/>
        <v>0</v>
      </c>
      <c r="AS1660" s="266"/>
    </row>
    <row r="1661" spans="1:45" ht="15" hidden="1" customHeight="1" outlineLevel="1">
      <c r="A1661" s="464"/>
      <c r="B1661" s="254"/>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63"/>
      <c r="AF1661" s="376"/>
      <c r="AG1661" s="376"/>
      <c r="AH1661" s="376"/>
      <c r="AI1661" s="376"/>
      <c r="AJ1661" s="376"/>
      <c r="AK1661" s="376"/>
      <c r="AL1661" s="376"/>
      <c r="AM1661" s="376"/>
      <c r="AN1661" s="376"/>
      <c r="AO1661" s="376"/>
      <c r="AP1661" s="376"/>
      <c r="AQ1661" s="376"/>
      <c r="AR1661" s="376"/>
      <c r="AS1661" s="266"/>
    </row>
    <row r="1662" spans="1:45" ht="15" hidden="1" customHeight="1" outlineLevel="1">
      <c r="A1662" s="464">
        <v>27</v>
      </c>
      <c r="B1662" s="379" t="s">
        <v>119</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77"/>
      <c r="AF1662" s="366"/>
      <c r="AG1662" s="366"/>
      <c r="AH1662" s="366"/>
      <c r="AI1662" s="366"/>
      <c r="AJ1662" s="366"/>
      <c r="AK1662" s="366"/>
      <c r="AL1662" s="366"/>
      <c r="AM1662" s="366"/>
      <c r="AN1662" s="366"/>
      <c r="AO1662" s="366"/>
      <c r="AP1662" s="366"/>
      <c r="AQ1662" s="366"/>
      <c r="AR1662" s="366"/>
      <c r="AS1662" s="256">
        <f>SUM(AE1662:AR1662)</f>
        <v>0</v>
      </c>
    </row>
    <row r="1663" spans="1:45" ht="15" hidden="1" customHeight="1" outlineLevel="1">
      <c r="A1663" s="464"/>
      <c r="B1663" s="254" t="s">
        <v>959</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62">
        <f>AE1662</f>
        <v>0</v>
      </c>
      <c r="AF1663" s="362">
        <f t="shared" ref="AF1663:AR1663" si="3667">AF1662</f>
        <v>0</v>
      </c>
      <c r="AG1663" s="362">
        <f t="shared" si="3667"/>
        <v>0</v>
      </c>
      <c r="AH1663" s="362">
        <f t="shared" si="3667"/>
        <v>0</v>
      </c>
      <c r="AI1663" s="362">
        <f t="shared" si="3667"/>
        <v>0</v>
      </c>
      <c r="AJ1663" s="362">
        <f t="shared" si="3667"/>
        <v>0</v>
      </c>
      <c r="AK1663" s="362">
        <f t="shared" si="3667"/>
        <v>0</v>
      </c>
      <c r="AL1663" s="362">
        <f t="shared" si="3667"/>
        <v>0</v>
      </c>
      <c r="AM1663" s="362">
        <f t="shared" si="3667"/>
        <v>0</v>
      </c>
      <c r="AN1663" s="362">
        <f t="shared" si="3667"/>
        <v>0</v>
      </c>
      <c r="AO1663" s="362">
        <f t="shared" si="3667"/>
        <v>0</v>
      </c>
      <c r="AP1663" s="362">
        <f t="shared" si="3667"/>
        <v>0</v>
      </c>
      <c r="AQ1663" s="362">
        <f t="shared" si="3667"/>
        <v>0</v>
      </c>
      <c r="AR1663" s="362">
        <f t="shared" si="3667"/>
        <v>0</v>
      </c>
      <c r="AS1663" s="266"/>
    </row>
    <row r="1664" spans="1:45" ht="15" hidden="1" customHeight="1" outlineLevel="1">
      <c r="A1664" s="46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63"/>
      <c r="AF1664" s="376"/>
      <c r="AG1664" s="376"/>
      <c r="AH1664" s="376"/>
      <c r="AI1664" s="376"/>
      <c r="AJ1664" s="376"/>
      <c r="AK1664" s="376"/>
      <c r="AL1664" s="376"/>
      <c r="AM1664" s="376"/>
      <c r="AN1664" s="376"/>
      <c r="AO1664" s="376"/>
      <c r="AP1664" s="376"/>
      <c r="AQ1664" s="376"/>
      <c r="AR1664" s="376"/>
      <c r="AS1664" s="266"/>
    </row>
    <row r="1665" spans="1:45" ht="15" hidden="1" customHeight="1" outlineLevel="1">
      <c r="A1665" s="464">
        <v>28</v>
      </c>
      <c r="B1665" s="379" t="s">
        <v>120</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77"/>
      <c r="AF1665" s="366"/>
      <c r="AG1665" s="366"/>
      <c r="AH1665" s="366"/>
      <c r="AI1665" s="366"/>
      <c r="AJ1665" s="366"/>
      <c r="AK1665" s="366"/>
      <c r="AL1665" s="366"/>
      <c r="AM1665" s="366"/>
      <c r="AN1665" s="366"/>
      <c r="AO1665" s="366"/>
      <c r="AP1665" s="366"/>
      <c r="AQ1665" s="366"/>
      <c r="AR1665" s="366"/>
      <c r="AS1665" s="256">
        <f>SUM(AE1665:AR1665)</f>
        <v>0</v>
      </c>
    </row>
    <row r="1666" spans="1:45" ht="15" hidden="1" customHeight="1" outlineLevel="1">
      <c r="A1666" s="464"/>
      <c r="B1666" s="254" t="s">
        <v>959</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62">
        <f>AE1665</f>
        <v>0</v>
      </c>
      <c r="AF1666" s="362">
        <f>AF1665</f>
        <v>0</v>
      </c>
      <c r="AG1666" s="362">
        <f t="shared" ref="AG1666:AJ1666" si="3668">AG1665</f>
        <v>0</v>
      </c>
      <c r="AH1666" s="362">
        <f t="shared" si="3668"/>
        <v>0</v>
      </c>
      <c r="AI1666" s="362">
        <f t="shared" si="3668"/>
        <v>0</v>
      </c>
      <c r="AJ1666" s="362">
        <f t="shared" si="3668"/>
        <v>0</v>
      </c>
      <c r="AK1666" s="362">
        <f>AK1665</f>
        <v>0</v>
      </c>
      <c r="AL1666" s="362">
        <f t="shared" ref="AL1666:AR1666" si="3669">AL1665</f>
        <v>0</v>
      </c>
      <c r="AM1666" s="362">
        <f t="shared" si="3669"/>
        <v>0</v>
      </c>
      <c r="AN1666" s="362">
        <f t="shared" si="3669"/>
        <v>0</v>
      </c>
      <c r="AO1666" s="362">
        <f t="shared" si="3669"/>
        <v>0</v>
      </c>
      <c r="AP1666" s="362">
        <f t="shared" si="3669"/>
        <v>0</v>
      </c>
      <c r="AQ1666" s="362">
        <f t="shared" si="3669"/>
        <v>0</v>
      </c>
      <c r="AR1666" s="362">
        <f t="shared" si="3669"/>
        <v>0</v>
      </c>
      <c r="AS1666" s="266"/>
    </row>
    <row r="1667" spans="1:45" ht="15" hidden="1" customHeight="1" outlineLevel="1">
      <c r="A1667" s="46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63"/>
      <c r="AF1667" s="376"/>
      <c r="AG1667" s="376"/>
      <c r="AH1667" s="376"/>
      <c r="AI1667" s="376"/>
      <c r="AJ1667" s="376"/>
      <c r="AK1667" s="376"/>
      <c r="AL1667" s="376"/>
      <c r="AM1667" s="376"/>
      <c r="AN1667" s="376"/>
      <c r="AO1667" s="376"/>
      <c r="AP1667" s="376"/>
      <c r="AQ1667" s="376"/>
      <c r="AR1667" s="376"/>
      <c r="AS1667" s="266"/>
    </row>
    <row r="1668" spans="1:45" ht="15" hidden="1" customHeight="1" outlineLevel="1">
      <c r="A1668" s="464">
        <v>29</v>
      </c>
      <c r="B1668" s="379" t="s">
        <v>121</v>
      </c>
      <c r="C1668" s="251" t="s">
        <v>25</v>
      </c>
      <c r="D1668" s="255"/>
      <c r="E1668" s="255"/>
      <c r="F1668" s="255"/>
      <c r="G1668" s="255"/>
      <c r="H1668" s="255"/>
      <c r="I1668" s="255"/>
      <c r="J1668" s="255"/>
      <c r="K1668" s="255"/>
      <c r="L1668" s="255"/>
      <c r="M1668" s="255"/>
      <c r="N1668" s="255"/>
      <c r="O1668" s="255"/>
      <c r="P1668" s="255"/>
      <c r="Q1668" s="255">
        <v>3</v>
      </c>
      <c r="R1668" s="255"/>
      <c r="S1668" s="255"/>
      <c r="T1668" s="255"/>
      <c r="U1668" s="255"/>
      <c r="V1668" s="255"/>
      <c r="W1668" s="255"/>
      <c r="X1668" s="255"/>
      <c r="Y1668" s="255"/>
      <c r="Z1668" s="255"/>
      <c r="AA1668" s="255"/>
      <c r="AB1668" s="255"/>
      <c r="AC1668" s="255"/>
      <c r="AD1668" s="255"/>
      <c r="AE1668" s="377"/>
      <c r="AF1668" s="366"/>
      <c r="AG1668" s="366"/>
      <c r="AH1668" s="366"/>
      <c r="AI1668" s="366"/>
      <c r="AJ1668" s="366"/>
      <c r="AK1668" s="366"/>
      <c r="AL1668" s="366"/>
      <c r="AM1668" s="366"/>
      <c r="AN1668" s="366"/>
      <c r="AO1668" s="366"/>
      <c r="AP1668" s="366"/>
      <c r="AQ1668" s="366"/>
      <c r="AR1668" s="366"/>
      <c r="AS1668" s="256">
        <f>SUM(AE1668:AR1668)</f>
        <v>0</v>
      </c>
    </row>
    <row r="1669" spans="1:45" ht="15" hidden="1" customHeight="1" outlineLevel="1">
      <c r="A1669" s="464"/>
      <c r="B1669" s="254" t="s">
        <v>959</v>
      </c>
      <c r="C1669" s="251" t="s">
        <v>163</v>
      </c>
      <c r="D1669" s="255"/>
      <c r="E1669" s="255"/>
      <c r="F1669" s="255"/>
      <c r="G1669" s="255"/>
      <c r="H1669" s="255"/>
      <c r="I1669" s="255"/>
      <c r="J1669" s="255"/>
      <c r="K1669" s="255"/>
      <c r="L1669" s="255"/>
      <c r="M1669" s="255"/>
      <c r="N1669" s="255"/>
      <c r="O1669" s="255"/>
      <c r="P1669" s="255"/>
      <c r="Q1669" s="255">
        <f>Q1668</f>
        <v>3</v>
      </c>
      <c r="R1669" s="255"/>
      <c r="S1669" s="255"/>
      <c r="T1669" s="255"/>
      <c r="U1669" s="255"/>
      <c r="V1669" s="255"/>
      <c r="W1669" s="255"/>
      <c r="X1669" s="255"/>
      <c r="Y1669" s="255"/>
      <c r="Z1669" s="255"/>
      <c r="AA1669" s="255"/>
      <c r="AB1669" s="255"/>
      <c r="AC1669" s="255"/>
      <c r="AD1669" s="255"/>
      <c r="AE1669" s="362">
        <f>AE1668</f>
        <v>0</v>
      </c>
      <c r="AF1669" s="362">
        <f t="shared" ref="AF1669:AR1669" si="3670">AF1668</f>
        <v>0</v>
      </c>
      <c r="AG1669" s="362">
        <f t="shared" si="3670"/>
        <v>0</v>
      </c>
      <c r="AH1669" s="362">
        <f t="shared" si="3670"/>
        <v>0</v>
      </c>
      <c r="AI1669" s="362">
        <f t="shared" si="3670"/>
        <v>0</v>
      </c>
      <c r="AJ1669" s="362">
        <f t="shared" si="3670"/>
        <v>0</v>
      </c>
      <c r="AK1669" s="362">
        <f t="shared" si="3670"/>
        <v>0</v>
      </c>
      <c r="AL1669" s="362">
        <f t="shared" si="3670"/>
        <v>0</v>
      </c>
      <c r="AM1669" s="362">
        <f t="shared" si="3670"/>
        <v>0</v>
      </c>
      <c r="AN1669" s="362">
        <f t="shared" si="3670"/>
        <v>0</v>
      </c>
      <c r="AO1669" s="362">
        <f t="shared" si="3670"/>
        <v>0</v>
      </c>
      <c r="AP1669" s="362">
        <f t="shared" si="3670"/>
        <v>0</v>
      </c>
      <c r="AQ1669" s="362">
        <f t="shared" si="3670"/>
        <v>0</v>
      </c>
      <c r="AR1669" s="362">
        <f t="shared" si="3670"/>
        <v>0</v>
      </c>
      <c r="AS1669" s="266"/>
    </row>
    <row r="1670" spans="1:45" ht="15" hidden="1" customHeight="1" outlineLevel="1">
      <c r="A1670" s="46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63"/>
      <c r="AF1670" s="376"/>
      <c r="AG1670" s="376"/>
      <c r="AH1670" s="376"/>
      <c r="AI1670" s="376"/>
      <c r="AJ1670" s="376"/>
      <c r="AK1670" s="376"/>
      <c r="AL1670" s="376"/>
      <c r="AM1670" s="376"/>
      <c r="AN1670" s="376"/>
      <c r="AO1670" s="376"/>
      <c r="AP1670" s="376"/>
      <c r="AQ1670" s="376"/>
      <c r="AR1670" s="376"/>
      <c r="AS1670" s="266"/>
    </row>
    <row r="1671" spans="1:45" ht="15" hidden="1" customHeight="1" outlineLevel="1">
      <c r="A1671" s="464">
        <v>30</v>
      </c>
      <c r="B1671" s="379" t="s">
        <v>122</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77"/>
      <c r="AF1671" s="366"/>
      <c r="AG1671" s="366"/>
      <c r="AH1671" s="366"/>
      <c r="AI1671" s="366"/>
      <c r="AJ1671" s="366"/>
      <c r="AK1671" s="366"/>
      <c r="AL1671" s="366"/>
      <c r="AM1671" s="366"/>
      <c r="AN1671" s="366"/>
      <c r="AO1671" s="366"/>
      <c r="AP1671" s="366"/>
      <c r="AQ1671" s="366"/>
      <c r="AR1671" s="366"/>
      <c r="AS1671" s="256">
        <f>SUM(AE1671:AR1671)</f>
        <v>0</v>
      </c>
    </row>
    <row r="1672" spans="1:45" ht="15" hidden="1" customHeight="1" outlineLevel="1">
      <c r="A1672" s="464"/>
      <c r="B1672" s="254" t="s">
        <v>959</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62">
        <f>AE1671</f>
        <v>0</v>
      </c>
      <c r="AF1672" s="362">
        <f t="shared" ref="AF1672:AR1672" si="3671">AF1671</f>
        <v>0</v>
      </c>
      <c r="AG1672" s="362">
        <f t="shared" si="3671"/>
        <v>0</v>
      </c>
      <c r="AH1672" s="362">
        <f t="shared" si="3671"/>
        <v>0</v>
      </c>
      <c r="AI1672" s="362">
        <f t="shared" si="3671"/>
        <v>0</v>
      </c>
      <c r="AJ1672" s="362">
        <f t="shared" si="3671"/>
        <v>0</v>
      </c>
      <c r="AK1672" s="362">
        <f t="shared" si="3671"/>
        <v>0</v>
      </c>
      <c r="AL1672" s="362">
        <f t="shared" si="3671"/>
        <v>0</v>
      </c>
      <c r="AM1672" s="362">
        <f t="shared" si="3671"/>
        <v>0</v>
      </c>
      <c r="AN1672" s="362">
        <f t="shared" si="3671"/>
        <v>0</v>
      </c>
      <c r="AO1672" s="362">
        <f t="shared" si="3671"/>
        <v>0</v>
      </c>
      <c r="AP1672" s="362">
        <f t="shared" si="3671"/>
        <v>0</v>
      </c>
      <c r="AQ1672" s="362">
        <f t="shared" si="3671"/>
        <v>0</v>
      </c>
      <c r="AR1672" s="362">
        <f t="shared" si="3671"/>
        <v>0</v>
      </c>
      <c r="AS1672" s="266"/>
    </row>
    <row r="1673" spans="1:45" ht="15" hidden="1" customHeight="1" outlineLevel="1">
      <c r="A1673" s="46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63"/>
      <c r="AF1673" s="376"/>
      <c r="AG1673" s="376"/>
      <c r="AH1673" s="376"/>
      <c r="AI1673" s="376"/>
      <c r="AJ1673" s="376"/>
      <c r="AK1673" s="376"/>
      <c r="AL1673" s="376"/>
      <c r="AM1673" s="376"/>
      <c r="AN1673" s="376"/>
      <c r="AO1673" s="376"/>
      <c r="AP1673" s="376"/>
      <c r="AQ1673" s="376"/>
      <c r="AR1673" s="376"/>
      <c r="AS1673" s="266"/>
    </row>
    <row r="1674" spans="1:45" ht="15" hidden="1" customHeight="1" outlineLevel="1">
      <c r="A1674" s="464">
        <v>31</v>
      </c>
      <c r="B1674" s="379" t="s">
        <v>123</v>
      </c>
      <c r="C1674" s="251" t="s">
        <v>25</v>
      </c>
      <c r="D1674" s="255"/>
      <c r="E1674" s="255"/>
      <c r="F1674" s="255"/>
      <c r="G1674" s="255"/>
      <c r="H1674" s="255"/>
      <c r="I1674" s="255"/>
      <c r="J1674" s="255"/>
      <c r="K1674" s="255"/>
      <c r="L1674" s="255"/>
      <c r="M1674" s="255"/>
      <c r="N1674" s="255"/>
      <c r="O1674" s="255"/>
      <c r="P1674" s="255"/>
      <c r="Q1674" s="255">
        <v>12</v>
      </c>
      <c r="R1674" s="255"/>
      <c r="S1674" s="255"/>
      <c r="T1674" s="255"/>
      <c r="U1674" s="255"/>
      <c r="V1674" s="255"/>
      <c r="W1674" s="255"/>
      <c r="X1674" s="255"/>
      <c r="Y1674" s="255"/>
      <c r="Z1674" s="255"/>
      <c r="AA1674" s="255"/>
      <c r="AB1674" s="255"/>
      <c r="AC1674" s="255"/>
      <c r="AD1674" s="255"/>
      <c r="AE1674" s="377"/>
      <c r="AF1674" s="366"/>
      <c r="AG1674" s="366"/>
      <c r="AH1674" s="366"/>
      <c r="AI1674" s="366"/>
      <c r="AJ1674" s="366"/>
      <c r="AK1674" s="366"/>
      <c r="AL1674" s="366"/>
      <c r="AM1674" s="366"/>
      <c r="AN1674" s="366"/>
      <c r="AO1674" s="366"/>
      <c r="AP1674" s="366"/>
      <c r="AQ1674" s="366"/>
      <c r="AR1674" s="366"/>
      <c r="AS1674" s="256">
        <f>SUM(AE1674:AR1674)</f>
        <v>0</v>
      </c>
    </row>
    <row r="1675" spans="1:45" ht="15" hidden="1" customHeight="1" outlineLevel="1">
      <c r="A1675" s="464"/>
      <c r="B1675" s="254" t="s">
        <v>959</v>
      </c>
      <c r="C1675" s="251" t="s">
        <v>163</v>
      </c>
      <c r="D1675" s="255"/>
      <c r="E1675" s="255"/>
      <c r="F1675" s="255"/>
      <c r="G1675" s="255"/>
      <c r="H1675" s="255"/>
      <c r="I1675" s="255"/>
      <c r="J1675" s="255"/>
      <c r="K1675" s="255"/>
      <c r="L1675" s="255"/>
      <c r="M1675" s="255"/>
      <c r="N1675" s="255"/>
      <c r="O1675" s="255"/>
      <c r="P1675" s="255"/>
      <c r="Q1675" s="255">
        <f>Q1674</f>
        <v>12</v>
      </c>
      <c r="R1675" s="255"/>
      <c r="S1675" s="255"/>
      <c r="T1675" s="255"/>
      <c r="U1675" s="255"/>
      <c r="V1675" s="255"/>
      <c r="W1675" s="255"/>
      <c r="X1675" s="255"/>
      <c r="Y1675" s="255"/>
      <c r="Z1675" s="255"/>
      <c r="AA1675" s="255"/>
      <c r="AB1675" s="255"/>
      <c r="AC1675" s="255"/>
      <c r="AD1675" s="255"/>
      <c r="AE1675" s="362">
        <f>AE1674</f>
        <v>0</v>
      </c>
      <c r="AF1675" s="362">
        <f t="shared" ref="AF1675:AR1675" si="3672">AF1674</f>
        <v>0</v>
      </c>
      <c r="AG1675" s="362">
        <f t="shared" si="3672"/>
        <v>0</v>
      </c>
      <c r="AH1675" s="362">
        <f t="shared" si="3672"/>
        <v>0</v>
      </c>
      <c r="AI1675" s="362">
        <f t="shared" si="3672"/>
        <v>0</v>
      </c>
      <c r="AJ1675" s="362">
        <f t="shared" si="3672"/>
        <v>0</v>
      </c>
      <c r="AK1675" s="362">
        <f t="shared" si="3672"/>
        <v>0</v>
      </c>
      <c r="AL1675" s="362">
        <f t="shared" si="3672"/>
        <v>0</v>
      </c>
      <c r="AM1675" s="362">
        <f t="shared" si="3672"/>
        <v>0</v>
      </c>
      <c r="AN1675" s="362">
        <f t="shared" si="3672"/>
        <v>0</v>
      </c>
      <c r="AO1675" s="362">
        <f t="shared" si="3672"/>
        <v>0</v>
      </c>
      <c r="AP1675" s="362">
        <f t="shared" si="3672"/>
        <v>0</v>
      </c>
      <c r="AQ1675" s="362">
        <f t="shared" si="3672"/>
        <v>0</v>
      </c>
      <c r="AR1675" s="362">
        <f t="shared" si="3672"/>
        <v>0</v>
      </c>
      <c r="AS1675" s="266"/>
    </row>
    <row r="1676" spans="1:45" ht="15" hidden="1" customHeight="1" outlineLevel="1">
      <c r="A1676" s="464"/>
      <c r="B1676" s="379"/>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63"/>
      <c r="AF1676" s="376"/>
      <c r="AG1676" s="376"/>
      <c r="AH1676" s="376"/>
      <c r="AI1676" s="376"/>
      <c r="AJ1676" s="376"/>
      <c r="AK1676" s="376"/>
      <c r="AL1676" s="376"/>
      <c r="AM1676" s="376"/>
      <c r="AN1676" s="376"/>
      <c r="AO1676" s="376"/>
      <c r="AP1676" s="376"/>
      <c r="AQ1676" s="376"/>
      <c r="AR1676" s="376"/>
      <c r="AS1676" s="266"/>
    </row>
    <row r="1677" spans="1:45" ht="15" hidden="1" customHeight="1" outlineLevel="1">
      <c r="A1677" s="464">
        <v>32</v>
      </c>
      <c r="B1677" s="379" t="s">
        <v>124</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77"/>
      <c r="AF1677" s="366"/>
      <c r="AG1677" s="366"/>
      <c r="AH1677" s="366"/>
      <c r="AI1677" s="366"/>
      <c r="AJ1677" s="366"/>
      <c r="AK1677" s="366"/>
      <c r="AL1677" s="366"/>
      <c r="AM1677" s="366"/>
      <c r="AN1677" s="366"/>
      <c r="AO1677" s="366"/>
      <c r="AP1677" s="366"/>
      <c r="AQ1677" s="366"/>
      <c r="AR1677" s="366"/>
      <c r="AS1677" s="256">
        <f>SUM(AE1677:AR1677)</f>
        <v>0</v>
      </c>
    </row>
    <row r="1678" spans="1:45" ht="15" hidden="1" customHeight="1" outlineLevel="1">
      <c r="A1678" s="464"/>
      <c r="B1678" s="254" t="s">
        <v>959</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62">
        <f>AE1677</f>
        <v>0</v>
      </c>
      <c r="AF1678" s="362">
        <f t="shared" ref="AF1678:AR1678" si="3673">AF1677</f>
        <v>0</v>
      </c>
      <c r="AG1678" s="362">
        <f t="shared" si="3673"/>
        <v>0</v>
      </c>
      <c r="AH1678" s="362">
        <f t="shared" si="3673"/>
        <v>0</v>
      </c>
      <c r="AI1678" s="362">
        <f t="shared" si="3673"/>
        <v>0</v>
      </c>
      <c r="AJ1678" s="362">
        <f t="shared" si="3673"/>
        <v>0</v>
      </c>
      <c r="AK1678" s="362">
        <f t="shared" si="3673"/>
        <v>0</v>
      </c>
      <c r="AL1678" s="362">
        <f t="shared" si="3673"/>
        <v>0</v>
      </c>
      <c r="AM1678" s="362">
        <f t="shared" si="3673"/>
        <v>0</v>
      </c>
      <c r="AN1678" s="362">
        <f t="shared" si="3673"/>
        <v>0</v>
      </c>
      <c r="AO1678" s="362">
        <f t="shared" si="3673"/>
        <v>0</v>
      </c>
      <c r="AP1678" s="362">
        <f t="shared" si="3673"/>
        <v>0</v>
      </c>
      <c r="AQ1678" s="362">
        <f t="shared" si="3673"/>
        <v>0</v>
      </c>
      <c r="AR1678" s="362">
        <f t="shared" si="3673"/>
        <v>0</v>
      </c>
      <c r="AS1678" s="266"/>
    </row>
    <row r="1679" spans="1:45" ht="15" hidden="1" customHeight="1" outlineLevel="1">
      <c r="A1679" s="464"/>
      <c r="B1679" s="379"/>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63"/>
      <c r="AF1679" s="376"/>
      <c r="AG1679" s="376"/>
      <c r="AH1679" s="376"/>
      <c r="AI1679" s="376"/>
      <c r="AJ1679" s="376"/>
      <c r="AK1679" s="376"/>
      <c r="AL1679" s="376"/>
      <c r="AM1679" s="376"/>
      <c r="AN1679" s="376"/>
      <c r="AO1679" s="376"/>
      <c r="AP1679" s="376"/>
      <c r="AQ1679" s="376"/>
      <c r="AR1679" s="376"/>
      <c r="AS1679" s="266"/>
    </row>
    <row r="1680" spans="1:45" ht="15" hidden="1" customHeight="1" outlineLevel="1">
      <c r="A1680" s="464"/>
      <c r="B1680" s="248" t="s">
        <v>499</v>
      </c>
      <c r="C1680" s="251"/>
      <c r="D1680" s="251"/>
      <c r="E1680" s="251"/>
      <c r="F1680" s="251"/>
      <c r="G1680" s="251"/>
      <c r="H1680" s="251"/>
      <c r="I1680" s="251"/>
      <c r="J1680" s="251"/>
      <c r="K1680" s="251"/>
      <c r="L1680" s="251"/>
      <c r="M1680" s="251"/>
      <c r="N1680" s="251"/>
      <c r="O1680" s="251"/>
      <c r="P1680" s="251"/>
      <c r="Q1680" s="251"/>
      <c r="R1680" s="251"/>
      <c r="S1680" s="251"/>
      <c r="T1680" s="251"/>
      <c r="U1680" s="251"/>
      <c r="V1680" s="251"/>
      <c r="W1680" s="251"/>
      <c r="X1680" s="251"/>
      <c r="Y1680" s="251"/>
      <c r="Z1680" s="251"/>
      <c r="AA1680" s="251"/>
      <c r="AB1680" s="251"/>
      <c r="AC1680" s="251"/>
      <c r="AD1680" s="251"/>
      <c r="AE1680" s="363"/>
      <c r="AF1680" s="376"/>
      <c r="AG1680" s="376"/>
      <c r="AH1680" s="376"/>
      <c r="AI1680" s="376"/>
      <c r="AJ1680" s="376"/>
      <c r="AK1680" s="376"/>
      <c r="AL1680" s="376"/>
      <c r="AM1680" s="376"/>
      <c r="AN1680" s="376"/>
      <c r="AO1680" s="376"/>
      <c r="AP1680" s="376"/>
      <c r="AQ1680" s="376"/>
      <c r="AR1680" s="376"/>
      <c r="AS1680" s="266"/>
    </row>
    <row r="1681" spans="1:45" ht="15" hidden="1" customHeight="1" outlineLevel="1">
      <c r="A1681" s="464">
        <v>33</v>
      </c>
      <c r="B1681" s="379" t="s">
        <v>125</v>
      </c>
      <c r="C1681" s="251" t="s">
        <v>25</v>
      </c>
      <c r="D1681" s="255"/>
      <c r="E1681" s="255"/>
      <c r="F1681" s="255"/>
      <c r="G1681" s="255"/>
      <c r="H1681" s="255"/>
      <c r="I1681" s="255"/>
      <c r="J1681" s="255"/>
      <c r="K1681" s="255"/>
      <c r="L1681" s="255"/>
      <c r="M1681" s="255"/>
      <c r="N1681" s="255"/>
      <c r="O1681" s="255"/>
      <c r="P1681" s="255"/>
      <c r="Q1681" s="255">
        <v>0</v>
      </c>
      <c r="R1681" s="255"/>
      <c r="S1681" s="255"/>
      <c r="T1681" s="255"/>
      <c r="U1681" s="255"/>
      <c r="V1681" s="255"/>
      <c r="W1681" s="255"/>
      <c r="X1681" s="255"/>
      <c r="Y1681" s="255"/>
      <c r="Z1681" s="255"/>
      <c r="AA1681" s="255"/>
      <c r="AB1681" s="255"/>
      <c r="AC1681" s="255"/>
      <c r="AD1681" s="255"/>
      <c r="AE1681" s="377"/>
      <c r="AF1681" s="366"/>
      <c r="AG1681" s="366"/>
      <c r="AH1681" s="366"/>
      <c r="AI1681" s="366"/>
      <c r="AJ1681" s="366"/>
      <c r="AK1681" s="366"/>
      <c r="AL1681" s="366"/>
      <c r="AM1681" s="366"/>
      <c r="AN1681" s="366"/>
      <c r="AO1681" s="366"/>
      <c r="AP1681" s="366"/>
      <c r="AQ1681" s="366"/>
      <c r="AR1681" s="366"/>
      <c r="AS1681" s="256">
        <f>SUM(AE1681:AR1681)</f>
        <v>0</v>
      </c>
    </row>
    <row r="1682" spans="1:45" ht="15" hidden="1" customHeight="1" outlineLevel="1">
      <c r="A1682" s="464"/>
      <c r="B1682" s="254" t="s">
        <v>959</v>
      </c>
      <c r="C1682" s="251" t="s">
        <v>163</v>
      </c>
      <c r="D1682" s="255"/>
      <c r="E1682" s="255"/>
      <c r="F1682" s="255"/>
      <c r="G1682" s="255"/>
      <c r="H1682" s="255"/>
      <c r="I1682" s="255"/>
      <c r="J1682" s="255"/>
      <c r="K1682" s="255"/>
      <c r="L1682" s="255"/>
      <c r="M1682" s="255"/>
      <c r="N1682" s="255"/>
      <c r="O1682" s="255"/>
      <c r="P1682" s="255"/>
      <c r="Q1682" s="255">
        <f>Q1681</f>
        <v>0</v>
      </c>
      <c r="R1682" s="255"/>
      <c r="S1682" s="255"/>
      <c r="T1682" s="255"/>
      <c r="U1682" s="255"/>
      <c r="V1682" s="255"/>
      <c r="W1682" s="255"/>
      <c r="X1682" s="255"/>
      <c r="Y1682" s="255"/>
      <c r="Z1682" s="255"/>
      <c r="AA1682" s="255"/>
      <c r="AB1682" s="255"/>
      <c r="AC1682" s="255"/>
      <c r="AD1682" s="255"/>
      <c r="AE1682" s="362">
        <f>AE1681</f>
        <v>0</v>
      </c>
      <c r="AF1682" s="362">
        <f t="shared" ref="AF1682:AR1682" si="3674">AF1681</f>
        <v>0</v>
      </c>
      <c r="AG1682" s="362">
        <f t="shared" si="3674"/>
        <v>0</v>
      </c>
      <c r="AH1682" s="362">
        <f t="shared" si="3674"/>
        <v>0</v>
      </c>
      <c r="AI1682" s="362">
        <f t="shared" si="3674"/>
        <v>0</v>
      </c>
      <c r="AJ1682" s="362">
        <f t="shared" si="3674"/>
        <v>0</v>
      </c>
      <c r="AK1682" s="362">
        <f t="shared" si="3674"/>
        <v>0</v>
      </c>
      <c r="AL1682" s="362">
        <f t="shared" si="3674"/>
        <v>0</v>
      </c>
      <c r="AM1682" s="362">
        <f t="shared" si="3674"/>
        <v>0</v>
      </c>
      <c r="AN1682" s="362">
        <f t="shared" si="3674"/>
        <v>0</v>
      </c>
      <c r="AO1682" s="362">
        <f t="shared" si="3674"/>
        <v>0</v>
      </c>
      <c r="AP1682" s="362">
        <f t="shared" si="3674"/>
        <v>0</v>
      </c>
      <c r="AQ1682" s="362">
        <f t="shared" si="3674"/>
        <v>0</v>
      </c>
      <c r="AR1682" s="362">
        <f t="shared" si="3674"/>
        <v>0</v>
      </c>
      <c r="AS1682" s="266"/>
    </row>
    <row r="1683" spans="1:45" ht="15" hidden="1" customHeight="1" outlineLevel="1">
      <c r="A1683" s="464"/>
      <c r="B1683" s="379"/>
      <c r="C1683" s="251"/>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363"/>
      <c r="AF1683" s="376"/>
      <c r="AG1683" s="376"/>
      <c r="AH1683" s="376"/>
      <c r="AI1683" s="376"/>
      <c r="AJ1683" s="376"/>
      <c r="AK1683" s="376"/>
      <c r="AL1683" s="376"/>
      <c r="AM1683" s="376"/>
      <c r="AN1683" s="376"/>
      <c r="AO1683" s="376"/>
      <c r="AP1683" s="376"/>
      <c r="AQ1683" s="376"/>
      <c r="AR1683" s="376"/>
      <c r="AS1683" s="266"/>
    </row>
    <row r="1684" spans="1:45" ht="15" hidden="1" customHeight="1" outlineLevel="1">
      <c r="A1684" s="464">
        <v>34</v>
      </c>
      <c r="B1684" s="379" t="s">
        <v>126</v>
      </c>
      <c r="C1684" s="251" t="s">
        <v>25</v>
      </c>
      <c r="D1684" s="255"/>
      <c r="E1684" s="255"/>
      <c r="F1684" s="255"/>
      <c r="G1684" s="255"/>
      <c r="H1684" s="255"/>
      <c r="I1684" s="255"/>
      <c r="J1684" s="255"/>
      <c r="K1684" s="255"/>
      <c r="L1684" s="255"/>
      <c r="M1684" s="255"/>
      <c r="N1684" s="255"/>
      <c r="O1684" s="255"/>
      <c r="P1684" s="255"/>
      <c r="Q1684" s="255">
        <v>0</v>
      </c>
      <c r="R1684" s="255"/>
      <c r="S1684" s="255"/>
      <c r="T1684" s="255"/>
      <c r="U1684" s="255"/>
      <c r="V1684" s="255"/>
      <c r="W1684" s="255"/>
      <c r="X1684" s="255"/>
      <c r="Y1684" s="255"/>
      <c r="Z1684" s="255"/>
      <c r="AA1684" s="255"/>
      <c r="AB1684" s="255"/>
      <c r="AC1684" s="255"/>
      <c r="AD1684" s="255"/>
      <c r="AE1684" s="377"/>
      <c r="AF1684" s="366"/>
      <c r="AG1684" s="366"/>
      <c r="AH1684" s="366"/>
      <c r="AI1684" s="366"/>
      <c r="AJ1684" s="366"/>
      <c r="AK1684" s="366"/>
      <c r="AL1684" s="366"/>
      <c r="AM1684" s="366"/>
      <c r="AN1684" s="366"/>
      <c r="AO1684" s="366"/>
      <c r="AP1684" s="366"/>
      <c r="AQ1684" s="366"/>
      <c r="AR1684" s="366"/>
      <c r="AS1684" s="256">
        <f>SUM(AE1684:AR1684)</f>
        <v>0</v>
      </c>
    </row>
    <row r="1685" spans="1:45" ht="15" hidden="1" customHeight="1" outlineLevel="1">
      <c r="A1685" s="464"/>
      <c r="B1685" s="254" t="s">
        <v>959</v>
      </c>
      <c r="C1685" s="251" t="s">
        <v>163</v>
      </c>
      <c r="D1685" s="255"/>
      <c r="E1685" s="255"/>
      <c r="F1685" s="255"/>
      <c r="G1685" s="255"/>
      <c r="H1685" s="255"/>
      <c r="I1685" s="255"/>
      <c r="J1685" s="255"/>
      <c r="K1685" s="255"/>
      <c r="L1685" s="255"/>
      <c r="M1685" s="255"/>
      <c r="N1685" s="255"/>
      <c r="O1685" s="255"/>
      <c r="P1685" s="255"/>
      <c r="Q1685" s="255">
        <f>Q1684</f>
        <v>0</v>
      </c>
      <c r="R1685" s="255"/>
      <c r="S1685" s="255"/>
      <c r="T1685" s="255"/>
      <c r="U1685" s="255"/>
      <c r="V1685" s="255"/>
      <c r="W1685" s="255"/>
      <c r="X1685" s="255"/>
      <c r="Y1685" s="255"/>
      <c r="Z1685" s="255"/>
      <c r="AA1685" s="255"/>
      <c r="AB1685" s="255"/>
      <c r="AC1685" s="255"/>
      <c r="AD1685" s="255"/>
      <c r="AE1685" s="362">
        <f>AE1684</f>
        <v>0</v>
      </c>
      <c r="AF1685" s="362">
        <f t="shared" ref="AF1685:AR1685" si="3675">AF1684</f>
        <v>0</v>
      </c>
      <c r="AG1685" s="362">
        <f t="shared" si="3675"/>
        <v>0</v>
      </c>
      <c r="AH1685" s="362">
        <f t="shared" si="3675"/>
        <v>0</v>
      </c>
      <c r="AI1685" s="362">
        <f t="shared" si="3675"/>
        <v>0</v>
      </c>
      <c r="AJ1685" s="362">
        <f t="shared" si="3675"/>
        <v>0</v>
      </c>
      <c r="AK1685" s="362">
        <f t="shared" si="3675"/>
        <v>0</v>
      </c>
      <c r="AL1685" s="362">
        <f t="shared" si="3675"/>
        <v>0</v>
      </c>
      <c r="AM1685" s="362">
        <f t="shared" si="3675"/>
        <v>0</v>
      </c>
      <c r="AN1685" s="362">
        <f t="shared" si="3675"/>
        <v>0</v>
      </c>
      <c r="AO1685" s="362">
        <f t="shared" si="3675"/>
        <v>0</v>
      </c>
      <c r="AP1685" s="362">
        <f t="shared" si="3675"/>
        <v>0</v>
      </c>
      <c r="AQ1685" s="362">
        <f t="shared" si="3675"/>
        <v>0</v>
      </c>
      <c r="AR1685" s="362">
        <f t="shared" si="3675"/>
        <v>0</v>
      </c>
      <c r="AS1685" s="266"/>
    </row>
    <row r="1686" spans="1:45" ht="15" hidden="1" customHeight="1" outlineLevel="1">
      <c r="A1686" s="464"/>
      <c r="B1686" s="379"/>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63"/>
      <c r="AF1686" s="376"/>
      <c r="AG1686" s="376"/>
      <c r="AH1686" s="376"/>
      <c r="AI1686" s="376"/>
      <c r="AJ1686" s="376"/>
      <c r="AK1686" s="376"/>
      <c r="AL1686" s="376"/>
      <c r="AM1686" s="376"/>
      <c r="AN1686" s="376"/>
      <c r="AO1686" s="376"/>
      <c r="AP1686" s="376"/>
      <c r="AQ1686" s="376"/>
      <c r="AR1686" s="376"/>
      <c r="AS1686" s="266"/>
    </row>
    <row r="1687" spans="1:45" ht="15" hidden="1" customHeight="1" outlineLevel="1">
      <c r="A1687" s="464">
        <v>35</v>
      </c>
      <c r="B1687" s="379" t="s">
        <v>127</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77"/>
      <c r="AF1687" s="366"/>
      <c r="AG1687" s="366"/>
      <c r="AH1687" s="366"/>
      <c r="AI1687" s="366"/>
      <c r="AJ1687" s="366"/>
      <c r="AK1687" s="366"/>
      <c r="AL1687" s="366"/>
      <c r="AM1687" s="366"/>
      <c r="AN1687" s="366"/>
      <c r="AO1687" s="366"/>
      <c r="AP1687" s="366"/>
      <c r="AQ1687" s="366"/>
      <c r="AR1687" s="366"/>
      <c r="AS1687" s="256">
        <f>SUM(AE1687:AR1687)</f>
        <v>0</v>
      </c>
    </row>
    <row r="1688" spans="1:45" ht="15" hidden="1" customHeight="1" outlineLevel="1">
      <c r="A1688" s="464"/>
      <c r="B1688" s="254" t="s">
        <v>959</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62">
        <f>AE1687</f>
        <v>0</v>
      </c>
      <c r="AF1688" s="362">
        <f t="shared" ref="AF1688:AR1688" si="3676">AF1687</f>
        <v>0</v>
      </c>
      <c r="AG1688" s="362">
        <f t="shared" si="3676"/>
        <v>0</v>
      </c>
      <c r="AH1688" s="362">
        <f t="shared" si="3676"/>
        <v>0</v>
      </c>
      <c r="AI1688" s="362">
        <f t="shared" si="3676"/>
        <v>0</v>
      </c>
      <c r="AJ1688" s="362">
        <f t="shared" si="3676"/>
        <v>0</v>
      </c>
      <c r="AK1688" s="362">
        <f t="shared" si="3676"/>
        <v>0</v>
      </c>
      <c r="AL1688" s="362">
        <f t="shared" si="3676"/>
        <v>0</v>
      </c>
      <c r="AM1688" s="362">
        <f t="shared" si="3676"/>
        <v>0</v>
      </c>
      <c r="AN1688" s="362">
        <f t="shared" si="3676"/>
        <v>0</v>
      </c>
      <c r="AO1688" s="362">
        <f t="shared" si="3676"/>
        <v>0</v>
      </c>
      <c r="AP1688" s="362">
        <f t="shared" si="3676"/>
        <v>0</v>
      </c>
      <c r="AQ1688" s="362">
        <f t="shared" si="3676"/>
        <v>0</v>
      </c>
      <c r="AR1688" s="362">
        <f t="shared" si="3676"/>
        <v>0</v>
      </c>
      <c r="AS1688" s="266"/>
    </row>
    <row r="1689" spans="1:45" ht="15" hidden="1" customHeight="1" outlineLevel="1">
      <c r="A1689" s="464"/>
      <c r="B1689" s="382"/>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63"/>
      <c r="AF1689" s="376"/>
      <c r="AG1689" s="376"/>
      <c r="AH1689" s="376"/>
      <c r="AI1689" s="376"/>
      <c r="AJ1689" s="376"/>
      <c r="AK1689" s="376"/>
      <c r="AL1689" s="376"/>
      <c r="AM1689" s="376"/>
      <c r="AN1689" s="376"/>
      <c r="AO1689" s="376"/>
      <c r="AP1689" s="376"/>
      <c r="AQ1689" s="376"/>
      <c r="AR1689" s="376"/>
      <c r="AS1689" s="266"/>
    </row>
    <row r="1690" spans="1:45" ht="15" hidden="1" customHeight="1" outlineLevel="1">
      <c r="A1690" s="464"/>
      <c r="B1690" s="248" t="s">
        <v>500</v>
      </c>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28.5" hidden="1" customHeight="1" outlineLevel="1">
      <c r="A1691" s="464">
        <v>36</v>
      </c>
      <c r="B1691" s="379" t="s">
        <v>128</v>
      </c>
      <c r="C1691" s="251" t="s">
        <v>25</v>
      </c>
      <c r="D1691" s="255"/>
      <c r="E1691" s="255"/>
      <c r="F1691" s="255"/>
      <c r="G1691" s="255"/>
      <c r="H1691" s="255"/>
      <c r="I1691" s="255"/>
      <c r="J1691" s="255"/>
      <c r="K1691" s="255"/>
      <c r="L1691" s="255"/>
      <c r="M1691" s="255"/>
      <c r="N1691" s="255"/>
      <c r="O1691" s="255"/>
      <c r="P1691" s="255"/>
      <c r="Q1691" s="255">
        <v>12</v>
      </c>
      <c r="R1691" s="255"/>
      <c r="S1691" s="255"/>
      <c r="T1691" s="255"/>
      <c r="U1691" s="255"/>
      <c r="V1691" s="255"/>
      <c r="W1691" s="255"/>
      <c r="X1691" s="255"/>
      <c r="Y1691" s="255"/>
      <c r="Z1691" s="255"/>
      <c r="AA1691" s="255"/>
      <c r="AB1691" s="255"/>
      <c r="AC1691" s="255"/>
      <c r="AD1691" s="255"/>
      <c r="AE1691" s="377"/>
      <c r="AF1691" s="366"/>
      <c r="AG1691" s="366"/>
      <c r="AH1691" s="366"/>
      <c r="AI1691" s="366"/>
      <c r="AJ1691" s="366"/>
      <c r="AK1691" s="366"/>
      <c r="AL1691" s="366"/>
      <c r="AM1691" s="366"/>
      <c r="AN1691" s="366"/>
      <c r="AO1691" s="366"/>
      <c r="AP1691" s="366"/>
      <c r="AQ1691" s="366"/>
      <c r="AR1691" s="366"/>
      <c r="AS1691" s="256">
        <f>SUM(AE1691:AR1691)</f>
        <v>0</v>
      </c>
    </row>
    <row r="1692" spans="1:45" ht="15" hidden="1" customHeight="1" outlineLevel="1">
      <c r="A1692" s="464"/>
      <c r="B1692" s="254" t="s">
        <v>959</v>
      </c>
      <c r="C1692" s="251" t="s">
        <v>163</v>
      </c>
      <c r="D1692" s="255"/>
      <c r="E1692" s="255"/>
      <c r="F1692" s="255"/>
      <c r="G1692" s="255"/>
      <c r="H1692" s="255"/>
      <c r="I1692" s="255"/>
      <c r="J1692" s="255"/>
      <c r="K1692" s="255"/>
      <c r="L1692" s="255"/>
      <c r="M1692" s="255"/>
      <c r="N1692" s="255"/>
      <c r="O1692" s="255"/>
      <c r="P1692" s="255"/>
      <c r="Q1692" s="255">
        <f>Q1691</f>
        <v>12</v>
      </c>
      <c r="R1692" s="255"/>
      <c r="S1692" s="255"/>
      <c r="T1692" s="255"/>
      <c r="U1692" s="255"/>
      <c r="V1692" s="255"/>
      <c r="W1692" s="255"/>
      <c r="X1692" s="255"/>
      <c r="Y1692" s="255"/>
      <c r="Z1692" s="255"/>
      <c r="AA1692" s="255"/>
      <c r="AB1692" s="255"/>
      <c r="AC1692" s="255"/>
      <c r="AD1692" s="255"/>
      <c r="AE1692" s="362">
        <f>AE1691</f>
        <v>0</v>
      </c>
      <c r="AF1692" s="362">
        <f t="shared" ref="AF1692:AR1692" si="3677">AF1691</f>
        <v>0</v>
      </c>
      <c r="AG1692" s="362">
        <f t="shared" si="3677"/>
        <v>0</v>
      </c>
      <c r="AH1692" s="362">
        <f t="shared" si="3677"/>
        <v>0</v>
      </c>
      <c r="AI1692" s="362">
        <f t="shared" si="3677"/>
        <v>0</v>
      </c>
      <c r="AJ1692" s="362">
        <f t="shared" si="3677"/>
        <v>0</v>
      </c>
      <c r="AK1692" s="362">
        <f t="shared" si="3677"/>
        <v>0</v>
      </c>
      <c r="AL1692" s="362">
        <f t="shared" si="3677"/>
        <v>0</v>
      </c>
      <c r="AM1692" s="362">
        <f t="shared" si="3677"/>
        <v>0</v>
      </c>
      <c r="AN1692" s="362">
        <f t="shared" si="3677"/>
        <v>0</v>
      </c>
      <c r="AO1692" s="362">
        <f t="shared" si="3677"/>
        <v>0</v>
      </c>
      <c r="AP1692" s="362">
        <f t="shared" si="3677"/>
        <v>0</v>
      </c>
      <c r="AQ1692" s="362">
        <f t="shared" si="3677"/>
        <v>0</v>
      </c>
      <c r="AR1692" s="362">
        <f t="shared" si="3677"/>
        <v>0</v>
      </c>
      <c r="AS1692" s="266"/>
    </row>
    <row r="1693" spans="1:45" ht="15" hidden="1" customHeight="1" outlineLevel="1">
      <c r="A1693" s="464"/>
      <c r="B1693" s="379"/>
      <c r="C1693" s="251"/>
      <c r="D1693" s="251"/>
      <c r="E1693" s="251"/>
      <c r="F1693" s="251"/>
      <c r="G1693" s="251"/>
      <c r="H1693" s="251"/>
      <c r="I1693" s="251"/>
      <c r="J1693" s="251"/>
      <c r="K1693" s="251"/>
      <c r="L1693" s="251"/>
      <c r="M1693" s="251"/>
      <c r="N1693" s="251"/>
      <c r="O1693" s="251"/>
      <c r="P1693" s="251"/>
      <c r="Q1693" s="251"/>
      <c r="R1693" s="251"/>
      <c r="S1693" s="251"/>
      <c r="T1693" s="251"/>
      <c r="U1693" s="251"/>
      <c r="V1693" s="251"/>
      <c r="W1693" s="251"/>
      <c r="X1693" s="251"/>
      <c r="Y1693" s="251"/>
      <c r="Z1693" s="251"/>
      <c r="AA1693" s="251"/>
      <c r="AB1693" s="251"/>
      <c r="AC1693" s="251"/>
      <c r="AD1693" s="251"/>
      <c r="AE1693" s="363"/>
      <c r="AF1693" s="376"/>
      <c r="AG1693" s="376"/>
      <c r="AH1693" s="376"/>
      <c r="AI1693" s="376"/>
      <c r="AJ1693" s="376"/>
      <c r="AK1693" s="376"/>
      <c r="AL1693" s="376"/>
      <c r="AM1693" s="376"/>
      <c r="AN1693" s="376"/>
      <c r="AO1693" s="376"/>
      <c r="AP1693" s="376"/>
      <c r="AQ1693" s="376"/>
      <c r="AR1693" s="376"/>
      <c r="AS1693" s="266"/>
    </row>
    <row r="1694" spans="1:45" ht="15" hidden="1" customHeight="1" outlineLevel="1">
      <c r="A1694" s="464">
        <v>37</v>
      </c>
      <c r="B1694" s="379" t="s">
        <v>129</v>
      </c>
      <c r="C1694" s="251" t="s">
        <v>25</v>
      </c>
      <c r="D1694" s="255"/>
      <c r="E1694" s="255"/>
      <c r="F1694" s="255"/>
      <c r="G1694" s="255"/>
      <c r="H1694" s="255"/>
      <c r="I1694" s="255"/>
      <c r="J1694" s="255"/>
      <c r="K1694" s="255"/>
      <c r="L1694" s="255"/>
      <c r="M1694" s="255"/>
      <c r="N1694" s="255"/>
      <c r="O1694" s="255"/>
      <c r="P1694" s="255"/>
      <c r="Q1694" s="255">
        <v>12</v>
      </c>
      <c r="R1694" s="255"/>
      <c r="S1694" s="255"/>
      <c r="T1694" s="255"/>
      <c r="U1694" s="255"/>
      <c r="V1694" s="255"/>
      <c r="W1694" s="255"/>
      <c r="X1694" s="255"/>
      <c r="Y1694" s="255"/>
      <c r="Z1694" s="255"/>
      <c r="AA1694" s="255"/>
      <c r="AB1694" s="255"/>
      <c r="AC1694" s="255"/>
      <c r="AD1694" s="255"/>
      <c r="AE1694" s="377"/>
      <c r="AF1694" s="366"/>
      <c r="AG1694" s="366"/>
      <c r="AH1694" s="366"/>
      <c r="AI1694" s="366"/>
      <c r="AJ1694" s="366"/>
      <c r="AK1694" s="366"/>
      <c r="AL1694" s="366"/>
      <c r="AM1694" s="366"/>
      <c r="AN1694" s="366"/>
      <c r="AO1694" s="366"/>
      <c r="AP1694" s="366"/>
      <c r="AQ1694" s="366"/>
      <c r="AR1694" s="366"/>
      <c r="AS1694" s="256">
        <f>SUM(AE1694:AR1694)</f>
        <v>0</v>
      </c>
    </row>
    <row r="1695" spans="1:45" ht="15" hidden="1" customHeight="1" outlineLevel="1">
      <c r="A1695" s="464"/>
      <c r="B1695" s="254" t="s">
        <v>959</v>
      </c>
      <c r="C1695" s="251" t="s">
        <v>163</v>
      </c>
      <c r="D1695" s="255"/>
      <c r="E1695" s="255"/>
      <c r="F1695" s="255"/>
      <c r="G1695" s="255"/>
      <c r="H1695" s="255"/>
      <c r="I1695" s="255"/>
      <c r="J1695" s="255"/>
      <c r="K1695" s="255"/>
      <c r="L1695" s="255"/>
      <c r="M1695" s="255"/>
      <c r="N1695" s="255"/>
      <c r="O1695" s="255"/>
      <c r="P1695" s="255"/>
      <c r="Q1695" s="255">
        <f>Q1694</f>
        <v>12</v>
      </c>
      <c r="R1695" s="255"/>
      <c r="S1695" s="255"/>
      <c r="T1695" s="255"/>
      <c r="U1695" s="255"/>
      <c r="V1695" s="255"/>
      <c r="W1695" s="255"/>
      <c r="X1695" s="255"/>
      <c r="Y1695" s="255"/>
      <c r="Z1695" s="255"/>
      <c r="AA1695" s="255"/>
      <c r="AB1695" s="255"/>
      <c r="AC1695" s="255"/>
      <c r="AD1695" s="255"/>
      <c r="AE1695" s="362">
        <f>AE1694</f>
        <v>0</v>
      </c>
      <c r="AF1695" s="362">
        <f t="shared" ref="AF1695:AR1695" si="3678">AF1694</f>
        <v>0</v>
      </c>
      <c r="AG1695" s="362">
        <f t="shared" si="3678"/>
        <v>0</v>
      </c>
      <c r="AH1695" s="362">
        <f t="shared" si="3678"/>
        <v>0</v>
      </c>
      <c r="AI1695" s="362">
        <f t="shared" si="3678"/>
        <v>0</v>
      </c>
      <c r="AJ1695" s="362">
        <f t="shared" si="3678"/>
        <v>0</v>
      </c>
      <c r="AK1695" s="362">
        <f t="shared" si="3678"/>
        <v>0</v>
      </c>
      <c r="AL1695" s="362">
        <f t="shared" si="3678"/>
        <v>0</v>
      </c>
      <c r="AM1695" s="362">
        <f t="shared" si="3678"/>
        <v>0</v>
      </c>
      <c r="AN1695" s="362">
        <f t="shared" si="3678"/>
        <v>0</v>
      </c>
      <c r="AO1695" s="362">
        <f t="shared" si="3678"/>
        <v>0</v>
      </c>
      <c r="AP1695" s="362">
        <f t="shared" si="3678"/>
        <v>0</v>
      </c>
      <c r="AQ1695" s="362">
        <f t="shared" si="3678"/>
        <v>0</v>
      </c>
      <c r="AR1695" s="362">
        <f t="shared" si="3678"/>
        <v>0</v>
      </c>
      <c r="AS1695" s="266"/>
    </row>
    <row r="1696" spans="1:45" ht="15" hidden="1" customHeight="1" outlineLevel="1">
      <c r="A1696" s="464"/>
      <c r="B1696" s="379"/>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63"/>
      <c r="AF1696" s="376"/>
      <c r="AG1696" s="376"/>
      <c r="AH1696" s="376"/>
      <c r="AI1696" s="376"/>
      <c r="AJ1696" s="376"/>
      <c r="AK1696" s="376"/>
      <c r="AL1696" s="376"/>
      <c r="AM1696" s="376"/>
      <c r="AN1696" s="376"/>
      <c r="AO1696" s="376"/>
      <c r="AP1696" s="376"/>
      <c r="AQ1696" s="376"/>
      <c r="AR1696" s="376"/>
      <c r="AS1696" s="266"/>
    </row>
    <row r="1697" spans="1:45" ht="15" hidden="1" customHeight="1" outlineLevel="1">
      <c r="A1697" s="464">
        <v>38</v>
      </c>
      <c r="B1697" s="379" t="s">
        <v>130</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77"/>
      <c r="AF1697" s="366"/>
      <c r="AG1697" s="366"/>
      <c r="AH1697" s="366"/>
      <c r="AI1697" s="366"/>
      <c r="AJ1697" s="366"/>
      <c r="AK1697" s="366"/>
      <c r="AL1697" s="366"/>
      <c r="AM1697" s="366"/>
      <c r="AN1697" s="366"/>
      <c r="AO1697" s="366"/>
      <c r="AP1697" s="366"/>
      <c r="AQ1697" s="366"/>
      <c r="AR1697" s="366"/>
      <c r="AS1697" s="256">
        <f>SUM(AE1697:AR1697)</f>
        <v>0</v>
      </c>
    </row>
    <row r="1698" spans="1:45" ht="15" hidden="1" customHeight="1" outlineLevel="1">
      <c r="A1698" s="464"/>
      <c r="B1698" s="254" t="s">
        <v>959</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62">
        <f>AE1697</f>
        <v>0</v>
      </c>
      <c r="AF1698" s="362">
        <f t="shared" ref="AF1698:AR1698" si="3679">AF1697</f>
        <v>0</v>
      </c>
      <c r="AG1698" s="362">
        <f t="shared" si="3679"/>
        <v>0</v>
      </c>
      <c r="AH1698" s="362">
        <f t="shared" si="3679"/>
        <v>0</v>
      </c>
      <c r="AI1698" s="362">
        <f t="shared" si="3679"/>
        <v>0</v>
      </c>
      <c r="AJ1698" s="362">
        <f t="shared" si="3679"/>
        <v>0</v>
      </c>
      <c r="AK1698" s="362">
        <f t="shared" si="3679"/>
        <v>0</v>
      </c>
      <c r="AL1698" s="362">
        <f t="shared" si="3679"/>
        <v>0</v>
      </c>
      <c r="AM1698" s="362">
        <f t="shared" si="3679"/>
        <v>0</v>
      </c>
      <c r="AN1698" s="362">
        <f t="shared" si="3679"/>
        <v>0</v>
      </c>
      <c r="AO1698" s="362">
        <f t="shared" si="3679"/>
        <v>0</v>
      </c>
      <c r="AP1698" s="362">
        <f t="shared" si="3679"/>
        <v>0</v>
      </c>
      <c r="AQ1698" s="362">
        <f t="shared" si="3679"/>
        <v>0</v>
      </c>
      <c r="AR1698" s="362">
        <f t="shared" si="3679"/>
        <v>0</v>
      </c>
      <c r="AS1698" s="266"/>
    </row>
    <row r="1699" spans="1:45" ht="15" hidden="1" customHeight="1" outlineLevel="1">
      <c r="A1699" s="464"/>
      <c r="B1699" s="379"/>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63"/>
      <c r="AF1699" s="376"/>
      <c r="AG1699" s="376"/>
      <c r="AH1699" s="376"/>
      <c r="AI1699" s="376"/>
      <c r="AJ1699" s="376"/>
      <c r="AK1699" s="376"/>
      <c r="AL1699" s="376"/>
      <c r="AM1699" s="376"/>
      <c r="AN1699" s="376"/>
      <c r="AO1699" s="376"/>
      <c r="AP1699" s="376"/>
      <c r="AQ1699" s="376"/>
      <c r="AR1699" s="376"/>
      <c r="AS1699" s="266"/>
    </row>
    <row r="1700" spans="1:45" ht="15" hidden="1" customHeight="1" outlineLevel="1">
      <c r="A1700" s="464">
        <v>39</v>
      </c>
      <c r="B1700" s="379" t="s">
        <v>131</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77"/>
      <c r="AF1700" s="366"/>
      <c r="AG1700" s="366"/>
      <c r="AH1700" s="366"/>
      <c r="AI1700" s="366"/>
      <c r="AJ1700" s="366"/>
      <c r="AK1700" s="366"/>
      <c r="AL1700" s="366"/>
      <c r="AM1700" s="366"/>
      <c r="AN1700" s="366"/>
      <c r="AO1700" s="366"/>
      <c r="AP1700" s="366"/>
      <c r="AQ1700" s="366"/>
      <c r="AR1700" s="366"/>
      <c r="AS1700" s="256">
        <f>SUM(AE1700:AR1700)</f>
        <v>0</v>
      </c>
    </row>
    <row r="1701" spans="1:45" ht="15" hidden="1" customHeight="1" outlineLevel="1">
      <c r="A1701" s="464"/>
      <c r="B1701" s="254" t="s">
        <v>959</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62">
        <f>AE1700</f>
        <v>0</v>
      </c>
      <c r="AF1701" s="362">
        <f t="shared" ref="AF1701:AR1701" si="3680">AF1700</f>
        <v>0</v>
      </c>
      <c r="AG1701" s="362">
        <f t="shared" si="3680"/>
        <v>0</v>
      </c>
      <c r="AH1701" s="362">
        <f t="shared" si="3680"/>
        <v>0</v>
      </c>
      <c r="AI1701" s="362">
        <f t="shared" si="3680"/>
        <v>0</v>
      </c>
      <c r="AJ1701" s="362">
        <f t="shared" si="3680"/>
        <v>0</v>
      </c>
      <c r="AK1701" s="362">
        <f t="shared" si="3680"/>
        <v>0</v>
      </c>
      <c r="AL1701" s="362">
        <f t="shared" si="3680"/>
        <v>0</v>
      </c>
      <c r="AM1701" s="362">
        <f t="shared" si="3680"/>
        <v>0</v>
      </c>
      <c r="AN1701" s="362">
        <f t="shared" si="3680"/>
        <v>0</v>
      </c>
      <c r="AO1701" s="362">
        <f t="shared" si="3680"/>
        <v>0</v>
      </c>
      <c r="AP1701" s="362">
        <f t="shared" si="3680"/>
        <v>0</v>
      </c>
      <c r="AQ1701" s="362">
        <f t="shared" si="3680"/>
        <v>0</v>
      </c>
      <c r="AR1701" s="362">
        <f t="shared" si="3680"/>
        <v>0</v>
      </c>
      <c r="AS1701" s="266"/>
    </row>
    <row r="1702" spans="1:45" ht="15" hidden="1" customHeight="1" outlineLevel="1">
      <c r="A1702" s="464"/>
      <c r="B1702" s="379"/>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63"/>
      <c r="AF1702" s="376"/>
      <c r="AG1702" s="376"/>
      <c r="AH1702" s="376"/>
      <c r="AI1702" s="376"/>
      <c r="AJ1702" s="376"/>
      <c r="AK1702" s="376"/>
      <c r="AL1702" s="376"/>
      <c r="AM1702" s="376"/>
      <c r="AN1702" s="376"/>
      <c r="AO1702" s="376"/>
      <c r="AP1702" s="376"/>
      <c r="AQ1702" s="376"/>
      <c r="AR1702" s="376"/>
      <c r="AS1702" s="266"/>
    </row>
    <row r="1703" spans="1:45" ht="15" hidden="1" customHeight="1" outlineLevel="1">
      <c r="A1703" s="464">
        <v>40</v>
      </c>
      <c r="B1703" s="379" t="s">
        <v>132</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77"/>
      <c r="AF1703" s="366"/>
      <c r="AG1703" s="366"/>
      <c r="AH1703" s="366"/>
      <c r="AI1703" s="366"/>
      <c r="AJ1703" s="366"/>
      <c r="AK1703" s="366"/>
      <c r="AL1703" s="366"/>
      <c r="AM1703" s="366"/>
      <c r="AN1703" s="366"/>
      <c r="AO1703" s="366"/>
      <c r="AP1703" s="366"/>
      <c r="AQ1703" s="366"/>
      <c r="AR1703" s="366"/>
      <c r="AS1703" s="256">
        <f>SUM(AE1703:AR1703)</f>
        <v>0</v>
      </c>
    </row>
    <row r="1704" spans="1:45" ht="15" hidden="1" customHeight="1" outlineLevel="1">
      <c r="A1704" s="464"/>
      <c r="B1704" s="254" t="s">
        <v>959</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62">
        <f>AE1703</f>
        <v>0</v>
      </c>
      <c r="AF1704" s="362">
        <f t="shared" ref="AF1704:AR1704" si="3681">AF1703</f>
        <v>0</v>
      </c>
      <c r="AG1704" s="362">
        <f t="shared" si="3681"/>
        <v>0</v>
      </c>
      <c r="AH1704" s="362">
        <f t="shared" si="3681"/>
        <v>0</v>
      </c>
      <c r="AI1704" s="362">
        <f t="shared" si="3681"/>
        <v>0</v>
      </c>
      <c r="AJ1704" s="362">
        <f t="shared" si="3681"/>
        <v>0</v>
      </c>
      <c r="AK1704" s="362">
        <f t="shared" si="3681"/>
        <v>0</v>
      </c>
      <c r="AL1704" s="362">
        <f t="shared" si="3681"/>
        <v>0</v>
      </c>
      <c r="AM1704" s="362">
        <f t="shared" si="3681"/>
        <v>0</v>
      </c>
      <c r="AN1704" s="362">
        <f t="shared" si="3681"/>
        <v>0</v>
      </c>
      <c r="AO1704" s="362">
        <f t="shared" si="3681"/>
        <v>0</v>
      </c>
      <c r="AP1704" s="362">
        <f t="shared" si="3681"/>
        <v>0</v>
      </c>
      <c r="AQ1704" s="362">
        <f t="shared" si="3681"/>
        <v>0</v>
      </c>
      <c r="AR1704" s="362">
        <f t="shared" si="3681"/>
        <v>0</v>
      </c>
      <c r="AS1704" s="266"/>
    </row>
    <row r="1705" spans="1:45" ht="15" hidden="1" customHeight="1" outlineLevel="1">
      <c r="A1705" s="464"/>
      <c r="B1705" s="379"/>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63"/>
      <c r="AF1705" s="376"/>
      <c r="AG1705" s="376"/>
      <c r="AH1705" s="376"/>
      <c r="AI1705" s="376"/>
      <c r="AJ1705" s="376"/>
      <c r="AK1705" s="376"/>
      <c r="AL1705" s="376"/>
      <c r="AM1705" s="376"/>
      <c r="AN1705" s="376"/>
      <c r="AO1705" s="376"/>
      <c r="AP1705" s="376"/>
      <c r="AQ1705" s="376"/>
      <c r="AR1705" s="376"/>
      <c r="AS1705" s="266"/>
    </row>
    <row r="1706" spans="1:45" ht="28.5" hidden="1" customHeight="1" outlineLevel="1">
      <c r="A1706" s="464">
        <v>41</v>
      </c>
      <c r="B1706" s="379" t="s">
        <v>133</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77"/>
      <c r="AF1706" s="366"/>
      <c r="AG1706" s="366"/>
      <c r="AH1706" s="366"/>
      <c r="AI1706" s="366"/>
      <c r="AJ1706" s="366"/>
      <c r="AK1706" s="366"/>
      <c r="AL1706" s="366"/>
      <c r="AM1706" s="366"/>
      <c r="AN1706" s="366"/>
      <c r="AO1706" s="366"/>
      <c r="AP1706" s="366"/>
      <c r="AQ1706" s="366"/>
      <c r="AR1706" s="366"/>
      <c r="AS1706" s="256">
        <f>SUM(AE1706:AR1706)</f>
        <v>0</v>
      </c>
    </row>
    <row r="1707" spans="1:45" ht="15" hidden="1" customHeight="1" outlineLevel="1">
      <c r="A1707" s="464"/>
      <c r="B1707" s="254" t="s">
        <v>959</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62">
        <f>AE1706</f>
        <v>0</v>
      </c>
      <c r="AF1707" s="362">
        <f t="shared" ref="AF1707:AR1707" si="3682">AF1706</f>
        <v>0</v>
      </c>
      <c r="AG1707" s="362">
        <f t="shared" si="3682"/>
        <v>0</v>
      </c>
      <c r="AH1707" s="362">
        <f t="shared" si="3682"/>
        <v>0</v>
      </c>
      <c r="AI1707" s="362">
        <f t="shared" si="3682"/>
        <v>0</v>
      </c>
      <c r="AJ1707" s="362">
        <f t="shared" si="3682"/>
        <v>0</v>
      </c>
      <c r="AK1707" s="362">
        <f t="shared" si="3682"/>
        <v>0</v>
      </c>
      <c r="AL1707" s="362">
        <f t="shared" si="3682"/>
        <v>0</v>
      </c>
      <c r="AM1707" s="362">
        <f t="shared" si="3682"/>
        <v>0</v>
      </c>
      <c r="AN1707" s="362">
        <f t="shared" si="3682"/>
        <v>0</v>
      </c>
      <c r="AO1707" s="362">
        <f t="shared" si="3682"/>
        <v>0</v>
      </c>
      <c r="AP1707" s="362">
        <f t="shared" si="3682"/>
        <v>0</v>
      </c>
      <c r="AQ1707" s="362">
        <f t="shared" si="3682"/>
        <v>0</v>
      </c>
      <c r="AR1707" s="362">
        <f t="shared" si="3682"/>
        <v>0</v>
      </c>
      <c r="AS1707" s="266"/>
    </row>
    <row r="1708" spans="1:45" ht="15" hidden="1" customHeight="1" outlineLevel="1">
      <c r="A1708" s="464"/>
      <c r="B1708" s="379"/>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63"/>
      <c r="AF1708" s="376"/>
      <c r="AG1708" s="376"/>
      <c r="AH1708" s="376"/>
      <c r="AI1708" s="376"/>
      <c r="AJ1708" s="376"/>
      <c r="AK1708" s="376"/>
      <c r="AL1708" s="376"/>
      <c r="AM1708" s="376"/>
      <c r="AN1708" s="376"/>
      <c r="AO1708" s="376"/>
      <c r="AP1708" s="376"/>
      <c r="AQ1708" s="376"/>
      <c r="AR1708" s="376"/>
      <c r="AS1708" s="266"/>
    </row>
    <row r="1709" spans="1:45" ht="28.5" hidden="1" customHeight="1" outlineLevel="1">
      <c r="A1709" s="464">
        <v>42</v>
      </c>
      <c r="B1709" s="379" t="s">
        <v>134</v>
      </c>
      <c r="C1709" s="251" t="s">
        <v>25</v>
      </c>
      <c r="D1709" s="255"/>
      <c r="E1709" s="255"/>
      <c r="F1709" s="255"/>
      <c r="G1709" s="255"/>
      <c r="H1709" s="255"/>
      <c r="I1709" s="255"/>
      <c r="J1709" s="255"/>
      <c r="K1709" s="255"/>
      <c r="L1709" s="255"/>
      <c r="M1709" s="255"/>
      <c r="N1709" s="255"/>
      <c r="O1709" s="255"/>
      <c r="P1709" s="255"/>
      <c r="Q1709" s="251"/>
      <c r="R1709" s="255"/>
      <c r="S1709" s="255"/>
      <c r="T1709" s="255"/>
      <c r="U1709" s="255"/>
      <c r="V1709" s="255"/>
      <c r="W1709" s="255"/>
      <c r="X1709" s="255"/>
      <c r="Y1709" s="255"/>
      <c r="Z1709" s="255"/>
      <c r="AA1709" s="255"/>
      <c r="AB1709" s="255"/>
      <c r="AC1709" s="255"/>
      <c r="AD1709" s="255"/>
      <c r="AE1709" s="377"/>
      <c r="AF1709" s="366"/>
      <c r="AG1709" s="366"/>
      <c r="AH1709" s="366"/>
      <c r="AI1709" s="366"/>
      <c r="AJ1709" s="366"/>
      <c r="AK1709" s="366"/>
      <c r="AL1709" s="366"/>
      <c r="AM1709" s="366"/>
      <c r="AN1709" s="366"/>
      <c r="AO1709" s="366"/>
      <c r="AP1709" s="366"/>
      <c r="AQ1709" s="366"/>
      <c r="AR1709" s="366"/>
      <c r="AS1709" s="256">
        <f>SUM(AE1709:AR1709)</f>
        <v>0</v>
      </c>
    </row>
    <row r="1710" spans="1:45" ht="15" hidden="1" customHeight="1" outlineLevel="1">
      <c r="A1710" s="464"/>
      <c r="B1710" s="254" t="s">
        <v>959</v>
      </c>
      <c r="C1710" s="251" t="s">
        <v>163</v>
      </c>
      <c r="D1710" s="255"/>
      <c r="E1710" s="255"/>
      <c r="F1710" s="255"/>
      <c r="G1710" s="255"/>
      <c r="H1710" s="255"/>
      <c r="I1710" s="255"/>
      <c r="J1710" s="255"/>
      <c r="K1710" s="255"/>
      <c r="L1710" s="255"/>
      <c r="M1710" s="255"/>
      <c r="N1710" s="255"/>
      <c r="O1710" s="255"/>
      <c r="P1710" s="255"/>
      <c r="Q1710" s="414"/>
      <c r="R1710" s="255"/>
      <c r="S1710" s="255"/>
      <c r="T1710" s="255"/>
      <c r="U1710" s="255"/>
      <c r="V1710" s="255"/>
      <c r="W1710" s="255"/>
      <c r="X1710" s="255"/>
      <c r="Y1710" s="255"/>
      <c r="Z1710" s="255"/>
      <c r="AA1710" s="255"/>
      <c r="AB1710" s="255"/>
      <c r="AC1710" s="255"/>
      <c r="AD1710" s="255"/>
      <c r="AE1710" s="362">
        <f>AE1709</f>
        <v>0</v>
      </c>
      <c r="AF1710" s="362">
        <f t="shared" ref="AF1710:AR1710" si="3683">AF1709</f>
        <v>0</v>
      </c>
      <c r="AG1710" s="362">
        <f t="shared" si="3683"/>
        <v>0</v>
      </c>
      <c r="AH1710" s="362">
        <f t="shared" si="3683"/>
        <v>0</v>
      </c>
      <c r="AI1710" s="362">
        <f t="shared" si="3683"/>
        <v>0</v>
      </c>
      <c r="AJ1710" s="362">
        <f t="shared" si="3683"/>
        <v>0</v>
      </c>
      <c r="AK1710" s="362">
        <f t="shared" si="3683"/>
        <v>0</v>
      </c>
      <c r="AL1710" s="362">
        <f t="shared" si="3683"/>
        <v>0</v>
      </c>
      <c r="AM1710" s="362">
        <f t="shared" si="3683"/>
        <v>0</v>
      </c>
      <c r="AN1710" s="362">
        <f t="shared" si="3683"/>
        <v>0</v>
      </c>
      <c r="AO1710" s="362">
        <f t="shared" si="3683"/>
        <v>0</v>
      </c>
      <c r="AP1710" s="362">
        <f t="shared" si="3683"/>
        <v>0</v>
      </c>
      <c r="AQ1710" s="362">
        <f t="shared" si="3683"/>
        <v>0</v>
      </c>
      <c r="AR1710" s="362">
        <f t="shared" si="3683"/>
        <v>0</v>
      </c>
      <c r="AS1710" s="266"/>
    </row>
    <row r="1711" spans="1:45" ht="15" hidden="1" customHeight="1" outlineLevel="1">
      <c r="A1711" s="464"/>
      <c r="B1711" s="379"/>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63"/>
      <c r="AF1711" s="376"/>
      <c r="AG1711" s="376"/>
      <c r="AH1711" s="376"/>
      <c r="AI1711" s="376"/>
      <c r="AJ1711" s="376"/>
      <c r="AK1711" s="376"/>
      <c r="AL1711" s="376"/>
      <c r="AM1711" s="376"/>
      <c r="AN1711" s="376"/>
      <c r="AO1711" s="376"/>
      <c r="AP1711" s="376"/>
      <c r="AQ1711" s="376"/>
      <c r="AR1711" s="376"/>
      <c r="AS1711" s="266"/>
    </row>
    <row r="1712" spans="1:45" ht="15" hidden="1" customHeight="1" outlineLevel="1">
      <c r="A1712" s="464">
        <v>43</v>
      </c>
      <c r="B1712" s="379" t="s">
        <v>135</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77"/>
      <c r="AF1712" s="366"/>
      <c r="AG1712" s="366"/>
      <c r="AH1712" s="366"/>
      <c r="AI1712" s="366"/>
      <c r="AJ1712" s="366"/>
      <c r="AK1712" s="366"/>
      <c r="AL1712" s="366"/>
      <c r="AM1712" s="366"/>
      <c r="AN1712" s="366"/>
      <c r="AO1712" s="366"/>
      <c r="AP1712" s="366"/>
      <c r="AQ1712" s="366"/>
      <c r="AR1712" s="366"/>
      <c r="AS1712" s="256">
        <f>SUM(AE1712:AR1712)</f>
        <v>0</v>
      </c>
    </row>
    <row r="1713" spans="1:45" ht="15" hidden="1" customHeight="1" outlineLevel="1">
      <c r="A1713" s="464"/>
      <c r="B1713" s="254" t="s">
        <v>959</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62">
        <f>AE1712</f>
        <v>0</v>
      </c>
      <c r="AF1713" s="362">
        <f t="shared" ref="AF1713:AR1713" si="3684">AF1712</f>
        <v>0</v>
      </c>
      <c r="AG1713" s="362">
        <f t="shared" si="3684"/>
        <v>0</v>
      </c>
      <c r="AH1713" s="362">
        <f t="shared" si="3684"/>
        <v>0</v>
      </c>
      <c r="AI1713" s="362">
        <f t="shared" si="3684"/>
        <v>0</v>
      </c>
      <c r="AJ1713" s="362">
        <f t="shared" si="3684"/>
        <v>0</v>
      </c>
      <c r="AK1713" s="362">
        <f t="shared" si="3684"/>
        <v>0</v>
      </c>
      <c r="AL1713" s="362">
        <f t="shared" si="3684"/>
        <v>0</v>
      </c>
      <c r="AM1713" s="362">
        <f t="shared" si="3684"/>
        <v>0</v>
      </c>
      <c r="AN1713" s="362">
        <f t="shared" si="3684"/>
        <v>0</v>
      </c>
      <c r="AO1713" s="362">
        <f t="shared" si="3684"/>
        <v>0</v>
      </c>
      <c r="AP1713" s="362">
        <f t="shared" si="3684"/>
        <v>0</v>
      </c>
      <c r="AQ1713" s="362">
        <f t="shared" si="3684"/>
        <v>0</v>
      </c>
      <c r="AR1713" s="362">
        <f t="shared" si="3684"/>
        <v>0</v>
      </c>
      <c r="AS1713" s="266"/>
    </row>
    <row r="1714" spans="1:45" ht="15" hidden="1" customHeight="1" outlineLevel="1">
      <c r="A1714" s="464"/>
      <c r="B1714" s="379"/>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63"/>
      <c r="AF1714" s="376"/>
      <c r="AG1714" s="376"/>
      <c r="AH1714" s="376"/>
      <c r="AI1714" s="376"/>
      <c r="AJ1714" s="376"/>
      <c r="AK1714" s="376"/>
      <c r="AL1714" s="376"/>
      <c r="AM1714" s="376"/>
      <c r="AN1714" s="376"/>
      <c r="AO1714" s="376"/>
      <c r="AP1714" s="376"/>
      <c r="AQ1714" s="376"/>
      <c r="AR1714" s="376"/>
      <c r="AS1714" s="266"/>
    </row>
    <row r="1715" spans="1:45" ht="28.5" hidden="1" customHeight="1" outlineLevel="1">
      <c r="A1715" s="464">
        <v>44</v>
      </c>
      <c r="B1715" s="379" t="s">
        <v>136</v>
      </c>
      <c r="C1715" s="251" t="s">
        <v>25</v>
      </c>
      <c r="D1715" s="255"/>
      <c r="E1715" s="255"/>
      <c r="F1715" s="255"/>
      <c r="G1715" s="255"/>
      <c r="H1715" s="255"/>
      <c r="I1715" s="255"/>
      <c r="J1715" s="255"/>
      <c r="K1715" s="255"/>
      <c r="L1715" s="255"/>
      <c r="M1715" s="255"/>
      <c r="N1715" s="255"/>
      <c r="O1715" s="255"/>
      <c r="P1715" s="255"/>
      <c r="Q1715" s="255">
        <v>12</v>
      </c>
      <c r="R1715" s="255"/>
      <c r="S1715" s="255"/>
      <c r="T1715" s="255"/>
      <c r="U1715" s="255"/>
      <c r="V1715" s="255"/>
      <c r="W1715" s="255"/>
      <c r="X1715" s="255"/>
      <c r="Y1715" s="255"/>
      <c r="Z1715" s="255"/>
      <c r="AA1715" s="255"/>
      <c r="AB1715" s="255"/>
      <c r="AC1715" s="255"/>
      <c r="AD1715" s="255"/>
      <c r="AE1715" s="377"/>
      <c r="AF1715" s="366"/>
      <c r="AG1715" s="366"/>
      <c r="AH1715" s="366"/>
      <c r="AI1715" s="366"/>
      <c r="AJ1715" s="366"/>
      <c r="AK1715" s="366"/>
      <c r="AL1715" s="366"/>
      <c r="AM1715" s="366"/>
      <c r="AN1715" s="366"/>
      <c r="AO1715" s="366"/>
      <c r="AP1715" s="366"/>
      <c r="AQ1715" s="366"/>
      <c r="AR1715" s="366"/>
      <c r="AS1715" s="256">
        <f>SUM(AE1715:AR1715)</f>
        <v>0</v>
      </c>
    </row>
    <row r="1716" spans="1:45" ht="15" hidden="1" customHeight="1" outlineLevel="1">
      <c r="A1716" s="464"/>
      <c r="B1716" s="254" t="s">
        <v>959</v>
      </c>
      <c r="C1716" s="251" t="s">
        <v>163</v>
      </c>
      <c r="D1716" s="255"/>
      <c r="E1716" s="255"/>
      <c r="F1716" s="255"/>
      <c r="G1716" s="255"/>
      <c r="H1716" s="255"/>
      <c r="I1716" s="255"/>
      <c r="J1716" s="255"/>
      <c r="K1716" s="255"/>
      <c r="L1716" s="255"/>
      <c r="M1716" s="255"/>
      <c r="N1716" s="255"/>
      <c r="O1716" s="255"/>
      <c r="P1716" s="255"/>
      <c r="Q1716" s="255">
        <f>Q1715</f>
        <v>12</v>
      </c>
      <c r="R1716" s="255"/>
      <c r="S1716" s="255"/>
      <c r="T1716" s="255"/>
      <c r="U1716" s="255"/>
      <c r="V1716" s="255"/>
      <c r="W1716" s="255"/>
      <c r="X1716" s="255"/>
      <c r="Y1716" s="255"/>
      <c r="Z1716" s="255"/>
      <c r="AA1716" s="255"/>
      <c r="AB1716" s="255"/>
      <c r="AC1716" s="255"/>
      <c r="AD1716" s="255"/>
      <c r="AE1716" s="362">
        <f>AE1715</f>
        <v>0</v>
      </c>
      <c r="AF1716" s="362">
        <f t="shared" ref="AF1716:AR1716" si="3685">AF1715</f>
        <v>0</v>
      </c>
      <c r="AG1716" s="362">
        <f t="shared" si="3685"/>
        <v>0</v>
      </c>
      <c r="AH1716" s="362">
        <f t="shared" si="3685"/>
        <v>0</v>
      </c>
      <c r="AI1716" s="362">
        <f t="shared" si="3685"/>
        <v>0</v>
      </c>
      <c r="AJ1716" s="362">
        <f t="shared" si="3685"/>
        <v>0</v>
      </c>
      <c r="AK1716" s="362">
        <f t="shared" si="3685"/>
        <v>0</v>
      </c>
      <c r="AL1716" s="362">
        <f t="shared" si="3685"/>
        <v>0</v>
      </c>
      <c r="AM1716" s="362">
        <f t="shared" si="3685"/>
        <v>0</v>
      </c>
      <c r="AN1716" s="362">
        <f t="shared" si="3685"/>
        <v>0</v>
      </c>
      <c r="AO1716" s="362">
        <f t="shared" si="3685"/>
        <v>0</v>
      </c>
      <c r="AP1716" s="362">
        <f t="shared" si="3685"/>
        <v>0</v>
      </c>
      <c r="AQ1716" s="362">
        <f t="shared" si="3685"/>
        <v>0</v>
      </c>
      <c r="AR1716" s="362">
        <f t="shared" si="3685"/>
        <v>0</v>
      </c>
      <c r="AS1716" s="266"/>
    </row>
    <row r="1717" spans="1:45" ht="15" hidden="1" customHeight="1" outlineLevel="1">
      <c r="A1717" s="464"/>
      <c r="B1717" s="379"/>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63"/>
      <c r="AF1717" s="376"/>
      <c r="AG1717" s="376"/>
      <c r="AH1717" s="376"/>
      <c r="AI1717" s="376"/>
      <c r="AJ1717" s="376"/>
      <c r="AK1717" s="376"/>
      <c r="AL1717" s="376"/>
      <c r="AM1717" s="376"/>
      <c r="AN1717" s="376"/>
      <c r="AO1717" s="376"/>
      <c r="AP1717" s="376"/>
      <c r="AQ1717" s="376"/>
      <c r="AR1717" s="376"/>
      <c r="AS1717" s="266"/>
    </row>
    <row r="1718" spans="1:45" ht="32.450000000000003" hidden="1" customHeight="1" outlineLevel="1">
      <c r="A1718" s="464">
        <v>45</v>
      </c>
      <c r="B1718" s="379" t="s">
        <v>137</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77"/>
      <c r="AF1718" s="366"/>
      <c r="AG1718" s="366"/>
      <c r="AH1718" s="366"/>
      <c r="AI1718" s="366"/>
      <c r="AJ1718" s="366"/>
      <c r="AK1718" s="366"/>
      <c r="AL1718" s="366"/>
      <c r="AM1718" s="366"/>
      <c r="AN1718" s="366"/>
      <c r="AO1718" s="366"/>
      <c r="AP1718" s="366"/>
      <c r="AQ1718" s="366"/>
      <c r="AR1718" s="366"/>
      <c r="AS1718" s="256">
        <f>SUM(AE1718:AR1718)</f>
        <v>0</v>
      </c>
    </row>
    <row r="1719" spans="1:45" ht="15" hidden="1" customHeight="1" outlineLevel="1">
      <c r="A1719" s="464"/>
      <c r="B1719" s="254" t="s">
        <v>959</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62">
        <f>AE1718</f>
        <v>0</v>
      </c>
      <c r="AF1719" s="362">
        <f t="shared" ref="AF1719:AR1719" si="3686">AF1718</f>
        <v>0</v>
      </c>
      <c r="AG1719" s="362">
        <f t="shared" si="3686"/>
        <v>0</v>
      </c>
      <c r="AH1719" s="362">
        <f t="shared" si="3686"/>
        <v>0</v>
      </c>
      <c r="AI1719" s="362">
        <f t="shared" si="3686"/>
        <v>0</v>
      </c>
      <c r="AJ1719" s="362">
        <f t="shared" si="3686"/>
        <v>0</v>
      </c>
      <c r="AK1719" s="362">
        <f t="shared" si="3686"/>
        <v>0</v>
      </c>
      <c r="AL1719" s="362">
        <f t="shared" si="3686"/>
        <v>0</v>
      </c>
      <c r="AM1719" s="362">
        <f t="shared" si="3686"/>
        <v>0</v>
      </c>
      <c r="AN1719" s="362">
        <f t="shared" si="3686"/>
        <v>0</v>
      </c>
      <c r="AO1719" s="362">
        <f t="shared" si="3686"/>
        <v>0</v>
      </c>
      <c r="AP1719" s="362">
        <f t="shared" si="3686"/>
        <v>0</v>
      </c>
      <c r="AQ1719" s="362">
        <f t="shared" si="3686"/>
        <v>0</v>
      </c>
      <c r="AR1719" s="362">
        <f t="shared" si="3686"/>
        <v>0</v>
      </c>
      <c r="AS1719" s="266"/>
    </row>
    <row r="1720" spans="1:45" ht="15" hidden="1" customHeight="1" outlineLevel="1">
      <c r="A1720" s="464"/>
      <c r="B1720" s="379"/>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63"/>
      <c r="AF1720" s="376"/>
      <c r="AG1720" s="376"/>
      <c r="AH1720" s="376"/>
      <c r="AI1720" s="376"/>
      <c r="AJ1720" s="376"/>
      <c r="AK1720" s="376"/>
      <c r="AL1720" s="376"/>
      <c r="AM1720" s="376"/>
      <c r="AN1720" s="376"/>
      <c r="AO1720" s="376"/>
      <c r="AP1720" s="376"/>
      <c r="AQ1720" s="376"/>
      <c r="AR1720" s="376"/>
      <c r="AS1720" s="266"/>
    </row>
    <row r="1721" spans="1:45" ht="32.1" hidden="1" customHeight="1" outlineLevel="1">
      <c r="A1721" s="464">
        <v>46</v>
      </c>
      <c r="B1721" s="379" t="s">
        <v>138</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77"/>
      <c r="AF1721" s="366"/>
      <c r="AG1721" s="366"/>
      <c r="AH1721" s="366"/>
      <c r="AI1721" s="366"/>
      <c r="AJ1721" s="366"/>
      <c r="AK1721" s="366"/>
      <c r="AL1721" s="366"/>
      <c r="AM1721" s="366"/>
      <c r="AN1721" s="366"/>
      <c r="AO1721" s="366"/>
      <c r="AP1721" s="366"/>
      <c r="AQ1721" s="366"/>
      <c r="AR1721" s="366"/>
      <c r="AS1721" s="256">
        <f>SUM(AE1721:AR1721)</f>
        <v>0</v>
      </c>
    </row>
    <row r="1722" spans="1:45" ht="15" hidden="1" customHeight="1" outlineLevel="1">
      <c r="A1722" s="464"/>
      <c r="B1722" s="254" t="s">
        <v>959</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62">
        <f>AE1721</f>
        <v>0</v>
      </c>
      <c r="AF1722" s="362">
        <f t="shared" ref="AF1722:AR1722" si="3687">AF1721</f>
        <v>0</v>
      </c>
      <c r="AG1722" s="362">
        <f t="shared" si="3687"/>
        <v>0</v>
      </c>
      <c r="AH1722" s="362">
        <f t="shared" si="3687"/>
        <v>0</v>
      </c>
      <c r="AI1722" s="362">
        <f t="shared" si="3687"/>
        <v>0</v>
      </c>
      <c r="AJ1722" s="362">
        <f t="shared" si="3687"/>
        <v>0</v>
      </c>
      <c r="AK1722" s="362">
        <f t="shared" si="3687"/>
        <v>0</v>
      </c>
      <c r="AL1722" s="362">
        <f t="shared" si="3687"/>
        <v>0</v>
      </c>
      <c r="AM1722" s="362">
        <f t="shared" si="3687"/>
        <v>0</v>
      </c>
      <c r="AN1722" s="362">
        <f t="shared" si="3687"/>
        <v>0</v>
      </c>
      <c r="AO1722" s="362">
        <f t="shared" si="3687"/>
        <v>0</v>
      </c>
      <c r="AP1722" s="362">
        <f t="shared" si="3687"/>
        <v>0</v>
      </c>
      <c r="AQ1722" s="362">
        <f t="shared" si="3687"/>
        <v>0</v>
      </c>
      <c r="AR1722" s="362">
        <f t="shared" si="3687"/>
        <v>0</v>
      </c>
      <c r="AS1722" s="266"/>
    </row>
    <row r="1723" spans="1:45" ht="15" hidden="1" customHeight="1" outlineLevel="1">
      <c r="A1723" s="464"/>
      <c r="B1723" s="379"/>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63"/>
      <c r="AF1723" s="376"/>
      <c r="AG1723" s="376"/>
      <c r="AH1723" s="376"/>
      <c r="AI1723" s="376"/>
      <c r="AJ1723" s="376"/>
      <c r="AK1723" s="376"/>
      <c r="AL1723" s="376"/>
      <c r="AM1723" s="376"/>
      <c r="AN1723" s="376"/>
      <c r="AO1723" s="376"/>
      <c r="AP1723" s="376"/>
      <c r="AQ1723" s="376"/>
      <c r="AR1723" s="376"/>
      <c r="AS1723" s="266"/>
    </row>
    <row r="1724" spans="1:45" ht="35.450000000000003" hidden="1" customHeight="1" outlineLevel="1">
      <c r="A1724" s="464">
        <v>47</v>
      </c>
      <c r="B1724" s="379" t="s">
        <v>139</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77"/>
      <c r="AF1724" s="366"/>
      <c r="AG1724" s="366"/>
      <c r="AH1724" s="366"/>
      <c r="AI1724" s="366"/>
      <c r="AJ1724" s="366"/>
      <c r="AK1724" s="366"/>
      <c r="AL1724" s="366"/>
      <c r="AM1724" s="366"/>
      <c r="AN1724" s="366"/>
      <c r="AO1724" s="366"/>
      <c r="AP1724" s="366"/>
      <c r="AQ1724" s="366"/>
      <c r="AR1724" s="366"/>
      <c r="AS1724" s="256">
        <f>SUM(AE1724:AR1724)</f>
        <v>0</v>
      </c>
    </row>
    <row r="1725" spans="1:45" ht="15" hidden="1" customHeight="1" outlineLevel="1">
      <c r="A1725" s="464"/>
      <c r="B1725" s="254" t="s">
        <v>959</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62">
        <f>AE1724</f>
        <v>0</v>
      </c>
      <c r="AF1725" s="362">
        <f t="shared" ref="AF1725:AR1725" si="3688">AF1724</f>
        <v>0</v>
      </c>
      <c r="AG1725" s="362">
        <f t="shared" si="3688"/>
        <v>0</v>
      </c>
      <c r="AH1725" s="362">
        <f t="shared" si="3688"/>
        <v>0</v>
      </c>
      <c r="AI1725" s="362">
        <f t="shared" si="3688"/>
        <v>0</v>
      </c>
      <c r="AJ1725" s="362">
        <f t="shared" si="3688"/>
        <v>0</v>
      </c>
      <c r="AK1725" s="362">
        <f t="shared" si="3688"/>
        <v>0</v>
      </c>
      <c r="AL1725" s="362">
        <f t="shared" si="3688"/>
        <v>0</v>
      </c>
      <c r="AM1725" s="362">
        <f t="shared" si="3688"/>
        <v>0</v>
      </c>
      <c r="AN1725" s="362">
        <f t="shared" si="3688"/>
        <v>0</v>
      </c>
      <c r="AO1725" s="362">
        <f t="shared" si="3688"/>
        <v>0</v>
      </c>
      <c r="AP1725" s="362">
        <f t="shared" si="3688"/>
        <v>0</v>
      </c>
      <c r="AQ1725" s="362">
        <f t="shared" si="3688"/>
        <v>0</v>
      </c>
      <c r="AR1725" s="362">
        <f t="shared" si="3688"/>
        <v>0</v>
      </c>
      <c r="AS1725" s="266"/>
    </row>
    <row r="1726" spans="1:45" ht="15" hidden="1" customHeight="1" outlineLevel="1">
      <c r="A1726" s="464"/>
      <c r="B1726" s="379"/>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63"/>
      <c r="AF1726" s="376"/>
      <c r="AG1726" s="376"/>
      <c r="AH1726" s="376"/>
      <c r="AI1726" s="376"/>
      <c r="AJ1726" s="376"/>
      <c r="AK1726" s="376"/>
      <c r="AL1726" s="376"/>
      <c r="AM1726" s="376"/>
      <c r="AN1726" s="376"/>
      <c r="AO1726" s="376"/>
      <c r="AP1726" s="376"/>
      <c r="AQ1726" s="376"/>
      <c r="AR1726" s="376"/>
      <c r="AS1726" s="266"/>
    </row>
    <row r="1727" spans="1:45" ht="39.75" hidden="1" customHeight="1" outlineLevel="1">
      <c r="A1727" s="464">
        <v>48</v>
      </c>
      <c r="B1727" s="379" t="s">
        <v>140</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77"/>
      <c r="AF1727" s="366"/>
      <c r="AG1727" s="366"/>
      <c r="AH1727" s="366"/>
      <c r="AI1727" s="366"/>
      <c r="AJ1727" s="366"/>
      <c r="AK1727" s="366"/>
      <c r="AL1727" s="366"/>
      <c r="AM1727" s="366"/>
      <c r="AN1727" s="366"/>
      <c r="AO1727" s="366"/>
      <c r="AP1727" s="366"/>
      <c r="AQ1727" s="366"/>
      <c r="AR1727" s="366"/>
      <c r="AS1727" s="256">
        <f>SUM(AE1727:AR1727)</f>
        <v>0</v>
      </c>
    </row>
    <row r="1728" spans="1:45" ht="15" hidden="1" customHeight="1" outlineLevel="1">
      <c r="A1728" s="464"/>
      <c r="B1728" s="254" t="s">
        <v>959</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62">
        <f>AE1727</f>
        <v>0</v>
      </c>
      <c r="AF1728" s="362">
        <f t="shared" ref="AF1728:AR1728" si="3689">AF1727</f>
        <v>0</v>
      </c>
      <c r="AG1728" s="362">
        <f t="shared" si="3689"/>
        <v>0</v>
      </c>
      <c r="AH1728" s="362">
        <f t="shared" si="3689"/>
        <v>0</v>
      </c>
      <c r="AI1728" s="362">
        <f t="shared" si="3689"/>
        <v>0</v>
      </c>
      <c r="AJ1728" s="362">
        <f t="shared" si="3689"/>
        <v>0</v>
      </c>
      <c r="AK1728" s="362">
        <f t="shared" si="3689"/>
        <v>0</v>
      </c>
      <c r="AL1728" s="362">
        <f t="shared" si="3689"/>
        <v>0</v>
      </c>
      <c r="AM1728" s="362">
        <f t="shared" si="3689"/>
        <v>0</v>
      </c>
      <c r="AN1728" s="362">
        <f t="shared" si="3689"/>
        <v>0</v>
      </c>
      <c r="AO1728" s="362">
        <f t="shared" si="3689"/>
        <v>0</v>
      </c>
      <c r="AP1728" s="362">
        <f t="shared" si="3689"/>
        <v>0</v>
      </c>
      <c r="AQ1728" s="362">
        <f t="shared" si="3689"/>
        <v>0</v>
      </c>
      <c r="AR1728" s="362">
        <f t="shared" si="3689"/>
        <v>0</v>
      </c>
      <c r="AS1728" s="266"/>
    </row>
    <row r="1729" spans="1:45" ht="15" hidden="1" customHeight="1" outlineLevel="1">
      <c r="A1729" s="464"/>
      <c r="B1729" s="379"/>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63"/>
      <c r="AF1729" s="376"/>
      <c r="AG1729" s="376"/>
      <c r="AH1729" s="376"/>
      <c r="AI1729" s="376"/>
      <c r="AJ1729" s="376"/>
      <c r="AK1729" s="376"/>
      <c r="AL1729" s="376"/>
      <c r="AM1729" s="376"/>
      <c r="AN1729" s="376"/>
      <c r="AO1729" s="376"/>
      <c r="AP1729" s="376"/>
      <c r="AQ1729" s="376"/>
      <c r="AR1729" s="376"/>
      <c r="AS1729" s="266"/>
    </row>
    <row r="1730" spans="1:45" ht="33" hidden="1" customHeight="1" outlineLevel="1">
      <c r="A1730" s="464">
        <v>49</v>
      </c>
      <c r="B1730" s="379" t="s">
        <v>141</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77"/>
      <c r="AF1730" s="366"/>
      <c r="AG1730" s="366"/>
      <c r="AH1730" s="366"/>
      <c r="AI1730" s="366"/>
      <c r="AJ1730" s="366"/>
      <c r="AK1730" s="366"/>
      <c r="AL1730" s="366"/>
      <c r="AM1730" s="366"/>
      <c r="AN1730" s="366"/>
      <c r="AO1730" s="366"/>
      <c r="AP1730" s="366"/>
      <c r="AQ1730" s="366"/>
      <c r="AR1730" s="366"/>
      <c r="AS1730" s="256">
        <f>SUM(AE1730:AR1730)</f>
        <v>0</v>
      </c>
    </row>
    <row r="1731" spans="1:45" ht="15" hidden="1" customHeight="1" outlineLevel="1">
      <c r="A1731" s="464"/>
      <c r="B1731" s="254" t="s">
        <v>959</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62">
        <f>AE1730</f>
        <v>0</v>
      </c>
      <c r="AF1731" s="362">
        <f t="shared" ref="AF1731:AR1731" si="3690">AF1730</f>
        <v>0</v>
      </c>
      <c r="AG1731" s="362">
        <f t="shared" si="3690"/>
        <v>0</v>
      </c>
      <c r="AH1731" s="362">
        <f t="shared" si="3690"/>
        <v>0</v>
      </c>
      <c r="AI1731" s="362">
        <f t="shared" si="3690"/>
        <v>0</v>
      </c>
      <c r="AJ1731" s="362">
        <f t="shared" si="3690"/>
        <v>0</v>
      </c>
      <c r="AK1731" s="362">
        <f t="shared" si="3690"/>
        <v>0</v>
      </c>
      <c r="AL1731" s="362">
        <f t="shared" si="3690"/>
        <v>0</v>
      </c>
      <c r="AM1731" s="362">
        <f t="shared" si="3690"/>
        <v>0</v>
      </c>
      <c r="AN1731" s="362">
        <f t="shared" si="3690"/>
        <v>0</v>
      </c>
      <c r="AO1731" s="362">
        <f t="shared" si="3690"/>
        <v>0</v>
      </c>
      <c r="AP1731" s="362">
        <f t="shared" si="3690"/>
        <v>0</v>
      </c>
      <c r="AQ1731" s="362">
        <f t="shared" si="3690"/>
        <v>0</v>
      </c>
      <c r="AR1731" s="362">
        <f t="shared" si="3690"/>
        <v>0</v>
      </c>
      <c r="AS1731" s="266"/>
    </row>
    <row r="1732" spans="1:45" ht="15" hidden="1" customHeight="1" outlineLevel="1">
      <c r="A1732" s="464"/>
      <c r="B1732" s="254"/>
      <c r="C1732" s="251"/>
      <c r="D1732" s="670"/>
      <c r="E1732" s="670"/>
      <c r="F1732" s="670"/>
      <c r="G1732" s="670"/>
      <c r="H1732" s="670"/>
      <c r="I1732" s="670"/>
      <c r="J1732" s="670"/>
      <c r="K1732" s="670"/>
      <c r="L1732" s="670"/>
      <c r="M1732" s="670"/>
      <c r="N1732" s="670"/>
      <c r="O1732" s="670"/>
      <c r="P1732" s="670"/>
      <c r="Q1732" s="670"/>
      <c r="R1732" s="670"/>
      <c r="S1732" s="670"/>
      <c r="T1732" s="670"/>
      <c r="U1732" s="670"/>
      <c r="V1732" s="670"/>
      <c r="W1732" s="670"/>
      <c r="X1732" s="670"/>
      <c r="Y1732" s="670"/>
      <c r="Z1732" s="670"/>
      <c r="AA1732" s="670"/>
      <c r="AB1732" s="670"/>
      <c r="AC1732" s="670"/>
      <c r="AD1732" s="670"/>
      <c r="AE1732" s="362"/>
      <c r="AF1732" s="362"/>
      <c r="AG1732" s="362"/>
      <c r="AH1732" s="362"/>
      <c r="AI1732" s="362"/>
      <c r="AJ1732" s="362"/>
      <c r="AK1732" s="362"/>
      <c r="AL1732" s="362"/>
      <c r="AM1732" s="362"/>
      <c r="AN1732" s="362"/>
      <c r="AO1732" s="362"/>
      <c r="AP1732" s="362"/>
      <c r="AQ1732" s="362"/>
      <c r="AR1732" s="362"/>
      <c r="AS1732" s="266"/>
    </row>
    <row r="1733" spans="1:45" ht="15.75" hidden="1" outlineLevel="1">
      <c r="A1733" s="464"/>
      <c r="B1733" s="675" t="s">
        <v>923</v>
      </c>
      <c r="AS1733" s="671"/>
    </row>
    <row r="1734" spans="1:45" hidden="1" outlineLevel="1">
      <c r="A1734" s="464">
        <v>50</v>
      </c>
      <c r="B1734" s="254"/>
      <c r="AS1734" s="671"/>
    </row>
    <row r="1735" spans="1:45" ht="15.75" hidden="1" outlineLevel="1">
      <c r="A1735" s="464"/>
      <c r="B1735" s="379" t="s">
        <v>922</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idden="1" outlineLevel="1">
      <c r="A1736" s="464"/>
      <c r="B1736" s="254" t="s">
        <v>959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691">AF1735</f>
        <v>0</v>
      </c>
      <c r="AG1736" s="362">
        <f t="shared" si="3691"/>
        <v>0</v>
      </c>
      <c r="AH1736" s="362">
        <f t="shared" si="3691"/>
        <v>0</v>
      </c>
      <c r="AI1736" s="362">
        <f t="shared" si="3691"/>
        <v>0</v>
      </c>
      <c r="AJ1736" s="362">
        <f t="shared" si="3691"/>
        <v>0</v>
      </c>
      <c r="AK1736" s="362">
        <f t="shared" si="3691"/>
        <v>0</v>
      </c>
      <c r="AL1736" s="362">
        <f t="shared" si="3691"/>
        <v>0</v>
      </c>
      <c r="AM1736" s="362">
        <f t="shared" si="3691"/>
        <v>0</v>
      </c>
      <c r="AN1736" s="362">
        <f t="shared" si="3691"/>
        <v>0</v>
      </c>
      <c r="AO1736" s="362">
        <f t="shared" si="3691"/>
        <v>0</v>
      </c>
      <c r="AP1736" s="362">
        <f t="shared" si="3691"/>
        <v>0</v>
      </c>
      <c r="AQ1736" s="362">
        <f t="shared" si="3691"/>
        <v>0</v>
      </c>
      <c r="AR1736" s="362">
        <f t="shared" si="3691"/>
        <v>0</v>
      </c>
      <c r="AS1736" s="266"/>
    </row>
    <row r="1737" spans="1:45" ht="15.75" hidden="1" customHeight="1" outlineLevel="1">
      <c r="A1737" s="464"/>
      <c r="B1737" s="254"/>
      <c r="C1737" s="265"/>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261"/>
      <c r="AF1737" s="261"/>
      <c r="AG1737" s="261"/>
      <c r="AH1737" s="261"/>
      <c r="AI1737" s="261"/>
      <c r="AJ1737" s="261"/>
      <c r="AK1737" s="261"/>
      <c r="AL1737" s="261"/>
      <c r="AM1737" s="261"/>
      <c r="AN1737" s="261"/>
      <c r="AO1737" s="261"/>
      <c r="AP1737" s="261"/>
      <c r="AQ1737" s="261"/>
      <c r="AR1737" s="261"/>
      <c r="AS1737" s="266"/>
    </row>
    <row r="1738" spans="1:45" ht="15.75" collapsed="1">
      <c r="B1738" s="286" t="s">
        <v>960</v>
      </c>
      <c r="C1738" s="288"/>
      <c r="D1738" s="288">
        <f>SUM(D1576:D1731)</f>
        <v>0</v>
      </c>
      <c r="E1738" s="288"/>
      <c r="F1738" s="288"/>
      <c r="G1738" s="288"/>
      <c r="H1738" s="288"/>
      <c r="I1738" s="288"/>
      <c r="J1738" s="288"/>
      <c r="K1738" s="288"/>
      <c r="L1738" s="288"/>
      <c r="M1738" s="288"/>
      <c r="N1738" s="288"/>
      <c r="O1738" s="288"/>
      <c r="P1738" s="288"/>
      <c r="Q1738" s="288"/>
      <c r="R1738" s="288">
        <f>SUM(R1576:R1731)</f>
        <v>0</v>
      </c>
      <c r="S1738" s="288"/>
      <c r="T1738" s="288"/>
      <c r="U1738" s="288"/>
      <c r="V1738" s="288"/>
      <c r="W1738" s="288"/>
      <c r="X1738" s="288"/>
      <c r="Y1738" s="288"/>
      <c r="Z1738" s="288"/>
      <c r="AA1738" s="288"/>
      <c r="AB1738" s="288"/>
      <c r="AC1738" s="288"/>
      <c r="AD1738" s="288"/>
      <c r="AE1738" s="288">
        <f>IF(AE1574="kWh",SUMPRODUCT(D1576:D1731,AE1576:AE1731))</f>
        <v>0</v>
      </c>
      <c r="AF1738" s="288">
        <f>IF(AF1574="kWh",SUMPRODUCT(D1576:D1731,AF1576:AF1731))</f>
        <v>0</v>
      </c>
      <c r="AG1738" s="288">
        <f>IF(AG1574="kw",SUMPRODUCT(Q1576:Q1731,R1576:R1731,AG1576:AG1731),SUMPRODUCT(D1576:D1731,AG1576:AG1731))</f>
        <v>0</v>
      </c>
      <c r="AH1738" s="288">
        <f>IF(AH1574="kw",SUMPRODUCT(Q1576:Q1731,R1576:R1731,AH1576:AH1731),SUMPRODUCT(D1576:D1731,AH1576:AH1731))</f>
        <v>0</v>
      </c>
      <c r="AI1738" s="288">
        <f>IF(AI1574="kw",SUMPRODUCT(Q1576:Q1731,R1576:R1731,AI1576:AI1731),SUMPRODUCT(D1576:D1731,AI1576:AI1731))</f>
        <v>0</v>
      </c>
      <c r="AJ1738" s="288">
        <f>IF(AJ1574="kw",SUMPRODUCT(Q1576:Q1731,R1576:R1731,AJ1576:AJ1731),SUMPRODUCT(D1576:D1731,AJ1576:AJ1731))</f>
        <v>0</v>
      </c>
      <c r="AK1738" s="288">
        <f>IF(AK1574="kw",SUMPRODUCT(Q1576:Q1731,R1576:R1731,AK1576:AK1731),SUMPRODUCT(D1576:D1731,AK1576:AK1731))</f>
        <v>0</v>
      </c>
      <c r="AL1738" s="288">
        <f>IF(AL1574="kw",SUMPRODUCT(Q1576:Q1731,R1576:R1731,AL1576:AL1731),SUMPRODUCT(D1576:D1731,AL1576:AL1731))</f>
        <v>0</v>
      </c>
      <c r="AM1738" s="288">
        <f>IF(AM1574="kw",SUMPRODUCT(Q1576:Q1731,R1576:R1731,AM1576:AM1731),SUMPRODUCT(D1576:D1731,AM1576:AM1731))</f>
        <v>0</v>
      </c>
      <c r="AN1738" s="288">
        <f>IF(AN1574="kw",SUMPRODUCT(Q1576:Q1731,R1576:R1731,AN1576:AN1731),SUMPRODUCT(D1576:D1731,AN1576:AN1731))</f>
        <v>0</v>
      </c>
      <c r="AO1738" s="288">
        <f>IF(AO1574="kw",SUMPRODUCT(Q1576:Q1731,R1576:R1731,AO1576:AO1731),SUMPRODUCT(D1576:D1731,AO1576:AO1731))</f>
        <v>0</v>
      </c>
      <c r="AP1738" s="288">
        <f>IF(AP1574="kw",SUMPRODUCT(Q1576:Q1731,R1576:R1731,AP1576:AP1731),SUMPRODUCT(D1576:D1731,AP1576:AP1731))</f>
        <v>0</v>
      </c>
      <c r="AQ1738" s="288">
        <f>IF(AQ1574="kw",SUMPRODUCT(Q1576:Q1731,R1576:R1731,AQ1576:AQ1731),SUMPRODUCT(D1576:D1731,AQ1576:AQ1731))</f>
        <v>0</v>
      </c>
      <c r="AR1738" s="288">
        <f>IF(AR1574="kw",SUMPRODUCT(Q1576:Q1731,R1576:R1731,AR1576:AR1731),SUMPRODUCT(D1576:D1731,AR1576:AR1731))</f>
        <v>0</v>
      </c>
      <c r="AS1738" s="289"/>
    </row>
    <row r="1739" spans="1:45" ht="15.75">
      <c r="B1739" s="343" t="s">
        <v>764</v>
      </c>
      <c r="C1739" s="344"/>
      <c r="D1739" s="344"/>
      <c r="E1739" s="344"/>
      <c r="F1739" s="344"/>
      <c r="G1739" s="344"/>
      <c r="H1739" s="344"/>
      <c r="I1739" s="344"/>
      <c r="J1739" s="344"/>
      <c r="K1739" s="344"/>
      <c r="L1739" s="344"/>
      <c r="M1739" s="344"/>
      <c r="N1739" s="344"/>
      <c r="O1739" s="344"/>
      <c r="P1739" s="344"/>
      <c r="Q1739" s="344"/>
      <c r="R1739" s="344"/>
      <c r="S1739" s="344"/>
      <c r="T1739" s="344"/>
      <c r="U1739" s="344"/>
      <c r="V1739" s="344"/>
      <c r="W1739" s="344"/>
      <c r="X1739" s="344"/>
      <c r="Y1739" s="344"/>
      <c r="Z1739" s="344"/>
      <c r="AA1739" s="344"/>
      <c r="AB1739" s="344"/>
      <c r="AC1739" s="344"/>
      <c r="AD1739" s="344"/>
      <c r="AE1739" s="344">
        <f>HLOOKUP(AE1573,'2. LRAMVA Threshold'!$B$42:$Q$60,14,FALSE)</f>
        <v>79893828.531993985</v>
      </c>
      <c r="AF1739" s="344">
        <f>HLOOKUP(AF1573,'2. LRAMVA Threshold'!$B$42:$Q$60,14,FALSE)</f>
        <v>6443365.7828972237</v>
      </c>
      <c r="AG1739" s="344">
        <f>HLOOKUP(AG1573,'2. LRAMVA Threshold'!$B$42:$Q$60,14,FALSE)</f>
        <v>60610124.869360968</v>
      </c>
      <c r="AH1739" s="344">
        <f>HLOOKUP(AH1573,'2. LRAMVA Threshold'!$B$42:$Q$60,14,FALSE)</f>
        <v>375644.06073648599</v>
      </c>
      <c r="AI1739" s="344">
        <f>HLOOKUP(AI1573,'2. LRAMVA Threshold'!$B$42:$Q$60,14,FALSE)</f>
        <v>111724.58759235634</v>
      </c>
      <c r="AJ1739" s="344">
        <f>HLOOKUP(AJ1573,'2. LRAMVA Threshold'!$B$42:$Q$60,14,FALSE)</f>
        <v>130588.89912303007</v>
      </c>
      <c r="AK1739" s="344">
        <f>HLOOKUP(AK1573,'2. LRAMVA Threshold'!$B$42:$Q$60,14,FALSE)</f>
        <v>0</v>
      </c>
      <c r="AL1739" s="344">
        <f>HLOOKUP(AL1573,'2. LRAMVA Threshold'!$B$42:$Q$60,14,FALSE)</f>
        <v>0</v>
      </c>
      <c r="AM1739" s="344">
        <f>HLOOKUP(AM1573,'2. LRAMVA Threshold'!$B$42:$Q$60,14,FALSE)</f>
        <v>0</v>
      </c>
      <c r="AN1739" s="344">
        <f>HLOOKUP(AN1573,'2. LRAMVA Threshold'!$B$42:$Q$60,14,FALSE)</f>
        <v>0</v>
      </c>
      <c r="AO1739" s="344">
        <f>HLOOKUP(AO1573,'2. LRAMVA Threshold'!$B$42:$Q$60,14,FALSE)</f>
        <v>0</v>
      </c>
      <c r="AP1739" s="344">
        <f>HLOOKUP(AP1573,'2. LRAMVA Threshold'!$B$42:$Q$60,14,FALSE)</f>
        <v>0</v>
      </c>
      <c r="AQ1739" s="344">
        <f>HLOOKUP(AQ1573,'2. LRAMVA Threshold'!$B$42:$Q$60,14,FALSE)</f>
        <v>0</v>
      </c>
      <c r="AR1739" s="344">
        <f>HLOOKUP(AR1573,'2. LRAMVA Threshold'!$B$42:$Q$60,14,FALSE)</f>
        <v>0</v>
      </c>
      <c r="AS1739" s="393"/>
    </row>
    <row r="1740" spans="1:45">
      <c r="B1740" s="346"/>
      <c r="C1740" s="383"/>
      <c r="D1740" s="384"/>
      <c r="E1740" s="384"/>
      <c r="F1740" s="384"/>
      <c r="G1740" s="384"/>
      <c r="H1740" s="384"/>
      <c r="I1740" s="384"/>
      <c r="J1740" s="384"/>
      <c r="K1740" s="384"/>
      <c r="L1740" s="384"/>
      <c r="M1740" s="384"/>
      <c r="N1740" s="348"/>
      <c r="O1740" s="348"/>
      <c r="P1740" s="348"/>
      <c r="Q1740" s="384"/>
      <c r="R1740" s="385"/>
      <c r="S1740" s="384"/>
      <c r="T1740" s="384"/>
      <c r="U1740" s="384"/>
      <c r="V1740" s="386"/>
      <c r="W1740" s="386"/>
      <c r="X1740" s="386"/>
      <c r="Y1740" s="386"/>
      <c r="Z1740" s="384"/>
      <c r="AA1740" s="384"/>
      <c r="AB1740" s="348"/>
      <c r="AC1740" s="348"/>
      <c r="AD1740" s="348"/>
      <c r="AE1740" s="387"/>
      <c r="AF1740" s="387"/>
      <c r="AG1740" s="387"/>
      <c r="AH1740" s="387"/>
      <c r="AI1740" s="387"/>
      <c r="AJ1740" s="387"/>
      <c r="AK1740" s="387"/>
      <c r="AL1740" s="351"/>
      <c r="AM1740" s="351"/>
      <c r="AN1740" s="351"/>
      <c r="AO1740" s="351"/>
      <c r="AP1740" s="351"/>
      <c r="AQ1740" s="351"/>
      <c r="AR1740" s="351"/>
      <c r="AS1740" s="352"/>
    </row>
    <row r="1741" spans="1:45">
      <c r="B1741" s="283" t="s">
        <v>961</v>
      </c>
      <c r="C1741" s="296"/>
      <c r="D1741" s="296"/>
      <c r="E1741" s="329"/>
      <c r="F1741" s="329"/>
      <c r="G1741" s="329"/>
      <c r="H1741" s="329"/>
      <c r="I1741" s="329"/>
      <c r="J1741" s="329"/>
      <c r="K1741" s="329"/>
      <c r="L1741" s="329"/>
      <c r="M1741" s="329"/>
      <c r="N1741" s="329"/>
      <c r="O1741" s="329"/>
      <c r="P1741" s="329"/>
      <c r="Q1741" s="329"/>
      <c r="R1741" s="251"/>
      <c r="S1741" s="298"/>
      <c r="T1741" s="298"/>
      <c r="U1741" s="298"/>
      <c r="V1741" s="297"/>
      <c r="W1741" s="297"/>
      <c r="X1741" s="297"/>
      <c r="Y1741" s="297"/>
      <c r="Z1741" s="298"/>
      <c r="AA1741" s="298"/>
      <c r="AB1741" s="298"/>
      <c r="AC1741" s="298"/>
      <c r="AD1741" s="298"/>
      <c r="AE1741" s="729">
        <f>HLOOKUP(AE35,'3.  Distribution Rates'!$C$172:$P$186,15,FALSE)</f>
        <v>0</v>
      </c>
      <c r="AF1741" s="729">
        <f>HLOOKUP(AF35,'3.  Distribution Rates'!$C$172:$P$186,15,FALSE)</f>
        <v>0</v>
      </c>
      <c r="AG1741" s="729">
        <f>HLOOKUP(AG35,'3.  Distribution Rates'!$C$172:$P$186,15,FALSE)</f>
        <v>3.5680000000000003E-2</v>
      </c>
      <c r="AH1741" s="729">
        <f>HLOOKUP(AH35,'3.  Distribution Rates'!$C$172:$P$186,15,FALSE)</f>
        <v>8.3436000000000003</v>
      </c>
      <c r="AI1741" s="729">
        <f>HLOOKUP(AI35,'3.  Distribution Rates'!$C$172:$P$186,15,FALSE)</f>
        <v>6.9371999999999998</v>
      </c>
      <c r="AJ1741" s="729">
        <f>HLOOKUP(AJ35,'3.  Distribution Rates'!$C$172:$P$186,15,FALSE)</f>
        <v>7.4752000000000001</v>
      </c>
      <c r="AK1741" s="729">
        <f>HLOOKUP(AK35,'3.  Distribution Rates'!$C$172:$P$186,15,FALSE)</f>
        <v>0</v>
      </c>
      <c r="AL1741" s="729">
        <f>HLOOKUP(AL35,'3.  Distribution Rates'!$C$172:$P$186,15,FALSE)</f>
        <v>0</v>
      </c>
      <c r="AM1741" s="729">
        <f>HLOOKUP(AM35,'3.  Distribution Rates'!$C$172:$P$186,15,FALSE)</f>
        <v>0</v>
      </c>
      <c r="AN1741" s="729">
        <f>HLOOKUP(AN35,'3.  Distribution Rates'!$C$172:$P$186,15,FALSE)</f>
        <v>0</v>
      </c>
      <c r="AO1741" s="729">
        <f>HLOOKUP(AO35,'3.  Distribution Rates'!$C$172:$P$186,15,FALSE)</f>
        <v>0</v>
      </c>
      <c r="AP1741" s="729">
        <f>HLOOKUP(AP35,'3.  Distribution Rates'!$C$172:$P$186,15,FALSE)</f>
        <v>0</v>
      </c>
      <c r="AQ1741" s="729">
        <f>HLOOKUP(AQ35,'3.  Distribution Rates'!$C$172:$P$186,15,FALSE)</f>
        <v>0</v>
      </c>
      <c r="AR1741" s="729">
        <f>HLOOKUP(AR35,'3.  Distribution Rates'!$C$172:$P$186,15,FALSE)</f>
        <v>0</v>
      </c>
      <c r="AS1741" s="395"/>
    </row>
    <row r="1742" spans="1:45">
      <c r="B1742" s="283" t="s">
        <v>765</v>
      </c>
      <c r="C1742" s="301"/>
      <c r="D1742" s="243"/>
      <c r="E1742" s="240"/>
      <c r="F1742" s="240"/>
      <c r="G1742" s="240"/>
      <c r="H1742" s="240"/>
      <c r="I1742" s="240"/>
      <c r="J1742" s="240"/>
      <c r="K1742" s="240"/>
      <c r="L1742" s="240"/>
      <c r="M1742" s="240"/>
      <c r="N1742" s="240"/>
      <c r="O1742" s="240"/>
      <c r="P1742" s="240"/>
      <c r="Q1742" s="240"/>
      <c r="R1742" s="251"/>
      <c r="S1742" s="240"/>
      <c r="T1742" s="240"/>
      <c r="U1742" s="240"/>
      <c r="V1742" s="243"/>
      <c r="W1742" s="243"/>
      <c r="X1742" s="243"/>
      <c r="Y1742" s="243"/>
      <c r="Z1742" s="240"/>
      <c r="AA1742" s="240"/>
      <c r="AB1742" s="240"/>
      <c r="AC1742" s="240"/>
      <c r="AD1742" s="240"/>
      <c r="AE1742" s="331">
        <f>'4.  2011-2014 LRAM'!AM146*AE1741</f>
        <v>0</v>
      </c>
      <c r="AF1742" s="331">
        <f>'4.  2011-2014 LRAM'!AN146*AF1741</f>
        <v>0</v>
      </c>
      <c r="AG1742" s="331">
        <f>'4.  2011-2014 LRAM'!AO146*AG1741</f>
        <v>0</v>
      </c>
      <c r="AH1742" s="331">
        <f>'4.  2011-2014 LRAM'!AP146*AH1741</f>
        <v>0</v>
      </c>
      <c r="AI1742" s="331">
        <f>'4.  2011-2014 LRAM'!AQ146*AI1741</f>
        <v>0</v>
      </c>
      <c r="AJ1742" s="331">
        <f>'4.  2011-2014 LRAM'!AR146*AJ1741</f>
        <v>0</v>
      </c>
      <c r="AK1742" s="331">
        <f>'4.  2011-2014 LRAM'!AS146*AK1741</f>
        <v>0</v>
      </c>
      <c r="AL1742" s="331">
        <f>'4.  2011-2014 LRAM'!AT146*AL1741</f>
        <v>0</v>
      </c>
      <c r="AM1742" s="331">
        <f>'4.  2011-2014 LRAM'!AU146*AM1741</f>
        <v>0</v>
      </c>
      <c r="AN1742" s="331">
        <f>'4.  2011-2014 LRAM'!AV146*AN1741</f>
        <v>0</v>
      </c>
      <c r="AO1742" s="331">
        <f>'4.  2011-2014 LRAM'!AW146*AO1741</f>
        <v>0</v>
      </c>
      <c r="AP1742" s="331">
        <f>'4.  2011-2014 LRAM'!AX146*AP1741</f>
        <v>0</v>
      </c>
      <c r="AQ1742" s="331">
        <f>'4.  2011-2014 LRAM'!AY146*AQ1741</f>
        <v>0</v>
      </c>
      <c r="AR1742" s="331">
        <f>'4.  2011-2014 LRAM'!AZ146*AR1741</f>
        <v>0</v>
      </c>
      <c r="AS1742" s="543">
        <f>SUM(AE1742:AR1742)</f>
        <v>0</v>
      </c>
    </row>
    <row r="1743" spans="1:45">
      <c r="B1743" s="283" t="s">
        <v>766</v>
      </c>
      <c r="C1743" s="301"/>
      <c r="D1743" s="243"/>
      <c r="E1743" s="240"/>
      <c r="F1743" s="240"/>
      <c r="G1743" s="240"/>
      <c r="H1743" s="240"/>
      <c r="I1743" s="240"/>
      <c r="J1743" s="240"/>
      <c r="K1743" s="240"/>
      <c r="L1743" s="240"/>
      <c r="M1743" s="240"/>
      <c r="N1743" s="240"/>
      <c r="O1743" s="240"/>
      <c r="P1743" s="240"/>
      <c r="Q1743" s="240"/>
      <c r="R1743" s="251"/>
      <c r="S1743" s="240"/>
      <c r="T1743" s="240"/>
      <c r="U1743" s="240"/>
      <c r="V1743" s="243"/>
      <c r="W1743" s="243"/>
      <c r="X1743" s="243"/>
      <c r="Y1743" s="243"/>
      <c r="Z1743" s="240"/>
      <c r="AA1743" s="240"/>
      <c r="AB1743" s="240"/>
      <c r="AC1743" s="240"/>
      <c r="AD1743" s="240"/>
      <c r="AE1743" s="331">
        <f>'4.  2011-2014 LRAM'!AM285*AE1741</f>
        <v>0</v>
      </c>
      <c r="AF1743" s="331">
        <f>'4.  2011-2014 LRAM'!AN285*AF1741</f>
        <v>0</v>
      </c>
      <c r="AG1743" s="331">
        <f>'4.  2011-2014 LRAM'!AO285*AG1741</f>
        <v>0</v>
      </c>
      <c r="AH1743" s="331">
        <f>'4.  2011-2014 LRAM'!AP285*AH1741</f>
        <v>0</v>
      </c>
      <c r="AI1743" s="331">
        <f>'4.  2011-2014 LRAM'!AQ285*AI1741</f>
        <v>0</v>
      </c>
      <c r="AJ1743" s="331">
        <f>'4.  2011-2014 LRAM'!AR285*AJ1741</f>
        <v>0</v>
      </c>
      <c r="AK1743" s="331">
        <f>'4.  2011-2014 LRAM'!AS285*AK1741</f>
        <v>0</v>
      </c>
      <c r="AL1743" s="331">
        <f>'4.  2011-2014 LRAM'!AT285*AL1741</f>
        <v>0</v>
      </c>
      <c r="AM1743" s="331">
        <f>'4.  2011-2014 LRAM'!AU285*AM1741</f>
        <v>0</v>
      </c>
      <c r="AN1743" s="331">
        <f>'4.  2011-2014 LRAM'!AV285*AN1741</f>
        <v>0</v>
      </c>
      <c r="AO1743" s="331">
        <f>'4.  2011-2014 LRAM'!AW285*AO1741</f>
        <v>0</v>
      </c>
      <c r="AP1743" s="331">
        <f>'4.  2011-2014 LRAM'!AX285*AP1741</f>
        <v>0</v>
      </c>
      <c r="AQ1743" s="331">
        <f>'4.  2011-2014 LRAM'!AY285*AQ1741</f>
        <v>0</v>
      </c>
      <c r="AR1743" s="331">
        <f>'4.  2011-2014 LRAM'!AZ285*AR1741</f>
        <v>0</v>
      </c>
      <c r="AS1743" s="543">
        <f t="shared" ref="AS1743" si="3692">SUM(AE1743:AR1743)</f>
        <v>0</v>
      </c>
    </row>
    <row r="1744" spans="1:45">
      <c r="B1744" s="283" t="s">
        <v>767</v>
      </c>
      <c r="C1744" s="301"/>
      <c r="D1744" s="243"/>
      <c r="E1744" s="240"/>
      <c r="F1744" s="240"/>
      <c r="G1744" s="240"/>
      <c r="H1744" s="240"/>
      <c r="I1744" s="240"/>
      <c r="J1744" s="240"/>
      <c r="K1744" s="240"/>
      <c r="L1744" s="240"/>
      <c r="M1744" s="240"/>
      <c r="N1744" s="240"/>
      <c r="O1744" s="240"/>
      <c r="P1744" s="240"/>
      <c r="Q1744" s="240"/>
      <c r="R1744" s="251"/>
      <c r="S1744" s="240"/>
      <c r="T1744" s="240"/>
      <c r="U1744" s="240"/>
      <c r="V1744" s="243"/>
      <c r="W1744" s="243"/>
      <c r="X1744" s="243"/>
      <c r="Y1744" s="243"/>
      <c r="Z1744" s="240"/>
      <c r="AA1744" s="240"/>
      <c r="AB1744" s="240"/>
      <c r="AC1744" s="240"/>
      <c r="AD1744" s="240"/>
      <c r="AE1744" s="331">
        <f>'4.  2011-2014 LRAM'!AM421*AE1741</f>
        <v>0</v>
      </c>
      <c r="AF1744" s="331">
        <f>'4.  2011-2014 LRAM'!AN421*AF1741</f>
        <v>0</v>
      </c>
      <c r="AG1744" s="331">
        <f>'4.  2011-2014 LRAM'!AO421*AG1741</f>
        <v>0</v>
      </c>
      <c r="AH1744" s="331">
        <f>'4.  2011-2014 LRAM'!AP421*AH1741</f>
        <v>0</v>
      </c>
      <c r="AI1744" s="331">
        <f>'4.  2011-2014 LRAM'!AQ421*AI1741</f>
        <v>0</v>
      </c>
      <c r="AJ1744" s="331">
        <f>'4.  2011-2014 LRAM'!AR421*AJ1741</f>
        <v>0</v>
      </c>
      <c r="AK1744" s="331">
        <f>'4.  2011-2014 LRAM'!AS421*AK1741</f>
        <v>0</v>
      </c>
      <c r="AL1744" s="331">
        <f>'4.  2011-2014 LRAM'!AT421*AL1741</f>
        <v>0</v>
      </c>
      <c r="AM1744" s="331">
        <f>'4.  2011-2014 LRAM'!AU421*AM1741</f>
        <v>0</v>
      </c>
      <c r="AN1744" s="331">
        <f>'4.  2011-2014 LRAM'!AV421*AN1741</f>
        <v>0</v>
      </c>
      <c r="AO1744" s="331">
        <f>'4.  2011-2014 LRAM'!AW421*AO1741</f>
        <v>0</v>
      </c>
      <c r="AP1744" s="331">
        <f>'4.  2011-2014 LRAM'!AX421*AP1741</f>
        <v>0</v>
      </c>
      <c r="AQ1744" s="331">
        <f>'4.  2011-2014 LRAM'!AY421*AQ1741</f>
        <v>0</v>
      </c>
      <c r="AR1744" s="331">
        <f>'4.  2011-2014 LRAM'!AZ421*AR1741</f>
        <v>0</v>
      </c>
      <c r="AS1744" s="543">
        <f>SUM(AE1744:AR1744)</f>
        <v>0</v>
      </c>
    </row>
    <row r="1745" spans="2:45">
      <c r="B1745" s="283" t="s">
        <v>768</v>
      </c>
      <c r="C1745" s="301"/>
      <c r="D1745" s="243"/>
      <c r="E1745" s="240"/>
      <c r="F1745" s="240"/>
      <c r="G1745" s="240"/>
      <c r="H1745" s="240"/>
      <c r="I1745" s="240"/>
      <c r="J1745" s="240"/>
      <c r="K1745" s="240"/>
      <c r="L1745" s="240"/>
      <c r="M1745" s="240"/>
      <c r="N1745" s="240"/>
      <c r="O1745" s="240"/>
      <c r="P1745" s="240"/>
      <c r="Q1745" s="240"/>
      <c r="R1745" s="251"/>
      <c r="S1745" s="240"/>
      <c r="T1745" s="240"/>
      <c r="U1745" s="240"/>
      <c r="V1745" s="243"/>
      <c r="W1745" s="243"/>
      <c r="X1745" s="243"/>
      <c r="Y1745" s="243"/>
      <c r="Z1745" s="240"/>
      <c r="AA1745" s="240"/>
      <c r="AB1745" s="240"/>
      <c r="AC1745" s="240"/>
      <c r="AD1745" s="240"/>
      <c r="AE1745" s="331">
        <f>'4.  2011-2014 LRAM'!AM558*AE1741</f>
        <v>0</v>
      </c>
      <c r="AF1745" s="331">
        <f>'4.  2011-2014 LRAM'!AN558*AF1741</f>
        <v>0</v>
      </c>
      <c r="AG1745" s="331">
        <f>'4.  2011-2014 LRAM'!AO558*AG1741</f>
        <v>0</v>
      </c>
      <c r="AH1745" s="331">
        <f>'4.  2011-2014 LRAM'!AP558*AH1741</f>
        <v>0</v>
      </c>
      <c r="AI1745" s="331">
        <f>'4.  2011-2014 LRAM'!AQ558*AI1741</f>
        <v>0</v>
      </c>
      <c r="AJ1745" s="331">
        <f>'4.  2011-2014 LRAM'!AR558*AJ1741</f>
        <v>0</v>
      </c>
      <c r="AK1745" s="331">
        <f>'4.  2011-2014 LRAM'!AS558*AK1741</f>
        <v>0</v>
      </c>
      <c r="AL1745" s="331">
        <f>'4.  2011-2014 LRAM'!AT558*AL1741</f>
        <v>0</v>
      </c>
      <c r="AM1745" s="331">
        <f>'4.  2011-2014 LRAM'!AU558*AM1741</f>
        <v>0</v>
      </c>
      <c r="AN1745" s="331">
        <f>'4.  2011-2014 LRAM'!AV558*AN1741</f>
        <v>0</v>
      </c>
      <c r="AO1745" s="331">
        <f>'4.  2011-2014 LRAM'!AW558*AO1741</f>
        <v>0</v>
      </c>
      <c r="AP1745" s="331">
        <f>'4.  2011-2014 LRAM'!AX558*AP1741</f>
        <v>0</v>
      </c>
      <c r="AQ1745" s="331">
        <f>'4.  2011-2014 LRAM'!AY558*AQ1741</f>
        <v>0</v>
      </c>
      <c r="AR1745" s="331">
        <f>'4.  2011-2014 LRAM'!AZ558*AR1741</f>
        <v>0</v>
      </c>
      <c r="AS1745" s="543">
        <f>SUM(AE1745:AR1745)</f>
        <v>0</v>
      </c>
    </row>
    <row r="1746" spans="2:45">
      <c r="B1746" s="283" t="s">
        <v>769</v>
      </c>
      <c r="C1746" s="301"/>
      <c r="D1746" s="243"/>
      <c r="E1746" s="240"/>
      <c r="F1746" s="240"/>
      <c r="G1746" s="240"/>
      <c r="H1746" s="240"/>
      <c r="I1746" s="240"/>
      <c r="J1746" s="240"/>
      <c r="K1746" s="240"/>
      <c r="L1746" s="240"/>
      <c r="M1746" s="240"/>
      <c r="N1746" s="240"/>
      <c r="O1746" s="240"/>
      <c r="P1746" s="240"/>
      <c r="Q1746" s="240"/>
      <c r="R1746" s="251"/>
      <c r="S1746" s="240"/>
      <c r="T1746" s="240"/>
      <c r="U1746" s="240"/>
      <c r="V1746" s="243"/>
      <c r="W1746" s="243"/>
      <c r="X1746" s="243"/>
      <c r="Y1746" s="243"/>
      <c r="Z1746" s="240"/>
      <c r="AA1746" s="240"/>
      <c r="AB1746" s="240"/>
      <c r="AC1746" s="240"/>
      <c r="AD1746" s="240"/>
      <c r="AE1746" s="331">
        <f>AE215*AE1741</f>
        <v>0</v>
      </c>
      <c r="AF1746" s="331">
        <f t="shared" ref="AF1746:AR1746" si="3693">AF215*AF1741</f>
        <v>0</v>
      </c>
      <c r="AG1746" s="331">
        <f t="shared" si="3693"/>
        <v>0</v>
      </c>
      <c r="AH1746" s="331">
        <f t="shared" si="3693"/>
        <v>0</v>
      </c>
      <c r="AI1746" s="331">
        <f t="shared" si="3693"/>
        <v>0</v>
      </c>
      <c r="AJ1746" s="331">
        <f t="shared" si="3693"/>
        <v>0</v>
      </c>
      <c r="AK1746" s="331">
        <f t="shared" si="3693"/>
        <v>0</v>
      </c>
      <c r="AL1746" s="331">
        <f t="shared" si="3693"/>
        <v>0</v>
      </c>
      <c r="AM1746" s="331">
        <f t="shared" si="3693"/>
        <v>0</v>
      </c>
      <c r="AN1746" s="331">
        <f t="shared" si="3693"/>
        <v>0</v>
      </c>
      <c r="AO1746" s="331">
        <f t="shared" si="3693"/>
        <v>0</v>
      </c>
      <c r="AP1746" s="331">
        <f t="shared" si="3693"/>
        <v>0</v>
      </c>
      <c r="AQ1746" s="331">
        <f t="shared" si="3693"/>
        <v>0</v>
      </c>
      <c r="AR1746" s="331">
        <f t="shared" si="3693"/>
        <v>0</v>
      </c>
      <c r="AS1746" s="543">
        <f t="shared" ref="AS1746" si="3694">SUM(AE1746:AR1746)</f>
        <v>0</v>
      </c>
    </row>
    <row r="1747" spans="2:45">
      <c r="B1747" s="283" t="s">
        <v>770</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AE405*AE1741</f>
        <v>0</v>
      </c>
      <c r="AF1747" s="331">
        <f t="shared" ref="AF1747:AR1747" si="3695">AF405*AF1741</f>
        <v>0</v>
      </c>
      <c r="AG1747" s="331">
        <f t="shared" si="3695"/>
        <v>0</v>
      </c>
      <c r="AH1747" s="331">
        <f t="shared" si="3695"/>
        <v>0</v>
      </c>
      <c r="AI1747" s="331">
        <f t="shared" si="3695"/>
        <v>0</v>
      </c>
      <c r="AJ1747" s="331">
        <f t="shared" si="3695"/>
        <v>0</v>
      </c>
      <c r="AK1747" s="331">
        <f t="shared" si="3695"/>
        <v>0</v>
      </c>
      <c r="AL1747" s="331">
        <f t="shared" si="3695"/>
        <v>0</v>
      </c>
      <c r="AM1747" s="331">
        <f t="shared" si="3695"/>
        <v>0</v>
      </c>
      <c r="AN1747" s="331">
        <f t="shared" si="3695"/>
        <v>0</v>
      </c>
      <c r="AO1747" s="331">
        <f t="shared" si="3695"/>
        <v>0</v>
      </c>
      <c r="AP1747" s="331">
        <f t="shared" si="3695"/>
        <v>0</v>
      </c>
      <c r="AQ1747" s="331">
        <f t="shared" si="3695"/>
        <v>0</v>
      </c>
      <c r="AR1747" s="331">
        <f t="shared" si="3695"/>
        <v>0</v>
      </c>
      <c r="AS1747" s="543">
        <f t="shared" ref="AS1747:AS1748" si="3696">SUM(AE1747:AR1747)</f>
        <v>0</v>
      </c>
    </row>
    <row r="1748" spans="2:45">
      <c r="B1748" s="283" t="s">
        <v>771</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AE595*AE1741</f>
        <v>0</v>
      </c>
      <c r="AF1748" s="331">
        <f t="shared" ref="AF1748:AR1748" si="3697">AF595*AF1741</f>
        <v>0</v>
      </c>
      <c r="AG1748" s="331">
        <f t="shared" si="3697"/>
        <v>0</v>
      </c>
      <c r="AH1748" s="331">
        <f t="shared" si="3697"/>
        <v>0</v>
      </c>
      <c r="AI1748" s="331">
        <f t="shared" si="3697"/>
        <v>0</v>
      </c>
      <c r="AJ1748" s="331">
        <f t="shared" si="3697"/>
        <v>0</v>
      </c>
      <c r="AK1748" s="331">
        <f t="shared" si="3697"/>
        <v>0</v>
      </c>
      <c r="AL1748" s="331">
        <f t="shared" si="3697"/>
        <v>0</v>
      </c>
      <c r="AM1748" s="331">
        <f t="shared" si="3697"/>
        <v>0</v>
      </c>
      <c r="AN1748" s="331">
        <f t="shared" si="3697"/>
        <v>0</v>
      </c>
      <c r="AO1748" s="331">
        <f t="shared" si="3697"/>
        <v>0</v>
      </c>
      <c r="AP1748" s="331">
        <f t="shared" si="3697"/>
        <v>0</v>
      </c>
      <c r="AQ1748" s="331">
        <f t="shared" si="3697"/>
        <v>0</v>
      </c>
      <c r="AR1748" s="331">
        <f t="shared" si="3697"/>
        <v>0</v>
      </c>
      <c r="AS1748" s="543">
        <f t="shared" si="3696"/>
        <v>0</v>
      </c>
    </row>
    <row r="1749" spans="2:45">
      <c r="B1749" s="283" t="s">
        <v>772</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AE785*AE1741</f>
        <v>0</v>
      </c>
      <c r="AF1749" s="331">
        <f t="shared" ref="AF1749:AR1749" si="3698">AF785*AF1741</f>
        <v>0</v>
      </c>
      <c r="AG1749" s="331">
        <f>AG785*AG1741</f>
        <v>973212.16161190008</v>
      </c>
      <c r="AH1749" s="810">
        <f>AH785/AH$32*AH1741</f>
        <v>2012978.003018134</v>
      </c>
      <c r="AI1749" s="810">
        <f t="shared" ref="AI1749:AJ1749" si="3699">AI785/AI$32*AI1741</f>
        <v>563105.20040754869</v>
      </c>
      <c r="AJ1749" s="810">
        <f t="shared" si="3699"/>
        <v>365906.16964973905</v>
      </c>
      <c r="AK1749" s="331">
        <f t="shared" si="3698"/>
        <v>0</v>
      </c>
      <c r="AL1749" s="331">
        <f t="shared" si="3698"/>
        <v>0</v>
      </c>
      <c r="AM1749" s="331">
        <f t="shared" si="3698"/>
        <v>0</v>
      </c>
      <c r="AN1749" s="331">
        <f t="shared" si="3698"/>
        <v>0</v>
      </c>
      <c r="AO1749" s="331">
        <f t="shared" si="3698"/>
        <v>0</v>
      </c>
      <c r="AP1749" s="331">
        <f t="shared" si="3698"/>
        <v>0</v>
      </c>
      <c r="AQ1749" s="331">
        <f t="shared" si="3698"/>
        <v>0</v>
      </c>
      <c r="AR1749" s="331">
        <f t="shared" si="3698"/>
        <v>0</v>
      </c>
      <c r="AS1749" s="543">
        <f>SUM(AE1749:AR1749)</f>
        <v>3915201.5346873216</v>
      </c>
    </row>
    <row r="1750" spans="2:45">
      <c r="B1750" s="283" t="s">
        <v>773</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AE980*AE1741</f>
        <v>0</v>
      </c>
      <c r="AF1750" s="331">
        <f t="shared" ref="AF1750:AR1750" si="3700">AF980*AF1741</f>
        <v>0</v>
      </c>
      <c r="AG1750" s="331">
        <f t="shared" si="3700"/>
        <v>568825.81156100309</v>
      </c>
      <c r="AH1750" s="810">
        <f>AH980/AH$32*AH1741</f>
        <v>1793755.2768358525</v>
      </c>
      <c r="AI1750" s="810">
        <f t="shared" ref="AI1750:AJ1750" si="3701">AI980/AI$32*AI1741</f>
        <v>366694.10086464026</v>
      </c>
      <c r="AJ1750" s="810">
        <f t="shared" si="3701"/>
        <v>309769.07927731541</v>
      </c>
      <c r="AK1750" s="331">
        <f t="shared" si="3700"/>
        <v>0</v>
      </c>
      <c r="AL1750" s="331">
        <f t="shared" si="3700"/>
        <v>0</v>
      </c>
      <c r="AM1750" s="331">
        <f t="shared" si="3700"/>
        <v>0</v>
      </c>
      <c r="AN1750" s="331">
        <f t="shared" si="3700"/>
        <v>0</v>
      </c>
      <c r="AO1750" s="331">
        <f t="shared" si="3700"/>
        <v>0</v>
      </c>
      <c r="AP1750" s="331">
        <f t="shared" si="3700"/>
        <v>0</v>
      </c>
      <c r="AQ1750" s="331">
        <f t="shared" si="3700"/>
        <v>0</v>
      </c>
      <c r="AR1750" s="331">
        <f t="shared" si="3700"/>
        <v>0</v>
      </c>
      <c r="AS1750" s="543">
        <f t="shared" ref="AS1750:AS1752" si="3702">SUM(AE1750:AR1750)</f>
        <v>3039044.2685388112</v>
      </c>
    </row>
    <row r="1751" spans="2:45">
      <c r="B1751" s="283" t="s">
        <v>774</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AE1175*AE1741</f>
        <v>0</v>
      </c>
      <c r="AF1751" s="331">
        <f t="shared" ref="AF1751:AR1751" si="3703">AF1175*AF1741</f>
        <v>0</v>
      </c>
      <c r="AG1751" s="331">
        <f t="shared" si="3703"/>
        <v>45360.710921743594</v>
      </c>
      <c r="AH1751" s="810">
        <f>AH1175/AH$32*AH1741</f>
        <v>320603.57398188562</v>
      </c>
      <c r="AI1751" s="810">
        <f t="shared" ref="AI1751:AJ1751" si="3704">AI1175/AI$32*AI1741</f>
        <v>138428.7303294279</v>
      </c>
      <c r="AJ1751" s="810">
        <f t="shared" si="3704"/>
        <v>93793.226367112526</v>
      </c>
      <c r="AK1751" s="331">
        <f t="shared" si="3703"/>
        <v>0</v>
      </c>
      <c r="AL1751" s="331">
        <f t="shared" si="3703"/>
        <v>0</v>
      </c>
      <c r="AM1751" s="331">
        <f t="shared" si="3703"/>
        <v>0</v>
      </c>
      <c r="AN1751" s="331">
        <f t="shared" si="3703"/>
        <v>0</v>
      </c>
      <c r="AO1751" s="331">
        <f t="shared" si="3703"/>
        <v>0</v>
      </c>
      <c r="AP1751" s="331">
        <f t="shared" si="3703"/>
        <v>0</v>
      </c>
      <c r="AQ1751" s="331">
        <f t="shared" si="3703"/>
        <v>0</v>
      </c>
      <c r="AR1751" s="331">
        <f t="shared" si="3703"/>
        <v>0</v>
      </c>
      <c r="AS1751" s="543">
        <f t="shared" si="3702"/>
        <v>598186.24160016957</v>
      </c>
    </row>
    <row r="1752" spans="2:45">
      <c r="B1752" s="283" t="s">
        <v>775</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AE1370*AE1741</f>
        <v>0</v>
      </c>
      <c r="AF1752" s="331">
        <f t="shared" ref="AF1752:AR1752" si="3705">AF1370*AF1741</f>
        <v>0</v>
      </c>
      <c r="AG1752" s="331">
        <f t="shared" si="3705"/>
        <v>22361.564108284609</v>
      </c>
      <c r="AH1752" s="810">
        <f>AH1370/AH$32*AH1741</f>
        <v>619446.74525606923</v>
      </c>
      <c r="AI1752" s="810">
        <f t="shared" ref="AI1752:AJ1752" si="3706">AI1370/AI$32*AI1741</f>
        <v>38979.208444094002</v>
      </c>
      <c r="AJ1752" s="810">
        <f t="shared" si="3706"/>
        <v>1706098.0754668457</v>
      </c>
      <c r="AK1752" s="331">
        <f t="shared" si="3705"/>
        <v>0</v>
      </c>
      <c r="AL1752" s="331">
        <f t="shared" si="3705"/>
        <v>0</v>
      </c>
      <c r="AM1752" s="331">
        <f t="shared" si="3705"/>
        <v>0</v>
      </c>
      <c r="AN1752" s="331">
        <f t="shared" si="3705"/>
        <v>0</v>
      </c>
      <c r="AO1752" s="331">
        <f t="shared" si="3705"/>
        <v>0</v>
      </c>
      <c r="AP1752" s="331">
        <f t="shared" si="3705"/>
        <v>0</v>
      </c>
      <c r="AQ1752" s="331">
        <f t="shared" si="3705"/>
        <v>0</v>
      </c>
      <c r="AR1752" s="331">
        <f t="shared" si="3705"/>
        <v>0</v>
      </c>
      <c r="AS1752" s="543">
        <f t="shared" si="3702"/>
        <v>2386885.5932752937</v>
      </c>
    </row>
    <row r="1753" spans="2:45">
      <c r="B1753" s="283" t="s">
        <v>776</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AE1564*AE1741</f>
        <v>0</v>
      </c>
      <c r="AF1753" s="331">
        <f t="shared" ref="AF1753:AR1753" si="3707">AF1564*AF1741</f>
        <v>0</v>
      </c>
      <c r="AG1753" s="331">
        <f>AG1564*AG1741</f>
        <v>10233.203468012533</v>
      </c>
      <c r="AH1753" s="810">
        <f>AH1564/AH$32*AH1741</f>
        <v>16762.996650570527</v>
      </c>
      <c r="AI1753" s="810">
        <f t="shared" ref="AI1753:AJ1753" si="3708">AI1564/AI$32*AI1741</f>
        <v>4092.5989653554257</v>
      </c>
      <c r="AJ1753" s="810">
        <f t="shared" si="3708"/>
        <v>2836.2299512954455</v>
      </c>
      <c r="AK1753" s="331">
        <f t="shared" si="3707"/>
        <v>0</v>
      </c>
      <c r="AL1753" s="331">
        <f t="shared" si="3707"/>
        <v>0</v>
      </c>
      <c r="AM1753" s="331">
        <f t="shared" si="3707"/>
        <v>0</v>
      </c>
      <c r="AN1753" s="331">
        <f t="shared" si="3707"/>
        <v>0</v>
      </c>
      <c r="AO1753" s="331">
        <f t="shared" si="3707"/>
        <v>0</v>
      </c>
      <c r="AP1753" s="331">
        <f t="shared" si="3707"/>
        <v>0</v>
      </c>
      <c r="AQ1753" s="331">
        <f t="shared" si="3707"/>
        <v>0</v>
      </c>
      <c r="AR1753" s="331">
        <f t="shared" si="3707"/>
        <v>0</v>
      </c>
      <c r="AS1753" s="543">
        <f t="shared" ref="AS1753" si="3709">SUM(AE1753:AR1753)</f>
        <v>33925.029035233929</v>
      </c>
    </row>
    <row r="1754" spans="2:45">
      <c r="B1754" s="283" t="s">
        <v>962</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AE1738*AE1741</f>
        <v>0</v>
      </c>
      <c r="AF1754" s="331">
        <f t="shared" ref="AF1754:AR1754" si="3710">AF1738*AF1741</f>
        <v>0</v>
      </c>
      <c r="AG1754" s="331">
        <f>AG1738*AG1741</f>
        <v>0</v>
      </c>
      <c r="AH1754" s="810">
        <f>AH1738/AH$32*AH1741</f>
        <v>0</v>
      </c>
      <c r="AI1754" s="810">
        <f t="shared" ref="AI1754:AJ1754" si="3711">AI1738/AI$32*AI1741</f>
        <v>0</v>
      </c>
      <c r="AJ1754" s="810">
        <f t="shared" si="3711"/>
        <v>0</v>
      </c>
      <c r="AK1754" s="331">
        <f t="shared" si="3710"/>
        <v>0</v>
      </c>
      <c r="AL1754" s="331">
        <f t="shared" si="3710"/>
        <v>0</v>
      </c>
      <c r="AM1754" s="331">
        <f t="shared" si="3710"/>
        <v>0</v>
      </c>
      <c r="AN1754" s="331">
        <f t="shared" si="3710"/>
        <v>0</v>
      </c>
      <c r="AO1754" s="331">
        <f t="shared" si="3710"/>
        <v>0</v>
      </c>
      <c r="AP1754" s="331">
        <f t="shared" si="3710"/>
        <v>0</v>
      </c>
      <c r="AQ1754" s="331">
        <f t="shared" si="3710"/>
        <v>0</v>
      </c>
      <c r="AR1754" s="331">
        <f t="shared" si="3710"/>
        <v>0</v>
      </c>
      <c r="AS1754" s="543">
        <f>SUM(AE1754:AR1754)</f>
        <v>0</v>
      </c>
    </row>
    <row r="1755" spans="2:45" ht="15.75">
      <c r="B1755" s="305" t="s">
        <v>963</v>
      </c>
      <c r="C1755" s="301"/>
      <c r="D1755" s="263"/>
      <c r="E1755" s="293"/>
      <c r="F1755" s="293"/>
      <c r="G1755" s="293"/>
      <c r="H1755" s="293"/>
      <c r="I1755" s="293"/>
      <c r="J1755" s="293"/>
      <c r="K1755" s="293"/>
      <c r="L1755" s="293"/>
      <c r="M1755" s="293"/>
      <c r="N1755" s="293"/>
      <c r="O1755" s="293"/>
      <c r="P1755" s="293"/>
      <c r="Q1755" s="293"/>
      <c r="R1755" s="260"/>
      <c r="S1755" s="293"/>
      <c r="T1755" s="293"/>
      <c r="U1755" s="293"/>
      <c r="V1755" s="263"/>
      <c r="W1755" s="263"/>
      <c r="X1755" s="263"/>
      <c r="Y1755" s="263"/>
      <c r="Z1755" s="293"/>
      <c r="AA1755" s="293"/>
      <c r="AB1755" s="293"/>
      <c r="AC1755" s="293"/>
      <c r="AD1755" s="293"/>
      <c r="AE1755" s="302">
        <f>SUM(AE1742:AE1754)</f>
        <v>0</v>
      </c>
      <c r="AF1755" s="302">
        <f t="shared" ref="AF1755:AR1755" si="3712">SUM(AF1742:AF1754)</f>
        <v>0</v>
      </c>
      <c r="AG1755" s="302">
        <f t="shared" si="3712"/>
        <v>1619993.451670944</v>
      </c>
      <c r="AH1755" s="302">
        <f t="shared" si="3712"/>
        <v>4763546.5957425116</v>
      </c>
      <c r="AI1755" s="302">
        <f t="shared" si="3712"/>
        <v>1111299.8390110664</v>
      </c>
      <c r="AJ1755" s="302">
        <f t="shared" si="3712"/>
        <v>2478402.7807123079</v>
      </c>
      <c r="AK1755" s="302">
        <f t="shared" si="3712"/>
        <v>0</v>
      </c>
      <c r="AL1755" s="302">
        <f t="shared" si="3712"/>
        <v>0</v>
      </c>
      <c r="AM1755" s="302">
        <f t="shared" si="3712"/>
        <v>0</v>
      </c>
      <c r="AN1755" s="302">
        <f t="shared" si="3712"/>
        <v>0</v>
      </c>
      <c r="AO1755" s="302">
        <f t="shared" si="3712"/>
        <v>0</v>
      </c>
      <c r="AP1755" s="302">
        <f t="shared" si="3712"/>
        <v>0</v>
      </c>
      <c r="AQ1755" s="302">
        <f t="shared" si="3712"/>
        <v>0</v>
      </c>
      <c r="AR1755" s="302">
        <f t="shared" si="3712"/>
        <v>0</v>
      </c>
      <c r="AS1755" s="693">
        <f>SUM(AS1742:AS1754)</f>
        <v>9973242.6671368312</v>
      </c>
    </row>
    <row r="1756" spans="2:45" ht="15.75">
      <c r="B1756" s="305" t="s">
        <v>964</v>
      </c>
      <c r="C1756" s="301"/>
      <c r="D1756" s="306"/>
      <c r="E1756" s="293"/>
      <c r="F1756" s="293"/>
      <c r="G1756" s="293"/>
      <c r="H1756" s="293"/>
      <c r="I1756" s="293"/>
      <c r="J1756" s="293"/>
      <c r="K1756" s="293"/>
      <c r="L1756" s="293"/>
      <c r="M1756" s="293"/>
      <c r="N1756" s="293"/>
      <c r="O1756" s="293"/>
      <c r="P1756" s="293"/>
      <c r="Q1756" s="293"/>
      <c r="R1756" s="260"/>
      <c r="S1756" s="293"/>
      <c r="T1756" s="293"/>
      <c r="U1756" s="293"/>
      <c r="V1756" s="263"/>
      <c r="W1756" s="263"/>
      <c r="X1756" s="263"/>
      <c r="Y1756" s="263"/>
      <c r="Z1756" s="293"/>
      <c r="AA1756" s="293"/>
      <c r="AB1756" s="293"/>
      <c r="AC1756" s="293"/>
      <c r="AD1756" s="293"/>
      <c r="AE1756" s="303">
        <f>AE1739*AE1741</f>
        <v>0</v>
      </c>
      <c r="AF1756" s="303">
        <f t="shared" ref="AF1756:AR1756" si="3713">AF1739*AF1741</f>
        <v>0</v>
      </c>
      <c r="AG1756" s="303">
        <f t="shared" si="3713"/>
        <v>2162569.2553387997</v>
      </c>
      <c r="AH1756" s="811">
        <f>AH1739/AH$32*AH1741</f>
        <v>3408617.493377863</v>
      </c>
      <c r="AI1756" s="811">
        <f t="shared" ref="AI1756:AJ1756" si="3714">AI1739/AI$32*AI1741</f>
        <v>835639.68630263547</v>
      </c>
      <c r="AJ1756" s="811">
        <f t="shared" si="3714"/>
        <v>1050331.5458623569</v>
      </c>
      <c r="AK1756" s="303">
        <f t="shared" si="3713"/>
        <v>0</v>
      </c>
      <c r="AL1756" s="303">
        <f t="shared" si="3713"/>
        <v>0</v>
      </c>
      <c r="AM1756" s="303">
        <f t="shared" si="3713"/>
        <v>0</v>
      </c>
      <c r="AN1756" s="303">
        <f t="shared" si="3713"/>
        <v>0</v>
      </c>
      <c r="AO1756" s="303">
        <f t="shared" si="3713"/>
        <v>0</v>
      </c>
      <c r="AP1756" s="303">
        <f t="shared" si="3713"/>
        <v>0</v>
      </c>
      <c r="AQ1756" s="303">
        <f t="shared" si="3713"/>
        <v>0</v>
      </c>
      <c r="AR1756" s="303">
        <f t="shared" si="3713"/>
        <v>0</v>
      </c>
      <c r="AS1756" s="694">
        <f>SUM(AE1756:AR1756)</f>
        <v>7457157.9808816556</v>
      </c>
    </row>
    <row r="1757" spans="2:45" ht="15.75">
      <c r="B1757" s="305" t="s">
        <v>965</v>
      </c>
      <c r="C1757" s="301"/>
      <c r="D1757" s="306"/>
      <c r="E1757" s="293"/>
      <c r="F1757" s="293"/>
      <c r="G1757" s="293"/>
      <c r="H1757" s="293"/>
      <c r="I1757" s="293"/>
      <c r="J1757" s="293"/>
      <c r="K1757" s="293"/>
      <c r="L1757" s="293"/>
      <c r="M1757" s="293"/>
      <c r="N1757" s="293"/>
      <c r="O1757" s="293"/>
      <c r="P1757" s="293"/>
      <c r="Q1757" s="293"/>
      <c r="R1757" s="260"/>
      <c r="S1757" s="293"/>
      <c r="T1757" s="293"/>
      <c r="U1757" s="293"/>
      <c r="V1757" s="306"/>
      <c r="W1757" s="306"/>
      <c r="X1757" s="306"/>
      <c r="Y1757" s="306"/>
      <c r="Z1757" s="293"/>
      <c r="AA1757" s="293"/>
      <c r="AB1757" s="293"/>
      <c r="AC1757" s="293"/>
      <c r="AD1757" s="293"/>
      <c r="AE1757" s="307"/>
      <c r="AF1757" s="307"/>
      <c r="AG1757" s="307"/>
      <c r="AH1757" s="307"/>
      <c r="AI1757" s="307"/>
      <c r="AJ1757" s="307"/>
      <c r="AK1757" s="307"/>
      <c r="AL1757" s="307"/>
      <c r="AM1757" s="307"/>
      <c r="AN1757" s="307"/>
      <c r="AO1757" s="307"/>
      <c r="AP1757" s="307"/>
      <c r="AQ1757" s="307"/>
      <c r="AR1757" s="307"/>
      <c r="AS1757" s="359">
        <f>AS1755-AS1756</f>
        <v>2516084.6862551756</v>
      </c>
    </row>
    <row r="1758" spans="2:45" ht="15.75">
      <c r="B1758" s="305"/>
      <c r="C1758" s="301"/>
      <c r="D1758" s="306"/>
      <c r="E1758" s="293"/>
      <c r="F1758" s="293"/>
      <c r="G1758" s="293"/>
      <c r="H1758" s="293"/>
      <c r="I1758" s="293"/>
      <c r="J1758" s="293"/>
      <c r="K1758" s="293"/>
      <c r="L1758" s="293"/>
      <c r="M1758" s="293"/>
      <c r="N1758" s="293"/>
      <c r="O1758" s="293"/>
      <c r="P1758" s="293"/>
      <c r="Q1758" s="293"/>
      <c r="R1758" s="260"/>
      <c r="S1758" s="293"/>
      <c r="T1758" s="293"/>
      <c r="U1758" s="293"/>
      <c r="V1758" s="306"/>
      <c r="W1758" s="306"/>
      <c r="X1758" s="306"/>
      <c r="Y1758" s="306"/>
      <c r="Z1758" s="293"/>
      <c r="AA1758" s="293"/>
      <c r="AB1758" s="293"/>
      <c r="AC1758" s="293"/>
      <c r="AD1758" s="293"/>
      <c r="AE1758" s="307"/>
      <c r="AF1758" s="307"/>
      <c r="AG1758" s="307"/>
      <c r="AH1758" s="307"/>
      <c r="AI1758" s="307"/>
      <c r="AJ1758" s="307"/>
      <c r="AK1758" s="307"/>
      <c r="AL1758" s="307"/>
      <c r="AM1758" s="307"/>
      <c r="AN1758" s="307"/>
      <c r="AO1758" s="307"/>
      <c r="AP1758" s="307"/>
      <c r="AQ1758" s="307"/>
      <c r="AR1758" s="307"/>
      <c r="AS1758" s="359"/>
    </row>
    <row r="1759" spans="2:45">
      <c r="B1759" s="283" t="s">
        <v>966</v>
      </c>
      <c r="C1759" s="306"/>
      <c r="D1759" s="306"/>
      <c r="E1759" s="293"/>
      <c r="F1759" s="293"/>
      <c r="G1759" s="293"/>
      <c r="H1759" s="293"/>
      <c r="I1759" s="293"/>
      <c r="J1759" s="293"/>
      <c r="K1759" s="293"/>
      <c r="L1759" s="293"/>
      <c r="M1759" s="293"/>
      <c r="N1759" s="293"/>
      <c r="O1759" s="293"/>
      <c r="P1759" s="293"/>
      <c r="Q1759" s="293"/>
      <c r="R1759" s="260"/>
      <c r="S1759" s="293"/>
      <c r="T1759" s="293"/>
      <c r="U1759" s="293"/>
      <c r="V1759" s="306"/>
      <c r="W1759" s="301"/>
      <c r="X1759" s="306"/>
      <c r="Y1759" s="306"/>
      <c r="Z1759" s="293"/>
      <c r="AA1759" s="293"/>
      <c r="AB1759" s="293"/>
      <c r="AC1759" s="293"/>
      <c r="AD1759" s="293"/>
      <c r="AE1759" s="682">
        <f>SUMPRODUCT($E$1576:$E$1736,AE1576:AE1736)</f>
        <v>0</v>
      </c>
      <c r="AF1759" s="682">
        <f t="shared" ref="AF1759:AR1759" si="3715">SUMPRODUCT($E$1576:$E$1736,AF1576:AF1736)</f>
        <v>0</v>
      </c>
      <c r="AG1759" s="682">
        <f t="shared" si="3715"/>
        <v>0</v>
      </c>
      <c r="AH1759" s="682">
        <f t="shared" si="3715"/>
        <v>0</v>
      </c>
      <c r="AI1759" s="682">
        <f t="shared" si="3715"/>
        <v>0</v>
      </c>
      <c r="AJ1759" s="682">
        <f t="shared" si="3715"/>
        <v>0</v>
      </c>
      <c r="AK1759" s="682">
        <f t="shared" si="3715"/>
        <v>0</v>
      </c>
      <c r="AL1759" s="682">
        <f t="shared" si="3715"/>
        <v>0</v>
      </c>
      <c r="AM1759" s="682">
        <f t="shared" si="3715"/>
        <v>0</v>
      </c>
      <c r="AN1759" s="682">
        <f t="shared" si="3715"/>
        <v>0</v>
      </c>
      <c r="AO1759" s="682">
        <f t="shared" si="3715"/>
        <v>0</v>
      </c>
      <c r="AP1759" s="682">
        <f t="shared" si="3715"/>
        <v>0</v>
      </c>
      <c r="AQ1759" s="682">
        <f t="shared" si="3715"/>
        <v>0</v>
      </c>
      <c r="AR1759" s="682">
        <f t="shared" si="3715"/>
        <v>0</v>
      </c>
      <c r="AS1759" s="295"/>
    </row>
    <row r="1760" spans="2:45">
      <c r="B1760" s="283" t="s">
        <v>967</v>
      </c>
      <c r="C1760" s="306"/>
      <c r="D1760" s="306"/>
      <c r="E1760" s="293"/>
      <c r="F1760" s="293"/>
      <c r="G1760" s="293"/>
      <c r="H1760" s="293"/>
      <c r="I1760" s="293"/>
      <c r="J1760" s="293"/>
      <c r="K1760" s="293"/>
      <c r="L1760" s="293"/>
      <c r="M1760" s="293"/>
      <c r="N1760" s="293"/>
      <c r="O1760" s="293"/>
      <c r="P1760" s="293"/>
      <c r="Q1760" s="293"/>
      <c r="R1760" s="260"/>
      <c r="S1760" s="293"/>
      <c r="T1760" s="293"/>
      <c r="U1760" s="293"/>
      <c r="V1760" s="306"/>
      <c r="W1760" s="301"/>
      <c r="X1760" s="306"/>
      <c r="Y1760" s="306"/>
      <c r="Z1760" s="293"/>
      <c r="AA1760" s="293"/>
      <c r="AB1760" s="293"/>
      <c r="AC1760" s="293"/>
      <c r="AD1760" s="293"/>
      <c r="AE1760" s="682">
        <f>SUMPRODUCT($F$1576:$F$1736,AE1577:AE1737)</f>
        <v>0</v>
      </c>
      <c r="AF1760" s="682">
        <f t="shared" ref="AF1760:AR1760" si="3716">SUMPRODUCT($F$1576:$F$1736,AF1577:AF1737)</f>
        <v>0</v>
      </c>
      <c r="AG1760" s="682">
        <f t="shared" si="3716"/>
        <v>0</v>
      </c>
      <c r="AH1760" s="682">
        <f t="shared" si="3716"/>
        <v>0</v>
      </c>
      <c r="AI1760" s="682">
        <f t="shared" si="3716"/>
        <v>0</v>
      </c>
      <c r="AJ1760" s="682">
        <f t="shared" si="3716"/>
        <v>0</v>
      </c>
      <c r="AK1760" s="682">
        <f t="shared" si="3716"/>
        <v>0</v>
      </c>
      <c r="AL1760" s="682">
        <f t="shared" si="3716"/>
        <v>0</v>
      </c>
      <c r="AM1760" s="682">
        <f t="shared" si="3716"/>
        <v>0</v>
      </c>
      <c r="AN1760" s="682">
        <f t="shared" si="3716"/>
        <v>0</v>
      </c>
      <c r="AO1760" s="682">
        <f t="shared" si="3716"/>
        <v>0</v>
      </c>
      <c r="AP1760" s="682">
        <f t="shared" si="3716"/>
        <v>0</v>
      </c>
      <c r="AQ1760" s="682">
        <f t="shared" si="3716"/>
        <v>0</v>
      </c>
      <c r="AR1760" s="682">
        <f t="shared" si="3716"/>
        <v>0</v>
      </c>
      <c r="AS1760" s="295"/>
    </row>
    <row r="1761" spans="2:45">
      <c r="B1761" s="283" t="s">
        <v>968</v>
      </c>
      <c r="C1761" s="306"/>
      <c r="D1761" s="306"/>
      <c r="E1761" s="293"/>
      <c r="F1761" s="293"/>
      <c r="G1761" s="293"/>
      <c r="H1761" s="293"/>
      <c r="I1761" s="293"/>
      <c r="J1761" s="293"/>
      <c r="K1761" s="293"/>
      <c r="L1761" s="293"/>
      <c r="M1761" s="293"/>
      <c r="N1761" s="293"/>
      <c r="O1761" s="293"/>
      <c r="P1761" s="293"/>
      <c r="Q1761" s="293"/>
      <c r="R1761" s="260"/>
      <c r="S1761" s="293"/>
      <c r="T1761" s="293"/>
      <c r="U1761" s="293"/>
      <c r="V1761" s="306"/>
      <c r="W1761" s="301"/>
      <c r="X1761" s="306"/>
      <c r="Y1761" s="306"/>
      <c r="Z1761" s="293"/>
      <c r="AA1761" s="293"/>
      <c r="AB1761" s="293"/>
      <c r="AC1761" s="293"/>
      <c r="AD1761" s="293"/>
      <c r="AE1761" s="682">
        <f>SUMPRODUCT($G$1576:$G$1736,AE1578:AE1738)</f>
        <v>0</v>
      </c>
      <c r="AF1761" s="682">
        <f t="shared" ref="AF1761:AR1761" si="3717">SUMPRODUCT($G$1576:$G$1736,AF1578:AF1738)</f>
        <v>0</v>
      </c>
      <c r="AG1761" s="682">
        <f t="shared" si="3717"/>
        <v>0</v>
      </c>
      <c r="AH1761" s="682">
        <f t="shared" si="3717"/>
        <v>0</v>
      </c>
      <c r="AI1761" s="682">
        <f t="shared" si="3717"/>
        <v>0</v>
      </c>
      <c r="AJ1761" s="682">
        <f t="shared" si="3717"/>
        <v>0</v>
      </c>
      <c r="AK1761" s="682">
        <f t="shared" si="3717"/>
        <v>0</v>
      </c>
      <c r="AL1761" s="682">
        <f t="shared" si="3717"/>
        <v>0</v>
      </c>
      <c r="AM1761" s="682">
        <f t="shared" si="3717"/>
        <v>0</v>
      </c>
      <c r="AN1761" s="682">
        <f t="shared" si="3717"/>
        <v>0</v>
      </c>
      <c r="AO1761" s="682">
        <f t="shared" si="3717"/>
        <v>0</v>
      </c>
      <c r="AP1761" s="682">
        <f t="shared" si="3717"/>
        <v>0</v>
      </c>
      <c r="AQ1761" s="682">
        <f t="shared" si="3717"/>
        <v>0</v>
      </c>
      <c r="AR1761" s="682">
        <f t="shared" si="3717"/>
        <v>0</v>
      </c>
      <c r="AS1761" s="295"/>
    </row>
    <row r="1762" spans="2:45">
      <c r="B1762" s="334" t="s">
        <v>969</v>
      </c>
      <c r="C1762" s="396"/>
      <c r="D1762" s="396"/>
      <c r="E1762" s="397"/>
      <c r="F1762" s="397"/>
      <c r="G1762" s="397"/>
      <c r="H1762" s="397"/>
      <c r="I1762" s="397"/>
      <c r="J1762" s="397"/>
      <c r="K1762" s="397"/>
      <c r="L1762" s="397"/>
      <c r="M1762" s="397"/>
      <c r="N1762" s="397"/>
      <c r="O1762" s="397"/>
      <c r="P1762" s="397"/>
      <c r="Q1762" s="397"/>
      <c r="R1762" s="398"/>
      <c r="S1762" s="397"/>
      <c r="T1762" s="397"/>
      <c r="U1762" s="397"/>
      <c r="V1762" s="396"/>
      <c r="W1762" s="399"/>
      <c r="X1762" s="396"/>
      <c r="Y1762" s="396"/>
      <c r="Z1762" s="397"/>
      <c r="AA1762" s="397"/>
      <c r="AB1762" s="397"/>
      <c r="AC1762" s="397"/>
      <c r="AD1762" s="397"/>
      <c r="AE1762" s="761">
        <f>SUMPRODUCT($H$1576:$H$1736,AE1579:AE1739)</f>
        <v>0</v>
      </c>
      <c r="AF1762" s="761">
        <f t="shared" ref="AF1762:AR1762" si="3718">SUMPRODUCT($H$1576:$H$1736,AF1579:AF1739)</f>
        <v>0</v>
      </c>
      <c r="AG1762" s="761">
        <f t="shared" si="3718"/>
        <v>0</v>
      </c>
      <c r="AH1762" s="761">
        <f t="shared" si="3718"/>
        <v>0</v>
      </c>
      <c r="AI1762" s="761">
        <f t="shared" si="3718"/>
        <v>0</v>
      </c>
      <c r="AJ1762" s="761">
        <f t="shared" si="3718"/>
        <v>0</v>
      </c>
      <c r="AK1762" s="761">
        <f t="shared" si="3718"/>
        <v>0</v>
      </c>
      <c r="AL1762" s="761">
        <f t="shared" si="3718"/>
        <v>0</v>
      </c>
      <c r="AM1762" s="761">
        <f t="shared" si="3718"/>
        <v>0</v>
      </c>
      <c r="AN1762" s="761">
        <f t="shared" si="3718"/>
        <v>0</v>
      </c>
      <c r="AO1762" s="761">
        <f t="shared" si="3718"/>
        <v>0</v>
      </c>
      <c r="AP1762" s="761">
        <f t="shared" si="3718"/>
        <v>0</v>
      </c>
      <c r="AQ1762" s="761">
        <f t="shared" si="3718"/>
        <v>0</v>
      </c>
      <c r="AR1762" s="761">
        <f t="shared" si="3718"/>
        <v>0</v>
      </c>
      <c r="AS1762" s="339"/>
    </row>
    <row r="1763" spans="2:45">
      <c r="B1763" s="461"/>
      <c r="C1763" s="306"/>
      <c r="D1763" s="306"/>
      <c r="E1763" s="293"/>
      <c r="F1763" s="293"/>
      <c r="G1763" s="293"/>
      <c r="H1763" s="293"/>
      <c r="I1763" s="293"/>
      <c r="J1763" s="293"/>
      <c r="K1763" s="293"/>
      <c r="L1763" s="293"/>
      <c r="M1763" s="293"/>
      <c r="N1763" s="293"/>
      <c r="O1763" s="293"/>
      <c r="P1763" s="293"/>
      <c r="Q1763" s="293"/>
      <c r="R1763" s="260"/>
      <c r="S1763" s="293"/>
      <c r="T1763" s="293"/>
      <c r="U1763" s="293"/>
      <c r="V1763" s="306"/>
      <c r="W1763" s="301"/>
      <c r="X1763" s="306"/>
      <c r="Y1763" s="306"/>
      <c r="Z1763" s="293"/>
      <c r="AA1763" s="293"/>
      <c r="AB1763" s="293"/>
      <c r="AC1763" s="293"/>
      <c r="AD1763" s="293"/>
      <c r="AE1763" s="682"/>
      <c r="AF1763" s="682"/>
      <c r="AG1763" s="682"/>
      <c r="AH1763" s="682"/>
      <c r="AI1763" s="682"/>
      <c r="AJ1763" s="682"/>
      <c r="AK1763" s="682"/>
      <c r="AL1763" s="682"/>
      <c r="AM1763" s="682"/>
      <c r="AN1763" s="682"/>
      <c r="AO1763" s="682"/>
      <c r="AP1763" s="682"/>
      <c r="AQ1763" s="682"/>
      <c r="AR1763" s="682"/>
      <c r="AS1763" s="260"/>
    </row>
    <row r="1764" spans="2:45">
      <c r="B1764" s="461"/>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2"/>
      <c r="AF1764" s="682"/>
      <c r="AG1764" s="682"/>
      <c r="AH1764" s="682"/>
      <c r="AI1764" s="682"/>
      <c r="AJ1764" s="682"/>
      <c r="AK1764" s="682"/>
      <c r="AL1764" s="682"/>
      <c r="AM1764" s="682"/>
      <c r="AN1764" s="682"/>
      <c r="AO1764" s="682"/>
      <c r="AP1764" s="682"/>
      <c r="AQ1764" s="682"/>
      <c r="AR1764" s="682"/>
      <c r="AS1764" s="260"/>
    </row>
    <row r="1765" spans="2:45" ht="19.5" customHeight="1">
      <c r="B1765" s="322" t="s">
        <v>589</v>
      </c>
      <c r="C1765" s="340"/>
      <c r="D1765" s="341"/>
      <c r="E1765" s="341"/>
      <c r="F1765" s="341"/>
      <c r="G1765" s="341"/>
      <c r="H1765" s="341"/>
      <c r="I1765" s="341"/>
      <c r="J1765" s="341"/>
      <c r="K1765" s="341"/>
      <c r="L1765" s="341"/>
      <c r="M1765" s="341"/>
      <c r="N1765" s="341"/>
      <c r="O1765" s="341"/>
      <c r="P1765" s="341"/>
      <c r="Q1765" s="341"/>
      <c r="R1765" s="341"/>
      <c r="S1765" s="341"/>
      <c r="T1765" s="341"/>
      <c r="U1765" s="341"/>
      <c r="V1765" s="325"/>
      <c r="W1765" s="326"/>
      <c r="X1765" s="341"/>
      <c r="Y1765" s="341"/>
      <c r="Z1765" s="341"/>
      <c r="AA1765" s="341"/>
      <c r="AB1765" s="341"/>
      <c r="AC1765" s="341"/>
      <c r="AD1765" s="341"/>
      <c r="AE1765" s="342"/>
      <c r="AF1765" s="342"/>
      <c r="AG1765" s="342"/>
      <c r="AH1765" s="342"/>
      <c r="AI1765" s="342"/>
      <c r="AJ1765" s="342"/>
      <c r="AK1765" s="342"/>
      <c r="AL1765" s="342"/>
      <c r="AM1765" s="342"/>
      <c r="AN1765" s="342"/>
      <c r="AO1765" s="342"/>
      <c r="AP1765" s="342"/>
      <c r="AQ1765" s="342"/>
      <c r="AR1765" s="342"/>
      <c r="AS1765" s="342"/>
    </row>
    <row r="1766" spans="2:45" ht="19.5" customHeight="1" thickBot="1">
      <c r="B1766" s="672"/>
      <c r="C1766" s="673"/>
      <c r="D1766" s="654"/>
      <c r="E1766" s="654"/>
      <c r="F1766" s="654"/>
      <c r="G1766" s="654"/>
      <c r="H1766" s="654"/>
      <c r="I1766" s="654"/>
      <c r="J1766" s="654"/>
      <c r="K1766" s="654"/>
      <c r="L1766" s="654"/>
      <c r="M1766" s="654"/>
      <c r="N1766" s="654"/>
      <c r="O1766" s="654"/>
      <c r="P1766" s="654"/>
      <c r="Q1766" s="654"/>
      <c r="R1766" s="654"/>
      <c r="S1766" s="654"/>
      <c r="T1766" s="654"/>
      <c r="U1766" s="654"/>
      <c r="V1766" s="264"/>
      <c r="W1766" s="674"/>
      <c r="X1766" s="654"/>
      <c r="Y1766" s="654"/>
      <c r="Z1766" s="654"/>
      <c r="AA1766" s="654"/>
      <c r="AB1766" s="654"/>
      <c r="AC1766" s="654"/>
      <c r="AD1766" s="654"/>
      <c r="AE1766" s="219"/>
      <c r="AF1766" s="219"/>
      <c r="AG1766" s="219"/>
      <c r="AH1766" s="219"/>
      <c r="AI1766" s="219"/>
      <c r="AJ1766" s="219"/>
      <c r="AK1766" s="219"/>
      <c r="AL1766" s="219"/>
      <c r="AM1766" s="219"/>
      <c r="AN1766" s="219"/>
      <c r="AO1766" s="219"/>
      <c r="AP1766" s="219"/>
      <c r="AQ1766" s="219"/>
      <c r="AR1766" s="219"/>
      <c r="AS1766" s="219"/>
    </row>
    <row r="1767" spans="2:45" ht="48" customHeight="1" thickBot="1">
      <c r="B1767" s="696" t="s">
        <v>924</v>
      </c>
      <c r="C1767" s="697"/>
      <c r="D1767" s="698"/>
      <c r="E1767" s="698"/>
      <c r="F1767" s="698"/>
      <c r="G1767" s="698"/>
      <c r="H1767" s="698"/>
      <c r="I1767" s="698"/>
      <c r="J1767" s="698"/>
      <c r="K1767" s="698"/>
      <c r="L1767" s="698"/>
      <c r="M1767" s="698"/>
      <c r="N1767" s="698"/>
      <c r="O1767" s="698"/>
      <c r="P1767" s="698"/>
      <c r="Q1767" s="698"/>
      <c r="R1767" s="698"/>
      <c r="S1767" s="698"/>
      <c r="T1767" s="698"/>
      <c r="U1767" s="698"/>
      <c r="V1767" s="699"/>
      <c r="W1767" s="700"/>
      <c r="X1767" s="698"/>
      <c r="Y1767" s="698"/>
      <c r="Z1767" s="698"/>
      <c r="AA1767" s="698"/>
      <c r="AB1767" s="698"/>
      <c r="AC1767" s="698"/>
      <c r="AD1767" s="698"/>
      <c r="AE1767" s="701"/>
      <c r="AF1767" s="701"/>
      <c r="AG1767" s="701"/>
      <c r="AH1767" s="701"/>
      <c r="AI1767" s="701"/>
      <c r="AJ1767" s="701"/>
      <c r="AK1767" s="701"/>
      <c r="AL1767" s="701"/>
      <c r="AM1767" s="701"/>
      <c r="AN1767" s="701"/>
      <c r="AO1767" s="701"/>
      <c r="AP1767" s="701"/>
      <c r="AQ1767" s="701"/>
      <c r="AR1767" s="701"/>
      <c r="AS1767" s="702"/>
    </row>
    <row r="1768" spans="2:45" ht="296.45" customHeight="1">
      <c r="B1768" s="721" t="s">
        <v>504</v>
      </c>
      <c r="C1768" s="932" t="s">
        <v>994</v>
      </c>
      <c r="D1768" s="932"/>
      <c r="E1768" s="932"/>
      <c r="F1768" s="932"/>
      <c r="G1768" s="932"/>
      <c r="H1768" s="932"/>
      <c r="I1768" s="932"/>
      <c r="J1768" s="932"/>
      <c r="K1768" s="932"/>
      <c r="L1768" s="932"/>
      <c r="M1768" s="932"/>
      <c r="N1768" s="932"/>
      <c r="O1768" s="932"/>
      <c r="P1768" s="932"/>
      <c r="Q1768" s="932"/>
      <c r="R1768" s="932"/>
      <c r="S1768" s="932"/>
      <c r="T1768" s="932"/>
      <c r="U1768" s="932"/>
      <c r="V1768" s="932"/>
      <c r="W1768" s="932"/>
      <c r="X1768" s="932"/>
      <c r="Y1768" s="932"/>
      <c r="Z1768" s="932"/>
      <c r="AA1768" s="932"/>
      <c r="AB1768" s="932"/>
      <c r="AC1768" s="932"/>
      <c r="AD1768" s="932"/>
      <c r="AE1768" s="219"/>
      <c r="AF1768" s="219"/>
      <c r="AG1768" s="219"/>
      <c r="AH1768" s="219"/>
      <c r="AI1768" s="219"/>
      <c r="AJ1768" s="219"/>
      <c r="AK1768" s="219"/>
      <c r="AL1768" s="219"/>
      <c r="AM1768" s="219"/>
      <c r="AN1768" s="219"/>
      <c r="AO1768" s="219"/>
      <c r="AP1768" s="219"/>
      <c r="AQ1768" s="219"/>
      <c r="AR1768" s="219"/>
      <c r="AS1768" s="219"/>
    </row>
    <row r="1769" spans="2:45" ht="14.1" customHeight="1">
      <c r="B1769" s="722"/>
      <c r="C1769" s="723"/>
      <c r="D1769" s="724"/>
      <c r="E1769" s="724"/>
      <c r="F1769" s="724"/>
      <c r="G1769" s="724"/>
      <c r="H1769" s="724"/>
      <c r="I1769" s="724"/>
      <c r="J1769" s="724"/>
      <c r="K1769" s="724"/>
      <c r="L1769" s="724"/>
      <c r="M1769" s="724"/>
      <c r="N1769" s="724"/>
      <c r="O1769" s="724"/>
      <c r="P1769" s="724"/>
      <c r="Q1769" s="724"/>
      <c r="R1769" s="724"/>
      <c r="S1769" s="724"/>
      <c r="T1769" s="724"/>
      <c r="U1769" s="724"/>
      <c r="V1769" s="724"/>
      <c r="W1769" s="724"/>
      <c r="X1769" s="724"/>
      <c r="Y1769" s="724"/>
      <c r="Z1769" s="724"/>
      <c r="AA1769" s="724"/>
      <c r="AB1769" s="724"/>
      <c r="AC1769" s="724"/>
      <c r="AD1769" s="724"/>
      <c r="AE1769" s="219"/>
      <c r="AF1769" s="219"/>
      <c r="AG1769" s="219"/>
      <c r="AH1769" s="219"/>
      <c r="AI1769" s="219"/>
      <c r="AJ1769" s="219"/>
      <c r="AK1769" s="219"/>
      <c r="AL1769" s="219"/>
      <c r="AM1769" s="219"/>
      <c r="AN1769" s="219"/>
      <c r="AO1769" s="219"/>
      <c r="AP1769" s="219"/>
      <c r="AQ1769" s="219"/>
      <c r="AR1769" s="219"/>
      <c r="AS1769" s="219"/>
    </row>
    <row r="1770" spans="2:45" ht="19.5" customHeight="1">
      <c r="B1770" s="672"/>
      <c r="C1770" s="673"/>
      <c r="D1770" s="654"/>
      <c r="E1770" s="654"/>
      <c r="F1770" s="654"/>
      <c r="G1770" s="654"/>
      <c r="H1770" s="654"/>
      <c r="I1770" s="654"/>
      <c r="J1770" s="654"/>
      <c r="K1770" s="654"/>
      <c r="L1770" s="654"/>
      <c r="M1770" s="654"/>
      <c r="N1770" s="654"/>
      <c r="O1770" s="654"/>
      <c r="P1770" s="654"/>
      <c r="Q1770" s="654"/>
      <c r="R1770" s="654"/>
      <c r="S1770" s="654"/>
      <c r="T1770" s="654"/>
      <c r="U1770" s="654"/>
      <c r="V1770" s="264"/>
      <c r="W1770" s="674"/>
      <c r="X1770" s="654"/>
      <c r="Y1770" s="654"/>
      <c r="Z1770" s="654"/>
      <c r="AA1770" s="654"/>
      <c r="AB1770" s="654"/>
      <c r="AC1770" s="654"/>
      <c r="AD1770" s="654"/>
      <c r="AE1770" s="219"/>
      <c r="AF1770" s="219"/>
      <c r="AG1770" s="219"/>
      <c r="AH1770" s="219"/>
      <c r="AI1770" s="219"/>
      <c r="AJ1770" s="219"/>
      <c r="AK1770" s="219"/>
      <c r="AL1770" s="219"/>
      <c r="AM1770" s="219"/>
      <c r="AN1770" s="219"/>
      <c r="AO1770" s="219"/>
      <c r="AP1770" s="219"/>
      <c r="AQ1770" s="219"/>
      <c r="AR1770" s="219"/>
      <c r="AS1770" s="219"/>
    </row>
    <row r="1771" spans="2:45" ht="15.75">
      <c r="B1771" s="241" t="s">
        <v>819</v>
      </c>
      <c r="C1771" s="242"/>
      <c r="D1771" s="511" t="s">
        <v>526</v>
      </c>
      <c r="E1771" s="217"/>
      <c r="F1771" s="511"/>
      <c r="G1771" s="217"/>
      <c r="H1771" s="217"/>
      <c r="I1771" s="217"/>
      <c r="J1771" s="217"/>
      <c r="K1771" s="217"/>
      <c r="L1771" s="217"/>
      <c r="M1771" s="217"/>
      <c r="N1771" s="217"/>
      <c r="O1771" s="217"/>
      <c r="P1771" s="217"/>
      <c r="Q1771" s="217"/>
      <c r="R1771" s="242"/>
      <c r="S1771" s="217"/>
      <c r="T1771" s="217"/>
      <c r="U1771" s="217"/>
      <c r="V1771" s="217"/>
      <c r="W1771" s="217"/>
      <c r="X1771" s="217"/>
      <c r="Y1771" s="217"/>
      <c r="Z1771" s="217"/>
      <c r="AA1771" s="217"/>
      <c r="AB1771" s="217"/>
      <c r="AC1771" s="217"/>
      <c r="AD1771" s="217"/>
      <c r="AE1771" s="231"/>
      <c r="AF1771" s="229"/>
      <c r="AG1771" s="229"/>
      <c r="AH1771" s="229"/>
      <c r="AI1771" s="229"/>
      <c r="AJ1771" s="229"/>
      <c r="AK1771" s="229"/>
      <c r="AL1771" s="229"/>
      <c r="AM1771" s="229"/>
      <c r="AN1771" s="229"/>
      <c r="AO1771" s="229"/>
      <c r="AP1771" s="229"/>
      <c r="AQ1771" s="229"/>
      <c r="AR1771" s="229"/>
    </row>
    <row r="1772" spans="2:45" ht="39.75" customHeight="1">
      <c r="B1772" s="913" t="s">
        <v>211</v>
      </c>
      <c r="C1772" s="922" t="s">
        <v>33</v>
      </c>
      <c r="D1772" s="244" t="s">
        <v>422</v>
      </c>
      <c r="E1772" s="924" t="s">
        <v>209</v>
      </c>
      <c r="F1772" s="925"/>
      <c r="G1772" s="925"/>
      <c r="H1772" s="925"/>
      <c r="I1772" s="925"/>
      <c r="J1772" s="925"/>
      <c r="K1772" s="925"/>
      <c r="L1772" s="925"/>
      <c r="M1772" s="925"/>
      <c r="N1772" s="925"/>
      <c r="O1772" s="925"/>
      <c r="P1772" s="926"/>
      <c r="Q1772" s="922" t="s">
        <v>213</v>
      </c>
      <c r="R1772" s="244" t="s">
        <v>423</v>
      </c>
      <c r="S1772" s="919" t="s">
        <v>212</v>
      </c>
      <c r="T1772" s="920"/>
      <c r="U1772" s="920"/>
      <c r="V1772" s="920"/>
      <c r="W1772" s="920"/>
      <c r="X1772" s="920"/>
      <c r="Y1772" s="920"/>
      <c r="Z1772" s="920"/>
      <c r="AA1772" s="920"/>
      <c r="AB1772" s="920"/>
      <c r="AC1772" s="920"/>
      <c r="AD1772" s="927"/>
      <c r="AE1772" s="919" t="s">
        <v>243</v>
      </c>
      <c r="AF1772" s="920"/>
      <c r="AG1772" s="920"/>
      <c r="AH1772" s="920"/>
      <c r="AI1772" s="920"/>
      <c r="AJ1772" s="920"/>
      <c r="AK1772" s="920"/>
      <c r="AL1772" s="920"/>
      <c r="AM1772" s="920"/>
      <c r="AN1772" s="920"/>
      <c r="AO1772" s="920"/>
      <c r="AP1772" s="920"/>
      <c r="AQ1772" s="920"/>
      <c r="AR1772" s="920"/>
      <c r="AS1772" s="921"/>
    </row>
    <row r="1773" spans="2:45" ht="65.25" customHeight="1">
      <c r="B1773" s="928"/>
      <c r="C1773" s="923"/>
      <c r="D1773" s="245">
        <v>2024</v>
      </c>
      <c r="E1773" s="245">
        <v>2025</v>
      </c>
      <c r="F1773" s="245">
        <v>2026</v>
      </c>
      <c r="G1773" s="245">
        <v>2027</v>
      </c>
      <c r="H1773" s="245">
        <v>2028</v>
      </c>
      <c r="I1773" s="245">
        <v>2029</v>
      </c>
      <c r="J1773" s="245">
        <v>2030</v>
      </c>
      <c r="K1773" s="245">
        <v>2031</v>
      </c>
      <c r="L1773" s="245">
        <v>2032</v>
      </c>
      <c r="M1773" s="245">
        <v>2033</v>
      </c>
      <c r="N1773" s="245">
        <v>2034</v>
      </c>
      <c r="O1773" s="245">
        <v>2035</v>
      </c>
      <c r="P1773" s="245">
        <v>2036</v>
      </c>
      <c r="Q1773" s="923"/>
      <c r="R1773" s="245">
        <v>2024</v>
      </c>
      <c r="S1773" s="245">
        <v>2025</v>
      </c>
      <c r="T1773" s="245">
        <v>2026</v>
      </c>
      <c r="U1773" s="245">
        <v>2027</v>
      </c>
      <c r="V1773" s="245">
        <v>2028</v>
      </c>
      <c r="W1773" s="245">
        <v>2029</v>
      </c>
      <c r="X1773" s="245">
        <v>2030</v>
      </c>
      <c r="Y1773" s="245">
        <v>2031</v>
      </c>
      <c r="Z1773" s="245">
        <v>2032</v>
      </c>
      <c r="AA1773" s="245">
        <v>2033</v>
      </c>
      <c r="AB1773" s="245">
        <v>2034</v>
      </c>
      <c r="AC1773" s="245">
        <v>2035</v>
      </c>
      <c r="AD1773" s="245">
        <v>2036</v>
      </c>
      <c r="AE1773" s="245" t="str">
        <f>'1.  LRAMVA Summary'!$D$53</f>
        <v>Residential</v>
      </c>
      <c r="AF1773" s="245" t="str">
        <f>'1.  LRAMVA Summary'!$E$53</f>
        <v>Competitive Sector Multi-Unit Residential Service</v>
      </c>
      <c r="AG1773" s="245" t="str">
        <f>'1.  LRAMVA Summary'!$F$53</f>
        <v>GS &lt;50kW</v>
      </c>
      <c r="AH1773" s="245" t="str">
        <f>'1.  LRAMVA Summary'!$G$53</f>
        <v>GS 50-999kW</v>
      </c>
      <c r="AI1773" s="245" t="str">
        <f>'1.  LRAMVA Summary'!$H$53</f>
        <v>GS 1000-4999kW</v>
      </c>
      <c r="AJ1773" s="245" t="str">
        <f>'1.  LRAMVA Summary'!$I$53</f>
        <v>Large Use</v>
      </c>
      <c r="AK1773" s="245" t="str">
        <f>'1.  LRAMVA Summary'!$J$53</f>
        <v/>
      </c>
      <c r="AL1773" s="245" t="str">
        <f>'1.  LRAMVA Summary'!$K$53</f>
        <v/>
      </c>
      <c r="AM1773" s="245" t="str">
        <f>'1.  LRAMVA Summary'!$L$53</f>
        <v/>
      </c>
      <c r="AN1773" s="245" t="str">
        <f>'1.  LRAMVA Summary'!$M$53</f>
        <v/>
      </c>
      <c r="AO1773" s="245" t="str">
        <f>'1.  LRAMVA Summary'!$N$53</f>
        <v/>
      </c>
      <c r="AP1773" s="245" t="str">
        <f>'1.  LRAMVA Summary'!$O$53</f>
        <v/>
      </c>
      <c r="AQ1773" s="245" t="str">
        <f>'1.  LRAMVA Summary'!$P$53</f>
        <v/>
      </c>
      <c r="AR1773" s="245" t="str">
        <f>'1.  LRAMVA Summary'!$Q$53</f>
        <v/>
      </c>
      <c r="AS1773" s="247" t="str">
        <f>'1.  LRAMVA Summary'!$R$53</f>
        <v>Total</v>
      </c>
    </row>
    <row r="1774" spans="2:45" ht="15.75">
      <c r="B1774" s="733"/>
      <c r="C1774" s="294"/>
      <c r="D1774" s="294"/>
      <c r="E1774" s="294"/>
      <c r="F1774" s="294"/>
      <c r="G1774" s="294"/>
      <c r="H1774" s="294"/>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738"/>
      <c r="AE1774" s="251" t="str">
        <f>'1.  LRAMVA Summary'!$D$54</f>
        <v>kWh</v>
      </c>
      <c r="AF1774" s="251" t="str">
        <f>'1.  LRAMVA Summary'!$E$54</f>
        <v>kWh</v>
      </c>
      <c r="AG1774" s="251" t="str">
        <f>'1.  LRAMVA Summary'!$F$54</f>
        <v>kWh</v>
      </c>
      <c r="AH1774" s="251" t="str">
        <f>'1.  LRAMVA Summary'!$G$54</f>
        <v>kW</v>
      </c>
      <c r="AI1774" s="251" t="str">
        <f>'1.  LRAMVA Summary'!$H$54</f>
        <v>kW</v>
      </c>
      <c r="AJ1774" s="251" t="str">
        <f>'1.  LRAMVA Summary'!$I$54</f>
        <v>kW</v>
      </c>
      <c r="AK1774" s="251">
        <f>'1.  LRAMVA Summary'!$J$54</f>
        <v>0</v>
      </c>
      <c r="AL1774" s="251">
        <f>'1.  LRAMVA Summary'!$K$54</f>
        <v>0</v>
      </c>
      <c r="AM1774" s="251">
        <f>'1.  LRAMVA Summary'!$L$54</f>
        <v>0</v>
      </c>
      <c r="AN1774" s="251">
        <f>'1.  LRAMVA Summary'!$M$54</f>
        <v>0</v>
      </c>
      <c r="AO1774" s="251">
        <f>'1.  LRAMVA Summary'!$N$54</f>
        <v>0</v>
      </c>
      <c r="AP1774" s="251">
        <f>'1.  LRAMVA Summary'!$O$54</f>
        <v>0</v>
      </c>
      <c r="AQ1774" s="251">
        <f>'1.  LRAMVA Summary'!$P$54</f>
        <v>0</v>
      </c>
      <c r="AR1774" s="251">
        <f>'1.  LRAMVA Summary'!$Q$54</f>
        <v>0</v>
      </c>
      <c r="AS1774" s="289"/>
    </row>
    <row r="1775" spans="2:45" ht="15.75">
      <c r="B1775" s="734" t="s">
        <v>931</v>
      </c>
      <c r="C1775" s="294"/>
      <c r="D1775" s="294"/>
      <c r="E1775" s="294"/>
      <c r="F1775" s="294"/>
      <c r="G1775" s="294"/>
      <c r="H1775" s="294"/>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738"/>
      <c r="AE1775" s="736">
        <v>0</v>
      </c>
      <c r="AF1775" s="731">
        <v>0</v>
      </c>
      <c r="AG1775" s="731">
        <v>0</v>
      </c>
      <c r="AH1775" s="731">
        <v>0</v>
      </c>
      <c r="AI1775" s="731">
        <v>0</v>
      </c>
      <c r="AJ1775" s="731">
        <v>0</v>
      </c>
      <c r="AK1775" s="731">
        <v>0</v>
      </c>
      <c r="AL1775" s="731">
        <v>0</v>
      </c>
      <c r="AM1775" s="731">
        <v>0</v>
      </c>
      <c r="AN1775" s="731">
        <v>0</v>
      </c>
      <c r="AO1775" s="731">
        <v>0</v>
      </c>
      <c r="AP1775" s="731">
        <v>0</v>
      </c>
      <c r="AQ1775" s="731">
        <v>0</v>
      </c>
      <c r="AR1775" s="731">
        <v>0</v>
      </c>
      <c r="AS1775" s="732"/>
    </row>
    <row r="1776" spans="2:45" ht="15.75">
      <c r="B1776" s="735" t="s">
        <v>777</v>
      </c>
      <c r="C1776" s="355"/>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739"/>
      <c r="AE1776" s="737">
        <f>HLOOKUP(AE1773,'2. LRAMVA Threshold'!$B$42:$Q$60,16,FALSE)</f>
        <v>79893828.531993985</v>
      </c>
      <c r="AF1776" s="344">
        <f>HLOOKUP(AF1773,'2. LRAMVA Threshold'!$B$42:$Q$60,16,FALSE)</f>
        <v>6443365.7828972237</v>
      </c>
      <c r="AG1776" s="344">
        <f>HLOOKUP(AG1773,'2. LRAMVA Threshold'!$B$42:$Q$60,16,FALSE)</f>
        <v>60610124.869360968</v>
      </c>
      <c r="AH1776" s="344">
        <f>HLOOKUP(AH1773,'2. LRAMVA Threshold'!$B$42:$Q$60,16,FALSE)</f>
        <v>375644.06073648599</v>
      </c>
      <c r="AI1776" s="344">
        <f>HLOOKUP(AI1773,'2. LRAMVA Threshold'!$B$42:$Q$60,16,FALSE)</f>
        <v>111724.58759235634</v>
      </c>
      <c r="AJ1776" s="344">
        <f>HLOOKUP(AJ1773,'2. LRAMVA Threshold'!$B$42:$Q$60,16,FALSE)</f>
        <v>130588.89912303007</v>
      </c>
      <c r="AK1776" s="344">
        <f>HLOOKUP(AK1773,'2. LRAMVA Threshold'!$B$42:$Q$60,16,FALSE)</f>
        <v>0</v>
      </c>
      <c r="AL1776" s="344">
        <f>HLOOKUP(AL1773,'2. LRAMVA Threshold'!$B$42:$Q$60,16,FALSE)</f>
        <v>0</v>
      </c>
      <c r="AM1776" s="344">
        <f>HLOOKUP(AM1773,'2. LRAMVA Threshold'!$B$42:$Q$60,16,FALSE)</f>
        <v>0</v>
      </c>
      <c r="AN1776" s="344">
        <f>HLOOKUP(AN1773,'2. LRAMVA Threshold'!$B$42:$Q$60,16,FALSE)</f>
        <v>0</v>
      </c>
      <c r="AO1776" s="344">
        <f>HLOOKUP(AO1773,'2. LRAMVA Threshold'!$B$42:$Q$60,16,FALSE)</f>
        <v>0</v>
      </c>
      <c r="AP1776" s="344">
        <f>HLOOKUP(AP1773,'2. LRAMVA Threshold'!$B$42:$Q$60,16,FALSE)</f>
        <v>0</v>
      </c>
      <c r="AQ1776" s="344">
        <f>HLOOKUP(AQ1773,'2. LRAMVA Threshold'!$B$42:$Q$60,16,FALSE)</f>
        <v>0</v>
      </c>
      <c r="AR1776" s="344">
        <f>HLOOKUP(AR1773,'2. LRAMVA Threshold'!$B$42:$Q$60,16,FALSE)</f>
        <v>0</v>
      </c>
      <c r="AS1776" s="393"/>
    </row>
    <row r="1777" spans="2:45">
      <c r="B1777" s="346"/>
      <c r="C1777" s="292"/>
      <c r="D1777" s="293"/>
      <c r="E1777" s="293"/>
      <c r="F1777" s="293"/>
      <c r="G1777" s="293"/>
      <c r="H1777" s="293"/>
      <c r="I1777" s="293"/>
      <c r="J1777" s="293"/>
      <c r="K1777" s="293"/>
      <c r="L1777" s="293"/>
      <c r="M1777" s="293"/>
      <c r="N1777" s="293"/>
      <c r="O1777" s="293"/>
      <c r="P1777" s="293"/>
      <c r="Q1777" s="293"/>
      <c r="R1777" s="294"/>
      <c r="S1777" s="293"/>
      <c r="T1777" s="293"/>
      <c r="U1777" s="293"/>
      <c r="V1777" s="263"/>
      <c r="W1777" s="263"/>
      <c r="X1777" s="263"/>
      <c r="Y1777" s="263"/>
      <c r="Z1777" s="293"/>
      <c r="AA1777" s="293"/>
      <c r="AB1777" s="293"/>
      <c r="AC1777" s="293"/>
      <c r="AD1777" s="293"/>
      <c r="AE1777" s="387"/>
      <c r="AF1777" s="387"/>
      <c r="AG1777" s="387"/>
      <c r="AH1777" s="387"/>
      <c r="AI1777" s="387"/>
      <c r="AJ1777" s="387"/>
      <c r="AK1777" s="387"/>
      <c r="AL1777" s="351"/>
      <c r="AM1777" s="351"/>
      <c r="AN1777" s="351"/>
      <c r="AO1777" s="351"/>
      <c r="AP1777" s="351"/>
      <c r="AQ1777" s="351"/>
      <c r="AR1777" s="351"/>
      <c r="AS1777" s="352"/>
    </row>
    <row r="1778" spans="2:45">
      <c r="B1778" s="283" t="s">
        <v>961</v>
      </c>
      <c r="C1778" s="296"/>
      <c r="D1778" s="296"/>
      <c r="E1778" s="329"/>
      <c r="F1778" s="329"/>
      <c r="G1778" s="329"/>
      <c r="H1778" s="329"/>
      <c r="I1778" s="329"/>
      <c r="J1778" s="329"/>
      <c r="K1778" s="329"/>
      <c r="L1778" s="329"/>
      <c r="M1778" s="329"/>
      <c r="N1778" s="329"/>
      <c r="O1778" s="329"/>
      <c r="P1778" s="329"/>
      <c r="Q1778" s="329"/>
      <c r="R1778" s="251"/>
      <c r="S1778" s="298"/>
      <c r="T1778" s="298"/>
      <c r="U1778" s="298"/>
      <c r="V1778" s="297"/>
      <c r="W1778" s="297"/>
      <c r="X1778" s="297"/>
      <c r="Y1778" s="297"/>
      <c r="Z1778" s="298"/>
      <c r="AA1778" s="298"/>
      <c r="AB1778" s="298"/>
      <c r="AC1778" s="298"/>
      <c r="AD1778" s="298"/>
      <c r="AE1778" s="299">
        <f>HLOOKUP(AE35,'3.  Distribution Rates'!$C$172:$P$187,16,FALSE)</f>
        <v>0</v>
      </c>
      <c r="AF1778" s="299">
        <f>HLOOKUP(AF35,'3.  Distribution Rates'!$C$172:$P$187,16,FALSE)</f>
        <v>0</v>
      </c>
      <c r="AG1778" s="299">
        <f>HLOOKUP(AG35,'3.  Distribution Rates'!$C$172:$P$187,16,FALSE)</f>
        <v>3.746E-2</v>
      </c>
      <c r="AH1778" s="299">
        <f>HLOOKUP(AH35,'3.  Distribution Rates'!$C$172:$P$187,16,FALSE)</f>
        <v>8.7537000000000003</v>
      </c>
      <c r="AI1778" s="299">
        <f>HLOOKUP(AI35,'3.  Distribution Rates'!$C$172:$P$187,16,FALSE)</f>
        <v>7.2760999999999996</v>
      </c>
      <c r="AJ1778" s="299">
        <f>HLOOKUP(AJ35,'3.  Distribution Rates'!$C$172:$P$187,16,FALSE)</f>
        <v>7.8423999999999996</v>
      </c>
      <c r="AK1778" s="299">
        <f>HLOOKUP(AK35,'3.  Distribution Rates'!$C$172:$P$186,15,FALSE)</f>
        <v>0</v>
      </c>
      <c r="AL1778" s="299">
        <f>HLOOKUP(AL35,'3.  Distribution Rates'!$C$172:$P$186,15,FALSE)</f>
        <v>0</v>
      </c>
      <c r="AM1778" s="299">
        <f>HLOOKUP(AM35,'3.  Distribution Rates'!$C$172:$P$186,15,FALSE)</f>
        <v>0</v>
      </c>
      <c r="AN1778" s="299">
        <f>HLOOKUP(AN35,'3.  Distribution Rates'!$C$172:$P$186,15,FALSE)</f>
        <v>0</v>
      </c>
      <c r="AO1778" s="299">
        <f>HLOOKUP(AO35,'3.  Distribution Rates'!$C$172:$P$186,15,FALSE)</f>
        <v>0</v>
      </c>
      <c r="AP1778" s="299">
        <f>HLOOKUP(AP35,'3.  Distribution Rates'!$C$172:$P$186,15,FALSE)</f>
        <v>0</v>
      </c>
      <c r="AQ1778" s="299">
        <f>HLOOKUP(AQ35,'3.  Distribution Rates'!$C$172:$P$186,15,FALSE)</f>
        <v>0</v>
      </c>
      <c r="AR1778" s="299">
        <f>HLOOKUP(AR35,'3.  Distribution Rates'!$C$172:$P$186,15,FALSE)</f>
        <v>0</v>
      </c>
      <c r="AS1778" s="395"/>
    </row>
    <row r="1779" spans="2:45">
      <c r="B1779" s="283" t="s">
        <v>778</v>
      </c>
      <c r="C1779" s="301"/>
      <c r="D1779" s="243"/>
      <c r="E1779" s="240"/>
      <c r="F1779" s="240"/>
      <c r="G1779" s="240"/>
      <c r="H1779" s="240"/>
      <c r="I1779" s="240"/>
      <c r="J1779" s="240"/>
      <c r="K1779" s="240"/>
      <c r="L1779" s="240"/>
      <c r="M1779" s="240"/>
      <c r="N1779" s="240"/>
      <c r="O1779" s="240"/>
      <c r="P1779" s="240"/>
      <c r="Q1779" s="240"/>
      <c r="R1779" s="251"/>
      <c r="S1779" s="240"/>
      <c r="T1779" s="240"/>
      <c r="U1779" s="240"/>
      <c r="V1779" s="243"/>
      <c r="W1779" s="243"/>
      <c r="X1779" s="243"/>
      <c r="Y1779" s="243"/>
      <c r="Z1779" s="240"/>
      <c r="AA1779" s="240"/>
      <c r="AB1779" s="240"/>
      <c r="AC1779" s="240"/>
      <c r="AD1779" s="240"/>
      <c r="AE1779" s="331">
        <f>'4.  2011-2014 LRAM'!AM147*AE1778</f>
        <v>0</v>
      </c>
      <c r="AF1779" s="331">
        <f>'4.  2011-2014 LRAM'!AN147*AF1778</f>
        <v>0</v>
      </c>
      <c r="AG1779" s="331">
        <f>'4.  2011-2014 LRAM'!AO147*AG1778</f>
        <v>0</v>
      </c>
      <c r="AH1779" s="331">
        <f>'4.  2011-2014 LRAM'!AP147*AH1778</f>
        <v>0</v>
      </c>
      <c r="AI1779" s="331">
        <f>'4.  2011-2014 LRAM'!AQ147*AI1778</f>
        <v>0</v>
      </c>
      <c r="AJ1779" s="331">
        <f>'4.  2011-2014 LRAM'!AR147*AJ1778</f>
        <v>0</v>
      </c>
      <c r="AK1779" s="331">
        <f>'4.  2011-2014 LRAM'!AS147*AK1778</f>
        <v>0</v>
      </c>
      <c r="AL1779" s="331">
        <f>'4.  2011-2014 LRAM'!AT147*AL1778</f>
        <v>0</v>
      </c>
      <c r="AM1779" s="331">
        <f>'4.  2011-2014 LRAM'!AU147*AM1778</f>
        <v>0</v>
      </c>
      <c r="AN1779" s="331">
        <f>'4.  2011-2014 LRAM'!AV147*AN1778</f>
        <v>0</v>
      </c>
      <c r="AO1779" s="331">
        <f>'4.  2011-2014 LRAM'!AW147*AO1778</f>
        <v>0</v>
      </c>
      <c r="AP1779" s="331">
        <f>'4.  2011-2014 LRAM'!AX147*AP1778</f>
        <v>0</v>
      </c>
      <c r="AQ1779" s="331">
        <f>'4.  2011-2014 LRAM'!AY147*AQ1778</f>
        <v>0</v>
      </c>
      <c r="AR1779" s="331">
        <f>'4.  2011-2014 LRAM'!AZ147*AR1778</f>
        <v>0</v>
      </c>
      <c r="AS1779" s="543">
        <f>SUM(AE1779:AR1779)</f>
        <v>0</v>
      </c>
    </row>
    <row r="1780" spans="2:45">
      <c r="B1780" s="283" t="s">
        <v>779</v>
      </c>
      <c r="C1780" s="301"/>
      <c r="D1780" s="243"/>
      <c r="E1780" s="240"/>
      <c r="F1780" s="240"/>
      <c r="G1780" s="240"/>
      <c r="H1780" s="240"/>
      <c r="I1780" s="240"/>
      <c r="J1780" s="240"/>
      <c r="K1780" s="240"/>
      <c r="L1780" s="240"/>
      <c r="M1780" s="240"/>
      <c r="N1780" s="240"/>
      <c r="O1780" s="240"/>
      <c r="P1780" s="240"/>
      <c r="Q1780" s="240"/>
      <c r="R1780" s="251"/>
      <c r="S1780" s="240"/>
      <c r="T1780" s="240"/>
      <c r="U1780" s="240"/>
      <c r="V1780" s="243"/>
      <c r="W1780" s="243"/>
      <c r="X1780" s="243"/>
      <c r="Y1780" s="243"/>
      <c r="Z1780" s="240"/>
      <c r="AA1780" s="240"/>
      <c r="AB1780" s="240"/>
      <c r="AC1780" s="240"/>
      <c r="AD1780" s="240"/>
      <c r="AE1780" s="331">
        <f>'4.  2011-2014 LRAM'!AM286*AE1778</f>
        <v>0</v>
      </c>
      <c r="AF1780" s="331">
        <f>'4.  2011-2014 LRAM'!AN286*AF1778</f>
        <v>0</v>
      </c>
      <c r="AG1780" s="331">
        <f>'4.  2011-2014 LRAM'!AO286*AG1778</f>
        <v>0</v>
      </c>
      <c r="AH1780" s="331">
        <f>'4.  2011-2014 LRAM'!AP286*AH1778</f>
        <v>0</v>
      </c>
      <c r="AI1780" s="331">
        <f>'4.  2011-2014 LRAM'!AQ286*AI1778</f>
        <v>0</v>
      </c>
      <c r="AJ1780" s="331">
        <f>'4.  2011-2014 LRAM'!AR286*AJ1778</f>
        <v>0</v>
      </c>
      <c r="AK1780" s="331">
        <f>'4.  2011-2014 LRAM'!AS286*AK1778</f>
        <v>0</v>
      </c>
      <c r="AL1780" s="331">
        <f>'4.  2011-2014 LRAM'!AT286*AL1778</f>
        <v>0</v>
      </c>
      <c r="AM1780" s="331">
        <f>'4.  2011-2014 LRAM'!AU286*AM1778</f>
        <v>0</v>
      </c>
      <c r="AN1780" s="331">
        <f>'4.  2011-2014 LRAM'!AV286*AN1778</f>
        <v>0</v>
      </c>
      <c r="AO1780" s="331">
        <f>'4.  2011-2014 LRAM'!AW286*AO1778</f>
        <v>0</v>
      </c>
      <c r="AP1780" s="331">
        <f>'4.  2011-2014 LRAM'!AX286*AP1778</f>
        <v>0</v>
      </c>
      <c r="AQ1780" s="331">
        <f>'4.  2011-2014 LRAM'!AY286*AQ1778</f>
        <v>0</v>
      </c>
      <c r="AR1780" s="331">
        <f>'4.  2011-2014 LRAM'!AZ286*AR1778</f>
        <v>0</v>
      </c>
      <c r="AS1780" s="543">
        <f>SUM(AE1780:AR1780)</f>
        <v>0</v>
      </c>
    </row>
    <row r="1781" spans="2:45">
      <c r="B1781" s="283" t="s">
        <v>780</v>
      </c>
      <c r="C1781" s="301"/>
      <c r="D1781" s="243"/>
      <c r="E1781" s="240"/>
      <c r="F1781" s="240"/>
      <c r="G1781" s="240"/>
      <c r="H1781" s="240"/>
      <c r="I1781" s="240"/>
      <c r="J1781" s="240"/>
      <c r="K1781" s="240"/>
      <c r="L1781" s="240"/>
      <c r="M1781" s="240"/>
      <c r="N1781" s="240"/>
      <c r="O1781" s="240"/>
      <c r="P1781" s="240"/>
      <c r="Q1781" s="240"/>
      <c r="R1781" s="251"/>
      <c r="S1781" s="240"/>
      <c r="T1781" s="240"/>
      <c r="U1781" s="240"/>
      <c r="V1781" s="243"/>
      <c r="W1781" s="243"/>
      <c r="X1781" s="243"/>
      <c r="Y1781" s="243"/>
      <c r="Z1781" s="240"/>
      <c r="AA1781" s="240"/>
      <c r="AB1781" s="240"/>
      <c r="AC1781" s="240"/>
      <c r="AD1781" s="240"/>
      <c r="AE1781" s="331">
        <f>'4.  2011-2014 LRAM'!AM422*AE1778</f>
        <v>0</v>
      </c>
      <c r="AF1781" s="331">
        <f>'4.  2011-2014 LRAM'!AN422*AF1778</f>
        <v>0</v>
      </c>
      <c r="AG1781" s="331">
        <f>'4.  2011-2014 LRAM'!AO422*AG1778</f>
        <v>0</v>
      </c>
      <c r="AH1781" s="331">
        <f>'4.  2011-2014 LRAM'!AP422*AH1778</f>
        <v>0</v>
      </c>
      <c r="AI1781" s="331">
        <f>'4.  2011-2014 LRAM'!AQ422*AI1778</f>
        <v>0</v>
      </c>
      <c r="AJ1781" s="331">
        <f>'4.  2011-2014 LRAM'!AR422*AJ1778</f>
        <v>0</v>
      </c>
      <c r="AK1781" s="331">
        <f>'4.  2011-2014 LRAM'!AS422*AK1778</f>
        <v>0</v>
      </c>
      <c r="AL1781" s="331">
        <f>'4.  2011-2014 LRAM'!AT422*AL1778</f>
        <v>0</v>
      </c>
      <c r="AM1781" s="331">
        <f>'4.  2011-2014 LRAM'!AU422*AM1778</f>
        <v>0</v>
      </c>
      <c r="AN1781" s="331">
        <f>'4.  2011-2014 LRAM'!AV422*AN1778</f>
        <v>0</v>
      </c>
      <c r="AO1781" s="331">
        <f>'4.  2011-2014 LRAM'!AW422*AO1778</f>
        <v>0</v>
      </c>
      <c r="AP1781" s="331">
        <f>'4.  2011-2014 LRAM'!AX422*AP1778</f>
        <v>0</v>
      </c>
      <c r="AQ1781" s="331">
        <f>'4.  2011-2014 LRAM'!AY422*AQ1778</f>
        <v>0</v>
      </c>
      <c r="AR1781" s="331">
        <f>'4.  2011-2014 LRAM'!AZ422*AR1778</f>
        <v>0</v>
      </c>
      <c r="AS1781" s="543">
        <f>SUM(AE1781:AR1781)</f>
        <v>0</v>
      </c>
    </row>
    <row r="1782" spans="2:45">
      <c r="B1782" s="283" t="s">
        <v>781</v>
      </c>
      <c r="C1782" s="301"/>
      <c r="D1782" s="243"/>
      <c r="E1782" s="240"/>
      <c r="F1782" s="240"/>
      <c r="G1782" s="240"/>
      <c r="H1782" s="240"/>
      <c r="I1782" s="240"/>
      <c r="J1782" s="240"/>
      <c r="K1782" s="240"/>
      <c r="L1782" s="240"/>
      <c r="M1782" s="240"/>
      <c r="N1782" s="240"/>
      <c r="O1782" s="240"/>
      <c r="P1782" s="240"/>
      <c r="Q1782" s="240"/>
      <c r="R1782" s="251"/>
      <c r="S1782" s="240"/>
      <c r="T1782" s="240"/>
      <c r="U1782" s="240"/>
      <c r="V1782" s="243"/>
      <c r="W1782" s="243"/>
      <c r="X1782" s="243"/>
      <c r="Y1782" s="243"/>
      <c r="Z1782" s="240"/>
      <c r="AA1782" s="240"/>
      <c r="AB1782" s="240"/>
      <c r="AC1782" s="240"/>
      <c r="AD1782" s="240"/>
      <c r="AE1782" s="331">
        <f>'4.  2011-2014 LRAM'!AM559*AE1778</f>
        <v>0</v>
      </c>
      <c r="AF1782" s="331">
        <f>'4.  2011-2014 LRAM'!AN559*AF1778</f>
        <v>0</v>
      </c>
      <c r="AG1782" s="331">
        <f>'4.  2011-2014 LRAM'!AO559*AG1778</f>
        <v>0</v>
      </c>
      <c r="AH1782" s="331">
        <f>'4.  2011-2014 LRAM'!AP559*AH1778</f>
        <v>0</v>
      </c>
      <c r="AI1782" s="331">
        <f>'4.  2011-2014 LRAM'!AQ559*AI1778</f>
        <v>0</v>
      </c>
      <c r="AJ1782" s="331">
        <f>'4.  2011-2014 LRAM'!AR559*AJ1778</f>
        <v>0</v>
      </c>
      <c r="AK1782" s="331">
        <f>'4.  2011-2014 LRAM'!AS559*AK1778</f>
        <v>0</v>
      </c>
      <c r="AL1782" s="331">
        <f>'4.  2011-2014 LRAM'!AT559*AL1778</f>
        <v>0</v>
      </c>
      <c r="AM1782" s="331">
        <f>'4.  2011-2014 LRAM'!AU559*AM1778</f>
        <v>0</v>
      </c>
      <c r="AN1782" s="331">
        <f>'4.  2011-2014 LRAM'!AV559*AN1778</f>
        <v>0</v>
      </c>
      <c r="AO1782" s="331">
        <f>'4.  2011-2014 LRAM'!AW559*AO1778</f>
        <v>0</v>
      </c>
      <c r="AP1782" s="331">
        <f>'4.  2011-2014 LRAM'!AX559*AP1778</f>
        <v>0</v>
      </c>
      <c r="AQ1782" s="331">
        <f>'4.  2011-2014 LRAM'!AY559*AQ1778</f>
        <v>0</v>
      </c>
      <c r="AR1782" s="331">
        <f>'4.  2011-2014 LRAM'!AZ559*AR1778</f>
        <v>0</v>
      </c>
      <c r="AS1782" s="543">
        <f t="shared" ref="AS1782:AS1791" si="3719">SUM(AE1782:AR1782)</f>
        <v>0</v>
      </c>
    </row>
    <row r="1783" spans="2:45">
      <c r="B1783" s="283" t="s">
        <v>782</v>
      </c>
      <c r="C1783" s="301"/>
      <c r="D1783" s="243"/>
      <c r="E1783" s="240"/>
      <c r="F1783" s="240"/>
      <c r="G1783" s="240"/>
      <c r="H1783" s="240"/>
      <c r="I1783" s="240"/>
      <c r="J1783" s="240"/>
      <c r="K1783" s="240"/>
      <c r="L1783" s="240"/>
      <c r="M1783" s="240"/>
      <c r="N1783" s="240"/>
      <c r="O1783" s="240"/>
      <c r="P1783" s="240"/>
      <c r="Q1783" s="240"/>
      <c r="R1783" s="251"/>
      <c r="S1783" s="240"/>
      <c r="T1783" s="240"/>
      <c r="U1783" s="240"/>
      <c r="V1783" s="243"/>
      <c r="W1783" s="243"/>
      <c r="X1783" s="243"/>
      <c r="Y1783" s="243"/>
      <c r="Z1783" s="240"/>
      <c r="AA1783" s="240"/>
      <c r="AB1783" s="240"/>
      <c r="AC1783" s="240"/>
      <c r="AD1783" s="240"/>
      <c r="AE1783" s="331">
        <f t="shared" ref="AE1783:AR1783" si="3720">AE216*AE1778</f>
        <v>0</v>
      </c>
      <c r="AF1783" s="331">
        <f t="shared" si="3720"/>
        <v>0</v>
      </c>
      <c r="AG1783" s="331">
        <f t="shared" si="3720"/>
        <v>0</v>
      </c>
      <c r="AH1783" s="331">
        <f t="shared" si="3720"/>
        <v>0</v>
      </c>
      <c r="AI1783" s="331">
        <f t="shared" si="3720"/>
        <v>0</v>
      </c>
      <c r="AJ1783" s="331">
        <f t="shared" si="3720"/>
        <v>0</v>
      </c>
      <c r="AK1783" s="331">
        <f t="shared" si="3720"/>
        <v>0</v>
      </c>
      <c r="AL1783" s="331">
        <f t="shared" si="3720"/>
        <v>0</v>
      </c>
      <c r="AM1783" s="331">
        <f t="shared" si="3720"/>
        <v>0</v>
      </c>
      <c r="AN1783" s="331">
        <f t="shared" si="3720"/>
        <v>0</v>
      </c>
      <c r="AO1783" s="331">
        <f t="shared" si="3720"/>
        <v>0</v>
      </c>
      <c r="AP1783" s="331">
        <f t="shared" si="3720"/>
        <v>0</v>
      </c>
      <c r="AQ1783" s="331">
        <f t="shared" si="3720"/>
        <v>0</v>
      </c>
      <c r="AR1783" s="331">
        <f t="shared" si="3720"/>
        <v>0</v>
      </c>
      <c r="AS1783" s="543">
        <f t="shared" si="3719"/>
        <v>0</v>
      </c>
    </row>
    <row r="1784" spans="2:45">
      <c r="B1784" s="283" t="s">
        <v>783</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 t="shared" ref="AE1784:AR1784" si="3721">AE406*AE1778</f>
        <v>0</v>
      </c>
      <c r="AF1784" s="331">
        <f t="shared" si="3721"/>
        <v>0</v>
      </c>
      <c r="AG1784" s="331">
        <f t="shared" si="3721"/>
        <v>0</v>
      </c>
      <c r="AH1784" s="331">
        <f t="shared" si="3721"/>
        <v>0</v>
      </c>
      <c r="AI1784" s="331">
        <f t="shared" si="3721"/>
        <v>0</v>
      </c>
      <c r="AJ1784" s="331">
        <f t="shared" si="3721"/>
        <v>0</v>
      </c>
      <c r="AK1784" s="331">
        <f t="shared" si="3721"/>
        <v>0</v>
      </c>
      <c r="AL1784" s="331">
        <f t="shared" si="3721"/>
        <v>0</v>
      </c>
      <c r="AM1784" s="331">
        <f t="shared" si="3721"/>
        <v>0</v>
      </c>
      <c r="AN1784" s="331">
        <f t="shared" si="3721"/>
        <v>0</v>
      </c>
      <c r="AO1784" s="331">
        <f t="shared" si="3721"/>
        <v>0</v>
      </c>
      <c r="AP1784" s="331">
        <f t="shared" si="3721"/>
        <v>0</v>
      </c>
      <c r="AQ1784" s="331">
        <f t="shared" si="3721"/>
        <v>0</v>
      </c>
      <c r="AR1784" s="331">
        <f t="shared" si="3721"/>
        <v>0</v>
      </c>
      <c r="AS1784" s="543">
        <f t="shared" si="3719"/>
        <v>0</v>
      </c>
    </row>
    <row r="1785" spans="2:45">
      <c r="B1785" s="283" t="s">
        <v>784</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 t="shared" ref="AE1785:AR1785" si="3722">AE596*AE1778</f>
        <v>0</v>
      </c>
      <c r="AF1785" s="331">
        <f t="shared" si="3722"/>
        <v>0</v>
      </c>
      <c r="AG1785" s="331">
        <f t="shared" si="3722"/>
        <v>0</v>
      </c>
      <c r="AH1785" s="331">
        <f t="shared" si="3722"/>
        <v>0</v>
      </c>
      <c r="AI1785" s="331">
        <f t="shared" si="3722"/>
        <v>0</v>
      </c>
      <c r="AJ1785" s="331">
        <f t="shared" si="3722"/>
        <v>0</v>
      </c>
      <c r="AK1785" s="331">
        <f t="shared" si="3722"/>
        <v>0</v>
      </c>
      <c r="AL1785" s="331">
        <f t="shared" si="3722"/>
        <v>0</v>
      </c>
      <c r="AM1785" s="331">
        <f t="shared" si="3722"/>
        <v>0</v>
      </c>
      <c r="AN1785" s="331">
        <f t="shared" si="3722"/>
        <v>0</v>
      </c>
      <c r="AO1785" s="331">
        <f t="shared" si="3722"/>
        <v>0</v>
      </c>
      <c r="AP1785" s="331">
        <f t="shared" si="3722"/>
        <v>0</v>
      </c>
      <c r="AQ1785" s="331">
        <f t="shared" si="3722"/>
        <v>0</v>
      </c>
      <c r="AR1785" s="331">
        <f t="shared" si="3722"/>
        <v>0</v>
      </c>
      <c r="AS1785" s="543">
        <f t="shared" si="3719"/>
        <v>0</v>
      </c>
    </row>
    <row r="1786" spans="2:45">
      <c r="B1786" s="283" t="s">
        <v>785</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 t="shared" ref="AE1786:AR1786" si="3723">AE786*AE1778</f>
        <v>0</v>
      </c>
      <c r="AF1786" s="331">
        <f t="shared" si="3723"/>
        <v>0</v>
      </c>
      <c r="AG1786" s="331">
        <f t="shared" si="3723"/>
        <v>993557.13922247197</v>
      </c>
      <c r="AH1786" s="810">
        <f>AH786/AH$32*AH1778</f>
        <v>2110063.3007363672</v>
      </c>
      <c r="AI1786" s="810">
        <f t="shared" ref="AI1786:AJ1786" si="3724">AI786/AI$32*AI1778</f>
        <v>590525.79277516063</v>
      </c>
      <c r="AJ1786" s="810">
        <f t="shared" si="3724"/>
        <v>383771.10736018803</v>
      </c>
      <c r="AK1786" s="331">
        <f t="shared" si="3723"/>
        <v>0</v>
      </c>
      <c r="AL1786" s="331">
        <f t="shared" si="3723"/>
        <v>0</v>
      </c>
      <c r="AM1786" s="331">
        <f t="shared" si="3723"/>
        <v>0</v>
      </c>
      <c r="AN1786" s="331">
        <f t="shared" si="3723"/>
        <v>0</v>
      </c>
      <c r="AO1786" s="331">
        <f t="shared" si="3723"/>
        <v>0</v>
      </c>
      <c r="AP1786" s="331">
        <f t="shared" si="3723"/>
        <v>0</v>
      </c>
      <c r="AQ1786" s="331">
        <f t="shared" si="3723"/>
        <v>0</v>
      </c>
      <c r="AR1786" s="331">
        <f t="shared" si="3723"/>
        <v>0</v>
      </c>
      <c r="AS1786" s="543">
        <f t="shared" si="3719"/>
        <v>4077917.3400941878</v>
      </c>
    </row>
    <row r="1787" spans="2:45">
      <c r="B1787" s="283" t="s">
        <v>786</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 t="shared" ref="AE1787:AR1787" si="3725">AE981*AE1778</f>
        <v>0</v>
      </c>
      <c r="AF1787" s="331">
        <f t="shared" si="3725"/>
        <v>0</v>
      </c>
      <c r="AG1787" s="331">
        <f t="shared" si="3725"/>
        <v>548852.96962351969</v>
      </c>
      <c r="AH1787" s="810">
        <f>AH981/AH$32*AH1778</f>
        <v>1813043.0613658696</v>
      </c>
      <c r="AI1787" s="810">
        <f t="shared" ref="AI1787:AJ1787" si="3726">AI981/AI$32*AI1778</f>
        <v>367451.39370524319</v>
      </c>
      <c r="AJ1787" s="810">
        <f t="shared" si="3726"/>
        <v>313464.28259659657</v>
      </c>
      <c r="AK1787" s="331">
        <f t="shared" si="3725"/>
        <v>0</v>
      </c>
      <c r="AL1787" s="331">
        <f t="shared" si="3725"/>
        <v>0</v>
      </c>
      <c r="AM1787" s="331">
        <f t="shared" si="3725"/>
        <v>0</v>
      </c>
      <c r="AN1787" s="331">
        <f t="shared" si="3725"/>
        <v>0</v>
      </c>
      <c r="AO1787" s="331">
        <f t="shared" si="3725"/>
        <v>0</v>
      </c>
      <c r="AP1787" s="331">
        <f t="shared" si="3725"/>
        <v>0</v>
      </c>
      <c r="AQ1787" s="331">
        <f t="shared" si="3725"/>
        <v>0</v>
      </c>
      <c r="AR1787" s="331">
        <f t="shared" si="3725"/>
        <v>0</v>
      </c>
      <c r="AS1787" s="543">
        <f t="shared" si="3719"/>
        <v>3042811.7072912292</v>
      </c>
    </row>
    <row r="1788" spans="2:45">
      <c r="B1788" s="283" t="s">
        <v>787</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727">AE1176*AE1778</f>
        <v>0</v>
      </c>
      <c r="AF1788" s="331">
        <f t="shared" si="3727"/>
        <v>0</v>
      </c>
      <c r="AG1788" s="331">
        <f t="shared" si="3727"/>
        <v>47623.661186337296</v>
      </c>
      <c r="AH1788" s="810">
        <f>AH1176/AH$32*AH1778</f>
        <v>336361.70304967067</v>
      </c>
      <c r="AI1788" s="810">
        <f t="shared" ref="AI1788:AJ1788" si="3728">AI1176/AI$32*AI1778</f>
        <v>145191.32859798626</v>
      </c>
      <c r="AJ1788" s="810">
        <f t="shared" si="3728"/>
        <v>98400.577705137432</v>
      </c>
      <c r="AK1788" s="331">
        <f t="shared" si="3727"/>
        <v>0</v>
      </c>
      <c r="AL1788" s="331">
        <f t="shared" si="3727"/>
        <v>0</v>
      </c>
      <c r="AM1788" s="331">
        <f t="shared" si="3727"/>
        <v>0</v>
      </c>
      <c r="AN1788" s="331">
        <f t="shared" si="3727"/>
        <v>0</v>
      </c>
      <c r="AO1788" s="331">
        <f t="shared" si="3727"/>
        <v>0</v>
      </c>
      <c r="AP1788" s="331">
        <f t="shared" si="3727"/>
        <v>0</v>
      </c>
      <c r="AQ1788" s="331">
        <f t="shared" si="3727"/>
        <v>0</v>
      </c>
      <c r="AR1788" s="331">
        <f t="shared" si="3727"/>
        <v>0</v>
      </c>
      <c r="AS1788" s="543">
        <f t="shared" si="3719"/>
        <v>627577.27053913171</v>
      </c>
    </row>
    <row r="1789" spans="2:45">
      <c r="B1789" s="283" t="s">
        <v>788</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729">AE1371*AE1778</f>
        <v>0</v>
      </c>
      <c r="AF1789" s="331">
        <f t="shared" si="3729"/>
        <v>0</v>
      </c>
      <c r="AG1789" s="331">
        <f t="shared" si="3729"/>
        <v>23477.135411892974</v>
      </c>
      <c r="AH1789" s="810">
        <f>AH1371/AH$32*AH1778</f>
        <v>649893.44814565103</v>
      </c>
      <c r="AI1789" s="810">
        <f t="shared" ref="AI1789:AJ1789" si="3730">AI1371/AI$32*AI1778</f>
        <v>40883.44268005425</v>
      </c>
      <c r="AJ1789" s="810">
        <f t="shared" si="3730"/>
        <v>1789905.7613229332</v>
      </c>
      <c r="AK1789" s="331">
        <f t="shared" si="3729"/>
        <v>0</v>
      </c>
      <c r="AL1789" s="331">
        <f t="shared" si="3729"/>
        <v>0</v>
      </c>
      <c r="AM1789" s="331">
        <f t="shared" si="3729"/>
        <v>0</v>
      </c>
      <c r="AN1789" s="331">
        <f t="shared" si="3729"/>
        <v>0</v>
      </c>
      <c r="AO1789" s="331">
        <f t="shared" si="3729"/>
        <v>0</v>
      </c>
      <c r="AP1789" s="331">
        <f t="shared" si="3729"/>
        <v>0</v>
      </c>
      <c r="AQ1789" s="331">
        <f t="shared" si="3729"/>
        <v>0</v>
      </c>
      <c r="AR1789" s="331">
        <f t="shared" si="3729"/>
        <v>0</v>
      </c>
      <c r="AS1789" s="543">
        <f t="shared" si="3719"/>
        <v>2504159.7875605314</v>
      </c>
    </row>
    <row r="1790" spans="2:45">
      <c r="B1790" s="283" t="s">
        <v>789</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731">AE1565*AE1778</f>
        <v>0</v>
      </c>
      <c r="AF1790" s="331">
        <f t="shared" si="3731"/>
        <v>0</v>
      </c>
      <c r="AG1790" s="331">
        <f t="shared" si="3731"/>
        <v>10743.716421293426</v>
      </c>
      <c r="AH1790" s="810">
        <f>AH1565/AH$32*AH1778</f>
        <v>17586.922165504006</v>
      </c>
      <c r="AI1790" s="810">
        <f t="shared" ref="AI1790:AJ1790" si="3732">AI1565/AI$32*AI1778</f>
        <v>4292.5329141184648</v>
      </c>
      <c r="AJ1790" s="810">
        <f t="shared" si="3732"/>
        <v>2975.5524628156304</v>
      </c>
      <c r="AK1790" s="331">
        <f t="shared" si="3731"/>
        <v>0</v>
      </c>
      <c r="AL1790" s="331">
        <f t="shared" si="3731"/>
        <v>0</v>
      </c>
      <c r="AM1790" s="331">
        <f t="shared" si="3731"/>
        <v>0</v>
      </c>
      <c r="AN1790" s="331">
        <f t="shared" si="3731"/>
        <v>0</v>
      </c>
      <c r="AO1790" s="331">
        <f t="shared" si="3731"/>
        <v>0</v>
      </c>
      <c r="AP1790" s="331">
        <f t="shared" si="3731"/>
        <v>0</v>
      </c>
      <c r="AQ1790" s="331">
        <f t="shared" si="3731"/>
        <v>0</v>
      </c>
      <c r="AR1790" s="331">
        <f t="shared" si="3731"/>
        <v>0</v>
      </c>
      <c r="AS1790" s="543">
        <f t="shared" si="3719"/>
        <v>35598.723963731522</v>
      </c>
    </row>
    <row r="1791" spans="2:45" ht="15.75">
      <c r="B1791" s="305" t="s">
        <v>982</v>
      </c>
      <c r="C1791" s="301"/>
      <c r="D1791" s="263"/>
      <c r="E1791" s="293"/>
      <c r="F1791" s="293"/>
      <c r="G1791" s="293"/>
      <c r="H1791" s="293"/>
      <c r="I1791" s="293"/>
      <c r="J1791" s="293"/>
      <c r="K1791" s="293"/>
      <c r="L1791" s="293"/>
      <c r="M1791" s="293"/>
      <c r="N1791" s="293"/>
      <c r="O1791" s="293"/>
      <c r="P1791" s="293"/>
      <c r="Q1791" s="293"/>
      <c r="R1791" s="260"/>
      <c r="S1791" s="293"/>
      <c r="T1791" s="293"/>
      <c r="U1791" s="293"/>
      <c r="V1791" s="263"/>
      <c r="W1791" s="263"/>
      <c r="X1791" s="263"/>
      <c r="Y1791" s="263"/>
      <c r="Z1791" s="293"/>
      <c r="AA1791" s="293"/>
      <c r="AB1791" s="293"/>
      <c r="AC1791" s="293"/>
      <c r="AD1791" s="293"/>
      <c r="AE1791" s="302">
        <f>SUM(AE1779:AE1790)</f>
        <v>0</v>
      </c>
      <c r="AF1791" s="302">
        <f>SUM(AF1779:AF1790)</f>
        <v>0</v>
      </c>
      <c r="AG1791" s="302">
        <f t="shared" ref="AG1791:AR1791" si="3733">SUM(AG1779:AG1790)</f>
        <v>1624254.6218655151</v>
      </c>
      <c r="AH1791" s="302">
        <f t="shared" si="3733"/>
        <v>4926948.4354630625</v>
      </c>
      <c r="AI1791" s="302">
        <f t="shared" ref="AI1791:AJ1791" si="3734">SUM(AI1779:AI1790)</f>
        <v>1148344.4906725627</v>
      </c>
      <c r="AJ1791" s="302">
        <f t="shared" si="3734"/>
        <v>2588517.2814476709</v>
      </c>
      <c r="AK1791" s="302">
        <f t="shared" si="3733"/>
        <v>0</v>
      </c>
      <c r="AL1791" s="302">
        <f t="shared" si="3733"/>
        <v>0</v>
      </c>
      <c r="AM1791" s="302">
        <f t="shared" si="3733"/>
        <v>0</v>
      </c>
      <c r="AN1791" s="302">
        <f t="shared" si="3733"/>
        <v>0</v>
      </c>
      <c r="AO1791" s="302">
        <f t="shared" si="3733"/>
        <v>0</v>
      </c>
      <c r="AP1791" s="302">
        <f t="shared" si="3733"/>
        <v>0</v>
      </c>
      <c r="AQ1791" s="302">
        <f t="shared" si="3733"/>
        <v>0</v>
      </c>
      <c r="AR1791" s="302">
        <f t="shared" si="3733"/>
        <v>0</v>
      </c>
      <c r="AS1791" s="359">
        <f t="shared" si="3719"/>
        <v>10288064.829448812</v>
      </c>
    </row>
    <row r="1792" spans="2:45" ht="15.75">
      <c r="B1792" s="305" t="s">
        <v>983</v>
      </c>
      <c r="C1792" s="301"/>
      <c r="D1792" s="306"/>
      <c r="E1792" s="293"/>
      <c r="F1792" s="293"/>
      <c r="G1792" s="293"/>
      <c r="H1792" s="293"/>
      <c r="I1792" s="293"/>
      <c r="J1792" s="293"/>
      <c r="K1792" s="293"/>
      <c r="L1792" s="293"/>
      <c r="M1792" s="293"/>
      <c r="N1792" s="293"/>
      <c r="O1792" s="293"/>
      <c r="P1792" s="293"/>
      <c r="Q1792" s="293"/>
      <c r="R1792" s="260"/>
      <c r="S1792" s="293"/>
      <c r="T1792" s="293"/>
      <c r="U1792" s="293"/>
      <c r="V1792" s="263"/>
      <c r="W1792" s="263"/>
      <c r="X1792" s="263"/>
      <c r="Y1792" s="263"/>
      <c r="Z1792" s="293"/>
      <c r="AA1792" s="293"/>
      <c r="AB1792" s="293"/>
      <c r="AC1792" s="293"/>
      <c r="AD1792" s="293"/>
      <c r="AE1792" s="303">
        <f>AE1776*AE1778</f>
        <v>0</v>
      </c>
      <c r="AF1792" s="303">
        <f t="shared" ref="AF1792:AR1792" si="3735">AF1776*AF1778</f>
        <v>0</v>
      </c>
      <c r="AG1792" s="303">
        <f t="shared" si="3735"/>
        <v>2270455.2776062619</v>
      </c>
      <c r="AH1792" s="811">
        <f>AH1776/AH$32*AH1778</f>
        <v>3576155.9700587033</v>
      </c>
      <c r="AI1792" s="811">
        <f t="shared" ref="AI1792:AJ1792" si="3736">AI1776/AI$32*AI1778</f>
        <v>876462.82671778323</v>
      </c>
      <c r="AJ1792" s="811">
        <f t="shared" si="3736"/>
        <v>1101926.3852834636</v>
      </c>
      <c r="AK1792" s="303">
        <f t="shared" si="3735"/>
        <v>0</v>
      </c>
      <c r="AL1792" s="303">
        <f t="shared" si="3735"/>
        <v>0</v>
      </c>
      <c r="AM1792" s="303">
        <f t="shared" si="3735"/>
        <v>0</v>
      </c>
      <c r="AN1792" s="303">
        <f t="shared" si="3735"/>
        <v>0</v>
      </c>
      <c r="AO1792" s="303">
        <f t="shared" si="3735"/>
        <v>0</v>
      </c>
      <c r="AP1792" s="303">
        <f t="shared" si="3735"/>
        <v>0</v>
      </c>
      <c r="AQ1792" s="303">
        <f t="shared" si="3735"/>
        <v>0</v>
      </c>
      <c r="AR1792" s="303">
        <f t="shared" si="3735"/>
        <v>0</v>
      </c>
      <c r="AS1792" s="359">
        <f>SUM(AE1792:AR1792)</f>
        <v>7825000.4596662121</v>
      </c>
    </row>
    <row r="1793" spans="1:45" ht="15.75">
      <c r="B1793" s="305" t="s">
        <v>984</v>
      </c>
      <c r="C1793" s="301"/>
      <c r="D1793" s="306"/>
      <c r="E1793" s="293"/>
      <c r="F1793" s="293"/>
      <c r="G1793" s="293"/>
      <c r="H1793" s="293"/>
      <c r="I1793" s="293"/>
      <c r="J1793" s="293"/>
      <c r="K1793" s="293"/>
      <c r="L1793" s="293"/>
      <c r="M1793" s="293"/>
      <c r="N1793" s="293"/>
      <c r="O1793" s="293"/>
      <c r="P1793" s="293"/>
      <c r="Q1793" s="293"/>
      <c r="R1793" s="260"/>
      <c r="S1793" s="293"/>
      <c r="T1793" s="293"/>
      <c r="U1793" s="293"/>
      <c r="V1793" s="306"/>
      <c r="W1793" s="306"/>
      <c r="X1793" s="306"/>
      <c r="Y1793" s="306"/>
      <c r="Z1793" s="293"/>
      <c r="AA1793" s="293"/>
      <c r="AB1793" s="293"/>
      <c r="AC1793" s="293"/>
      <c r="AD1793" s="293"/>
      <c r="AE1793" s="307"/>
      <c r="AF1793" s="307"/>
      <c r="AG1793" s="307"/>
      <c r="AH1793" s="307"/>
      <c r="AI1793" s="307"/>
      <c r="AJ1793" s="307"/>
      <c r="AK1793" s="307"/>
      <c r="AL1793" s="307"/>
      <c r="AM1793" s="307"/>
      <c r="AN1793" s="307"/>
      <c r="AO1793" s="307"/>
      <c r="AP1793" s="307"/>
      <c r="AQ1793" s="307"/>
      <c r="AR1793" s="307"/>
      <c r="AS1793" s="359">
        <f>AS1791-AS1792</f>
        <v>2463064.3697825996</v>
      </c>
    </row>
    <row r="1794" spans="1:45">
      <c r="B1794" s="334"/>
      <c r="C1794" s="396"/>
      <c r="D1794" s="396"/>
      <c r="E1794" s="397"/>
      <c r="F1794" s="397"/>
      <c r="G1794" s="397"/>
      <c r="H1794" s="397"/>
      <c r="I1794" s="397"/>
      <c r="J1794" s="397"/>
      <c r="K1794" s="397"/>
      <c r="L1794" s="397"/>
      <c r="M1794" s="397"/>
      <c r="N1794" s="397"/>
      <c r="O1794" s="397"/>
      <c r="P1794" s="397"/>
      <c r="Q1794" s="397"/>
      <c r="R1794" s="398"/>
      <c r="S1794" s="397"/>
      <c r="T1794" s="397"/>
      <c r="U1794" s="397"/>
      <c r="V1794" s="396"/>
      <c r="W1794" s="399"/>
      <c r="X1794" s="396"/>
      <c r="Y1794" s="396"/>
      <c r="Z1794" s="397"/>
      <c r="AA1794" s="397"/>
      <c r="AB1794" s="397"/>
      <c r="AC1794" s="397"/>
      <c r="AD1794" s="397"/>
      <c r="AE1794" s="683"/>
      <c r="AF1794" s="683"/>
      <c r="AG1794" s="683"/>
      <c r="AH1794" s="683"/>
      <c r="AI1794" s="683"/>
      <c r="AJ1794" s="683"/>
      <c r="AK1794" s="683"/>
      <c r="AL1794" s="683"/>
      <c r="AM1794" s="683"/>
      <c r="AN1794" s="683"/>
      <c r="AO1794" s="683"/>
      <c r="AP1794" s="683"/>
      <c r="AQ1794" s="683"/>
      <c r="AR1794" s="683"/>
      <c r="AS1794" s="695"/>
    </row>
    <row r="1795" spans="1:45" ht="19.5" customHeight="1">
      <c r="B1795" s="322" t="s">
        <v>589</v>
      </c>
      <c r="C1795" s="340"/>
      <c r="D1795" s="341"/>
      <c r="E1795" s="341"/>
      <c r="F1795" s="341"/>
      <c r="G1795" s="341"/>
      <c r="H1795" s="341"/>
      <c r="I1795" s="341"/>
      <c r="J1795" s="341"/>
      <c r="K1795" s="341"/>
      <c r="L1795" s="341"/>
      <c r="M1795" s="341"/>
      <c r="N1795" s="341"/>
      <c r="O1795" s="341"/>
      <c r="P1795" s="341"/>
      <c r="Q1795" s="341"/>
      <c r="R1795" s="341"/>
      <c r="S1795" s="341"/>
      <c r="T1795" s="341"/>
      <c r="U1795" s="341"/>
      <c r="V1795" s="325"/>
      <c r="W1795" s="326"/>
      <c r="X1795" s="341"/>
      <c r="Y1795" s="341"/>
      <c r="Z1795" s="341"/>
      <c r="AA1795" s="341"/>
      <c r="AB1795" s="341"/>
      <c r="AC1795" s="341"/>
      <c r="AD1795" s="341"/>
      <c r="AE1795" s="342"/>
      <c r="AF1795" s="342"/>
      <c r="AG1795" s="342"/>
      <c r="AH1795" s="342"/>
      <c r="AI1795" s="342"/>
      <c r="AJ1795" s="342"/>
      <c r="AK1795" s="342"/>
      <c r="AL1795" s="342"/>
      <c r="AM1795" s="342"/>
      <c r="AN1795" s="342"/>
      <c r="AO1795" s="342"/>
      <c r="AP1795" s="342"/>
      <c r="AQ1795" s="342"/>
      <c r="AR1795" s="342"/>
      <c r="AS1795" s="342"/>
    </row>
    <row r="1796" spans="1:45" ht="19.5" customHeight="1">
      <c r="B1796" s="672"/>
      <c r="C1796" s="673"/>
      <c r="D1796" s="654"/>
      <c r="E1796" s="654"/>
      <c r="F1796" s="654"/>
      <c r="G1796" s="654"/>
      <c r="H1796" s="654"/>
      <c r="I1796" s="654"/>
      <c r="J1796" s="654"/>
      <c r="K1796" s="654"/>
      <c r="L1796" s="654"/>
      <c r="M1796" s="654"/>
      <c r="N1796" s="654"/>
      <c r="O1796" s="654"/>
      <c r="P1796" s="654"/>
      <c r="Q1796" s="654"/>
      <c r="R1796" s="654"/>
      <c r="S1796" s="654"/>
      <c r="T1796" s="654"/>
      <c r="U1796" s="654"/>
      <c r="V1796" s="264"/>
      <c r="W1796" s="674"/>
      <c r="X1796" s="654"/>
      <c r="Y1796" s="654"/>
      <c r="Z1796" s="654"/>
      <c r="AA1796" s="654"/>
      <c r="AB1796" s="654"/>
      <c r="AC1796" s="654"/>
      <c r="AD1796" s="654"/>
      <c r="AE1796" s="219"/>
      <c r="AF1796" s="219"/>
      <c r="AG1796" s="219"/>
      <c r="AH1796" s="219"/>
      <c r="AI1796" s="219"/>
      <c r="AJ1796" s="219"/>
      <c r="AK1796" s="219"/>
      <c r="AL1796" s="219"/>
      <c r="AM1796" s="219"/>
      <c r="AN1796" s="219"/>
      <c r="AO1796" s="219"/>
      <c r="AP1796" s="219"/>
      <c r="AQ1796" s="219"/>
      <c r="AR1796" s="219"/>
      <c r="AS1796" s="219"/>
    </row>
    <row r="1797" spans="1:45" ht="15.75">
      <c r="B1797" s="241" t="s">
        <v>820</v>
      </c>
      <c r="C1797" s="242"/>
      <c r="D1797" s="511" t="s">
        <v>526</v>
      </c>
      <c r="E1797" s="217"/>
      <c r="F1797" s="511"/>
      <c r="G1797" s="217"/>
      <c r="H1797" s="217"/>
      <c r="I1797" s="217"/>
      <c r="J1797" s="217"/>
      <c r="K1797" s="217"/>
      <c r="L1797" s="217"/>
      <c r="M1797" s="217"/>
      <c r="N1797" s="217"/>
      <c r="O1797" s="217"/>
      <c r="P1797" s="217"/>
      <c r="Q1797" s="217"/>
      <c r="R1797" s="242"/>
      <c r="S1797" s="217"/>
      <c r="T1797" s="217"/>
      <c r="U1797" s="217"/>
      <c r="V1797" s="217"/>
      <c r="W1797" s="217"/>
      <c r="X1797" s="217"/>
      <c r="Y1797" s="217"/>
      <c r="Z1797" s="217"/>
      <c r="AA1797" s="217"/>
      <c r="AB1797" s="217"/>
      <c r="AC1797" s="217"/>
      <c r="AD1797" s="217"/>
      <c r="AE1797" s="231"/>
      <c r="AF1797" s="229"/>
      <c r="AG1797" s="229"/>
      <c r="AH1797" s="229"/>
      <c r="AI1797" s="229"/>
      <c r="AJ1797" s="229"/>
      <c r="AK1797" s="229"/>
      <c r="AL1797" s="229"/>
      <c r="AM1797" s="229"/>
      <c r="AN1797" s="229"/>
      <c r="AO1797" s="229"/>
      <c r="AP1797" s="229"/>
      <c r="AQ1797" s="229"/>
      <c r="AR1797" s="229"/>
    </row>
    <row r="1798" spans="1:45" ht="39.75" customHeight="1">
      <c r="B1798" s="913" t="s">
        <v>211</v>
      </c>
      <c r="C1798" s="922" t="s">
        <v>33</v>
      </c>
      <c r="D1798" s="244" t="s">
        <v>422</v>
      </c>
      <c r="E1798" s="924" t="s">
        <v>209</v>
      </c>
      <c r="F1798" s="925"/>
      <c r="G1798" s="925"/>
      <c r="H1798" s="925"/>
      <c r="I1798" s="925"/>
      <c r="J1798" s="925"/>
      <c r="K1798" s="925"/>
      <c r="L1798" s="925"/>
      <c r="M1798" s="925"/>
      <c r="N1798" s="925"/>
      <c r="O1798" s="925"/>
      <c r="P1798" s="926"/>
      <c r="Q1798" s="922" t="s">
        <v>213</v>
      </c>
      <c r="R1798" s="244" t="s">
        <v>423</v>
      </c>
      <c r="S1798" s="919" t="s">
        <v>212</v>
      </c>
      <c r="T1798" s="920"/>
      <c r="U1798" s="920"/>
      <c r="V1798" s="920"/>
      <c r="W1798" s="920"/>
      <c r="X1798" s="920"/>
      <c r="Y1798" s="920"/>
      <c r="Z1798" s="920"/>
      <c r="AA1798" s="920"/>
      <c r="AB1798" s="920"/>
      <c r="AC1798" s="920"/>
      <c r="AD1798" s="927"/>
      <c r="AE1798" s="919" t="s">
        <v>243</v>
      </c>
      <c r="AF1798" s="920"/>
      <c r="AG1798" s="920"/>
      <c r="AH1798" s="920"/>
      <c r="AI1798" s="920"/>
      <c r="AJ1798" s="920"/>
      <c r="AK1798" s="920"/>
      <c r="AL1798" s="920"/>
      <c r="AM1798" s="920"/>
      <c r="AN1798" s="920"/>
      <c r="AO1798" s="920"/>
      <c r="AP1798" s="920"/>
      <c r="AQ1798" s="920"/>
      <c r="AR1798" s="920"/>
      <c r="AS1798" s="921"/>
    </row>
    <row r="1799" spans="1:45" ht="65.25" customHeight="1">
      <c r="B1799" s="914"/>
      <c r="C1799" s="916"/>
      <c r="D1799" s="245">
        <v>2025</v>
      </c>
      <c r="E1799" s="245">
        <v>2026</v>
      </c>
      <c r="F1799" s="245">
        <v>2027</v>
      </c>
      <c r="G1799" s="245">
        <v>2028</v>
      </c>
      <c r="H1799" s="245">
        <v>2029</v>
      </c>
      <c r="I1799" s="245">
        <v>2030</v>
      </c>
      <c r="J1799" s="245">
        <v>2031</v>
      </c>
      <c r="K1799" s="245">
        <v>2032</v>
      </c>
      <c r="L1799" s="245">
        <v>2033</v>
      </c>
      <c r="M1799" s="245">
        <v>2034</v>
      </c>
      <c r="N1799" s="245">
        <v>2035</v>
      </c>
      <c r="O1799" s="245">
        <v>2036</v>
      </c>
      <c r="P1799" s="245">
        <v>2037</v>
      </c>
      <c r="Q1799" s="923"/>
      <c r="R1799" s="245">
        <v>2025</v>
      </c>
      <c r="S1799" s="245">
        <v>2026</v>
      </c>
      <c r="T1799" s="245">
        <v>2027</v>
      </c>
      <c r="U1799" s="245">
        <v>2028</v>
      </c>
      <c r="V1799" s="245">
        <v>2029</v>
      </c>
      <c r="W1799" s="245">
        <v>2030</v>
      </c>
      <c r="X1799" s="245">
        <v>2031</v>
      </c>
      <c r="Y1799" s="245">
        <v>2032</v>
      </c>
      <c r="Z1799" s="245">
        <v>2033</v>
      </c>
      <c r="AA1799" s="245">
        <v>2034</v>
      </c>
      <c r="AB1799" s="245">
        <v>2035</v>
      </c>
      <c r="AC1799" s="245">
        <v>2036</v>
      </c>
      <c r="AD1799" s="245">
        <v>2037</v>
      </c>
      <c r="AE1799" s="245" t="str">
        <f>'1.  LRAMVA Summary'!$D$53</f>
        <v>Residential</v>
      </c>
      <c r="AF1799" s="245" t="str">
        <f>'1.  LRAMVA Summary'!$E$53</f>
        <v>Competitive Sector Multi-Unit Residential Service</v>
      </c>
      <c r="AG1799" s="245" t="str">
        <f>'1.  LRAMVA Summary'!$F$53</f>
        <v>GS &lt;50kW</v>
      </c>
      <c r="AH1799" s="245" t="str">
        <f>'1.  LRAMVA Summary'!$G$53</f>
        <v>GS 50-999kW</v>
      </c>
      <c r="AI1799" s="245" t="str">
        <f>'1.  LRAMVA Summary'!$H$53</f>
        <v>GS 1000-4999kW</v>
      </c>
      <c r="AJ1799" s="245" t="str">
        <f>'1.  LRAMVA Summary'!$I$53</f>
        <v>Large Use</v>
      </c>
      <c r="AK1799" s="245" t="str">
        <f>'1.  LRAMVA Summary'!$J$53</f>
        <v/>
      </c>
      <c r="AL1799" s="245" t="str">
        <f>'1.  LRAMVA Summary'!$K$53</f>
        <v/>
      </c>
      <c r="AM1799" s="245" t="str">
        <f>'1.  LRAMVA Summary'!$L$53</f>
        <v/>
      </c>
      <c r="AN1799" s="245" t="str">
        <f>'1.  LRAMVA Summary'!$M$53</f>
        <v/>
      </c>
      <c r="AO1799" s="245" t="str">
        <f>'1.  LRAMVA Summary'!$N$53</f>
        <v/>
      </c>
      <c r="AP1799" s="245" t="str">
        <f>'1.  LRAMVA Summary'!$O$53</f>
        <v/>
      </c>
      <c r="AQ1799" s="245" t="str">
        <f>'1.  LRAMVA Summary'!$P$53</f>
        <v/>
      </c>
      <c r="AR1799" s="245" t="str">
        <f>'1.  LRAMVA Summary'!$Q$53</f>
        <v/>
      </c>
      <c r="AS1799" s="247" t="str">
        <f>'1.  LRAMVA Summary'!$R$53</f>
        <v>Total</v>
      </c>
    </row>
    <row r="1800" spans="1:45" ht="15" hidden="1" customHeight="1" outlineLevel="1">
      <c r="A1800" s="464"/>
      <c r="B1800" s="254"/>
      <c r="C1800" s="265"/>
      <c r="D1800" s="251"/>
      <c r="E1800" s="251"/>
      <c r="F1800" s="251"/>
      <c r="G1800" s="251"/>
      <c r="H1800" s="251"/>
      <c r="I1800" s="251"/>
      <c r="J1800" s="251"/>
      <c r="K1800" s="251"/>
      <c r="L1800" s="251"/>
      <c r="M1800" s="251"/>
      <c r="N1800" s="251"/>
      <c r="O1800" s="251"/>
      <c r="P1800" s="251"/>
      <c r="Q1800" s="251"/>
      <c r="R1800" s="251"/>
      <c r="S1800" s="251"/>
      <c r="T1800" s="251"/>
      <c r="U1800" s="251"/>
      <c r="V1800" s="251"/>
      <c r="W1800" s="251"/>
      <c r="X1800" s="251"/>
      <c r="Y1800" s="251"/>
      <c r="Z1800" s="251"/>
      <c r="AA1800" s="251"/>
      <c r="AB1800" s="251"/>
      <c r="AC1800" s="251"/>
      <c r="AD1800" s="251"/>
      <c r="AE1800" s="251">
        <f>'1.  LRAMVA Summary'!D694</f>
        <v>0</v>
      </c>
      <c r="AF1800" s="251">
        <f>'1.  LRAMVA Summary'!E694</f>
        <v>0</v>
      </c>
      <c r="AG1800" s="251">
        <f>'1.  LRAMVA Summary'!F694</f>
        <v>0</v>
      </c>
      <c r="AH1800" s="251">
        <f>'1.  LRAMVA Summary'!G694</f>
        <v>0</v>
      </c>
      <c r="AI1800" s="251">
        <f>'1.  LRAMVA Summary'!H694</f>
        <v>0</v>
      </c>
      <c r="AJ1800" s="251">
        <f>'1.  LRAMVA Summary'!I694</f>
        <v>0</v>
      </c>
      <c r="AK1800" s="251">
        <f>'1.  LRAMVA Summary'!J694</f>
        <v>0</v>
      </c>
      <c r="AL1800" s="251">
        <f>'1.  LRAMVA Summary'!K694</f>
        <v>0</v>
      </c>
      <c r="AM1800" s="251">
        <f>'1.  LRAMVA Summary'!L694</f>
        <v>0</v>
      </c>
      <c r="AN1800" s="251">
        <f>'1.  LRAMVA Summary'!M694</f>
        <v>0</v>
      </c>
      <c r="AO1800" s="251">
        <f>'1.  LRAMVA Summary'!N694</f>
        <v>0</v>
      </c>
      <c r="AP1800" s="251">
        <f>'1.  LRAMVA Summary'!O694</f>
        <v>0</v>
      </c>
      <c r="AQ1800" s="251">
        <f>'1.  LRAMVA Summary'!P694</f>
        <v>0</v>
      </c>
      <c r="AR1800" s="251">
        <f>'1.  LRAMVA Summary'!Q694</f>
        <v>0</v>
      </c>
      <c r="AS1800" s="252"/>
    </row>
    <row r="1801" spans="1:45" ht="15.75" collapsed="1">
      <c r="B1801" s="733"/>
      <c r="C1801" s="294"/>
      <c r="D1801" s="294"/>
      <c r="E1801" s="294"/>
      <c r="F1801" s="294"/>
      <c r="G1801" s="294"/>
      <c r="H1801" s="294"/>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738"/>
      <c r="AE1801" s="251" t="str">
        <f>'1.  LRAMVA Summary'!$D$54</f>
        <v>kWh</v>
      </c>
      <c r="AF1801" s="251" t="str">
        <f>'1.  LRAMVA Summary'!$E$54</f>
        <v>kWh</v>
      </c>
      <c r="AG1801" s="251" t="str">
        <f>'1.  LRAMVA Summary'!$F$54</f>
        <v>kWh</v>
      </c>
      <c r="AH1801" s="251" t="str">
        <f>'1.  LRAMVA Summary'!$G$54</f>
        <v>kW</v>
      </c>
      <c r="AI1801" s="251" t="str">
        <f>'1.  LRAMVA Summary'!$H$54</f>
        <v>kW</v>
      </c>
      <c r="AJ1801" s="251" t="str">
        <f>'1.  LRAMVA Summary'!$I$54</f>
        <v>kW</v>
      </c>
      <c r="AK1801" s="251">
        <f>'1.  LRAMVA Summary'!$J$54</f>
        <v>0</v>
      </c>
      <c r="AL1801" s="251">
        <f>'1.  LRAMVA Summary'!$K$54</f>
        <v>0</v>
      </c>
      <c r="AM1801" s="251">
        <f>'1.  LRAMVA Summary'!$L$54</f>
        <v>0</v>
      </c>
      <c r="AN1801" s="251">
        <f>'1.  LRAMVA Summary'!$M$54</f>
        <v>0</v>
      </c>
      <c r="AO1801" s="251">
        <f>'1.  LRAMVA Summary'!$N$54</f>
        <v>0</v>
      </c>
      <c r="AP1801" s="251">
        <f>'1.  LRAMVA Summary'!$O$54</f>
        <v>0</v>
      </c>
      <c r="AQ1801" s="251">
        <f>'1.  LRAMVA Summary'!$P$54</f>
        <v>0</v>
      </c>
      <c r="AR1801" s="251">
        <f>'1.  LRAMVA Summary'!$Q$54</f>
        <v>0</v>
      </c>
      <c r="AS1801" s="289"/>
    </row>
    <row r="1802" spans="1:45" ht="15.75">
      <c r="B1802" s="734" t="s">
        <v>932</v>
      </c>
      <c r="C1802" s="294"/>
      <c r="D1802" s="294"/>
      <c r="E1802" s="294"/>
      <c r="F1802" s="294"/>
      <c r="G1802" s="294"/>
      <c r="H1802" s="294"/>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738"/>
      <c r="AE1802" s="736">
        <v>0</v>
      </c>
      <c r="AF1802" s="731">
        <v>0</v>
      </c>
      <c r="AG1802" s="731">
        <v>0</v>
      </c>
      <c r="AH1802" s="731">
        <v>0</v>
      </c>
      <c r="AI1802" s="731">
        <v>0</v>
      </c>
      <c r="AJ1802" s="731">
        <v>0</v>
      </c>
      <c r="AK1802" s="731">
        <v>0</v>
      </c>
      <c r="AL1802" s="731">
        <v>0</v>
      </c>
      <c r="AM1802" s="731">
        <v>0</v>
      </c>
      <c r="AN1802" s="731">
        <v>0</v>
      </c>
      <c r="AO1802" s="731">
        <v>0</v>
      </c>
      <c r="AP1802" s="731">
        <v>0</v>
      </c>
      <c r="AQ1802" s="731">
        <v>0</v>
      </c>
      <c r="AR1802" s="731">
        <v>0</v>
      </c>
      <c r="AS1802" s="732"/>
    </row>
    <row r="1803" spans="1:45" ht="15.75">
      <c r="B1803" s="735" t="s">
        <v>790</v>
      </c>
      <c r="C1803" s="355"/>
      <c r="D1803" s="355"/>
      <c r="E1803" s="355"/>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c r="AA1803" s="355"/>
      <c r="AB1803" s="355"/>
      <c r="AC1803" s="355"/>
      <c r="AD1803" s="739"/>
      <c r="AE1803" s="737">
        <f>HLOOKUP(AE1799,'2. LRAMVA Threshold'!$B$42:$Q$60,17,FALSE)</f>
        <v>0</v>
      </c>
      <c r="AF1803" s="737">
        <f>HLOOKUP(AF1799,'2. LRAMVA Threshold'!$B$42:$Q$60,17,FALSE)</f>
        <v>0</v>
      </c>
      <c r="AG1803" s="737">
        <f>HLOOKUP(AG1799,'2. LRAMVA Threshold'!$B$42:$Q$60,17,FALSE)</f>
        <v>0</v>
      </c>
      <c r="AH1803" s="737">
        <f>HLOOKUP(AH1799,'2. LRAMVA Threshold'!$B$42:$Q$60,17,FALSE)</f>
        <v>0</v>
      </c>
      <c r="AI1803" s="737">
        <f>HLOOKUP(AI1799,'2. LRAMVA Threshold'!$B$42:$Q$60,17,FALSE)</f>
        <v>0</v>
      </c>
      <c r="AJ1803" s="737">
        <f>HLOOKUP(AJ1799,'2. LRAMVA Threshold'!$B$42:$Q$60,17,FALSE)</f>
        <v>0</v>
      </c>
      <c r="AK1803" s="737">
        <f>HLOOKUP(AK1799,'2. LRAMVA Threshold'!$B$42:$Q$60,17,FALSE)</f>
        <v>0</v>
      </c>
      <c r="AL1803" s="737">
        <f>HLOOKUP(AL1799,'2. LRAMVA Threshold'!$B$42:$Q$60,17,FALSE)</f>
        <v>0</v>
      </c>
      <c r="AM1803" s="737">
        <f>HLOOKUP(AM1799,'2. LRAMVA Threshold'!$B$42:$Q$60,17,FALSE)</f>
        <v>0</v>
      </c>
      <c r="AN1803" s="737">
        <f>HLOOKUP(AN1799,'2. LRAMVA Threshold'!$B$42:$Q$60,17,FALSE)</f>
        <v>0</v>
      </c>
      <c r="AO1803" s="737">
        <f>HLOOKUP(AO1799,'2. LRAMVA Threshold'!$B$42:$Q$60,17,FALSE)</f>
        <v>0</v>
      </c>
      <c r="AP1803" s="737">
        <f>HLOOKUP(AP1799,'2. LRAMVA Threshold'!$B$42:$Q$60,17,FALSE)</f>
        <v>0</v>
      </c>
      <c r="AQ1803" s="737">
        <f>HLOOKUP(AQ1799,'2. LRAMVA Threshold'!$B$42:$Q$60,17,FALSE)</f>
        <v>0</v>
      </c>
      <c r="AR1803" s="737">
        <f>HLOOKUP(AR1799,'2. LRAMVA Threshold'!$B$42:$Q$60,17,FALSE)</f>
        <v>0</v>
      </c>
      <c r="AS1803" s="393"/>
    </row>
    <row r="1804" spans="1:45">
      <c r="B1804" s="346"/>
      <c r="C1804" s="292"/>
      <c r="D1804" s="293"/>
      <c r="E1804" s="293"/>
      <c r="F1804" s="293"/>
      <c r="G1804" s="293"/>
      <c r="H1804" s="293"/>
      <c r="I1804" s="293"/>
      <c r="J1804" s="293"/>
      <c r="K1804" s="293"/>
      <c r="L1804" s="293"/>
      <c r="M1804" s="293"/>
      <c r="N1804" s="293"/>
      <c r="O1804" s="293"/>
      <c r="P1804" s="293"/>
      <c r="Q1804" s="293"/>
      <c r="R1804" s="294"/>
      <c r="S1804" s="293"/>
      <c r="T1804" s="293"/>
      <c r="U1804" s="293"/>
      <c r="V1804" s="263"/>
      <c r="W1804" s="263"/>
      <c r="X1804" s="263"/>
      <c r="Y1804" s="263"/>
      <c r="Z1804" s="293"/>
      <c r="AA1804" s="293"/>
      <c r="AB1804" s="293"/>
      <c r="AC1804" s="293"/>
      <c r="AD1804" s="293"/>
      <c r="AE1804" s="387"/>
      <c r="AF1804" s="387"/>
      <c r="AG1804" s="387"/>
      <c r="AH1804" s="387"/>
      <c r="AI1804" s="387"/>
      <c r="AJ1804" s="387"/>
      <c r="AK1804" s="387"/>
      <c r="AL1804" s="351"/>
      <c r="AM1804" s="351"/>
      <c r="AN1804" s="351"/>
      <c r="AO1804" s="351"/>
      <c r="AP1804" s="351"/>
      <c r="AQ1804" s="351"/>
      <c r="AR1804" s="351"/>
      <c r="AS1804" s="352"/>
    </row>
    <row r="1805" spans="1:45">
      <c r="B1805" s="283" t="s">
        <v>961</v>
      </c>
      <c r="C1805" s="296"/>
      <c r="D1805" s="296"/>
      <c r="E1805" s="329"/>
      <c r="F1805" s="329"/>
      <c r="G1805" s="329"/>
      <c r="H1805" s="329"/>
      <c r="I1805" s="329"/>
      <c r="J1805" s="329"/>
      <c r="K1805" s="329"/>
      <c r="L1805" s="329"/>
      <c r="M1805" s="329"/>
      <c r="N1805" s="329"/>
      <c r="O1805" s="329"/>
      <c r="P1805" s="329"/>
      <c r="Q1805" s="329"/>
      <c r="R1805" s="251"/>
      <c r="S1805" s="298"/>
      <c r="T1805" s="298"/>
      <c r="U1805" s="298"/>
      <c r="V1805" s="297"/>
      <c r="W1805" s="297"/>
      <c r="X1805" s="297"/>
      <c r="Y1805" s="297"/>
      <c r="Z1805" s="298"/>
      <c r="AA1805" s="298"/>
      <c r="AB1805" s="298"/>
      <c r="AC1805" s="298"/>
      <c r="AD1805" s="298"/>
      <c r="AE1805" s="828"/>
      <c r="AF1805" s="828"/>
      <c r="AG1805" s="828"/>
      <c r="AH1805" s="828"/>
      <c r="AI1805" s="828"/>
      <c r="AJ1805" s="828"/>
      <c r="AK1805" s="729">
        <f>HLOOKUP(AK35,'3.  Distribution Rates'!$C$172:$P$186,15,FALSE)</f>
        <v>0</v>
      </c>
      <c r="AL1805" s="729">
        <f>HLOOKUP(AL35,'3.  Distribution Rates'!$C$172:$P$186,15,FALSE)</f>
        <v>0</v>
      </c>
      <c r="AM1805" s="729">
        <f>HLOOKUP(AM35,'3.  Distribution Rates'!$C$172:$P$186,15,FALSE)</f>
        <v>0</v>
      </c>
      <c r="AN1805" s="729">
        <f>HLOOKUP(AN35,'3.  Distribution Rates'!$C$172:$P$186,15,FALSE)</f>
        <v>0</v>
      </c>
      <c r="AO1805" s="729">
        <f>HLOOKUP(AO35,'3.  Distribution Rates'!$C$172:$P$186,15,FALSE)</f>
        <v>0</v>
      </c>
      <c r="AP1805" s="729">
        <f>HLOOKUP(AP35,'3.  Distribution Rates'!$C$172:$P$186,15,FALSE)</f>
        <v>0</v>
      </c>
      <c r="AQ1805" s="729">
        <f>HLOOKUP(AQ35,'3.  Distribution Rates'!$C$172:$P$186,15,FALSE)</f>
        <v>0</v>
      </c>
      <c r="AR1805" s="729">
        <f>HLOOKUP(AR35,'3.  Distribution Rates'!$C$172:$P$186,15,FALSE)</f>
        <v>0</v>
      </c>
      <c r="AS1805" s="395"/>
    </row>
    <row r="1806" spans="1:45">
      <c r="B1806" s="283" t="s">
        <v>791</v>
      </c>
      <c r="C1806" s="301"/>
      <c r="D1806" s="243"/>
      <c r="E1806" s="240"/>
      <c r="F1806" s="240"/>
      <c r="G1806" s="240"/>
      <c r="H1806" s="240"/>
      <c r="I1806" s="240"/>
      <c r="J1806" s="240"/>
      <c r="K1806" s="240"/>
      <c r="L1806" s="240"/>
      <c r="M1806" s="240"/>
      <c r="N1806" s="240"/>
      <c r="O1806" s="240"/>
      <c r="P1806" s="240"/>
      <c r="Q1806" s="240"/>
      <c r="R1806" s="251"/>
      <c r="S1806" s="240"/>
      <c r="T1806" s="240"/>
      <c r="U1806" s="240"/>
      <c r="V1806" s="243"/>
      <c r="W1806" s="243"/>
      <c r="X1806" s="243"/>
      <c r="Y1806" s="243"/>
      <c r="Z1806" s="240"/>
      <c r="AA1806" s="240"/>
      <c r="AB1806" s="240"/>
      <c r="AC1806" s="240"/>
      <c r="AD1806" s="240"/>
      <c r="AE1806" s="331">
        <f>'4.  2011-2014 LRAM'!AM148*AE1805</f>
        <v>0</v>
      </c>
      <c r="AF1806" s="331">
        <f>'4.  2011-2014 LRAM'!AN148*AF1805</f>
        <v>0</v>
      </c>
      <c r="AG1806" s="331">
        <f>'4.  2011-2014 LRAM'!AO148*AG1805</f>
        <v>0</v>
      </c>
      <c r="AH1806" s="331">
        <f>'4.  2011-2014 LRAM'!AP148*AH1805</f>
        <v>0</v>
      </c>
      <c r="AI1806" s="331">
        <f>'4.  2011-2014 LRAM'!AQ148*AI1805</f>
        <v>0</v>
      </c>
      <c r="AJ1806" s="331">
        <f>'4.  2011-2014 LRAM'!AR148*AJ1805</f>
        <v>0</v>
      </c>
      <c r="AK1806" s="331">
        <f>'4.  2011-2014 LRAM'!AS148*AK1805</f>
        <v>0</v>
      </c>
      <c r="AL1806" s="331">
        <f>'4.  2011-2014 LRAM'!AT148*AL1805</f>
        <v>0</v>
      </c>
      <c r="AM1806" s="331">
        <f>'4.  2011-2014 LRAM'!AU148*AM1805</f>
        <v>0</v>
      </c>
      <c r="AN1806" s="331">
        <f>'4.  2011-2014 LRAM'!AV148*AN1805</f>
        <v>0</v>
      </c>
      <c r="AO1806" s="331">
        <f>'4.  2011-2014 LRAM'!AW148*AO1805</f>
        <v>0</v>
      </c>
      <c r="AP1806" s="331">
        <f>'4.  2011-2014 LRAM'!AX148*AP1805</f>
        <v>0</v>
      </c>
      <c r="AQ1806" s="331">
        <f>'4.  2011-2014 LRAM'!AY148*AQ1805</f>
        <v>0</v>
      </c>
      <c r="AR1806" s="331">
        <f>'4.  2011-2014 LRAM'!AZ148*AR1805</f>
        <v>0</v>
      </c>
      <c r="AS1806" s="543">
        <f t="shared" ref="AS1806:AS1809" si="3737">SUM(AE1806:AR1806)</f>
        <v>0</v>
      </c>
    </row>
    <row r="1807" spans="1:45">
      <c r="B1807" s="283" t="s">
        <v>792</v>
      </c>
      <c r="C1807" s="301"/>
      <c r="D1807" s="243"/>
      <c r="E1807" s="240"/>
      <c r="F1807" s="240"/>
      <c r="G1807" s="240"/>
      <c r="H1807" s="240"/>
      <c r="I1807" s="240"/>
      <c r="J1807" s="240"/>
      <c r="K1807" s="240"/>
      <c r="L1807" s="240"/>
      <c r="M1807" s="240"/>
      <c r="N1807" s="240"/>
      <c r="O1807" s="240"/>
      <c r="P1807" s="240"/>
      <c r="Q1807" s="240"/>
      <c r="R1807" s="251"/>
      <c r="S1807" s="240"/>
      <c r="T1807" s="240"/>
      <c r="U1807" s="240"/>
      <c r="V1807" s="243"/>
      <c r="W1807" s="243"/>
      <c r="X1807" s="243"/>
      <c r="Y1807" s="243"/>
      <c r="Z1807" s="240"/>
      <c r="AA1807" s="240"/>
      <c r="AB1807" s="240"/>
      <c r="AC1807" s="240"/>
      <c r="AD1807" s="240"/>
      <c r="AE1807" s="331">
        <f>'4.  2011-2014 LRAM'!AM287*AE1805</f>
        <v>0</v>
      </c>
      <c r="AF1807" s="331">
        <f>'4.  2011-2014 LRAM'!AN287*AF1805</f>
        <v>0</v>
      </c>
      <c r="AG1807" s="331">
        <f>'4.  2011-2014 LRAM'!AO287*AG1805</f>
        <v>0</v>
      </c>
      <c r="AH1807" s="331">
        <f>'4.  2011-2014 LRAM'!AP287*AH1805</f>
        <v>0</v>
      </c>
      <c r="AI1807" s="331">
        <f>'4.  2011-2014 LRAM'!AQ287*AI1805</f>
        <v>0</v>
      </c>
      <c r="AJ1807" s="331">
        <f>'4.  2011-2014 LRAM'!AR287*AJ1805</f>
        <v>0</v>
      </c>
      <c r="AK1807" s="331">
        <f>'4.  2011-2014 LRAM'!AS287*AK1805</f>
        <v>0</v>
      </c>
      <c r="AL1807" s="331">
        <f>'4.  2011-2014 LRAM'!AT287*AL1805</f>
        <v>0</v>
      </c>
      <c r="AM1807" s="331">
        <f>'4.  2011-2014 LRAM'!AU287*AM1805</f>
        <v>0</v>
      </c>
      <c r="AN1807" s="331">
        <f>'4.  2011-2014 LRAM'!AV287*AN1805</f>
        <v>0</v>
      </c>
      <c r="AO1807" s="331">
        <f>'4.  2011-2014 LRAM'!AW287*AO1805</f>
        <v>0</v>
      </c>
      <c r="AP1807" s="331">
        <f>'4.  2011-2014 LRAM'!AX287*AP1805</f>
        <v>0</v>
      </c>
      <c r="AQ1807" s="331">
        <f>'4.  2011-2014 LRAM'!AY287*AQ1805</f>
        <v>0</v>
      </c>
      <c r="AR1807" s="331">
        <f>'4.  2011-2014 LRAM'!AZ287*AR1805</f>
        <v>0</v>
      </c>
      <c r="AS1807" s="543">
        <f t="shared" si="3737"/>
        <v>0</v>
      </c>
    </row>
    <row r="1808" spans="1:45">
      <c r="B1808" s="283" t="s">
        <v>793</v>
      </c>
      <c r="C1808" s="301"/>
      <c r="D1808" s="243"/>
      <c r="E1808" s="240"/>
      <c r="F1808" s="240"/>
      <c r="G1808" s="240"/>
      <c r="H1808" s="240"/>
      <c r="I1808" s="240"/>
      <c r="J1808" s="240"/>
      <c r="K1808" s="240"/>
      <c r="L1808" s="240"/>
      <c r="M1808" s="240"/>
      <c r="N1808" s="240"/>
      <c r="O1808" s="240"/>
      <c r="P1808" s="240"/>
      <c r="Q1808" s="240"/>
      <c r="R1808" s="251"/>
      <c r="S1808" s="240"/>
      <c r="T1808" s="240"/>
      <c r="U1808" s="240"/>
      <c r="V1808" s="243"/>
      <c r="W1808" s="243"/>
      <c r="X1808" s="243"/>
      <c r="Y1808" s="243"/>
      <c r="Z1808" s="240"/>
      <c r="AA1808" s="240"/>
      <c r="AB1808" s="240"/>
      <c r="AC1808" s="240"/>
      <c r="AD1808" s="240"/>
      <c r="AE1808" s="331">
        <f>'4.  2011-2014 LRAM'!AM423*AE1805</f>
        <v>0</v>
      </c>
      <c r="AF1808" s="331">
        <f>'4.  2011-2014 LRAM'!AN423*AF1805</f>
        <v>0</v>
      </c>
      <c r="AG1808" s="331">
        <f>'4.  2011-2014 LRAM'!AO423*AG1805</f>
        <v>0</v>
      </c>
      <c r="AH1808" s="331">
        <f>'4.  2011-2014 LRAM'!AP423*AH1805</f>
        <v>0</v>
      </c>
      <c r="AI1808" s="331">
        <f>'4.  2011-2014 LRAM'!AQ423*AI1805</f>
        <v>0</v>
      </c>
      <c r="AJ1808" s="331">
        <f>'4.  2011-2014 LRAM'!AR423*AJ1805</f>
        <v>0</v>
      </c>
      <c r="AK1808" s="331">
        <f>'4.  2011-2014 LRAM'!AS423*AK1805</f>
        <v>0</v>
      </c>
      <c r="AL1808" s="331">
        <f>'4.  2011-2014 LRAM'!AT423*AL1805</f>
        <v>0</v>
      </c>
      <c r="AM1808" s="331">
        <f>'4.  2011-2014 LRAM'!AU423*AM1805</f>
        <v>0</v>
      </c>
      <c r="AN1808" s="331">
        <f>'4.  2011-2014 LRAM'!AV423*AN1805</f>
        <v>0</v>
      </c>
      <c r="AO1808" s="331">
        <f>'4.  2011-2014 LRAM'!AW423*AO1805</f>
        <v>0</v>
      </c>
      <c r="AP1808" s="331">
        <f>'4.  2011-2014 LRAM'!AX423*AP1805</f>
        <v>0</v>
      </c>
      <c r="AQ1808" s="331">
        <f>'4.  2011-2014 LRAM'!AY423*AQ1805</f>
        <v>0</v>
      </c>
      <c r="AR1808" s="331">
        <f>'4.  2011-2014 LRAM'!AZ423*AR1805</f>
        <v>0</v>
      </c>
      <c r="AS1808" s="543">
        <f t="shared" si="3737"/>
        <v>0</v>
      </c>
    </row>
    <row r="1809" spans="2:45">
      <c r="B1809" s="283" t="s">
        <v>794</v>
      </c>
      <c r="C1809" s="301"/>
      <c r="D1809" s="243"/>
      <c r="E1809" s="240"/>
      <c r="F1809" s="240"/>
      <c r="G1809" s="240"/>
      <c r="H1809" s="240"/>
      <c r="I1809" s="240"/>
      <c r="J1809" s="240"/>
      <c r="K1809" s="240"/>
      <c r="L1809" s="240"/>
      <c r="M1809" s="240"/>
      <c r="N1809" s="240"/>
      <c r="O1809" s="240"/>
      <c r="P1809" s="240"/>
      <c r="Q1809" s="240"/>
      <c r="R1809" s="251"/>
      <c r="S1809" s="240"/>
      <c r="T1809" s="240"/>
      <c r="U1809" s="240"/>
      <c r="V1809" s="243"/>
      <c r="W1809" s="243"/>
      <c r="X1809" s="243"/>
      <c r="Y1809" s="243"/>
      <c r="Z1809" s="240"/>
      <c r="AA1809" s="240"/>
      <c r="AB1809" s="240"/>
      <c r="AC1809" s="240"/>
      <c r="AD1809" s="240"/>
      <c r="AE1809" s="331">
        <f>'4.  2011-2014 LRAM'!AM560*AE1805</f>
        <v>0</v>
      </c>
      <c r="AF1809" s="331">
        <f>'4.  2011-2014 LRAM'!AN560*AF1805</f>
        <v>0</v>
      </c>
      <c r="AG1809" s="331">
        <f>'4.  2011-2014 LRAM'!AO560*AG1805</f>
        <v>0</v>
      </c>
      <c r="AH1809" s="331">
        <f>'4.  2011-2014 LRAM'!AP560*AH1805</f>
        <v>0</v>
      </c>
      <c r="AI1809" s="331">
        <f>'4.  2011-2014 LRAM'!AQ560*AI1805</f>
        <v>0</v>
      </c>
      <c r="AJ1809" s="331">
        <f>'4.  2011-2014 LRAM'!AR560*AJ1805</f>
        <v>0</v>
      </c>
      <c r="AK1809" s="331">
        <f>'4.  2011-2014 LRAM'!AS560*AK1805</f>
        <v>0</v>
      </c>
      <c r="AL1809" s="331">
        <f>'4.  2011-2014 LRAM'!AT560*AL1805</f>
        <v>0</v>
      </c>
      <c r="AM1809" s="331">
        <f>'4.  2011-2014 LRAM'!AU560*AM1805</f>
        <v>0</v>
      </c>
      <c r="AN1809" s="331">
        <f>'4.  2011-2014 LRAM'!AV560*AN1805</f>
        <v>0</v>
      </c>
      <c r="AO1809" s="331">
        <f>'4.  2011-2014 LRAM'!AW560*AO1805</f>
        <v>0</v>
      </c>
      <c r="AP1809" s="331">
        <f>'4.  2011-2014 LRAM'!AX560*AP1805</f>
        <v>0</v>
      </c>
      <c r="AQ1809" s="331">
        <f>'4.  2011-2014 LRAM'!AY560*AQ1805</f>
        <v>0</v>
      </c>
      <c r="AR1809" s="331">
        <f>'4.  2011-2014 LRAM'!AZ560*AR1805</f>
        <v>0</v>
      </c>
      <c r="AS1809" s="543">
        <f t="shared" si="3737"/>
        <v>0</v>
      </c>
    </row>
    <row r="1810" spans="2:45">
      <c r="B1810" s="283" t="s">
        <v>795</v>
      </c>
      <c r="C1810" s="301"/>
      <c r="D1810" s="243"/>
      <c r="E1810" s="240"/>
      <c r="F1810" s="240"/>
      <c r="G1810" s="240"/>
      <c r="H1810" s="240"/>
      <c r="I1810" s="240"/>
      <c r="J1810" s="240"/>
      <c r="K1810" s="240"/>
      <c r="L1810" s="240"/>
      <c r="M1810" s="240"/>
      <c r="N1810" s="240"/>
      <c r="O1810" s="240"/>
      <c r="P1810" s="240"/>
      <c r="Q1810" s="240"/>
      <c r="R1810" s="251"/>
      <c r="S1810" s="240"/>
      <c r="T1810" s="240"/>
      <c r="U1810" s="240"/>
      <c r="V1810" s="243"/>
      <c r="W1810" s="243"/>
      <c r="X1810" s="243"/>
      <c r="Y1810" s="243"/>
      <c r="Z1810" s="240"/>
      <c r="AA1810" s="240"/>
      <c r="AB1810" s="240"/>
      <c r="AC1810" s="240"/>
      <c r="AD1810" s="240"/>
      <c r="AE1810" s="331">
        <f t="shared" ref="AE1810:AR1810" si="3738">AE217*AE1805</f>
        <v>0</v>
      </c>
      <c r="AF1810" s="331">
        <f t="shared" si="3738"/>
        <v>0</v>
      </c>
      <c r="AG1810" s="331">
        <f t="shared" si="3738"/>
        <v>0</v>
      </c>
      <c r="AH1810" s="331">
        <f t="shared" si="3738"/>
        <v>0</v>
      </c>
      <c r="AI1810" s="331">
        <f t="shared" si="3738"/>
        <v>0</v>
      </c>
      <c r="AJ1810" s="331">
        <f t="shared" si="3738"/>
        <v>0</v>
      </c>
      <c r="AK1810" s="331">
        <f t="shared" si="3738"/>
        <v>0</v>
      </c>
      <c r="AL1810" s="331">
        <f t="shared" si="3738"/>
        <v>0</v>
      </c>
      <c r="AM1810" s="331">
        <f t="shared" si="3738"/>
        <v>0</v>
      </c>
      <c r="AN1810" s="331">
        <f t="shared" si="3738"/>
        <v>0</v>
      </c>
      <c r="AO1810" s="331">
        <f t="shared" si="3738"/>
        <v>0</v>
      </c>
      <c r="AP1810" s="331">
        <f t="shared" si="3738"/>
        <v>0</v>
      </c>
      <c r="AQ1810" s="331">
        <f t="shared" si="3738"/>
        <v>0</v>
      </c>
      <c r="AR1810" s="331">
        <f t="shared" si="3738"/>
        <v>0</v>
      </c>
      <c r="AS1810" s="543">
        <f>SUM(AE1810:AR1810)</f>
        <v>0</v>
      </c>
    </row>
    <row r="1811" spans="2:45">
      <c r="B1811" s="283" t="s">
        <v>796</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 t="shared" ref="AE1811:AR1811" si="3739">AE407*AE1805</f>
        <v>0</v>
      </c>
      <c r="AF1811" s="331">
        <f t="shared" si="3739"/>
        <v>0</v>
      </c>
      <c r="AG1811" s="331">
        <f t="shared" si="3739"/>
        <v>0</v>
      </c>
      <c r="AH1811" s="331">
        <f t="shared" si="3739"/>
        <v>0</v>
      </c>
      <c r="AI1811" s="331">
        <f t="shared" si="3739"/>
        <v>0</v>
      </c>
      <c r="AJ1811" s="331">
        <f t="shared" si="3739"/>
        <v>0</v>
      </c>
      <c r="AK1811" s="331">
        <f t="shared" si="3739"/>
        <v>0</v>
      </c>
      <c r="AL1811" s="331">
        <f t="shared" si="3739"/>
        <v>0</v>
      </c>
      <c r="AM1811" s="331">
        <f t="shared" si="3739"/>
        <v>0</v>
      </c>
      <c r="AN1811" s="331">
        <f t="shared" si="3739"/>
        <v>0</v>
      </c>
      <c r="AO1811" s="331">
        <f t="shared" si="3739"/>
        <v>0</v>
      </c>
      <c r="AP1811" s="331">
        <f t="shared" si="3739"/>
        <v>0</v>
      </c>
      <c r="AQ1811" s="331">
        <f t="shared" si="3739"/>
        <v>0</v>
      </c>
      <c r="AR1811" s="331">
        <f t="shared" si="3739"/>
        <v>0</v>
      </c>
      <c r="AS1811" s="543">
        <f t="shared" ref="AS1811:AS1818" si="3740">SUM(AE1811:AR1811)</f>
        <v>0</v>
      </c>
    </row>
    <row r="1812" spans="2:45">
      <c r="B1812" s="283" t="s">
        <v>797</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 t="shared" ref="AE1812:AR1812" si="3741">AE597*AE1805</f>
        <v>0</v>
      </c>
      <c r="AF1812" s="331">
        <f t="shared" si="3741"/>
        <v>0</v>
      </c>
      <c r="AG1812" s="331">
        <f t="shared" si="3741"/>
        <v>0</v>
      </c>
      <c r="AH1812" s="331">
        <f t="shared" si="3741"/>
        <v>0</v>
      </c>
      <c r="AI1812" s="331">
        <f t="shared" si="3741"/>
        <v>0</v>
      </c>
      <c r="AJ1812" s="331">
        <f t="shared" si="3741"/>
        <v>0</v>
      </c>
      <c r="AK1812" s="331">
        <f t="shared" si="3741"/>
        <v>0</v>
      </c>
      <c r="AL1812" s="331">
        <f t="shared" si="3741"/>
        <v>0</v>
      </c>
      <c r="AM1812" s="331">
        <f t="shared" si="3741"/>
        <v>0</v>
      </c>
      <c r="AN1812" s="331">
        <f t="shared" si="3741"/>
        <v>0</v>
      </c>
      <c r="AO1812" s="331">
        <f t="shared" si="3741"/>
        <v>0</v>
      </c>
      <c r="AP1812" s="331">
        <f t="shared" si="3741"/>
        <v>0</v>
      </c>
      <c r="AQ1812" s="331">
        <f t="shared" si="3741"/>
        <v>0</v>
      </c>
      <c r="AR1812" s="331">
        <f t="shared" si="3741"/>
        <v>0</v>
      </c>
      <c r="AS1812" s="543">
        <f t="shared" si="3740"/>
        <v>0</v>
      </c>
    </row>
    <row r="1813" spans="2:45">
      <c r="B1813" s="283" t="s">
        <v>798</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 t="shared" ref="AE1813:AR1813" si="3742">AE1805*AE787</f>
        <v>0</v>
      </c>
      <c r="AF1813" s="331">
        <f t="shared" si="3742"/>
        <v>0</v>
      </c>
      <c r="AG1813" s="331">
        <f t="shared" si="3742"/>
        <v>0</v>
      </c>
      <c r="AH1813" s="331">
        <f t="shared" si="3742"/>
        <v>0</v>
      </c>
      <c r="AI1813" s="331">
        <f t="shared" si="3742"/>
        <v>0</v>
      </c>
      <c r="AJ1813" s="331">
        <f t="shared" si="3742"/>
        <v>0</v>
      </c>
      <c r="AK1813" s="331">
        <f t="shared" si="3742"/>
        <v>0</v>
      </c>
      <c r="AL1813" s="331">
        <f t="shared" si="3742"/>
        <v>0</v>
      </c>
      <c r="AM1813" s="331">
        <f t="shared" si="3742"/>
        <v>0</v>
      </c>
      <c r="AN1813" s="331">
        <f t="shared" si="3742"/>
        <v>0</v>
      </c>
      <c r="AO1813" s="331">
        <f t="shared" si="3742"/>
        <v>0</v>
      </c>
      <c r="AP1813" s="331">
        <f t="shared" si="3742"/>
        <v>0</v>
      </c>
      <c r="AQ1813" s="331">
        <f t="shared" si="3742"/>
        <v>0</v>
      </c>
      <c r="AR1813" s="331">
        <f t="shared" si="3742"/>
        <v>0</v>
      </c>
      <c r="AS1813" s="543">
        <f t="shared" si="3740"/>
        <v>0</v>
      </c>
    </row>
    <row r="1814" spans="2:45">
      <c r="B1814" s="283" t="s">
        <v>799</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 t="shared" ref="AE1814:AR1814" si="3743">AE982*AE1805</f>
        <v>0</v>
      </c>
      <c r="AF1814" s="331">
        <f t="shared" si="3743"/>
        <v>0</v>
      </c>
      <c r="AG1814" s="331">
        <f t="shared" si="3743"/>
        <v>0</v>
      </c>
      <c r="AH1814" s="331">
        <f t="shared" si="3743"/>
        <v>0</v>
      </c>
      <c r="AI1814" s="331">
        <f t="shared" si="3743"/>
        <v>0</v>
      </c>
      <c r="AJ1814" s="331">
        <f t="shared" si="3743"/>
        <v>0</v>
      </c>
      <c r="AK1814" s="331">
        <f t="shared" si="3743"/>
        <v>0</v>
      </c>
      <c r="AL1814" s="331">
        <f t="shared" si="3743"/>
        <v>0</v>
      </c>
      <c r="AM1814" s="331">
        <f t="shared" si="3743"/>
        <v>0</v>
      </c>
      <c r="AN1814" s="331">
        <f t="shared" si="3743"/>
        <v>0</v>
      </c>
      <c r="AO1814" s="331">
        <f t="shared" si="3743"/>
        <v>0</v>
      </c>
      <c r="AP1814" s="331">
        <f t="shared" si="3743"/>
        <v>0</v>
      </c>
      <c r="AQ1814" s="331">
        <f t="shared" si="3743"/>
        <v>0</v>
      </c>
      <c r="AR1814" s="331">
        <f t="shared" si="3743"/>
        <v>0</v>
      </c>
      <c r="AS1814" s="543">
        <f t="shared" si="3740"/>
        <v>0</v>
      </c>
    </row>
    <row r="1815" spans="2:45">
      <c r="B1815" s="283" t="s">
        <v>800</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744">AE1177*AE1805</f>
        <v>0</v>
      </c>
      <c r="AF1815" s="331">
        <f t="shared" si="3744"/>
        <v>0</v>
      </c>
      <c r="AG1815" s="331">
        <f t="shared" si="3744"/>
        <v>0</v>
      </c>
      <c r="AH1815" s="331">
        <f t="shared" si="3744"/>
        <v>0</v>
      </c>
      <c r="AI1815" s="331">
        <f t="shared" si="3744"/>
        <v>0</v>
      </c>
      <c r="AJ1815" s="331">
        <f t="shared" si="3744"/>
        <v>0</v>
      </c>
      <c r="AK1815" s="331">
        <f t="shared" si="3744"/>
        <v>0</v>
      </c>
      <c r="AL1815" s="331">
        <f t="shared" si="3744"/>
        <v>0</v>
      </c>
      <c r="AM1815" s="331">
        <f t="shared" si="3744"/>
        <v>0</v>
      </c>
      <c r="AN1815" s="331">
        <f t="shared" si="3744"/>
        <v>0</v>
      </c>
      <c r="AO1815" s="331">
        <f t="shared" si="3744"/>
        <v>0</v>
      </c>
      <c r="AP1815" s="331">
        <f t="shared" si="3744"/>
        <v>0</v>
      </c>
      <c r="AQ1815" s="331">
        <f t="shared" si="3744"/>
        <v>0</v>
      </c>
      <c r="AR1815" s="331">
        <f t="shared" si="3744"/>
        <v>0</v>
      </c>
      <c r="AS1815" s="543">
        <f t="shared" si="3740"/>
        <v>0</v>
      </c>
    </row>
    <row r="1816" spans="2:45">
      <c r="B1816" s="283" t="s">
        <v>801</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745">AE1372*AE1805</f>
        <v>0</v>
      </c>
      <c r="AF1816" s="331">
        <f t="shared" si="3745"/>
        <v>0</v>
      </c>
      <c r="AG1816" s="331">
        <f t="shared" si="3745"/>
        <v>0</v>
      </c>
      <c r="AH1816" s="331">
        <f t="shared" si="3745"/>
        <v>0</v>
      </c>
      <c r="AI1816" s="331">
        <f t="shared" si="3745"/>
        <v>0</v>
      </c>
      <c r="AJ1816" s="331">
        <f t="shared" si="3745"/>
        <v>0</v>
      </c>
      <c r="AK1816" s="331">
        <f t="shared" si="3745"/>
        <v>0</v>
      </c>
      <c r="AL1816" s="331">
        <f t="shared" si="3745"/>
        <v>0</v>
      </c>
      <c r="AM1816" s="331">
        <f t="shared" si="3745"/>
        <v>0</v>
      </c>
      <c r="AN1816" s="331">
        <f t="shared" si="3745"/>
        <v>0</v>
      </c>
      <c r="AO1816" s="331">
        <f t="shared" si="3745"/>
        <v>0</v>
      </c>
      <c r="AP1816" s="331">
        <f t="shared" si="3745"/>
        <v>0</v>
      </c>
      <c r="AQ1816" s="331">
        <f t="shared" si="3745"/>
        <v>0</v>
      </c>
      <c r="AR1816" s="331">
        <f t="shared" si="3745"/>
        <v>0</v>
      </c>
      <c r="AS1816" s="543">
        <f t="shared" si="3740"/>
        <v>0</v>
      </c>
    </row>
    <row r="1817" spans="2:45">
      <c r="B1817" s="283" t="s">
        <v>802</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746">AE1566*AE1805</f>
        <v>0</v>
      </c>
      <c r="AF1817" s="331">
        <f t="shared" si="3746"/>
        <v>0</v>
      </c>
      <c r="AG1817" s="331">
        <f t="shared" si="3746"/>
        <v>0</v>
      </c>
      <c r="AH1817" s="331">
        <f t="shared" si="3746"/>
        <v>0</v>
      </c>
      <c r="AI1817" s="331">
        <f t="shared" si="3746"/>
        <v>0</v>
      </c>
      <c r="AJ1817" s="331">
        <f t="shared" si="3746"/>
        <v>0</v>
      </c>
      <c r="AK1817" s="331">
        <f t="shared" si="3746"/>
        <v>0</v>
      </c>
      <c r="AL1817" s="331">
        <f t="shared" si="3746"/>
        <v>0</v>
      </c>
      <c r="AM1817" s="331">
        <f t="shared" si="3746"/>
        <v>0</v>
      </c>
      <c r="AN1817" s="331">
        <f t="shared" si="3746"/>
        <v>0</v>
      </c>
      <c r="AO1817" s="331">
        <f t="shared" si="3746"/>
        <v>0</v>
      </c>
      <c r="AP1817" s="331">
        <f t="shared" si="3746"/>
        <v>0</v>
      </c>
      <c r="AQ1817" s="331">
        <f t="shared" si="3746"/>
        <v>0</v>
      </c>
      <c r="AR1817" s="331">
        <f t="shared" si="3746"/>
        <v>0</v>
      </c>
      <c r="AS1817" s="543">
        <f t="shared" si="3740"/>
        <v>0</v>
      </c>
    </row>
    <row r="1818" spans="2:45" ht="15.75">
      <c r="B1818" s="305" t="s">
        <v>985</v>
      </c>
      <c r="C1818" s="301"/>
      <c r="D1818" s="263"/>
      <c r="E1818" s="293"/>
      <c r="F1818" s="293"/>
      <c r="G1818" s="293"/>
      <c r="H1818" s="293"/>
      <c r="I1818" s="293"/>
      <c r="J1818" s="293"/>
      <c r="K1818" s="293"/>
      <c r="L1818" s="293"/>
      <c r="M1818" s="293"/>
      <c r="N1818" s="293"/>
      <c r="O1818" s="293"/>
      <c r="P1818" s="293"/>
      <c r="Q1818" s="293"/>
      <c r="R1818" s="260"/>
      <c r="S1818" s="293"/>
      <c r="T1818" s="293"/>
      <c r="U1818" s="293"/>
      <c r="V1818" s="263"/>
      <c r="W1818" s="263"/>
      <c r="X1818" s="263"/>
      <c r="Y1818" s="263"/>
      <c r="Z1818" s="293"/>
      <c r="AA1818" s="293"/>
      <c r="AB1818" s="293"/>
      <c r="AC1818" s="293"/>
      <c r="AD1818" s="293"/>
      <c r="AE1818" s="302">
        <f>SUM(AE1806:AE1817)</f>
        <v>0</v>
      </c>
      <c r="AF1818" s="302">
        <f>SUM(AF1806:AF1817)</f>
        <v>0</v>
      </c>
      <c r="AG1818" s="302">
        <f t="shared" ref="AG1818:AR1818" si="3747">SUM(AG1806:AG1817)</f>
        <v>0</v>
      </c>
      <c r="AH1818" s="302">
        <f t="shared" si="3747"/>
        <v>0</v>
      </c>
      <c r="AI1818" s="302">
        <f t="shared" si="3747"/>
        <v>0</v>
      </c>
      <c r="AJ1818" s="302">
        <f t="shared" si="3747"/>
        <v>0</v>
      </c>
      <c r="AK1818" s="302">
        <f t="shared" si="3747"/>
        <v>0</v>
      </c>
      <c r="AL1818" s="302">
        <f t="shared" si="3747"/>
        <v>0</v>
      </c>
      <c r="AM1818" s="302">
        <f t="shared" si="3747"/>
        <v>0</v>
      </c>
      <c r="AN1818" s="302">
        <f t="shared" si="3747"/>
        <v>0</v>
      </c>
      <c r="AO1818" s="302">
        <f t="shared" si="3747"/>
        <v>0</v>
      </c>
      <c r="AP1818" s="302">
        <f t="shared" si="3747"/>
        <v>0</v>
      </c>
      <c r="AQ1818" s="302">
        <f t="shared" si="3747"/>
        <v>0</v>
      </c>
      <c r="AR1818" s="302">
        <f t="shared" si="3747"/>
        <v>0</v>
      </c>
      <c r="AS1818" s="359">
        <f t="shared" si="3740"/>
        <v>0</v>
      </c>
    </row>
    <row r="1819" spans="2:45" ht="15.75">
      <c r="B1819" s="305" t="s">
        <v>986</v>
      </c>
      <c r="C1819" s="301"/>
      <c r="D1819" s="306"/>
      <c r="E1819" s="293"/>
      <c r="F1819" s="293"/>
      <c r="G1819" s="293"/>
      <c r="H1819" s="293"/>
      <c r="I1819" s="293"/>
      <c r="J1819" s="293"/>
      <c r="K1819" s="293"/>
      <c r="L1819" s="293"/>
      <c r="M1819" s="293"/>
      <c r="N1819" s="293"/>
      <c r="O1819" s="293"/>
      <c r="P1819" s="293"/>
      <c r="Q1819" s="293"/>
      <c r="R1819" s="260"/>
      <c r="S1819" s="293"/>
      <c r="T1819" s="293"/>
      <c r="U1819" s="293"/>
      <c r="V1819" s="263"/>
      <c r="W1819" s="263"/>
      <c r="X1819" s="263"/>
      <c r="Y1819" s="263"/>
      <c r="Z1819" s="293"/>
      <c r="AA1819" s="293"/>
      <c r="AB1819" s="293"/>
      <c r="AC1819" s="293"/>
      <c r="AD1819" s="293"/>
      <c r="AE1819" s="303">
        <f>AE1803*AE1805</f>
        <v>0</v>
      </c>
      <c r="AF1819" s="303">
        <f t="shared" ref="AF1819:AR1819" si="3748">AF1803*AF1805</f>
        <v>0</v>
      </c>
      <c r="AG1819" s="303">
        <f t="shared" si="3748"/>
        <v>0</v>
      </c>
      <c r="AH1819" s="303">
        <f t="shared" si="3748"/>
        <v>0</v>
      </c>
      <c r="AI1819" s="303">
        <f t="shared" si="3748"/>
        <v>0</v>
      </c>
      <c r="AJ1819" s="303">
        <f t="shared" si="3748"/>
        <v>0</v>
      </c>
      <c r="AK1819" s="303">
        <f t="shared" si="3748"/>
        <v>0</v>
      </c>
      <c r="AL1819" s="303">
        <f t="shared" si="3748"/>
        <v>0</v>
      </c>
      <c r="AM1819" s="303">
        <f t="shared" si="3748"/>
        <v>0</v>
      </c>
      <c r="AN1819" s="303">
        <f t="shared" si="3748"/>
        <v>0</v>
      </c>
      <c r="AO1819" s="303">
        <f t="shared" si="3748"/>
        <v>0</v>
      </c>
      <c r="AP1819" s="303">
        <f t="shared" si="3748"/>
        <v>0</v>
      </c>
      <c r="AQ1819" s="303">
        <f t="shared" si="3748"/>
        <v>0</v>
      </c>
      <c r="AR1819" s="303">
        <f t="shared" si="3748"/>
        <v>0</v>
      </c>
      <c r="AS1819" s="359">
        <f>SUM(AE1819:AR1819)</f>
        <v>0</v>
      </c>
    </row>
    <row r="1820" spans="2:45" ht="15.75">
      <c r="B1820" s="305" t="s">
        <v>987</v>
      </c>
      <c r="C1820" s="301"/>
      <c r="D1820" s="306"/>
      <c r="E1820" s="293"/>
      <c r="F1820" s="293"/>
      <c r="G1820" s="293"/>
      <c r="H1820" s="293"/>
      <c r="I1820" s="293"/>
      <c r="J1820" s="293"/>
      <c r="K1820" s="293"/>
      <c r="L1820" s="293"/>
      <c r="M1820" s="293"/>
      <c r="N1820" s="293"/>
      <c r="O1820" s="293"/>
      <c r="P1820" s="293"/>
      <c r="Q1820" s="293"/>
      <c r="R1820" s="260"/>
      <c r="S1820" s="293"/>
      <c r="T1820" s="293"/>
      <c r="U1820" s="293"/>
      <c r="V1820" s="306"/>
      <c r="W1820" s="306"/>
      <c r="X1820" s="306"/>
      <c r="Y1820" s="306"/>
      <c r="Z1820" s="293"/>
      <c r="AA1820" s="293"/>
      <c r="AB1820" s="293"/>
      <c r="AC1820" s="293"/>
      <c r="AD1820" s="293"/>
      <c r="AE1820" s="307"/>
      <c r="AF1820" s="307"/>
      <c r="AG1820" s="307"/>
      <c r="AH1820" s="307"/>
      <c r="AI1820" s="307"/>
      <c r="AJ1820" s="307"/>
      <c r="AK1820" s="307"/>
      <c r="AL1820" s="307"/>
      <c r="AM1820" s="307"/>
      <c r="AN1820" s="307"/>
      <c r="AO1820" s="307"/>
      <c r="AP1820" s="307"/>
      <c r="AQ1820" s="307"/>
      <c r="AR1820" s="307"/>
      <c r="AS1820" s="359">
        <f>AS1818-AS1819</f>
        <v>0</v>
      </c>
    </row>
    <row r="1821" spans="2:45">
      <c r="B1821" s="334"/>
      <c r="C1821" s="396"/>
      <c r="D1821" s="396"/>
      <c r="E1821" s="397"/>
      <c r="F1821" s="397"/>
      <c r="G1821" s="397"/>
      <c r="H1821" s="397"/>
      <c r="I1821" s="397"/>
      <c r="J1821" s="397"/>
      <c r="K1821" s="397"/>
      <c r="L1821" s="397"/>
      <c r="M1821" s="397"/>
      <c r="N1821" s="397"/>
      <c r="O1821" s="397"/>
      <c r="P1821" s="397"/>
      <c r="Q1821" s="397"/>
      <c r="R1821" s="398"/>
      <c r="S1821" s="397"/>
      <c r="T1821" s="397"/>
      <c r="U1821" s="397"/>
      <c r="V1821" s="396"/>
      <c r="W1821" s="399"/>
      <c r="X1821" s="396"/>
      <c r="Y1821" s="396"/>
      <c r="Z1821" s="397"/>
      <c r="AA1821" s="397"/>
      <c r="AB1821" s="397"/>
      <c r="AC1821" s="397"/>
      <c r="AD1821" s="397"/>
      <c r="AE1821" s="683"/>
      <c r="AF1821" s="683"/>
      <c r="AG1821" s="683"/>
      <c r="AH1821" s="683"/>
      <c r="AI1821" s="683"/>
      <c r="AJ1821" s="683"/>
      <c r="AK1821" s="683"/>
      <c r="AL1821" s="683"/>
      <c r="AM1821" s="683"/>
      <c r="AN1821" s="683"/>
      <c r="AO1821" s="683"/>
      <c r="AP1821" s="683"/>
      <c r="AQ1821" s="683"/>
      <c r="AR1821" s="683"/>
      <c r="AS1821" s="695"/>
    </row>
    <row r="1822" spans="2:45" ht="19.5" customHeight="1">
      <c r="B1822" s="322" t="s">
        <v>589</v>
      </c>
      <c r="C1822" s="340"/>
      <c r="D1822" s="341"/>
      <c r="E1822" s="341"/>
      <c r="F1822" s="341"/>
      <c r="G1822" s="341"/>
      <c r="H1822" s="341"/>
      <c r="I1822" s="341"/>
      <c r="J1822" s="341"/>
      <c r="K1822" s="341"/>
      <c r="L1822" s="341"/>
      <c r="M1822" s="341"/>
      <c r="N1822" s="341"/>
      <c r="O1822" s="341"/>
      <c r="P1822" s="341"/>
      <c r="Q1822" s="341"/>
      <c r="R1822" s="341"/>
      <c r="S1822" s="341"/>
      <c r="T1822" s="341"/>
      <c r="U1822" s="341"/>
      <c r="V1822" s="325"/>
      <c r="W1822" s="326"/>
      <c r="X1822" s="341"/>
      <c r="Y1822" s="341"/>
      <c r="Z1822" s="341"/>
      <c r="AA1822" s="341"/>
      <c r="AB1822" s="341"/>
      <c r="AC1822" s="341"/>
      <c r="AD1822" s="341"/>
      <c r="AE1822" s="342"/>
      <c r="AF1822" s="342"/>
      <c r="AG1822" s="342"/>
      <c r="AH1822" s="342"/>
      <c r="AI1822" s="342"/>
      <c r="AJ1822" s="342"/>
      <c r="AK1822" s="342"/>
      <c r="AL1822" s="342"/>
      <c r="AM1822" s="342"/>
      <c r="AN1822" s="342"/>
      <c r="AO1822" s="342"/>
      <c r="AP1822" s="342"/>
      <c r="AQ1822" s="342"/>
      <c r="AR1822" s="342"/>
      <c r="AS1822" s="342"/>
    </row>
    <row r="1823" spans="2:45" ht="19.5" customHeight="1">
      <c r="B1823" s="672"/>
      <c r="C1823" s="673"/>
      <c r="D1823" s="654"/>
      <c r="E1823" s="654"/>
      <c r="F1823" s="654"/>
      <c r="G1823" s="654"/>
      <c r="H1823" s="654"/>
      <c r="I1823" s="654"/>
      <c r="J1823" s="654"/>
      <c r="K1823" s="654"/>
      <c r="L1823" s="654"/>
      <c r="M1823" s="654"/>
      <c r="N1823" s="654"/>
      <c r="O1823" s="654"/>
      <c r="P1823" s="654"/>
      <c r="Q1823" s="654"/>
      <c r="R1823" s="654"/>
      <c r="S1823" s="654"/>
      <c r="T1823" s="654"/>
      <c r="U1823" s="654"/>
      <c r="V1823" s="264"/>
      <c r="W1823" s="674"/>
      <c r="X1823" s="654"/>
      <c r="Y1823" s="654"/>
      <c r="Z1823" s="654"/>
      <c r="AA1823" s="654"/>
      <c r="AB1823" s="654"/>
      <c r="AC1823" s="654"/>
      <c r="AD1823" s="654"/>
      <c r="AE1823" s="219"/>
      <c r="AF1823" s="219"/>
      <c r="AG1823" s="219"/>
      <c r="AH1823" s="219"/>
      <c r="AI1823" s="219"/>
      <c r="AJ1823" s="219"/>
      <c r="AK1823" s="219"/>
      <c r="AL1823" s="219"/>
      <c r="AM1823" s="219"/>
      <c r="AN1823" s="219"/>
      <c r="AO1823" s="219"/>
      <c r="AP1823" s="219"/>
      <c r="AQ1823" s="219"/>
      <c r="AR1823" s="219"/>
      <c r="AS1823" s="219"/>
    </row>
    <row r="1824" spans="2:45" ht="15.75">
      <c r="B1824" s="241" t="s">
        <v>821</v>
      </c>
      <c r="C1824" s="242"/>
      <c r="D1824" s="511" t="s">
        <v>526</v>
      </c>
      <c r="E1824" s="217"/>
      <c r="F1824" s="511"/>
      <c r="G1824" s="217"/>
      <c r="H1824" s="217"/>
      <c r="I1824" s="217"/>
      <c r="J1824" s="217"/>
      <c r="K1824" s="217"/>
      <c r="L1824" s="217"/>
      <c r="M1824" s="217"/>
      <c r="N1824" s="217"/>
      <c r="O1824" s="217"/>
      <c r="P1824" s="217"/>
      <c r="Q1824" s="217"/>
      <c r="R1824" s="242"/>
      <c r="S1824" s="217"/>
      <c r="T1824" s="217"/>
      <c r="U1824" s="217"/>
      <c r="V1824" s="217"/>
      <c r="W1824" s="217"/>
      <c r="X1824" s="217"/>
      <c r="Y1824" s="217"/>
      <c r="Z1824" s="217"/>
      <c r="AA1824" s="217"/>
      <c r="AB1824" s="217"/>
      <c r="AC1824" s="217"/>
      <c r="AD1824" s="217"/>
      <c r="AE1824" s="231"/>
      <c r="AF1824" s="229"/>
      <c r="AG1824" s="229"/>
      <c r="AH1824" s="229"/>
      <c r="AI1824" s="229"/>
      <c r="AJ1824" s="229"/>
      <c r="AK1824" s="229"/>
      <c r="AL1824" s="229"/>
      <c r="AM1824" s="229"/>
      <c r="AN1824" s="229"/>
      <c r="AO1824" s="229"/>
      <c r="AP1824" s="229"/>
      <c r="AQ1824" s="229"/>
      <c r="AR1824" s="229"/>
    </row>
    <row r="1825" spans="1:45" ht="39.75" customHeight="1">
      <c r="B1825" s="913" t="s">
        <v>211</v>
      </c>
      <c r="C1825" s="922" t="s">
        <v>33</v>
      </c>
      <c r="D1825" s="244" t="s">
        <v>422</v>
      </c>
      <c r="E1825" s="924" t="s">
        <v>209</v>
      </c>
      <c r="F1825" s="925"/>
      <c r="G1825" s="925"/>
      <c r="H1825" s="925"/>
      <c r="I1825" s="925"/>
      <c r="J1825" s="925"/>
      <c r="K1825" s="925"/>
      <c r="L1825" s="925"/>
      <c r="M1825" s="925"/>
      <c r="N1825" s="925"/>
      <c r="O1825" s="925"/>
      <c r="P1825" s="926"/>
      <c r="Q1825" s="922" t="s">
        <v>213</v>
      </c>
      <c r="R1825" s="244" t="s">
        <v>423</v>
      </c>
      <c r="S1825" s="919" t="s">
        <v>212</v>
      </c>
      <c r="T1825" s="920"/>
      <c r="U1825" s="920"/>
      <c r="V1825" s="920"/>
      <c r="W1825" s="920"/>
      <c r="X1825" s="920"/>
      <c r="Y1825" s="920"/>
      <c r="Z1825" s="920"/>
      <c r="AA1825" s="920"/>
      <c r="AB1825" s="920"/>
      <c r="AC1825" s="920"/>
      <c r="AD1825" s="927"/>
      <c r="AE1825" s="919" t="s">
        <v>243</v>
      </c>
      <c r="AF1825" s="920"/>
      <c r="AG1825" s="920"/>
      <c r="AH1825" s="920"/>
      <c r="AI1825" s="920"/>
      <c r="AJ1825" s="920"/>
      <c r="AK1825" s="920"/>
      <c r="AL1825" s="920"/>
      <c r="AM1825" s="920"/>
      <c r="AN1825" s="920"/>
      <c r="AO1825" s="920"/>
      <c r="AP1825" s="920"/>
      <c r="AQ1825" s="920"/>
      <c r="AR1825" s="920"/>
      <c r="AS1825" s="921"/>
    </row>
    <row r="1826" spans="1:45" ht="65.25" customHeight="1">
      <c r="B1826" s="914"/>
      <c r="C1826" s="916"/>
      <c r="D1826" s="245">
        <v>2026</v>
      </c>
      <c r="E1826" s="245">
        <v>2027</v>
      </c>
      <c r="F1826" s="245">
        <v>2028</v>
      </c>
      <c r="G1826" s="245">
        <v>2029</v>
      </c>
      <c r="H1826" s="245">
        <v>2030</v>
      </c>
      <c r="I1826" s="245">
        <v>2031</v>
      </c>
      <c r="J1826" s="245">
        <v>2032</v>
      </c>
      <c r="K1826" s="245">
        <v>2033</v>
      </c>
      <c r="L1826" s="245">
        <v>2034</v>
      </c>
      <c r="M1826" s="245">
        <v>2035</v>
      </c>
      <c r="N1826" s="245">
        <v>2036</v>
      </c>
      <c r="O1826" s="245">
        <v>2037</v>
      </c>
      <c r="P1826" s="245">
        <v>2038</v>
      </c>
      <c r="Q1826" s="923"/>
      <c r="R1826" s="245">
        <v>2026</v>
      </c>
      <c r="S1826" s="245">
        <v>2027</v>
      </c>
      <c r="T1826" s="245">
        <v>2028</v>
      </c>
      <c r="U1826" s="245">
        <v>2029</v>
      </c>
      <c r="V1826" s="245">
        <v>2030</v>
      </c>
      <c r="W1826" s="245">
        <v>2031</v>
      </c>
      <c r="X1826" s="245">
        <v>2032</v>
      </c>
      <c r="Y1826" s="245">
        <v>2033</v>
      </c>
      <c r="Z1826" s="245">
        <v>2034</v>
      </c>
      <c r="AA1826" s="245">
        <v>2035</v>
      </c>
      <c r="AB1826" s="245">
        <v>2036</v>
      </c>
      <c r="AC1826" s="245">
        <v>2037</v>
      </c>
      <c r="AD1826" s="245">
        <v>2038</v>
      </c>
      <c r="AE1826" s="245" t="str">
        <f>'1.  LRAMVA Summary'!$D$53</f>
        <v>Residential</v>
      </c>
      <c r="AF1826" s="245" t="str">
        <f>'1.  LRAMVA Summary'!$E$53</f>
        <v>Competitive Sector Multi-Unit Residential Service</v>
      </c>
      <c r="AG1826" s="245" t="str">
        <f>'1.  LRAMVA Summary'!$F$53</f>
        <v>GS &lt;50kW</v>
      </c>
      <c r="AH1826" s="245" t="str">
        <f>'1.  LRAMVA Summary'!$G$53</f>
        <v>GS 50-999kW</v>
      </c>
      <c r="AI1826" s="245" t="str">
        <f>'1.  LRAMVA Summary'!$H$53</f>
        <v>GS 1000-4999kW</v>
      </c>
      <c r="AJ1826" s="245" t="str">
        <f>'1.  LRAMVA Summary'!$I$53</f>
        <v>Large Use</v>
      </c>
      <c r="AK1826" s="245" t="str">
        <f>'1.  LRAMVA Summary'!$J$53</f>
        <v/>
      </c>
      <c r="AL1826" s="245" t="str">
        <f>'1.  LRAMVA Summary'!$K$53</f>
        <v/>
      </c>
      <c r="AM1826" s="245" t="str">
        <f>'1.  LRAMVA Summary'!$L$53</f>
        <v/>
      </c>
      <c r="AN1826" s="245" t="str">
        <f>'1.  LRAMVA Summary'!$M$53</f>
        <v/>
      </c>
      <c r="AO1826" s="245" t="str">
        <f>'1.  LRAMVA Summary'!$N$53</f>
        <v/>
      </c>
      <c r="AP1826" s="245" t="str">
        <f>'1.  LRAMVA Summary'!$O$53</f>
        <v/>
      </c>
      <c r="AQ1826" s="245" t="str">
        <f>'1.  LRAMVA Summary'!$P$53</f>
        <v/>
      </c>
      <c r="AR1826" s="245" t="str">
        <f>'1.  LRAMVA Summary'!$Q$53</f>
        <v/>
      </c>
      <c r="AS1826" s="247" t="str">
        <f>'1.  LRAMVA Summary'!$R$53</f>
        <v>Total</v>
      </c>
    </row>
    <row r="1827" spans="1:45" ht="15" hidden="1" customHeight="1" outlineLevel="1">
      <c r="A1827" s="464"/>
      <c r="B1827" s="254"/>
      <c r="C1827" s="265"/>
      <c r="D1827" s="251"/>
      <c r="E1827" s="251"/>
      <c r="F1827" s="251"/>
      <c r="G1827" s="251"/>
      <c r="H1827" s="251"/>
      <c r="I1827" s="251"/>
      <c r="J1827" s="251"/>
      <c r="K1827" s="251"/>
      <c r="L1827" s="251"/>
      <c r="M1827" s="251"/>
      <c r="N1827" s="251"/>
      <c r="O1827" s="251"/>
      <c r="P1827" s="251"/>
      <c r="Q1827" s="251"/>
      <c r="R1827" s="251"/>
      <c r="S1827" s="251"/>
      <c r="T1827" s="251"/>
      <c r="U1827" s="251"/>
      <c r="V1827" s="251"/>
      <c r="W1827" s="251"/>
      <c r="X1827" s="251"/>
      <c r="Y1827" s="251"/>
      <c r="Z1827" s="251"/>
      <c r="AA1827" s="251"/>
      <c r="AB1827" s="251"/>
      <c r="AC1827" s="251"/>
      <c r="AD1827" s="251"/>
      <c r="AE1827" s="251">
        <f>'1.  LRAMVA Summary'!D719</f>
        <v>0</v>
      </c>
      <c r="AF1827" s="251">
        <f>'1.  LRAMVA Summary'!E719</f>
        <v>0</v>
      </c>
      <c r="AG1827" s="251">
        <f>'1.  LRAMVA Summary'!F719</f>
        <v>0</v>
      </c>
      <c r="AH1827" s="251">
        <f>'1.  LRAMVA Summary'!G719</f>
        <v>0</v>
      </c>
      <c r="AI1827" s="251">
        <f>'1.  LRAMVA Summary'!H719</f>
        <v>0</v>
      </c>
      <c r="AJ1827" s="251">
        <f>'1.  LRAMVA Summary'!I719</f>
        <v>0</v>
      </c>
      <c r="AK1827" s="251">
        <f>'1.  LRAMVA Summary'!J719</f>
        <v>0</v>
      </c>
      <c r="AL1827" s="251">
        <f>'1.  LRAMVA Summary'!K719</f>
        <v>0</v>
      </c>
      <c r="AM1827" s="251">
        <f>'1.  LRAMVA Summary'!L719</f>
        <v>0</v>
      </c>
      <c r="AN1827" s="251">
        <f>'1.  LRAMVA Summary'!M719</f>
        <v>0</v>
      </c>
      <c r="AO1827" s="251">
        <f>'1.  LRAMVA Summary'!N719</f>
        <v>0</v>
      </c>
      <c r="AP1827" s="251">
        <f>'1.  LRAMVA Summary'!O719</f>
        <v>0</v>
      </c>
      <c r="AQ1827" s="251">
        <f>'1.  LRAMVA Summary'!P719</f>
        <v>0</v>
      </c>
      <c r="AR1827" s="251">
        <f>'1.  LRAMVA Summary'!Q719</f>
        <v>0</v>
      </c>
      <c r="AS1827" s="252"/>
    </row>
    <row r="1828" spans="1:45" ht="15.75" collapsed="1">
      <c r="B1828" s="733"/>
      <c r="C1828" s="294"/>
      <c r="D1828" s="294"/>
      <c r="E1828" s="294"/>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738"/>
      <c r="AE1828" s="251" t="str">
        <f>'1.  LRAMVA Summary'!$D$54</f>
        <v>kWh</v>
      </c>
      <c r="AF1828" s="251" t="str">
        <f>'1.  LRAMVA Summary'!$E$54</f>
        <v>kWh</v>
      </c>
      <c r="AG1828" s="251" t="str">
        <f>'1.  LRAMVA Summary'!$F$54</f>
        <v>kWh</v>
      </c>
      <c r="AH1828" s="251" t="str">
        <f>'1.  LRAMVA Summary'!$G$54</f>
        <v>kW</v>
      </c>
      <c r="AI1828" s="251" t="str">
        <f>'1.  LRAMVA Summary'!$H$54</f>
        <v>kW</v>
      </c>
      <c r="AJ1828" s="251" t="str">
        <f>'1.  LRAMVA Summary'!$I$54</f>
        <v>kW</v>
      </c>
      <c r="AK1828" s="251">
        <f>'1.  LRAMVA Summary'!$J$54</f>
        <v>0</v>
      </c>
      <c r="AL1828" s="251">
        <f>'1.  LRAMVA Summary'!$K$54</f>
        <v>0</v>
      </c>
      <c r="AM1828" s="251">
        <f>'1.  LRAMVA Summary'!$L$54</f>
        <v>0</v>
      </c>
      <c r="AN1828" s="251">
        <f>'1.  LRAMVA Summary'!$M$54</f>
        <v>0</v>
      </c>
      <c r="AO1828" s="251">
        <f>'1.  LRAMVA Summary'!$N$54</f>
        <v>0</v>
      </c>
      <c r="AP1828" s="251">
        <f>'1.  LRAMVA Summary'!$O$54</f>
        <v>0</v>
      </c>
      <c r="AQ1828" s="251">
        <f>'1.  LRAMVA Summary'!$P$54</f>
        <v>0</v>
      </c>
      <c r="AR1828" s="251">
        <f>'1.  LRAMVA Summary'!$Q$54</f>
        <v>0</v>
      </c>
      <c r="AS1828" s="289"/>
    </row>
    <row r="1829" spans="1:45" ht="15.75">
      <c r="B1829" s="734" t="s">
        <v>933</v>
      </c>
      <c r="C1829" s="294"/>
      <c r="D1829" s="294"/>
      <c r="E1829" s="294"/>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738"/>
      <c r="AE1829" s="736">
        <v>0</v>
      </c>
      <c r="AF1829" s="731">
        <v>0</v>
      </c>
      <c r="AG1829" s="731">
        <v>0</v>
      </c>
      <c r="AH1829" s="731">
        <v>0</v>
      </c>
      <c r="AI1829" s="731">
        <v>0</v>
      </c>
      <c r="AJ1829" s="731">
        <v>0</v>
      </c>
      <c r="AK1829" s="731">
        <v>0</v>
      </c>
      <c r="AL1829" s="731">
        <v>0</v>
      </c>
      <c r="AM1829" s="731">
        <v>0</v>
      </c>
      <c r="AN1829" s="731">
        <v>0</v>
      </c>
      <c r="AO1829" s="731">
        <v>0</v>
      </c>
      <c r="AP1829" s="731">
        <v>0</v>
      </c>
      <c r="AQ1829" s="731">
        <v>0</v>
      </c>
      <c r="AR1829" s="731">
        <v>0</v>
      </c>
      <c r="AS1829" s="732"/>
    </row>
    <row r="1830" spans="1:45" ht="15.75">
      <c r="B1830" s="735" t="s">
        <v>803</v>
      </c>
      <c r="C1830" s="355"/>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739"/>
      <c r="AE1830" s="737">
        <f>HLOOKUP(AE1826,'2. LRAMVA Threshold'!$B$42:$Q$60,18,FALSE)</f>
        <v>0</v>
      </c>
      <c r="AF1830" s="737">
        <f>HLOOKUP(AF1826,'2. LRAMVA Threshold'!$B$42:$Q$60,18,FALSE)</f>
        <v>0</v>
      </c>
      <c r="AG1830" s="737">
        <f>HLOOKUP(AG1826,'2. LRAMVA Threshold'!$B$42:$Q$60,18,FALSE)</f>
        <v>0</v>
      </c>
      <c r="AH1830" s="737">
        <f>HLOOKUP(AH1826,'2. LRAMVA Threshold'!$B$42:$Q$60,18,FALSE)</f>
        <v>0</v>
      </c>
      <c r="AI1830" s="737">
        <f>HLOOKUP(AI1826,'2. LRAMVA Threshold'!$B$42:$Q$60,18,FALSE)</f>
        <v>0</v>
      </c>
      <c r="AJ1830" s="737">
        <f>HLOOKUP(AJ1826,'2. LRAMVA Threshold'!$B$42:$Q$60,18,FALSE)</f>
        <v>0</v>
      </c>
      <c r="AK1830" s="737">
        <f>HLOOKUP(AK1826,'2. LRAMVA Threshold'!$B$42:$Q$60,18,FALSE)</f>
        <v>0</v>
      </c>
      <c r="AL1830" s="737">
        <f>HLOOKUP(AL1826,'2. LRAMVA Threshold'!$B$42:$Q$60,18,FALSE)</f>
        <v>0</v>
      </c>
      <c r="AM1830" s="737">
        <f>HLOOKUP(AM1826,'2. LRAMVA Threshold'!$B$42:$Q$60,18,FALSE)</f>
        <v>0</v>
      </c>
      <c r="AN1830" s="737">
        <f>HLOOKUP(AN1826,'2. LRAMVA Threshold'!$B$42:$Q$60,18,FALSE)</f>
        <v>0</v>
      </c>
      <c r="AO1830" s="737">
        <f>HLOOKUP(AO1826,'2. LRAMVA Threshold'!$B$42:$Q$60,18,FALSE)</f>
        <v>0</v>
      </c>
      <c r="AP1830" s="737">
        <f>HLOOKUP(AP1826,'2. LRAMVA Threshold'!$B$42:$Q$60,18,FALSE)</f>
        <v>0</v>
      </c>
      <c r="AQ1830" s="737">
        <f>HLOOKUP(AQ1826,'2. LRAMVA Threshold'!$B$42:$Q$60,18,FALSE)</f>
        <v>0</v>
      </c>
      <c r="AR1830" s="737">
        <f>HLOOKUP(AR1826,'2. LRAMVA Threshold'!$B$42:$Q$60,18,FALSE)</f>
        <v>0</v>
      </c>
      <c r="AS1830" s="393"/>
    </row>
    <row r="1831" spans="1:45">
      <c r="B1831" s="346"/>
      <c r="C1831" s="292"/>
      <c r="D1831" s="293"/>
      <c r="E1831" s="293"/>
      <c r="F1831" s="293"/>
      <c r="G1831" s="293"/>
      <c r="H1831" s="293"/>
      <c r="I1831" s="293"/>
      <c r="J1831" s="293"/>
      <c r="K1831" s="293"/>
      <c r="L1831" s="293"/>
      <c r="M1831" s="293"/>
      <c r="N1831" s="293"/>
      <c r="O1831" s="293"/>
      <c r="P1831" s="293"/>
      <c r="Q1831" s="293"/>
      <c r="R1831" s="294"/>
      <c r="S1831" s="293"/>
      <c r="T1831" s="293"/>
      <c r="U1831" s="293"/>
      <c r="V1831" s="263"/>
      <c r="W1831" s="263"/>
      <c r="X1831" s="263"/>
      <c r="Y1831" s="263"/>
      <c r="Z1831" s="293"/>
      <c r="AA1831" s="293"/>
      <c r="AB1831" s="293"/>
      <c r="AC1831" s="293"/>
      <c r="AD1831" s="293"/>
      <c r="AE1831" s="387"/>
      <c r="AF1831" s="387"/>
      <c r="AG1831" s="387"/>
      <c r="AH1831" s="387"/>
      <c r="AI1831" s="387"/>
      <c r="AJ1831" s="387"/>
      <c r="AK1831" s="387"/>
      <c r="AL1831" s="351"/>
      <c r="AM1831" s="351"/>
      <c r="AN1831" s="351"/>
      <c r="AO1831" s="351"/>
      <c r="AP1831" s="351"/>
      <c r="AQ1831" s="351"/>
      <c r="AR1831" s="351"/>
      <c r="AS1831" s="352"/>
    </row>
    <row r="1832" spans="1:45">
      <c r="B1832" s="283" t="s">
        <v>961</v>
      </c>
      <c r="C1832" s="296"/>
      <c r="D1832" s="296"/>
      <c r="E1832" s="329"/>
      <c r="F1832" s="329"/>
      <c r="G1832" s="329"/>
      <c r="H1832" s="329"/>
      <c r="I1832" s="329"/>
      <c r="J1832" s="329"/>
      <c r="K1832" s="329"/>
      <c r="L1832" s="329"/>
      <c r="M1832" s="329"/>
      <c r="N1832" s="329"/>
      <c r="O1832" s="329"/>
      <c r="P1832" s="329"/>
      <c r="Q1832" s="329"/>
      <c r="R1832" s="251"/>
      <c r="S1832" s="298"/>
      <c r="T1832" s="298"/>
      <c r="U1832" s="298"/>
      <c r="V1832" s="297"/>
      <c r="W1832" s="297"/>
      <c r="X1832" s="297"/>
      <c r="Y1832" s="297"/>
      <c r="Z1832" s="298"/>
      <c r="AA1832" s="298"/>
      <c r="AB1832" s="298"/>
      <c r="AC1832" s="298"/>
      <c r="AD1832" s="298"/>
      <c r="AE1832" s="828"/>
      <c r="AF1832" s="828"/>
      <c r="AG1832" s="828"/>
      <c r="AH1832" s="828"/>
      <c r="AI1832" s="828"/>
      <c r="AJ1832" s="828"/>
      <c r="AK1832" s="729">
        <f>HLOOKUP(AK35,'3.  Distribution Rates'!$C$172:$P$186,15,FALSE)</f>
        <v>0</v>
      </c>
      <c r="AL1832" s="729">
        <f>HLOOKUP(AL35,'3.  Distribution Rates'!$C$172:$P$186,15,FALSE)</f>
        <v>0</v>
      </c>
      <c r="AM1832" s="729">
        <f>HLOOKUP(AM35,'3.  Distribution Rates'!$C$172:$P$186,15,FALSE)</f>
        <v>0</v>
      </c>
      <c r="AN1832" s="729">
        <f>HLOOKUP(AN35,'3.  Distribution Rates'!$C$172:$P$186,15,FALSE)</f>
        <v>0</v>
      </c>
      <c r="AO1832" s="729">
        <f>HLOOKUP(AO35,'3.  Distribution Rates'!$C$172:$P$186,15,FALSE)</f>
        <v>0</v>
      </c>
      <c r="AP1832" s="729">
        <f>HLOOKUP(AP35,'3.  Distribution Rates'!$C$172:$P$186,15,FALSE)</f>
        <v>0</v>
      </c>
      <c r="AQ1832" s="729">
        <f>HLOOKUP(AQ35,'3.  Distribution Rates'!$C$172:$P$186,15,FALSE)</f>
        <v>0</v>
      </c>
      <c r="AR1832" s="729">
        <f>HLOOKUP(AR35,'3.  Distribution Rates'!$C$172:$P$186,15,FALSE)</f>
        <v>0</v>
      </c>
      <c r="AS1832" s="395"/>
    </row>
    <row r="1833" spans="1:45">
      <c r="B1833" s="283" t="s">
        <v>804</v>
      </c>
      <c r="C1833" s="301"/>
      <c r="D1833" s="243"/>
      <c r="E1833" s="240"/>
      <c r="F1833" s="240"/>
      <c r="G1833" s="240"/>
      <c r="H1833" s="240"/>
      <c r="I1833" s="240"/>
      <c r="J1833" s="240"/>
      <c r="K1833" s="240"/>
      <c r="L1833" s="240"/>
      <c r="M1833" s="240"/>
      <c r="N1833" s="240"/>
      <c r="O1833" s="240"/>
      <c r="P1833" s="240"/>
      <c r="Q1833" s="240"/>
      <c r="R1833" s="251"/>
      <c r="S1833" s="240"/>
      <c r="T1833" s="240"/>
      <c r="U1833" s="240"/>
      <c r="V1833" s="243"/>
      <c r="W1833" s="243"/>
      <c r="X1833" s="243"/>
      <c r="Y1833" s="243"/>
      <c r="Z1833" s="240"/>
      <c r="AA1833" s="240"/>
      <c r="AB1833" s="240"/>
      <c r="AC1833" s="240"/>
      <c r="AD1833" s="240"/>
      <c r="AE1833" s="331">
        <f>'4.  2011-2014 LRAM'!AM149*AE1832</f>
        <v>0</v>
      </c>
      <c r="AF1833" s="331">
        <f>'4.  2011-2014 LRAM'!AN149*AF1832</f>
        <v>0</v>
      </c>
      <c r="AG1833" s="331">
        <f>'4.  2011-2014 LRAM'!AO149*AG1832</f>
        <v>0</v>
      </c>
      <c r="AH1833" s="331">
        <f>'4.  2011-2014 LRAM'!AP149*AH1832</f>
        <v>0</v>
      </c>
      <c r="AI1833" s="331">
        <f>'4.  2011-2014 LRAM'!AQ149*AI1832</f>
        <v>0</v>
      </c>
      <c r="AJ1833" s="331">
        <f>'4.  2011-2014 LRAM'!AR149*AJ1832</f>
        <v>0</v>
      </c>
      <c r="AK1833" s="331">
        <f>'4.  2011-2014 LRAM'!AS149*AK1832</f>
        <v>0</v>
      </c>
      <c r="AL1833" s="331">
        <f>'4.  2011-2014 LRAM'!AT149*AL1832</f>
        <v>0</v>
      </c>
      <c r="AM1833" s="331">
        <f>'4.  2011-2014 LRAM'!AU149*AM1832</f>
        <v>0</v>
      </c>
      <c r="AN1833" s="331">
        <f>'4.  2011-2014 LRAM'!AV149*AN1832</f>
        <v>0</v>
      </c>
      <c r="AO1833" s="331">
        <f>'4.  2011-2014 LRAM'!AW149*AO1832</f>
        <v>0</v>
      </c>
      <c r="AP1833" s="331">
        <f>'4.  2011-2014 LRAM'!AX149*AP1832</f>
        <v>0</v>
      </c>
      <c r="AQ1833" s="331">
        <f>'4.  2011-2014 LRAM'!AY149*AQ1832</f>
        <v>0</v>
      </c>
      <c r="AR1833" s="331">
        <f>'4.  2011-2014 LRAM'!AZ149*AR1832</f>
        <v>0</v>
      </c>
      <c r="AS1833" s="543">
        <f t="shared" ref="AS1833:AS1836" si="3749">SUM(AE1833:AR1833)</f>
        <v>0</v>
      </c>
    </row>
    <row r="1834" spans="1:45">
      <c r="B1834" s="283" t="s">
        <v>805</v>
      </c>
      <c r="C1834" s="301"/>
      <c r="D1834" s="243"/>
      <c r="E1834" s="240"/>
      <c r="F1834" s="240"/>
      <c r="G1834" s="240"/>
      <c r="H1834" s="240"/>
      <c r="I1834" s="240"/>
      <c r="J1834" s="240"/>
      <c r="K1834" s="240"/>
      <c r="L1834" s="240"/>
      <c r="M1834" s="240"/>
      <c r="N1834" s="240"/>
      <c r="O1834" s="240"/>
      <c r="P1834" s="240"/>
      <c r="Q1834" s="240"/>
      <c r="R1834" s="251"/>
      <c r="S1834" s="240"/>
      <c r="T1834" s="240"/>
      <c r="U1834" s="240"/>
      <c r="V1834" s="243"/>
      <c r="W1834" s="243"/>
      <c r="X1834" s="243"/>
      <c r="Y1834" s="243"/>
      <c r="Z1834" s="240"/>
      <c r="AA1834" s="240"/>
      <c r="AB1834" s="240"/>
      <c r="AC1834" s="240"/>
      <c r="AD1834" s="240"/>
      <c r="AE1834" s="331">
        <f>'4.  2011-2014 LRAM'!AM288*AE1832</f>
        <v>0</v>
      </c>
      <c r="AF1834" s="331">
        <f>'4.  2011-2014 LRAM'!AN288*AF1832</f>
        <v>0</v>
      </c>
      <c r="AG1834" s="331">
        <f>'4.  2011-2014 LRAM'!AO288*AG1832</f>
        <v>0</v>
      </c>
      <c r="AH1834" s="331">
        <f>'4.  2011-2014 LRAM'!AP288*AH1832</f>
        <v>0</v>
      </c>
      <c r="AI1834" s="331">
        <f>'4.  2011-2014 LRAM'!AQ288*AI1832</f>
        <v>0</v>
      </c>
      <c r="AJ1834" s="331">
        <f>'4.  2011-2014 LRAM'!AR288*AJ1832</f>
        <v>0</v>
      </c>
      <c r="AK1834" s="331">
        <f>'4.  2011-2014 LRAM'!AS288*AK1832</f>
        <v>0</v>
      </c>
      <c r="AL1834" s="331">
        <f>'4.  2011-2014 LRAM'!AT288*AL1832</f>
        <v>0</v>
      </c>
      <c r="AM1834" s="331">
        <f>'4.  2011-2014 LRAM'!AU288*AM1832</f>
        <v>0</v>
      </c>
      <c r="AN1834" s="331">
        <f>'4.  2011-2014 LRAM'!AV288*AN1832</f>
        <v>0</v>
      </c>
      <c r="AO1834" s="331">
        <f>'4.  2011-2014 LRAM'!AW288*AO1832</f>
        <v>0</v>
      </c>
      <c r="AP1834" s="331">
        <f>'4.  2011-2014 LRAM'!AX288*AP1832</f>
        <v>0</v>
      </c>
      <c r="AQ1834" s="331">
        <f>'4.  2011-2014 LRAM'!AY288*AQ1832</f>
        <v>0</v>
      </c>
      <c r="AR1834" s="331">
        <f>'4.  2011-2014 LRAM'!AZ288*AR1832</f>
        <v>0</v>
      </c>
      <c r="AS1834" s="543">
        <f t="shared" si="3749"/>
        <v>0</v>
      </c>
    </row>
    <row r="1835" spans="1:45">
      <c r="B1835" s="283" t="s">
        <v>806</v>
      </c>
      <c r="C1835" s="301"/>
      <c r="D1835" s="243"/>
      <c r="E1835" s="240"/>
      <c r="F1835" s="240"/>
      <c r="G1835" s="240"/>
      <c r="H1835" s="240"/>
      <c r="I1835" s="240"/>
      <c r="J1835" s="240"/>
      <c r="K1835" s="240"/>
      <c r="L1835" s="240"/>
      <c r="M1835" s="240"/>
      <c r="N1835" s="240"/>
      <c r="O1835" s="240"/>
      <c r="P1835" s="240"/>
      <c r="Q1835" s="240"/>
      <c r="R1835" s="251"/>
      <c r="S1835" s="240"/>
      <c r="T1835" s="240"/>
      <c r="U1835" s="240"/>
      <c r="V1835" s="243"/>
      <c r="W1835" s="243"/>
      <c r="X1835" s="243"/>
      <c r="Y1835" s="243"/>
      <c r="Z1835" s="240"/>
      <c r="AA1835" s="240"/>
      <c r="AB1835" s="240"/>
      <c r="AC1835" s="240"/>
      <c r="AD1835" s="240"/>
      <c r="AE1835" s="331">
        <f>'4.  2011-2014 LRAM'!AM425*AE1832</f>
        <v>0</v>
      </c>
      <c r="AF1835" s="331">
        <f>'4.  2011-2014 LRAM'!AN425*AF1832</f>
        <v>0</v>
      </c>
      <c r="AG1835" s="331">
        <f>'4.  2011-2014 LRAM'!AO425*AG1832</f>
        <v>0</v>
      </c>
      <c r="AH1835" s="331">
        <f>'4.  2011-2014 LRAM'!AP425*AH1832</f>
        <v>0</v>
      </c>
      <c r="AI1835" s="331">
        <f>'4.  2011-2014 LRAM'!AQ425*AI1832</f>
        <v>0</v>
      </c>
      <c r="AJ1835" s="331">
        <f>'4.  2011-2014 LRAM'!AR425*AJ1832</f>
        <v>0</v>
      </c>
      <c r="AK1835" s="331">
        <f>'4.  2011-2014 LRAM'!AS425*AK1832</f>
        <v>0</v>
      </c>
      <c r="AL1835" s="331">
        <f>'4.  2011-2014 LRAM'!AT425*AL1832</f>
        <v>0</v>
      </c>
      <c r="AM1835" s="331">
        <f>'4.  2011-2014 LRAM'!AU425*AM1832</f>
        <v>0</v>
      </c>
      <c r="AN1835" s="331">
        <f>'4.  2011-2014 LRAM'!AV425*AN1832</f>
        <v>0</v>
      </c>
      <c r="AO1835" s="331">
        <f>'4.  2011-2014 LRAM'!AW425*AO1832</f>
        <v>0</v>
      </c>
      <c r="AP1835" s="331">
        <f>'4.  2011-2014 LRAM'!AX425*AP1832</f>
        <v>0</v>
      </c>
      <c r="AQ1835" s="331">
        <f>'4.  2011-2014 LRAM'!AY425*AQ1832</f>
        <v>0</v>
      </c>
      <c r="AR1835" s="331">
        <f>'4.  2011-2014 LRAM'!AZ425*AR1832</f>
        <v>0</v>
      </c>
      <c r="AS1835" s="543">
        <f t="shared" si="3749"/>
        <v>0</v>
      </c>
    </row>
    <row r="1836" spans="1:45">
      <c r="B1836" s="283" t="s">
        <v>807</v>
      </c>
      <c r="C1836" s="301"/>
      <c r="D1836" s="243"/>
      <c r="E1836" s="240"/>
      <c r="F1836" s="240"/>
      <c r="G1836" s="240"/>
      <c r="H1836" s="240"/>
      <c r="I1836" s="240"/>
      <c r="J1836" s="240"/>
      <c r="K1836" s="240"/>
      <c r="L1836" s="240"/>
      <c r="M1836" s="240"/>
      <c r="N1836" s="240"/>
      <c r="O1836" s="240"/>
      <c r="P1836" s="240"/>
      <c r="Q1836" s="240"/>
      <c r="R1836" s="251"/>
      <c r="S1836" s="240"/>
      <c r="T1836" s="240"/>
      <c r="U1836" s="240"/>
      <c r="V1836" s="243"/>
      <c r="W1836" s="243"/>
      <c r="X1836" s="243"/>
      <c r="Y1836" s="243"/>
      <c r="Z1836" s="240"/>
      <c r="AA1836" s="240"/>
      <c r="AB1836" s="240"/>
      <c r="AC1836" s="240"/>
      <c r="AD1836" s="240"/>
      <c r="AE1836" s="331">
        <f>'4.  2011-2014 LRAM'!AM561*AE1832</f>
        <v>0</v>
      </c>
      <c r="AF1836" s="331">
        <f>'4.  2011-2014 LRAM'!AN561*AF1832</f>
        <v>0</v>
      </c>
      <c r="AG1836" s="331">
        <f>'4.  2011-2014 LRAM'!AO561*AG1832</f>
        <v>0</v>
      </c>
      <c r="AH1836" s="331">
        <f>'4.  2011-2014 LRAM'!AP561*AH1832</f>
        <v>0</v>
      </c>
      <c r="AI1836" s="331">
        <f>'4.  2011-2014 LRAM'!AQ561*AI1832</f>
        <v>0</v>
      </c>
      <c r="AJ1836" s="331">
        <f>'4.  2011-2014 LRAM'!AR561*AJ1832</f>
        <v>0</v>
      </c>
      <c r="AK1836" s="331">
        <f>'4.  2011-2014 LRAM'!AS561*AK1832</f>
        <v>0</v>
      </c>
      <c r="AL1836" s="331">
        <f>'4.  2011-2014 LRAM'!AT561*AL1832</f>
        <v>0</v>
      </c>
      <c r="AM1836" s="331">
        <f>'4.  2011-2014 LRAM'!AU561*AM1832</f>
        <v>0</v>
      </c>
      <c r="AN1836" s="331">
        <f>'4.  2011-2014 LRAM'!AV561*AN1832</f>
        <v>0</v>
      </c>
      <c r="AO1836" s="331">
        <f>'4.  2011-2014 LRAM'!AW561*AO1832</f>
        <v>0</v>
      </c>
      <c r="AP1836" s="331">
        <f>'4.  2011-2014 LRAM'!AX561*AP1832</f>
        <v>0</v>
      </c>
      <c r="AQ1836" s="331">
        <f>'4.  2011-2014 LRAM'!AY561*AQ1832</f>
        <v>0</v>
      </c>
      <c r="AR1836" s="331">
        <f>'4.  2011-2014 LRAM'!AZ561*AR1832</f>
        <v>0</v>
      </c>
      <c r="AS1836" s="543">
        <f t="shared" si="3749"/>
        <v>0</v>
      </c>
    </row>
    <row r="1837" spans="1:45">
      <c r="B1837" s="283" t="s">
        <v>808</v>
      </c>
      <c r="C1837" s="301"/>
      <c r="D1837" s="243"/>
      <c r="E1837" s="240"/>
      <c r="F1837" s="240"/>
      <c r="G1837" s="240"/>
      <c r="H1837" s="240"/>
      <c r="I1837" s="240"/>
      <c r="J1837" s="240"/>
      <c r="K1837" s="240"/>
      <c r="L1837" s="240"/>
      <c r="M1837" s="240"/>
      <c r="N1837" s="240"/>
      <c r="O1837" s="240"/>
      <c r="P1837" s="240"/>
      <c r="Q1837" s="240"/>
      <c r="R1837" s="251"/>
      <c r="S1837" s="240"/>
      <c r="T1837" s="240"/>
      <c r="U1837" s="240"/>
      <c r="V1837" s="243"/>
      <c r="W1837" s="243"/>
      <c r="X1837" s="243"/>
      <c r="Y1837" s="243"/>
      <c r="Z1837" s="240"/>
      <c r="AA1837" s="240"/>
      <c r="AB1837" s="240"/>
      <c r="AC1837" s="240"/>
      <c r="AD1837" s="240"/>
      <c r="AE1837" s="331">
        <f t="shared" ref="AE1837:AR1837" si="3750">AE218*AE1832</f>
        <v>0</v>
      </c>
      <c r="AF1837" s="331">
        <f t="shared" si="3750"/>
        <v>0</v>
      </c>
      <c r="AG1837" s="331">
        <f t="shared" si="3750"/>
        <v>0</v>
      </c>
      <c r="AH1837" s="331">
        <f t="shared" si="3750"/>
        <v>0</v>
      </c>
      <c r="AI1837" s="331">
        <f t="shared" si="3750"/>
        <v>0</v>
      </c>
      <c r="AJ1837" s="331">
        <f t="shared" si="3750"/>
        <v>0</v>
      </c>
      <c r="AK1837" s="331">
        <f t="shared" si="3750"/>
        <v>0</v>
      </c>
      <c r="AL1837" s="331">
        <f t="shared" si="3750"/>
        <v>0</v>
      </c>
      <c r="AM1837" s="331">
        <f t="shared" si="3750"/>
        <v>0</v>
      </c>
      <c r="AN1837" s="331">
        <f t="shared" si="3750"/>
        <v>0</v>
      </c>
      <c r="AO1837" s="331">
        <f t="shared" si="3750"/>
        <v>0</v>
      </c>
      <c r="AP1837" s="331">
        <f t="shared" si="3750"/>
        <v>0</v>
      </c>
      <c r="AQ1837" s="331">
        <f t="shared" si="3750"/>
        <v>0</v>
      </c>
      <c r="AR1837" s="331">
        <f t="shared" si="3750"/>
        <v>0</v>
      </c>
      <c r="AS1837" s="543">
        <f>SUM(AE1837:AR1837)</f>
        <v>0</v>
      </c>
    </row>
    <row r="1838" spans="1:45">
      <c r="B1838" s="283" t="s">
        <v>809</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 t="shared" ref="AE1838:AR1838" si="3751">AE408*AE1832</f>
        <v>0</v>
      </c>
      <c r="AF1838" s="331">
        <f t="shared" si="3751"/>
        <v>0</v>
      </c>
      <c r="AG1838" s="331">
        <f t="shared" si="3751"/>
        <v>0</v>
      </c>
      <c r="AH1838" s="331">
        <f t="shared" si="3751"/>
        <v>0</v>
      </c>
      <c r="AI1838" s="331">
        <f t="shared" si="3751"/>
        <v>0</v>
      </c>
      <c r="AJ1838" s="331">
        <f t="shared" si="3751"/>
        <v>0</v>
      </c>
      <c r="AK1838" s="331">
        <f t="shared" si="3751"/>
        <v>0</v>
      </c>
      <c r="AL1838" s="331">
        <f t="shared" si="3751"/>
        <v>0</v>
      </c>
      <c r="AM1838" s="331">
        <f t="shared" si="3751"/>
        <v>0</v>
      </c>
      <c r="AN1838" s="331">
        <f t="shared" si="3751"/>
        <v>0</v>
      </c>
      <c r="AO1838" s="331">
        <f t="shared" si="3751"/>
        <v>0</v>
      </c>
      <c r="AP1838" s="331">
        <f t="shared" si="3751"/>
        <v>0</v>
      </c>
      <c r="AQ1838" s="331">
        <f t="shared" si="3751"/>
        <v>0</v>
      </c>
      <c r="AR1838" s="331">
        <f t="shared" si="3751"/>
        <v>0</v>
      </c>
      <c r="AS1838" s="543">
        <f>SUM(AE1838:AR1838)</f>
        <v>0</v>
      </c>
    </row>
    <row r="1839" spans="1:45">
      <c r="B1839" s="283" t="s">
        <v>810</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 t="shared" ref="AE1839:AR1839" si="3752">AE598*AE1832</f>
        <v>0</v>
      </c>
      <c r="AF1839" s="331">
        <f t="shared" si="3752"/>
        <v>0</v>
      </c>
      <c r="AG1839" s="331">
        <f t="shared" si="3752"/>
        <v>0</v>
      </c>
      <c r="AH1839" s="331">
        <f t="shared" si="3752"/>
        <v>0</v>
      </c>
      <c r="AI1839" s="331">
        <f t="shared" si="3752"/>
        <v>0</v>
      </c>
      <c r="AJ1839" s="331">
        <f t="shared" si="3752"/>
        <v>0</v>
      </c>
      <c r="AK1839" s="331">
        <f t="shared" si="3752"/>
        <v>0</v>
      </c>
      <c r="AL1839" s="331">
        <f t="shared" si="3752"/>
        <v>0</v>
      </c>
      <c r="AM1839" s="331">
        <f t="shared" si="3752"/>
        <v>0</v>
      </c>
      <c r="AN1839" s="331">
        <f t="shared" si="3752"/>
        <v>0</v>
      </c>
      <c r="AO1839" s="331">
        <f t="shared" si="3752"/>
        <v>0</v>
      </c>
      <c r="AP1839" s="331">
        <f t="shared" si="3752"/>
        <v>0</v>
      </c>
      <c r="AQ1839" s="331">
        <f t="shared" si="3752"/>
        <v>0</v>
      </c>
      <c r="AR1839" s="331">
        <f t="shared" si="3752"/>
        <v>0</v>
      </c>
      <c r="AS1839" s="543">
        <f>SUM(AE1839:AR1839)</f>
        <v>0</v>
      </c>
    </row>
    <row r="1840" spans="1:45">
      <c r="B1840" s="283" t="s">
        <v>811</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 t="shared" ref="AE1840:AR1840" si="3753">AE788*AE1832</f>
        <v>0</v>
      </c>
      <c r="AF1840" s="331">
        <f t="shared" si="3753"/>
        <v>0</v>
      </c>
      <c r="AG1840" s="331">
        <f t="shared" si="3753"/>
        <v>0</v>
      </c>
      <c r="AH1840" s="331">
        <f t="shared" si="3753"/>
        <v>0</v>
      </c>
      <c r="AI1840" s="331">
        <f t="shared" si="3753"/>
        <v>0</v>
      </c>
      <c r="AJ1840" s="331">
        <f t="shared" si="3753"/>
        <v>0</v>
      </c>
      <c r="AK1840" s="331">
        <f t="shared" si="3753"/>
        <v>0</v>
      </c>
      <c r="AL1840" s="331">
        <f t="shared" si="3753"/>
        <v>0</v>
      </c>
      <c r="AM1840" s="331">
        <f t="shared" si="3753"/>
        <v>0</v>
      </c>
      <c r="AN1840" s="331">
        <f t="shared" si="3753"/>
        <v>0</v>
      </c>
      <c r="AO1840" s="331">
        <f t="shared" si="3753"/>
        <v>0</v>
      </c>
      <c r="AP1840" s="331">
        <f t="shared" si="3753"/>
        <v>0</v>
      </c>
      <c r="AQ1840" s="331">
        <f t="shared" si="3753"/>
        <v>0</v>
      </c>
      <c r="AR1840" s="331">
        <f t="shared" si="3753"/>
        <v>0</v>
      </c>
      <c r="AS1840" s="543">
        <f t="shared" ref="AS1840:AS1845" si="3754">SUM(AE1840:AR1840)</f>
        <v>0</v>
      </c>
    </row>
    <row r="1841" spans="1:45">
      <c r="B1841" s="283" t="s">
        <v>812</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 t="shared" ref="AE1841:AR1841" si="3755">AE983*AE1832</f>
        <v>0</v>
      </c>
      <c r="AF1841" s="331">
        <f t="shared" si="3755"/>
        <v>0</v>
      </c>
      <c r="AG1841" s="331">
        <f t="shared" si="3755"/>
        <v>0</v>
      </c>
      <c r="AH1841" s="331">
        <f t="shared" si="3755"/>
        <v>0</v>
      </c>
      <c r="AI1841" s="331">
        <f t="shared" si="3755"/>
        <v>0</v>
      </c>
      <c r="AJ1841" s="331">
        <f t="shared" si="3755"/>
        <v>0</v>
      </c>
      <c r="AK1841" s="331">
        <f t="shared" si="3755"/>
        <v>0</v>
      </c>
      <c r="AL1841" s="331">
        <f t="shared" si="3755"/>
        <v>0</v>
      </c>
      <c r="AM1841" s="331">
        <f t="shared" si="3755"/>
        <v>0</v>
      </c>
      <c r="AN1841" s="331">
        <f t="shared" si="3755"/>
        <v>0</v>
      </c>
      <c r="AO1841" s="331">
        <f t="shared" si="3755"/>
        <v>0</v>
      </c>
      <c r="AP1841" s="331">
        <f t="shared" si="3755"/>
        <v>0</v>
      </c>
      <c r="AQ1841" s="331">
        <f t="shared" si="3755"/>
        <v>0</v>
      </c>
      <c r="AR1841" s="331">
        <f t="shared" si="3755"/>
        <v>0</v>
      </c>
      <c r="AS1841" s="543">
        <f t="shared" si="3754"/>
        <v>0</v>
      </c>
    </row>
    <row r="1842" spans="1:45">
      <c r="B1842" s="283" t="s">
        <v>813</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756">AE1178*AE1832</f>
        <v>0</v>
      </c>
      <c r="AF1842" s="331">
        <f t="shared" si="3756"/>
        <v>0</v>
      </c>
      <c r="AG1842" s="331">
        <f t="shared" si="3756"/>
        <v>0</v>
      </c>
      <c r="AH1842" s="331">
        <f t="shared" si="3756"/>
        <v>0</v>
      </c>
      <c r="AI1842" s="331">
        <f t="shared" si="3756"/>
        <v>0</v>
      </c>
      <c r="AJ1842" s="331">
        <f t="shared" si="3756"/>
        <v>0</v>
      </c>
      <c r="AK1842" s="331">
        <f t="shared" si="3756"/>
        <v>0</v>
      </c>
      <c r="AL1842" s="331">
        <f t="shared" si="3756"/>
        <v>0</v>
      </c>
      <c r="AM1842" s="331">
        <f t="shared" si="3756"/>
        <v>0</v>
      </c>
      <c r="AN1842" s="331">
        <f t="shared" si="3756"/>
        <v>0</v>
      </c>
      <c r="AO1842" s="331">
        <f t="shared" si="3756"/>
        <v>0</v>
      </c>
      <c r="AP1842" s="331">
        <f t="shared" si="3756"/>
        <v>0</v>
      </c>
      <c r="AQ1842" s="331">
        <f t="shared" si="3756"/>
        <v>0</v>
      </c>
      <c r="AR1842" s="331">
        <f t="shared" si="3756"/>
        <v>0</v>
      </c>
      <c r="AS1842" s="543">
        <f t="shared" si="3754"/>
        <v>0</v>
      </c>
    </row>
    <row r="1843" spans="1:45">
      <c r="B1843" s="283" t="s">
        <v>814</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757">AE1373*AE1832</f>
        <v>0</v>
      </c>
      <c r="AF1843" s="331">
        <f t="shared" si="3757"/>
        <v>0</v>
      </c>
      <c r="AG1843" s="331">
        <f t="shared" si="3757"/>
        <v>0</v>
      </c>
      <c r="AH1843" s="331">
        <f t="shared" si="3757"/>
        <v>0</v>
      </c>
      <c r="AI1843" s="331">
        <f t="shared" si="3757"/>
        <v>0</v>
      </c>
      <c r="AJ1843" s="331">
        <f t="shared" si="3757"/>
        <v>0</v>
      </c>
      <c r="AK1843" s="331">
        <f t="shared" si="3757"/>
        <v>0</v>
      </c>
      <c r="AL1843" s="331">
        <f t="shared" si="3757"/>
        <v>0</v>
      </c>
      <c r="AM1843" s="331">
        <f t="shared" si="3757"/>
        <v>0</v>
      </c>
      <c r="AN1843" s="331">
        <f t="shared" si="3757"/>
        <v>0</v>
      </c>
      <c r="AO1843" s="331">
        <f t="shared" si="3757"/>
        <v>0</v>
      </c>
      <c r="AP1843" s="331">
        <f t="shared" si="3757"/>
        <v>0</v>
      </c>
      <c r="AQ1843" s="331">
        <f t="shared" si="3757"/>
        <v>0</v>
      </c>
      <c r="AR1843" s="331">
        <f t="shared" si="3757"/>
        <v>0</v>
      </c>
      <c r="AS1843" s="543">
        <f t="shared" si="3754"/>
        <v>0</v>
      </c>
    </row>
    <row r="1844" spans="1:45">
      <c r="B1844" s="283" t="s">
        <v>815</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758">AE1567*AE1832</f>
        <v>0</v>
      </c>
      <c r="AF1844" s="331">
        <f t="shared" si="3758"/>
        <v>0</v>
      </c>
      <c r="AG1844" s="331">
        <f t="shared" si="3758"/>
        <v>0</v>
      </c>
      <c r="AH1844" s="331">
        <f t="shared" si="3758"/>
        <v>0</v>
      </c>
      <c r="AI1844" s="331">
        <f t="shared" si="3758"/>
        <v>0</v>
      </c>
      <c r="AJ1844" s="331">
        <f t="shared" si="3758"/>
        <v>0</v>
      </c>
      <c r="AK1844" s="331">
        <f t="shared" si="3758"/>
        <v>0</v>
      </c>
      <c r="AL1844" s="331">
        <f t="shared" si="3758"/>
        <v>0</v>
      </c>
      <c r="AM1844" s="331">
        <f t="shared" si="3758"/>
        <v>0</v>
      </c>
      <c r="AN1844" s="331">
        <f t="shared" si="3758"/>
        <v>0</v>
      </c>
      <c r="AO1844" s="331">
        <f t="shared" si="3758"/>
        <v>0</v>
      </c>
      <c r="AP1844" s="331">
        <f t="shared" si="3758"/>
        <v>0</v>
      </c>
      <c r="AQ1844" s="331">
        <f t="shared" si="3758"/>
        <v>0</v>
      </c>
      <c r="AR1844" s="331">
        <f t="shared" si="3758"/>
        <v>0</v>
      </c>
      <c r="AS1844" s="543">
        <f t="shared" si="3754"/>
        <v>0</v>
      </c>
    </row>
    <row r="1845" spans="1:45" ht="15.75">
      <c r="B1845" s="305" t="s">
        <v>988</v>
      </c>
      <c r="C1845" s="301"/>
      <c r="D1845" s="263"/>
      <c r="E1845" s="293"/>
      <c r="F1845" s="293"/>
      <c r="G1845" s="293"/>
      <c r="H1845" s="293"/>
      <c r="I1845" s="293"/>
      <c r="J1845" s="293"/>
      <c r="K1845" s="293"/>
      <c r="L1845" s="293"/>
      <c r="M1845" s="293"/>
      <c r="N1845" s="293"/>
      <c r="O1845" s="293"/>
      <c r="P1845" s="293"/>
      <c r="Q1845" s="293"/>
      <c r="R1845" s="260"/>
      <c r="S1845" s="293"/>
      <c r="T1845" s="293"/>
      <c r="U1845" s="293"/>
      <c r="V1845" s="263"/>
      <c r="W1845" s="263"/>
      <c r="X1845" s="263"/>
      <c r="Y1845" s="263"/>
      <c r="Z1845" s="293"/>
      <c r="AA1845" s="293"/>
      <c r="AB1845" s="293"/>
      <c r="AC1845" s="293"/>
      <c r="AD1845" s="293"/>
      <c r="AE1845" s="302">
        <f>SUM(AE1833:AE1844)</f>
        <v>0</v>
      </c>
      <c r="AF1845" s="302">
        <f t="shared" ref="AF1845:AR1845" si="3759">SUM(AF1833:AF1844)</f>
        <v>0</v>
      </c>
      <c r="AG1845" s="302">
        <f t="shared" si="3759"/>
        <v>0</v>
      </c>
      <c r="AH1845" s="302">
        <f t="shared" si="3759"/>
        <v>0</v>
      </c>
      <c r="AI1845" s="302">
        <f t="shared" si="3759"/>
        <v>0</v>
      </c>
      <c r="AJ1845" s="302">
        <f t="shared" si="3759"/>
        <v>0</v>
      </c>
      <c r="AK1845" s="302">
        <f t="shared" si="3759"/>
        <v>0</v>
      </c>
      <c r="AL1845" s="302">
        <f t="shared" si="3759"/>
        <v>0</v>
      </c>
      <c r="AM1845" s="302">
        <f t="shared" si="3759"/>
        <v>0</v>
      </c>
      <c r="AN1845" s="302">
        <f t="shared" si="3759"/>
        <v>0</v>
      </c>
      <c r="AO1845" s="302">
        <f t="shared" si="3759"/>
        <v>0</v>
      </c>
      <c r="AP1845" s="302">
        <f t="shared" si="3759"/>
        <v>0</v>
      </c>
      <c r="AQ1845" s="302">
        <f t="shared" si="3759"/>
        <v>0</v>
      </c>
      <c r="AR1845" s="302">
        <f t="shared" si="3759"/>
        <v>0</v>
      </c>
      <c r="AS1845" s="359">
        <f t="shared" si="3754"/>
        <v>0</v>
      </c>
    </row>
    <row r="1846" spans="1:45" ht="15.75">
      <c r="B1846" s="305" t="s">
        <v>989</v>
      </c>
      <c r="C1846" s="301"/>
      <c r="D1846" s="306"/>
      <c r="E1846" s="293"/>
      <c r="F1846" s="293"/>
      <c r="G1846" s="293"/>
      <c r="H1846" s="293"/>
      <c r="I1846" s="293"/>
      <c r="J1846" s="293"/>
      <c r="K1846" s="293"/>
      <c r="L1846" s="293"/>
      <c r="M1846" s="293"/>
      <c r="N1846" s="293"/>
      <c r="O1846" s="293"/>
      <c r="P1846" s="293"/>
      <c r="Q1846" s="293"/>
      <c r="R1846" s="260"/>
      <c r="S1846" s="293"/>
      <c r="T1846" s="293"/>
      <c r="U1846" s="293"/>
      <c r="V1846" s="263"/>
      <c r="W1846" s="263"/>
      <c r="X1846" s="263"/>
      <c r="Y1846" s="263"/>
      <c r="Z1846" s="293"/>
      <c r="AA1846" s="293"/>
      <c r="AB1846" s="293"/>
      <c r="AC1846" s="293"/>
      <c r="AD1846" s="293"/>
      <c r="AE1846" s="303">
        <f>AE1830*AE1832</f>
        <v>0</v>
      </c>
      <c r="AF1846" s="303">
        <f t="shared" ref="AF1846:AR1846" si="3760">AF1830*AF1832</f>
        <v>0</v>
      </c>
      <c r="AG1846" s="303">
        <f t="shared" si="3760"/>
        <v>0</v>
      </c>
      <c r="AH1846" s="303">
        <f t="shared" si="3760"/>
        <v>0</v>
      </c>
      <c r="AI1846" s="303">
        <f t="shared" si="3760"/>
        <v>0</v>
      </c>
      <c r="AJ1846" s="303">
        <f t="shared" si="3760"/>
        <v>0</v>
      </c>
      <c r="AK1846" s="303">
        <f t="shared" si="3760"/>
        <v>0</v>
      </c>
      <c r="AL1846" s="303">
        <f t="shared" si="3760"/>
        <v>0</v>
      </c>
      <c r="AM1846" s="303">
        <f t="shared" si="3760"/>
        <v>0</v>
      </c>
      <c r="AN1846" s="303">
        <f t="shared" si="3760"/>
        <v>0</v>
      </c>
      <c r="AO1846" s="303">
        <f t="shared" si="3760"/>
        <v>0</v>
      </c>
      <c r="AP1846" s="303">
        <f t="shared" si="3760"/>
        <v>0</v>
      </c>
      <c r="AQ1846" s="303">
        <f t="shared" si="3760"/>
        <v>0</v>
      </c>
      <c r="AR1846" s="303">
        <f t="shared" si="3760"/>
        <v>0</v>
      </c>
      <c r="AS1846" s="359">
        <f>SUM(AE1846:AR1846)</f>
        <v>0</v>
      </c>
    </row>
    <row r="1847" spans="1:45" ht="15.75">
      <c r="B1847" s="305" t="s">
        <v>990</v>
      </c>
      <c r="C1847" s="301"/>
      <c r="D1847" s="306"/>
      <c r="E1847" s="293"/>
      <c r="F1847" s="293"/>
      <c r="G1847" s="293"/>
      <c r="H1847" s="293"/>
      <c r="I1847" s="293"/>
      <c r="J1847" s="293"/>
      <c r="K1847" s="293"/>
      <c r="L1847" s="293"/>
      <c r="M1847" s="293"/>
      <c r="N1847" s="293"/>
      <c r="O1847" s="293"/>
      <c r="P1847" s="293"/>
      <c r="Q1847" s="293"/>
      <c r="R1847" s="260"/>
      <c r="S1847" s="293"/>
      <c r="T1847" s="293"/>
      <c r="U1847" s="293"/>
      <c r="V1847" s="306"/>
      <c r="W1847" s="306"/>
      <c r="X1847" s="306"/>
      <c r="Y1847" s="306"/>
      <c r="Z1847" s="293"/>
      <c r="AA1847" s="293"/>
      <c r="AB1847" s="293"/>
      <c r="AC1847" s="293"/>
      <c r="AD1847" s="293"/>
      <c r="AE1847" s="307"/>
      <c r="AF1847" s="307"/>
      <c r="AG1847" s="307"/>
      <c r="AH1847" s="307"/>
      <c r="AI1847" s="307"/>
      <c r="AJ1847" s="307"/>
      <c r="AK1847" s="307"/>
      <c r="AL1847" s="307"/>
      <c r="AM1847" s="307"/>
      <c r="AN1847" s="307"/>
      <c r="AO1847" s="307"/>
      <c r="AP1847" s="307"/>
      <c r="AQ1847" s="307"/>
      <c r="AR1847" s="307"/>
      <c r="AS1847" s="359">
        <f>AS1845-AS1846</f>
        <v>0</v>
      </c>
    </row>
    <row r="1848" spans="1:45">
      <c r="B1848" s="334"/>
      <c r="C1848" s="396"/>
      <c r="D1848" s="396"/>
      <c r="E1848" s="397"/>
      <c r="F1848" s="397"/>
      <c r="G1848" s="397"/>
      <c r="H1848" s="397"/>
      <c r="I1848" s="397"/>
      <c r="J1848" s="397"/>
      <c r="K1848" s="397"/>
      <c r="L1848" s="397"/>
      <c r="M1848" s="397"/>
      <c r="N1848" s="397"/>
      <c r="O1848" s="397"/>
      <c r="P1848" s="397"/>
      <c r="Q1848" s="397"/>
      <c r="R1848" s="398"/>
      <c r="S1848" s="397"/>
      <c r="T1848" s="397"/>
      <c r="U1848" s="397"/>
      <c r="V1848" s="396"/>
      <c r="W1848" s="399"/>
      <c r="X1848" s="396"/>
      <c r="Y1848" s="396"/>
      <c r="Z1848" s="397"/>
      <c r="AA1848" s="397"/>
      <c r="AB1848" s="397"/>
      <c r="AC1848" s="397"/>
      <c r="AD1848" s="397"/>
      <c r="AE1848" s="683"/>
      <c r="AF1848" s="683"/>
      <c r="AG1848" s="683"/>
      <c r="AH1848" s="683"/>
      <c r="AI1848" s="683"/>
      <c r="AJ1848" s="683"/>
      <c r="AK1848" s="683"/>
      <c r="AL1848" s="683"/>
      <c r="AM1848" s="683"/>
      <c r="AN1848" s="683"/>
      <c r="AO1848" s="683"/>
      <c r="AP1848" s="683"/>
      <c r="AQ1848" s="683"/>
      <c r="AR1848" s="683"/>
      <c r="AS1848" s="695"/>
    </row>
    <row r="1849" spans="1:45" ht="19.5" customHeight="1">
      <c r="B1849" s="322" t="s">
        <v>589</v>
      </c>
      <c r="C1849" s="340"/>
      <c r="D1849" s="341"/>
      <c r="E1849" s="341"/>
      <c r="F1849" s="341"/>
      <c r="G1849" s="341"/>
      <c r="H1849" s="341"/>
      <c r="I1849" s="341"/>
      <c r="J1849" s="341"/>
      <c r="K1849" s="341"/>
      <c r="L1849" s="341"/>
      <c r="M1849" s="341"/>
      <c r="N1849" s="341"/>
      <c r="O1849" s="341"/>
      <c r="P1849" s="341"/>
      <c r="Q1849" s="341"/>
      <c r="R1849" s="341"/>
      <c r="S1849" s="341"/>
      <c r="T1849" s="341"/>
      <c r="U1849" s="341"/>
      <c r="V1849" s="325"/>
      <c r="W1849" s="326"/>
      <c r="X1849" s="341"/>
      <c r="Y1849" s="341"/>
      <c r="Z1849" s="341"/>
      <c r="AA1849" s="341"/>
      <c r="AB1849" s="341"/>
      <c r="AC1849" s="341"/>
      <c r="AD1849" s="341"/>
      <c r="AE1849" s="342"/>
      <c r="AF1849" s="342"/>
      <c r="AG1849" s="342"/>
      <c r="AH1849" s="342"/>
      <c r="AI1849" s="342"/>
      <c r="AJ1849" s="342"/>
      <c r="AK1849" s="342"/>
      <c r="AL1849" s="342"/>
      <c r="AM1849" s="342"/>
      <c r="AN1849" s="342"/>
      <c r="AO1849" s="342"/>
      <c r="AP1849" s="342"/>
      <c r="AQ1849" s="342"/>
      <c r="AR1849" s="342"/>
      <c r="AS1849" s="342"/>
    </row>
    <row r="1850" spans="1:45" ht="19.5" customHeight="1">
      <c r="B1850" s="672"/>
      <c r="C1850" s="673"/>
      <c r="D1850" s="654"/>
      <c r="E1850" s="654"/>
      <c r="F1850" s="654"/>
      <c r="G1850" s="654"/>
      <c r="H1850" s="654"/>
      <c r="I1850" s="654"/>
      <c r="J1850" s="654"/>
      <c r="K1850" s="654"/>
      <c r="L1850" s="654"/>
      <c r="M1850" s="654"/>
      <c r="N1850" s="654"/>
      <c r="O1850" s="654"/>
      <c r="P1850" s="654"/>
      <c r="Q1850" s="654"/>
      <c r="R1850" s="654"/>
      <c r="S1850" s="654"/>
      <c r="T1850" s="654"/>
      <c r="U1850" s="654"/>
      <c r="V1850" s="264"/>
      <c r="W1850" s="674"/>
      <c r="X1850" s="654"/>
      <c r="Y1850" s="654"/>
      <c r="Z1850" s="654"/>
      <c r="AA1850" s="654"/>
      <c r="AB1850" s="654"/>
      <c r="AC1850" s="654"/>
      <c r="AD1850" s="654"/>
      <c r="AE1850" s="219"/>
      <c r="AF1850" s="219"/>
      <c r="AG1850" s="219"/>
      <c r="AH1850" s="219"/>
      <c r="AI1850" s="219"/>
      <c r="AJ1850" s="219"/>
      <c r="AK1850" s="219"/>
      <c r="AL1850" s="219"/>
      <c r="AM1850" s="219"/>
      <c r="AN1850" s="219"/>
      <c r="AO1850" s="219"/>
      <c r="AP1850" s="219"/>
      <c r="AQ1850" s="219"/>
      <c r="AR1850" s="219"/>
      <c r="AS1850" s="219"/>
    </row>
    <row r="1851" spans="1:45" ht="15.75">
      <c r="B1851" s="241" t="s">
        <v>822</v>
      </c>
      <c r="C1851" s="242"/>
      <c r="D1851" s="511" t="s">
        <v>526</v>
      </c>
      <c r="E1851" s="217"/>
      <c r="F1851" s="511"/>
      <c r="G1851" s="217"/>
      <c r="H1851" s="217"/>
      <c r="I1851" s="217"/>
      <c r="J1851" s="217"/>
      <c r="K1851" s="217"/>
      <c r="L1851" s="217"/>
      <c r="M1851" s="217"/>
      <c r="N1851" s="217"/>
      <c r="O1851" s="217"/>
      <c r="P1851" s="217"/>
      <c r="Q1851" s="217"/>
      <c r="R1851" s="242"/>
      <c r="S1851" s="217"/>
      <c r="T1851" s="217"/>
      <c r="U1851" s="217"/>
      <c r="V1851" s="217"/>
      <c r="W1851" s="217"/>
      <c r="X1851" s="217"/>
      <c r="Y1851" s="217"/>
      <c r="Z1851" s="217"/>
      <c r="AA1851" s="217"/>
      <c r="AB1851" s="217"/>
      <c r="AC1851" s="217"/>
      <c r="AD1851" s="217"/>
      <c r="AE1851" s="231"/>
      <c r="AF1851" s="229"/>
      <c r="AG1851" s="229"/>
      <c r="AH1851" s="229"/>
      <c r="AI1851" s="229"/>
      <c r="AJ1851" s="229"/>
      <c r="AK1851" s="229"/>
      <c r="AL1851" s="229"/>
      <c r="AM1851" s="229"/>
      <c r="AN1851" s="229"/>
      <c r="AO1851" s="229"/>
      <c r="AP1851" s="229"/>
      <c r="AQ1851" s="229"/>
      <c r="AR1851" s="229"/>
    </row>
    <row r="1852" spans="1:45" ht="39.75" customHeight="1">
      <c r="B1852" s="913" t="s">
        <v>211</v>
      </c>
      <c r="C1852" s="922" t="s">
        <v>33</v>
      </c>
      <c r="D1852" s="244" t="s">
        <v>422</v>
      </c>
      <c r="E1852" s="924" t="s">
        <v>209</v>
      </c>
      <c r="F1852" s="925"/>
      <c r="G1852" s="925"/>
      <c r="H1852" s="925"/>
      <c r="I1852" s="925"/>
      <c r="J1852" s="925"/>
      <c r="K1852" s="925"/>
      <c r="L1852" s="925"/>
      <c r="M1852" s="925"/>
      <c r="N1852" s="925"/>
      <c r="O1852" s="925"/>
      <c r="P1852" s="926"/>
      <c r="Q1852" s="922" t="s">
        <v>213</v>
      </c>
      <c r="R1852" s="244" t="s">
        <v>423</v>
      </c>
      <c r="S1852" s="919" t="s">
        <v>212</v>
      </c>
      <c r="T1852" s="920"/>
      <c r="U1852" s="920"/>
      <c r="V1852" s="920"/>
      <c r="W1852" s="920"/>
      <c r="X1852" s="920"/>
      <c r="Y1852" s="920"/>
      <c r="Z1852" s="920"/>
      <c r="AA1852" s="920"/>
      <c r="AB1852" s="920"/>
      <c r="AC1852" s="920"/>
      <c r="AD1852" s="927"/>
      <c r="AE1852" s="919" t="s">
        <v>243</v>
      </c>
      <c r="AF1852" s="920"/>
      <c r="AG1852" s="920"/>
      <c r="AH1852" s="920"/>
      <c r="AI1852" s="920"/>
      <c r="AJ1852" s="920"/>
      <c r="AK1852" s="920"/>
      <c r="AL1852" s="920"/>
      <c r="AM1852" s="920"/>
      <c r="AN1852" s="920"/>
      <c r="AO1852" s="920"/>
      <c r="AP1852" s="920"/>
      <c r="AQ1852" s="920"/>
      <c r="AR1852" s="920"/>
      <c r="AS1852" s="921"/>
    </row>
    <row r="1853" spans="1:45" ht="65.25" customHeight="1">
      <c r="B1853" s="914"/>
      <c r="C1853" s="916"/>
      <c r="D1853" s="245">
        <v>2027</v>
      </c>
      <c r="E1853" s="245">
        <v>2028</v>
      </c>
      <c r="F1853" s="245">
        <v>2029</v>
      </c>
      <c r="G1853" s="245">
        <v>2030</v>
      </c>
      <c r="H1853" s="245">
        <v>2031</v>
      </c>
      <c r="I1853" s="245">
        <v>2032</v>
      </c>
      <c r="J1853" s="245">
        <v>2033</v>
      </c>
      <c r="K1853" s="245">
        <v>2034</v>
      </c>
      <c r="L1853" s="245">
        <v>2035</v>
      </c>
      <c r="M1853" s="245">
        <v>2036</v>
      </c>
      <c r="N1853" s="245">
        <v>2037</v>
      </c>
      <c r="O1853" s="245">
        <v>2038</v>
      </c>
      <c r="P1853" s="245">
        <v>2039</v>
      </c>
      <c r="Q1853" s="923"/>
      <c r="R1853" s="245">
        <v>2027</v>
      </c>
      <c r="S1853" s="245">
        <v>2028</v>
      </c>
      <c r="T1853" s="245">
        <v>2029</v>
      </c>
      <c r="U1853" s="245">
        <v>2030</v>
      </c>
      <c r="V1853" s="245">
        <v>2031</v>
      </c>
      <c r="W1853" s="245">
        <v>2032</v>
      </c>
      <c r="X1853" s="245">
        <v>2033</v>
      </c>
      <c r="Y1853" s="245">
        <v>2034</v>
      </c>
      <c r="Z1853" s="245">
        <v>2035</v>
      </c>
      <c r="AA1853" s="245">
        <v>2036</v>
      </c>
      <c r="AB1853" s="245">
        <v>2037</v>
      </c>
      <c r="AC1853" s="245">
        <v>2038</v>
      </c>
      <c r="AD1853" s="245">
        <v>2039</v>
      </c>
      <c r="AE1853" s="245" t="str">
        <f>'1.  LRAMVA Summary'!$D$53</f>
        <v>Residential</v>
      </c>
      <c r="AF1853" s="245" t="str">
        <f>'1.  LRAMVA Summary'!$E$53</f>
        <v>Competitive Sector Multi-Unit Residential Service</v>
      </c>
      <c r="AG1853" s="245" t="str">
        <f>'1.  LRAMVA Summary'!$F$53</f>
        <v>GS &lt;50kW</v>
      </c>
      <c r="AH1853" s="245" t="str">
        <f>'1.  LRAMVA Summary'!$G$53</f>
        <v>GS 50-999kW</v>
      </c>
      <c r="AI1853" s="245" t="str">
        <f>'1.  LRAMVA Summary'!$H$53</f>
        <v>GS 1000-4999kW</v>
      </c>
      <c r="AJ1853" s="245" t="str">
        <f>'1.  LRAMVA Summary'!$I$53</f>
        <v>Large Use</v>
      </c>
      <c r="AK1853" s="245" t="str">
        <f>'1.  LRAMVA Summary'!$J$53</f>
        <v/>
      </c>
      <c r="AL1853" s="245" t="str">
        <f>'1.  LRAMVA Summary'!$K$53</f>
        <v/>
      </c>
      <c r="AM1853" s="245" t="str">
        <f>'1.  LRAMVA Summary'!$L$53</f>
        <v/>
      </c>
      <c r="AN1853" s="245" t="str">
        <f>'1.  LRAMVA Summary'!$M$53</f>
        <v/>
      </c>
      <c r="AO1853" s="245" t="str">
        <f>'1.  LRAMVA Summary'!$N$53</f>
        <v/>
      </c>
      <c r="AP1853" s="245" t="str">
        <f>'1.  LRAMVA Summary'!$O$53</f>
        <v/>
      </c>
      <c r="AQ1853" s="245" t="str">
        <f>'1.  LRAMVA Summary'!$P$53</f>
        <v/>
      </c>
      <c r="AR1853" s="245" t="str">
        <f>'1.  LRAMVA Summary'!$Q$53</f>
        <v/>
      </c>
      <c r="AS1853" s="247" t="str">
        <f>'1.  LRAMVA Summary'!$R$53</f>
        <v>Total</v>
      </c>
    </row>
    <row r="1854" spans="1:45" ht="15" hidden="1" customHeight="1" outlineLevel="1">
      <c r="A1854" s="464"/>
      <c r="B1854" s="254"/>
      <c r="C1854" s="265"/>
      <c r="D1854" s="251"/>
      <c r="E1854" s="251"/>
      <c r="F1854" s="251"/>
      <c r="G1854" s="251"/>
      <c r="H1854" s="251"/>
      <c r="I1854" s="251"/>
      <c r="J1854" s="251"/>
      <c r="K1854" s="251"/>
      <c r="L1854" s="251"/>
      <c r="M1854" s="251"/>
      <c r="N1854" s="251"/>
      <c r="O1854" s="251"/>
      <c r="P1854" s="251"/>
      <c r="Q1854" s="251"/>
      <c r="R1854" s="251"/>
      <c r="S1854" s="251"/>
      <c r="T1854" s="251"/>
      <c r="U1854" s="251"/>
      <c r="V1854" s="251"/>
      <c r="W1854" s="251"/>
      <c r="X1854" s="251"/>
      <c r="Y1854" s="251"/>
      <c r="Z1854" s="251"/>
      <c r="AA1854" s="251"/>
      <c r="AB1854" s="251"/>
      <c r="AC1854" s="251"/>
      <c r="AD1854" s="251"/>
      <c r="AE1854" s="251">
        <f>'1.  LRAMVA Summary'!D744</f>
        <v>0</v>
      </c>
      <c r="AF1854" s="251">
        <f>'1.  LRAMVA Summary'!E744</f>
        <v>0</v>
      </c>
      <c r="AG1854" s="251">
        <f>'1.  LRAMVA Summary'!F744</f>
        <v>0</v>
      </c>
      <c r="AH1854" s="251">
        <f>'1.  LRAMVA Summary'!G744</f>
        <v>0</v>
      </c>
      <c r="AI1854" s="251">
        <f>'1.  LRAMVA Summary'!H744</f>
        <v>0</v>
      </c>
      <c r="AJ1854" s="251">
        <f>'1.  LRAMVA Summary'!I744</f>
        <v>0</v>
      </c>
      <c r="AK1854" s="251">
        <f>'1.  LRAMVA Summary'!J744</f>
        <v>0</v>
      </c>
      <c r="AL1854" s="251">
        <f>'1.  LRAMVA Summary'!K744</f>
        <v>0</v>
      </c>
      <c r="AM1854" s="251">
        <f>'1.  LRAMVA Summary'!L744</f>
        <v>0</v>
      </c>
      <c r="AN1854" s="251">
        <f>'1.  LRAMVA Summary'!M744</f>
        <v>0</v>
      </c>
      <c r="AO1854" s="251">
        <f>'1.  LRAMVA Summary'!N744</f>
        <v>0</v>
      </c>
      <c r="AP1854" s="251">
        <f>'1.  LRAMVA Summary'!O744</f>
        <v>0</v>
      </c>
      <c r="AQ1854" s="251">
        <f>'1.  LRAMVA Summary'!P744</f>
        <v>0</v>
      </c>
      <c r="AR1854" s="251">
        <f>'1.  LRAMVA Summary'!Q744</f>
        <v>0</v>
      </c>
      <c r="AS1854" s="252"/>
    </row>
    <row r="1855" spans="1:45" ht="15.75" collapsed="1">
      <c r="B1855" s="733"/>
      <c r="C1855" s="294"/>
      <c r="D1855" s="294"/>
      <c r="E1855" s="294"/>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738"/>
      <c r="AE1855" s="251" t="str">
        <f>'1.  LRAMVA Summary'!$D$54</f>
        <v>kWh</v>
      </c>
      <c r="AF1855" s="251" t="str">
        <f>'1.  LRAMVA Summary'!$E$54</f>
        <v>kWh</v>
      </c>
      <c r="AG1855" s="251" t="str">
        <f>'1.  LRAMVA Summary'!$F$54</f>
        <v>kWh</v>
      </c>
      <c r="AH1855" s="251" t="str">
        <f>'1.  LRAMVA Summary'!$G$54</f>
        <v>kW</v>
      </c>
      <c r="AI1855" s="251" t="str">
        <f>'1.  LRAMVA Summary'!$H$54</f>
        <v>kW</v>
      </c>
      <c r="AJ1855" s="251" t="str">
        <f>'1.  LRAMVA Summary'!$I$54</f>
        <v>kW</v>
      </c>
      <c r="AK1855" s="251">
        <f>'1.  LRAMVA Summary'!$J$54</f>
        <v>0</v>
      </c>
      <c r="AL1855" s="251">
        <f>'1.  LRAMVA Summary'!$K$54</f>
        <v>0</v>
      </c>
      <c r="AM1855" s="251">
        <f>'1.  LRAMVA Summary'!$L$54</f>
        <v>0</v>
      </c>
      <c r="AN1855" s="251">
        <f>'1.  LRAMVA Summary'!$M$54</f>
        <v>0</v>
      </c>
      <c r="AO1855" s="251">
        <f>'1.  LRAMVA Summary'!$N$54</f>
        <v>0</v>
      </c>
      <c r="AP1855" s="251">
        <f>'1.  LRAMVA Summary'!$O$54</f>
        <v>0</v>
      </c>
      <c r="AQ1855" s="251">
        <f>'1.  LRAMVA Summary'!$P$54</f>
        <v>0</v>
      </c>
      <c r="AR1855" s="251">
        <f>'1.  LRAMVA Summary'!$Q$54</f>
        <v>0</v>
      </c>
      <c r="AS1855" s="289"/>
    </row>
    <row r="1856" spans="1:45" ht="15.75">
      <c r="B1856" s="734" t="s">
        <v>934</v>
      </c>
      <c r="C1856" s="294"/>
      <c r="D1856" s="294"/>
      <c r="E1856" s="294"/>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738"/>
      <c r="AE1856" s="736">
        <v>0</v>
      </c>
      <c r="AF1856" s="731">
        <v>0</v>
      </c>
      <c r="AG1856" s="731">
        <v>0</v>
      </c>
      <c r="AH1856" s="731">
        <v>0</v>
      </c>
      <c r="AI1856" s="731">
        <v>0</v>
      </c>
      <c r="AJ1856" s="731">
        <v>0</v>
      </c>
      <c r="AK1856" s="731">
        <v>0</v>
      </c>
      <c r="AL1856" s="731">
        <v>0</v>
      </c>
      <c r="AM1856" s="731">
        <v>0</v>
      </c>
      <c r="AN1856" s="731">
        <v>0</v>
      </c>
      <c r="AO1856" s="731">
        <v>0</v>
      </c>
      <c r="AP1856" s="731">
        <v>0</v>
      </c>
      <c r="AQ1856" s="731">
        <v>0</v>
      </c>
      <c r="AR1856" s="731">
        <v>0</v>
      </c>
      <c r="AS1856" s="732"/>
    </row>
    <row r="1857" spans="2:45" ht="15.75">
      <c r="B1857" s="735" t="s">
        <v>823</v>
      </c>
      <c r="C1857" s="355"/>
      <c r="D1857" s="355"/>
      <c r="E1857" s="355"/>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c r="AA1857" s="355"/>
      <c r="AB1857" s="355"/>
      <c r="AC1857" s="355"/>
      <c r="AD1857" s="739"/>
      <c r="AE1857" s="737">
        <f>HLOOKUP(AE1853,'2. LRAMVA Threshold'!$B$42:$Q$60,19,FALSE)</f>
        <v>0</v>
      </c>
      <c r="AF1857" s="737">
        <f>HLOOKUP(AF1853,'2. LRAMVA Threshold'!$B$42:$Q$60,19,FALSE)</f>
        <v>0</v>
      </c>
      <c r="AG1857" s="737">
        <f>HLOOKUP(AG1853,'2. LRAMVA Threshold'!$B$42:$Q$60,19,FALSE)</f>
        <v>0</v>
      </c>
      <c r="AH1857" s="737">
        <f>HLOOKUP(AH1853,'2. LRAMVA Threshold'!$B$42:$Q$60,19,FALSE)</f>
        <v>0</v>
      </c>
      <c r="AI1857" s="737">
        <f>HLOOKUP(AI1853,'2. LRAMVA Threshold'!$B$42:$Q$60,19,FALSE)</f>
        <v>0</v>
      </c>
      <c r="AJ1857" s="737">
        <f>HLOOKUP(AJ1853,'2. LRAMVA Threshold'!$B$42:$Q$60,19,FALSE)</f>
        <v>0</v>
      </c>
      <c r="AK1857" s="737">
        <f>HLOOKUP(AK1853,'2. LRAMVA Threshold'!$B$42:$Q$60,19,FALSE)</f>
        <v>0</v>
      </c>
      <c r="AL1857" s="737">
        <f>HLOOKUP(AL1853,'2. LRAMVA Threshold'!$B$42:$Q$60,19,FALSE)</f>
        <v>0</v>
      </c>
      <c r="AM1857" s="737">
        <f>HLOOKUP(AM1853,'2. LRAMVA Threshold'!$B$42:$Q$60,19,FALSE)</f>
        <v>0</v>
      </c>
      <c r="AN1857" s="737">
        <f>HLOOKUP(AN1853,'2. LRAMVA Threshold'!$B$42:$Q$60,19,FALSE)</f>
        <v>0</v>
      </c>
      <c r="AO1857" s="737">
        <f>HLOOKUP(AO1853,'2. LRAMVA Threshold'!$B$42:$Q$60,19,FALSE)</f>
        <v>0</v>
      </c>
      <c r="AP1857" s="737">
        <f>HLOOKUP(AP1853,'2. LRAMVA Threshold'!$B$42:$Q$60,19,FALSE)</f>
        <v>0</v>
      </c>
      <c r="AQ1857" s="737">
        <f>HLOOKUP(AQ1853,'2. LRAMVA Threshold'!$B$42:$Q$60,19,FALSE)</f>
        <v>0</v>
      </c>
      <c r="AR1857" s="737">
        <f>HLOOKUP(AR1853,'2. LRAMVA Threshold'!$B$42:$Q$60,19,FALSE)</f>
        <v>0</v>
      </c>
      <c r="AS1857" s="393"/>
    </row>
    <row r="1858" spans="2:45">
      <c r="B1858" s="346"/>
      <c r="C1858" s="292"/>
      <c r="D1858" s="293"/>
      <c r="E1858" s="293"/>
      <c r="F1858" s="293"/>
      <c r="G1858" s="293"/>
      <c r="H1858" s="293"/>
      <c r="I1858" s="293"/>
      <c r="J1858" s="293"/>
      <c r="K1858" s="293"/>
      <c r="L1858" s="293"/>
      <c r="M1858" s="293"/>
      <c r="N1858" s="293"/>
      <c r="O1858" s="293"/>
      <c r="P1858" s="293"/>
      <c r="Q1858" s="293"/>
      <c r="R1858" s="294"/>
      <c r="S1858" s="293"/>
      <c r="T1858" s="293"/>
      <c r="U1858" s="293"/>
      <c r="V1858" s="263"/>
      <c r="W1858" s="263"/>
      <c r="X1858" s="263"/>
      <c r="Y1858" s="263"/>
      <c r="Z1858" s="293"/>
      <c r="AA1858" s="293"/>
      <c r="AB1858" s="293"/>
      <c r="AC1858" s="293"/>
      <c r="AD1858" s="293"/>
      <c r="AE1858" s="387"/>
      <c r="AF1858" s="387"/>
      <c r="AG1858" s="387"/>
      <c r="AH1858" s="387"/>
      <c r="AI1858" s="387"/>
      <c r="AJ1858" s="387"/>
      <c r="AK1858" s="387"/>
      <c r="AL1858" s="351"/>
      <c r="AM1858" s="351"/>
      <c r="AN1858" s="351"/>
      <c r="AO1858" s="351"/>
      <c r="AP1858" s="351"/>
      <c r="AQ1858" s="351"/>
      <c r="AR1858" s="351"/>
      <c r="AS1858" s="352"/>
    </row>
    <row r="1859" spans="2:45">
      <c r="B1859" s="283" t="s">
        <v>961</v>
      </c>
      <c r="C1859" s="296"/>
      <c r="D1859" s="296"/>
      <c r="E1859" s="329"/>
      <c r="F1859" s="329"/>
      <c r="G1859" s="329"/>
      <c r="H1859" s="329"/>
      <c r="I1859" s="329"/>
      <c r="J1859" s="329"/>
      <c r="K1859" s="329"/>
      <c r="L1859" s="329"/>
      <c r="M1859" s="329"/>
      <c r="N1859" s="329"/>
      <c r="O1859" s="329"/>
      <c r="P1859" s="329"/>
      <c r="Q1859" s="329"/>
      <c r="R1859" s="251"/>
      <c r="S1859" s="298"/>
      <c r="T1859" s="298"/>
      <c r="U1859" s="298"/>
      <c r="V1859" s="297"/>
      <c r="W1859" s="297"/>
      <c r="X1859" s="297"/>
      <c r="Y1859" s="297"/>
      <c r="Z1859" s="298"/>
      <c r="AA1859" s="298"/>
      <c r="AB1859" s="298"/>
      <c r="AC1859" s="298"/>
      <c r="AD1859" s="298"/>
      <c r="AE1859" s="828"/>
      <c r="AF1859" s="828"/>
      <c r="AG1859" s="828"/>
      <c r="AH1859" s="828"/>
      <c r="AI1859" s="828"/>
      <c r="AJ1859" s="828"/>
      <c r="AK1859" s="729">
        <f>HLOOKUP(AK35,'3.  Distribution Rates'!$C$172:$P$186,15,FALSE)</f>
        <v>0</v>
      </c>
      <c r="AL1859" s="729">
        <f>HLOOKUP(AL35,'3.  Distribution Rates'!$C$172:$P$186,15,FALSE)</f>
        <v>0</v>
      </c>
      <c r="AM1859" s="729">
        <f>HLOOKUP(AM35,'3.  Distribution Rates'!$C$172:$P$186,15,FALSE)</f>
        <v>0</v>
      </c>
      <c r="AN1859" s="729">
        <f>HLOOKUP(AN35,'3.  Distribution Rates'!$C$172:$P$186,15,FALSE)</f>
        <v>0</v>
      </c>
      <c r="AO1859" s="729">
        <f>HLOOKUP(AO35,'3.  Distribution Rates'!$C$172:$P$186,15,FALSE)</f>
        <v>0</v>
      </c>
      <c r="AP1859" s="729">
        <f>HLOOKUP(AP35,'3.  Distribution Rates'!$C$172:$P$186,15,FALSE)</f>
        <v>0</v>
      </c>
      <c r="AQ1859" s="729">
        <f>HLOOKUP(AQ35,'3.  Distribution Rates'!$C$172:$P$186,15,FALSE)</f>
        <v>0</v>
      </c>
      <c r="AR1859" s="729">
        <f>HLOOKUP(AR35,'3.  Distribution Rates'!$C$172:$P$186,15,FALSE)</f>
        <v>0</v>
      </c>
      <c r="AS1859" s="395"/>
    </row>
    <row r="1860" spans="2:45">
      <c r="B1860" s="283" t="s">
        <v>824</v>
      </c>
      <c r="C1860" s="301"/>
      <c r="D1860" s="243"/>
      <c r="E1860" s="240"/>
      <c r="F1860" s="240"/>
      <c r="G1860" s="240"/>
      <c r="H1860" s="240"/>
      <c r="I1860" s="240"/>
      <c r="J1860" s="240"/>
      <c r="K1860" s="240"/>
      <c r="L1860" s="240"/>
      <c r="M1860" s="240"/>
      <c r="N1860" s="240"/>
      <c r="O1860" s="240"/>
      <c r="P1860" s="240"/>
      <c r="Q1860" s="240"/>
      <c r="R1860" s="251"/>
      <c r="S1860" s="240"/>
      <c r="T1860" s="240"/>
      <c r="U1860" s="240"/>
      <c r="V1860" s="243"/>
      <c r="W1860" s="243"/>
      <c r="X1860" s="243"/>
      <c r="Y1860" s="243"/>
      <c r="Z1860" s="240"/>
      <c r="AA1860" s="240"/>
      <c r="AB1860" s="240"/>
      <c r="AC1860" s="240"/>
      <c r="AD1860" s="240"/>
      <c r="AE1860" s="331">
        <f>'4.  2011-2014 LRAM'!AM150*AE1859</f>
        <v>0</v>
      </c>
      <c r="AF1860" s="331">
        <f>'4.  2011-2014 LRAM'!AN150*AF1859</f>
        <v>0</v>
      </c>
      <c r="AG1860" s="331">
        <f>'4.  2011-2014 LRAM'!AO150*AG1859</f>
        <v>0</v>
      </c>
      <c r="AH1860" s="331">
        <f>'4.  2011-2014 LRAM'!AP150*AH1859</f>
        <v>0</v>
      </c>
      <c r="AI1860" s="331">
        <f>'4.  2011-2014 LRAM'!AQ150*AI1859</f>
        <v>0</v>
      </c>
      <c r="AJ1860" s="331">
        <f>'4.  2011-2014 LRAM'!AR150*AJ1859</f>
        <v>0</v>
      </c>
      <c r="AK1860" s="331">
        <f>'4.  2011-2014 LRAM'!AS150*AK1859</f>
        <v>0</v>
      </c>
      <c r="AL1860" s="331">
        <f>'4.  2011-2014 LRAM'!AT150*AL1859</f>
        <v>0</v>
      </c>
      <c r="AM1860" s="331">
        <f>'4.  2011-2014 LRAM'!AU150*AM1859</f>
        <v>0</v>
      </c>
      <c r="AN1860" s="331">
        <f>'4.  2011-2014 LRAM'!AV150*AN1859</f>
        <v>0</v>
      </c>
      <c r="AO1860" s="331">
        <f>'4.  2011-2014 LRAM'!AW150*AO1859</f>
        <v>0</v>
      </c>
      <c r="AP1860" s="331">
        <f>'4.  2011-2014 LRAM'!AX150*AP1859</f>
        <v>0</v>
      </c>
      <c r="AQ1860" s="331">
        <f>'4.  2011-2014 LRAM'!AY150*AQ1859</f>
        <v>0</v>
      </c>
      <c r="AR1860" s="331">
        <f>'4.  2011-2014 LRAM'!AZ150*AR1859</f>
        <v>0</v>
      </c>
      <c r="AS1860" s="543">
        <f>SUM(AE1860:AR1860)</f>
        <v>0</v>
      </c>
    </row>
    <row r="1861" spans="2:45">
      <c r="B1861" s="283" t="s">
        <v>825</v>
      </c>
      <c r="C1861" s="301"/>
      <c r="D1861" s="243"/>
      <c r="E1861" s="240"/>
      <c r="F1861" s="240"/>
      <c r="G1861" s="240"/>
      <c r="H1861" s="240"/>
      <c r="I1861" s="240"/>
      <c r="J1861" s="240"/>
      <c r="K1861" s="240"/>
      <c r="L1861" s="240"/>
      <c r="M1861" s="240"/>
      <c r="N1861" s="240"/>
      <c r="O1861" s="240"/>
      <c r="P1861" s="240"/>
      <c r="Q1861" s="240"/>
      <c r="R1861" s="251"/>
      <c r="S1861" s="240"/>
      <c r="T1861" s="240"/>
      <c r="U1861" s="240"/>
      <c r="V1861" s="243"/>
      <c r="W1861" s="243"/>
      <c r="X1861" s="243"/>
      <c r="Y1861" s="243"/>
      <c r="Z1861" s="240"/>
      <c r="AA1861" s="240"/>
      <c r="AB1861" s="240"/>
      <c r="AC1861" s="240"/>
      <c r="AD1861" s="240"/>
      <c r="AE1861" s="331">
        <f>'4.  2011-2014 LRAM'!AM289*AE1859</f>
        <v>0</v>
      </c>
      <c r="AF1861" s="331">
        <f>'4.  2011-2014 LRAM'!AN289*AF1859</f>
        <v>0</v>
      </c>
      <c r="AG1861" s="331">
        <f>'4.  2011-2014 LRAM'!AO289*AG1859</f>
        <v>0</v>
      </c>
      <c r="AH1861" s="331">
        <f>'4.  2011-2014 LRAM'!AP289*AH1859</f>
        <v>0</v>
      </c>
      <c r="AI1861" s="331">
        <f>'4.  2011-2014 LRAM'!AQ289*AI1859</f>
        <v>0</v>
      </c>
      <c r="AJ1861" s="331">
        <f>'4.  2011-2014 LRAM'!AR289*AJ1859</f>
        <v>0</v>
      </c>
      <c r="AK1861" s="331">
        <f>'4.  2011-2014 LRAM'!AS289*AK1859</f>
        <v>0</v>
      </c>
      <c r="AL1861" s="331">
        <f>'4.  2011-2014 LRAM'!AT289*AL1859</f>
        <v>0</v>
      </c>
      <c r="AM1861" s="331">
        <f>'4.  2011-2014 LRAM'!AU289*AM1859</f>
        <v>0</v>
      </c>
      <c r="AN1861" s="331">
        <f>'4.  2011-2014 LRAM'!AV289*AN1859</f>
        <v>0</v>
      </c>
      <c r="AO1861" s="331">
        <f>'4.  2011-2014 LRAM'!AW289*AO1859</f>
        <v>0</v>
      </c>
      <c r="AP1861" s="331">
        <f>'4.  2011-2014 LRAM'!AX289*AP1859</f>
        <v>0</v>
      </c>
      <c r="AQ1861" s="331">
        <f>'4.  2011-2014 LRAM'!AY289*AQ1859</f>
        <v>0</v>
      </c>
      <c r="AR1861" s="331">
        <f>'4.  2011-2014 LRAM'!AZ289*AR1859</f>
        <v>0</v>
      </c>
      <c r="AS1861" s="543">
        <f>SUM(AE1861:AR1861)</f>
        <v>0</v>
      </c>
    </row>
    <row r="1862" spans="2:45">
      <c r="B1862" s="283" t="s">
        <v>826</v>
      </c>
      <c r="C1862" s="301"/>
      <c r="D1862" s="243"/>
      <c r="E1862" s="240"/>
      <c r="F1862" s="240"/>
      <c r="G1862" s="240"/>
      <c r="H1862" s="240"/>
      <c r="I1862" s="240"/>
      <c r="J1862" s="240"/>
      <c r="K1862" s="240"/>
      <c r="L1862" s="240"/>
      <c r="M1862" s="240"/>
      <c r="N1862" s="240"/>
      <c r="O1862" s="240"/>
      <c r="P1862" s="240"/>
      <c r="Q1862" s="240"/>
      <c r="R1862" s="251"/>
      <c r="S1862" s="240"/>
      <c r="T1862" s="240"/>
      <c r="U1862" s="240"/>
      <c r="V1862" s="243"/>
      <c r="W1862" s="243"/>
      <c r="X1862" s="243"/>
      <c r="Y1862" s="243"/>
      <c r="Z1862" s="240"/>
      <c r="AA1862" s="240"/>
      <c r="AB1862" s="240"/>
      <c r="AC1862" s="240"/>
      <c r="AD1862" s="240"/>
      <c r="AE1862" s="331">
        <f>'4.  2011-2014 LRAM'!AM425*AE1859</f>
        <v>0</v>
      </c>
      <c r="AF1862" s="331">
        <f>'4.  2011-2014 LRAM'!AN425*AF1859</f>
        <v>0</v>
      </c>
      <c r="AG1862" s="331">
        <f>'4.  2011-2014 LRAM'!AO425*AG1859</f>
        <v>0</v>
      </c>
      <c r="AH1862" s="331">
        <f>'4.  2011-2014 LRAM'!AP425*AH1859</f>
        <v>0</v>
      </c>
      <c r="AI1862" s="331">
        <f>'4.  2011-2014 LRAM'!AQ425*AI1859</f>
        <v>0</v>
      </c>
      <c r="AJ1862" s="331">
        <f>'4.  2011-2014 LRAM'!AR425*AJ1859</f>
        <v>0</v>
      </c>
      <c r="AK1862" s="331">
        <f>'4.  2011-2014 LRAM'!AS425*AK1859</f>
        <v>0</v>
      </c>
      <c r="AL1862" s="331">
        <f>'4.  2011-2014 LRAM'!AT425*AL1859</f>
        <v>0</v>
      </c>
      <c r="AM1862" s="331">
        <f>'4.  2011-2014 LRAM'!AU425*AM1859</f>
        <v>0</v>
      </c>
      <c r="AN1862" s="331">
        <f>'4.  2011-2014 LRAM'!AV425*AN1859</f>
        <v>0</v>
      </c>
      <c r="AO1862" s="331">
        <f>'4.  2011-2014 LRAM'!AW425*AO1859</f>
        <v>0</v>
      </c>
      <c r="AP1862" s="331">
        <f>'4.  2011-2014 LRAM'!AX425*AP1859</f>
        <v>0</v>
      </c>
      <c r="AQ1862" s="331">
        <f>'4.  2011-2014 LRAM'!AY425*AQ1859</f>
        <v>0</v>
      </c>
      <c r="AR1862" s="331">
        <f>'4.  2011-2014 LRAM'!AZ425*AR1859</f>
        <v>0</v>
      </c>
      <c r="AS1862" s="543">
        <f>SUM(AE1862:AR1862)</f>
        <v>0</v>
      </c>
    </row>
    <row r="1863" spans="2:45">
      <c r="B1863" s="283" t="s">
        <v>827</v>
      </c>
      <c r="C1863" s="301"/>
      <c r="D1863" s="243"/>
      <c r="E1863" s="240"/>
      <c r="F1863" s="240"/>
      <c r="G1863" s="240"/>
      <c r="H1863" s="240"/>
      <c r="I1863" s="240"/>
      <c r="J1863" s="240"/>
      <c r="K1863" s="240"/>
      <c r="L1863" s="240"/>
      <c r="M1863" s="240"/>
      <c r="N1863" s="240"/>
      <c r="O1863" s="240"/>
      <c r="P1863" s="240"/>
      <c r="Q1863" s="240"/>
      <c r="R1863" s="251"/>
      <c r="S1863" s="240"/>
      <c r="T1863" s="240"/>
      <c r="U1863" s="240"/>
      <c r="V1863" s="243"/>
      <c r="W1863" s="243"/>
      <c r="X1863" s="243"/>
      <c r="Y1863" s="243"/>
      <c r="Z1863" s="240"/>
      <c r="AA1863" s="240"/>
      <c r="AB1863" s="240"/>
      <c r="AC1863" s="240"/>
      <c r="AD1863" s="240"/>
      <c r="AE1863" s="331">
        <f>'4.  2011-2014 LRAM'!AM562*AE1859</f>
        <v>0</v>
      </c>
      <c r="AF1863" s="331">
        <f>'4.  2011-2014 LRAM'!AN562*AF1859</f>
        <v>0</v>
      </c>
      <c r="AG1863" s="331">
        <f>'4.  2011-2014 LRAM'!AO562*AG1859</f>
        <v>0</v>
      </c>
      <c r="AH1863" s="331">
        <f>'4.  2011-2014 LRAM'!AP562*AH1859</f>
        <v>0</v>
      </c>
      <c r="AI1863" s="331">
        <f>'4.  2011-2014 LRAM'!AQ562*AI1859</f>
        <v>0</v>
      </c>
      <c r="AJ1863" s="331">
        <f>'4.  2011-2014 LRAM'!AR562*AJ1859</f>
        <v>0</v>
      </c>
      <c r="AK1863" s="331">
        <f>'4.  2011-2014 LRAM'!AS562*AK1859</f>
        <v>0</v>
      </c>
      <c r="AL1863" s="331">
        <f>'4.  2011-2014 LRAM'!AT562*AL1859</f>
        <v>0</v>
      </c>
      <c r="AM1863" s="331">
        <f>'4.  2011-2014 LRAM'!AU562*AM1859</f>
        <v>0</v>
      </c>
      <c r="AN1863" s="331">
        <f>'4.  2011-2014 LRAM'!AV562*AN1859</f>
        <v>0</v>
      </c>
      <c r="AO1863" s="331">
        <f>'4.  2011-2014 LRAM'!AW562*AO1859</f>
        <v>0</v>
      </c>
      <c r="AP1863" s="331">
        <f>'4.  2011-2014 LRAM'!AX562*AP1859</f>
        <v>0</v>
      </c>
      <c r="AQ1863" s="331">
        <f>'4.  2011-2014 LRAM'!AY562*AQ1859</f>
        <v>0</v>
      </c>
      <c r="AR1863" s="331">
        <f>'4.  2011-2014 LRAM'!AZ562*AR1859</f>
        <v>0</v>
      </c>
      <c r="AS1863" s="543">
        <f t="shared" ref="AS1863:AS1872" si="3761">SUM(AE1863:AR1863)</f>
        <v>0</v>
      </c>
    </row>
    <row r="1864" spans="2:45">
      <c r="B1864" s="283" t="s">
        <v>828</v>
      </c>
      <c r="C1864" s="301"/>
      <c r="D1864" s="243"/>
      <c r="E1864" s="240"/>
      <c r="F1864" s="240"/>
      <c r="G1864" s="240"/>
      <c r="H1864" s="240"/>
      <c r="I1864" s="240"/>
      <c r="J1864" s="240"/>
      <c r="K1864" s="240"/>
      <c r="L1864" s="240"/>
      <c r="M1864" s="240"/>
      <c r="N1864" s="240"/>
      <c r="O1864" s="240"/>
      <c r="P1864" s="240"/>
      <c r="Q1864" s="240"/>
      <c r="R1864" s="251"/>
      <c r="S1864" s="240"/>
      <c r="T1864" s="240"/>
      <c r="U1864" s="240"/>
      <c r="V1864" s="243"/>
      <c r="W1864" s="243"/>
      <c r="X1864" s="243"/>
      <c r="Y1864" s="243"/>
      <c r="Z1864" s="240"/>
      <c r="AA1864" s="240"/>
      <c r="AB1864" s="240"/>
      <c r="AC1864" s="240"/>
      <c r="AD1864" s="240"/>
      <c r="AE1864" s="331">
        <f t="shared" ref="AE1864:AR1864" si="3762">AE219*AE1859</f>
        <v>0</v>
      </c>
      <c r="AF1864" s="331">
        <f t="shared" si="3762"/>
        <v>0</v>
      </c>
      <c r="AG1864" s="331">
        <f t="shared" si="3762"/>
        <v>0</v>
      </c>
      <c r="AH1864" s="331">
        <f t="shared" si="3762"/>
        <v>0</v>
      </c>
      <c r="AI1864" s="331">
        <f t="shared" si="3762"/>
        <v>0</v>
      </c>
      <c r="AJ1864" s="331">
        <f t="shared" si="3762"/>
        <v>0</v>
      </c>
      <c r="AK1864" s="331">
        <f t="shared" si="3762"/>
        <v>0</v>
      </c>
      <c r="AL1864" s="331">
        <f t="shared" si="3762"/>
        <v>0</v>
      </c>
      <c r="AM1864" s="331">
        <f t="shared" si="3762"/>
        <v>0</v>
      </c>
      <c r="AN1864" s="331">
        <f t="shared" si="3762"/>
        <v>0</v>
      </c>
      <c r="AO1864" s="331">
        <f t="shared" si="3762"/>
        <v>0</v>
      </c>
      <c r="AP1864" s="331">
        <f t="shared" si="3762"/>
        <v>0</v>
      </c>
      <c r="AQ1864" s="331">
        <f t="shared" si="3762"/>
        <v>0</v>
      </c>
      <c r="AR1864" s="331">
        <f t="shared" si="3762"/>
        <v>0</v>
      </c>
      <c r="AS1864" s="543">
        <f t="shared" si="3761"/>
        <v>0</v>
      </c>
    </row>
    <row r="1865" spans="2:45">
      <c r="B1865" s="283" t="s">
        <v>829</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 t="shared" ref="AE1865:AR1865" si="3763">AE409*AE1859</f>
        <v>0</v>
      </c>
      <c r="AF1865" s="331">
        <f t="shared" si="3763"/>
        <v>0</v>
      </c>
      <c r="AG1865" s="331">
        <f t="shared" si="3763"/>
        <v>0</v>
      </c>
      <c r="AH1865" s="331">
        <f t="shared" si="3763"/>
        <v>0</v>
      </c>
      <c r="AI1865" s="331">
        <f t="shared" si="3763"/>
        <v>0</v>
      </c>
      <c r="AJ1865" s="331">
        <f t="shared" si="3763"/>
        <v>0</v>
      </c>
      <c r="AK1865" s="331">
        <f t="shared" si="3763"/>
        <v>0</v>
      </c>
      <c r="AL1865" s="331">
        <f t="shared" si="3763"/>
        <v>0</v>
      </c>
      <c r="AM1865" s="331">
        <f t="shared" si="3763"/>
        <v>0</v>
      </c>
      <c r="AN1865" s="331">
        <f t="shared" si="3763"/>
        <v>0</v>
      </c>
      <c r="AO1865" s="331">
        <f t="shared" si="3763"/>
        <v>0</v>
      </c>
      <c r="AP1865" s="331">
        <f t="shared" si="3763"/>
        <v>0</v>
      </c>
      <c r="AQ1865" s="331">
        <f t="shared" si="3763"/>
        <v>0</v>
      </c>
      <c r="AR1865" s="331">
        <f t="shared" si="3763"/>
        <v>0</v>
      </c>
      <c r="AS1865" s="543">
        <f t="shared" si="3761"/>
        <v>0</v>
      </c>
    </row>
    <row r="1866" spans="2:45">
      <c r="B1866" s="283" t="s">
        <v>830</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 t="shared" ref="AE1866:AR1866" si="3764">AE599*AE1859</f>
        <v>0</v>
      </c>
      <c r="AF1866" s="331">
        <f t="shared" si="3764"/>
        <v>0</v>
      </c>
      <c r="AG1866" s="331">
        <f t="shared" si="3764"/>
        <v>0</v>
      </c>
      <c r="AH1866" s="331">
        <f t="shared" si="3764"/>
        <v>0</v>
      </c>
      <c r="AI1866" s="331">
        <f t="shared" si="3764"/>
        <v>0</v>
      </c>
      <c r="AJ1866" s="331">
        <f t="shared" si="3764"/>
        <v>0</v>
      </c>
      <c r="AK1866" s="331">
        <f t="shared" si="3764"/>
        <v>0</v>
      </c>
      <c r="AL1866" s="331">
        <f t="shared" si="3764"/>
        <v>0</v>
      </c>
      <c r="AM1866" s="331">
        <f t="shared" si="3764"/>
        <v>0</v>
      </c>
      <c r="AN1866" s="331">
        <f t="shared" si="3764"/>
        <v>0</v>
      </c>
      <c r="AO1866" s="331">
        <f t="shared" si="3764"/>
        <v>0</v>
      </c>
      <c r="AP1866" s="331">
        <f t="shared" si="3764"/>
        <v>0</v>
      </c>
      <c r="AQ1866" s="331">
        <f t="shared" si="3764"/>
        <v>0</v>
      </c>
      <c r="AR1866" s="331">
        <f t="shared" si="3764"/>
        <v>0</v>
      </c>
      <c r="AS1866" s="543">
        <f t="shared" si="3761"/>
        <v>0</v>
      </c>
    </row>
    <row r="1867" spans="2:45">
      <c r="B1867" s="283" t="s">
        <v>831</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 t="shared" ref="AE1867:AR1867" si="3765">AE789*AE1859</f>
        <v>0</v>
      </c>
      <c r="AF1867" s="331">
        <f t="shared" si="3765"/>
        <v>0</v>
      </c>
      <c r="AG1867" s="331">
        <f t="shared" si="3765"/>
        <v>0</v>
      </c>
      <c r="AH1867" s="331">
        <f t="shared" si="3765"/>
        <v>0</v>
      </c>
      <c r="AI1867" s="331">
        <f t="shared" si="3765"/>
        <v>0</v>
      </c>
      <c r="AJ1867" s="331">
        <f t="shared" si="3765"/>
        <v>0</v>
      </c>
      <c r="AK1867" s="331">
        <f t="shared" si="3765"/>
        <v>0</v>
      </c>
      <c r="AL1867" s="331">
        <f t="shared" si="3765"/>
        <v>0</v>
      </c>
      <c r="AM1867" s="331">
        <f t="shared" si="3765"/>
        <v>0</v>
      </c>
      <c r="AN1867" s="331">
        <f t="shared" si="3765"/>
        <v>0</v>
      </c>
      <c r="AO1867" s="331">
        <f t="shared" si="3765"/>
        <v>0</v>
      </c>
      <c r="AP1867" s="331">
        <f t="shared" si="3765"/>
        <v>0</v>
      </c>
      <c r="AQ1867" s="331">
        <f t="shared" si="3765"/>
        <v>0</v>
      </c>
      <c r="AR1867" s="331">
        <f t="shared" si="3765"/>
        <v>0</v>
      </c>
      <c r="AS1867" s="543">
        <f t="shared" si="3761"/>
        <v>0</v>
      </c>
    </row>
    <row r="1868" spans="2:45">
      <c r="B1868" s="283" t="s">
        <v>832</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 t="shared" ref="AE1868:AR1868" si="3766">AE984*AE1859</f>
        <v>0</v>
      </c>
      <c r="AF1868" s="331">
        <f t="shared" si="3766"/>
        <v>0</v>
      </c>
      <c r="AG1868" s="331">
        <f t="shared" si="3766"/>
        <v>0</v>
      </c>
      <c r="AH1868" s="331">
        <f t="shared" si="3766"/>
        <v>0</v>
      </c>
      <c r="AI1868" s="331">
        <f t="shared" si="3766"/>
        <v>0</v>
      </c>
      <c r="AJ1868" s="331">
        <f t="shared" si="3766"/>
        <v>0</v>
      </c>
      <c r="AK1868" s="331">
        <f t="shared" si="3766"/>
        <v>0</v>
      </c>
      <c r="AL1868" s="331">
        <f t="shared" si="3766"/>
        <v>0</v>
      </c>
      <c r="AM1868" s="331">
        <f t="shared" si="3766"/>
        <v>0</v>
      </c>
      <c r="AN1868" s="331">
        <f t="shared" si="3766"/>
        <v>0</v>
      </c>
      <c r="AO1868" s="331">
        <f t="shared" si="3766"/>
        <v>0</v>
      </c>
      <c r="AP1868" s="331">
        <f t="shared" si="3766"/>
        <v>0</v>
      </c>
      <c r="AQ1868" s="331">
        <f t="shared" si="3766"/>
        <v>0</v>
      </c>
      <c r="AR1868" s="331">
        <f t="shared" si="3766"/>
        <v>0</v>
      </c>
      <c r="AS1868" s="543">
        <f t="shared" si="3761"/>
        <v>0</v>
      </c>
    </row>
    <row r="1869" spans="2:45">
      <c r="B1869" s="283" t="s">
        <v>833</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767">AE1179*AE1859</f>
        <v>0</v>
      </c>
      <c r="AF1869" s="331">
        <f t="shared" si="3767"/>
        <v>0</v>
      </c>
      <c r="AG1869" s="331">
        <f t="shared" si="3767"/>
        <v>0</v>
      </c>
      <c r="AH1869" s="331">
        <f t="shared" si="3767"/>
        <v>0</v>
      </c>
      <c r="AI1869" s="331">
        <f t="shared" si="3767"/>
        <v>0</v>
      </c>
      <c r="AJ1869" s="331">
        <f t="shared" si="3767"/>
        <v>0</v>
      </c>
      <c r="AK1869" s="331">
        <f t="shared" si="3767"/>
        <v>0</v>
      </c>
      <c r="AL1869" s="331">
        <f t="shared" si="3767"/>
        <v>0</v>
      </c>
      <c r="AM1869" s="331">
        <f t="shared" si="3767"/>
        <v>0</v>
      </c>
      <c r="AN1869" s="331">
        <f t="shared" si="3767"/>
        <v>0</v>
      </c>
      <c r="AO1869" s="331">
        <f t="shared" si="3767"/>
        <v>0</v>
      </c>
      <c r="AP1869" s="331">
        <f t="shared" si="3767"/>
        <v>0</v>
      </c>
      <c r="AQ1869" s="331">
        <f t="shared" si="3767"/>
        <v>0</v>
      </c>
      <c r="AR1869" s="331">
        <f t="shared" si="3767"/>
        <v>0</v>
      </c>
      <c r="AS1869" s="543">
        <f t="shared" si="3761"/>
        <v>0</v>
      </c>
    </row>
    <row r="1870" spans="2:45">
      <c r="B1870" s="283" t="s">
        <v>834</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768">AE1374*AE1859</f>
        <v>0</v>
      </c>
      <c r="AF1870" s="331">
        <f t="shared" si="3768"/>
        <v>0</v>
      </c>
      <c r="AG1870" s="331">
        <f t="shared" si="3768"/>
        <v>0</v>
      </c>
      <c r="AH1870" s="331">
        <f t="shared" si="3768"/>
        <v>0</v>
      </c>
      <c r="AI1870" s="331">
        <f t="shared" si="3768"/>
        <v>0</v>
      </c>
      <c r="AJ1870" s="331">
        <f t="shared" si="3768"/>
        <v>0</v>
      </c>
      <c r="AK1870" s="331">
        <f t="shared" si="3768"/>
        <v>0</v>
      </c>
      <c r="AL1870" s="331">
        <f t="shared" si="3768"/>
        <v>0</v>
      </c>
      <c r="AM1870" s="331">
        <f t="shared" si="3768"/>
        <v>0</v>
      </c>
      <c r="AN1870" s="331">
        <f t="shared" si="3768"/>
        <v>0</v>
      </c>
      <c r="AO1870" s="331">
        <f t="shared" si="3768"/>
        <v>0</v>
      </c>
      <c r="AP1870" s="331">
        <f t="shared" si="3768"/>
        <v>0</v>
      </c>
      <c r="AQ1870" s="331">
        <f t="shared" si="3768"/>
        <v>0</v>
      </c>
      <c r="AR1870" s="331">
        <f t="shared" si="3768"/>
        <v>0</v>
      </c>
      <c r="AS1870" s="543">
        <f t="shared" si="3761"/>
        <v>0</v>
      </c>
    </row>
    <row r="1871" spans="2:45">
      <c r="B1871" s="283" t="s">
        <v>835</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769">AE1568*AE1859</f>
        <v>0</v>
      </c>
      <c r="AF1871" s="331">
        <f t="shared" si="3769"/>
        <v>0</v>
      </c>
      <c r="AG1871" s="331">
        <f t="shared" si="3769"/>
        <v>0</v>
      </c>
      <c r="AH1871" s="331">
        <f t="shared" si="3769"/>
        <v>0</v>
      </c>
      <c r="AI1871" s="331">
        <f t="shared" si="3769"/>
        <v>0</v>
      </c>
      <c r="AJ1871" s="331">
        <f t="shared" si="3769"/>
        <v>0</v>
      </c>
      <c r="AK1871" s="331">
        <f t="shared" si="3769"/>
        <v>0</v>
      </c>
      <c r="AL1871" s="331">
        <f t="shared" si="3769"/>
        <v>0</v>
      </c>
      <c r="AM1871" s="331">
        <f t="shared" si="3769"/>
        <v>0</v>
      </c>
      <c r="AN1871" s="331">
        <f t="shared" si="3769"/>
        <v>0</v>
      </c>
      <c r="AO1871" s="331">
        <f t="shared" si="3769"/>
        <v>0</v>
      </c>
      <c r="AP1871" s="331">
        <f t="shared" si="3769"/>
        <v>0</v>
      </c>
      <c r="AQ1871" s="331">
        <f t="shared" si="3769"/>
        <v>0</v>
      </c>
      <c r="AR1871" s="331">
        <f t="shared" si="3769"/>
        <v>0</v>
      </c>
      <c r="AS1871" s="543">
        <f t="shared" si="3761"/>
        <v>0</v>
      </c>
    </row>
    <row r="1872" spans="2:45" ht="15.75">
      <c r="B1872" s="305" t="s">
        <v>991</v>
      </c>
      <c r="C1872" s="301"/>
      <c r="D1872" s="263"/>
      <c r="E1872" s="293"/>
      <c r="F1872" s="293"/>
      <c r="G1872" s="293"/>
      <c r="H1872" s="293"/>
      <c r="I1872" s="293"/>
      <c r="J1872" s="293"/>
      <c r="K1872" s="293"/>
      <c r="L1872" s="293"/>
      <c r="M1872" s="293"/>
      <c r="N1872" s="293"/>
      <c r="O1872" s="293"/>
      <c r="P1872" s="293"/>
      <c r="Q1872" s="293"/>
      <c r="R1872" s="260"/>
      <c r="S1872" s="293"/>
      <c r="T1872" s="293"/>
      <c r="U1872" s="293"/>
      <c r="V1872" s="263"/>
      <c r="W1872" s="263"/>
      <c r="X1872" s="263"/>
      <c r="Y1872" s="263"/>
      <c r="Z1872" s="293"/>
      <c r="AA1872" s="293"/>
      <c r="AB1872" s="293"/>
      <c r="AC1872" s="293"/>
      <c r="AD1872" s="293"/>
      <c r="AE1872" s="302">
        <f>SUM(AE1860:AE1871)</f>
        <v>0</v>
      </c>
      <c r="AF1872" s="302">
        <f t="shared" ref="AF1872:AR1872" si="3770">SUM(AF1860:AF1871)</f>
        <v>0</v>
      </c>
      <c r="AG1872" s="302">
        <f t="shared" si="3770"/>
        <v>0</v>
      </c>
      <c r="AH1872" s="302">
        <f t="shared" si="3770"/>
        <v>0</v>
      </c>
      <c r="AI1872" s="302">
        <f t="shared" si="3770"/>
        <v>0</v>
      </c>
      <c r="AJ1872" s="302">
        <f t="shared" si="3770"/>
        <v>0</v>
      </c>
      <c r="AK1872" s="302">
        <f t="shared" si="3770"/>
        <v>0</v>
      </c>
      <c r="AL1872" s="302">
        <f t="shared" si="3770"/>
        <v>0</v>
      </c>
      <c r="AM1872" s="302">
        <f t="shared" si="3770"/>
        <v>0</v>
      </c>
      <c r="AN1872" s="302">
        <f t="shared" si="3770"/>
        <v>0</v>
      </c>
      <c r="AO1872" s="302">
        <f t="shared" si="3770"/>
        <v>0</v>
      </c>
      <c r="AP1872" s="302">
        <f t="shared" si="3770"/>
        <v>0</v>
      </c>
      <c r="AQ1872" s="302">
        <f t="shared" si="3770"/>
        <v>0</v>
      </c>
      <c r="AR1872" s="302">
        <f t="shared" si="3770"/>
        <v>0</v>
      </c>
      <c r="AS1872" s="359">
        <f t="shared" si="3761"/>
        <v>0</v>
      </c>
    </row>
    <row r="1873" spans="2:45" ht="15.75">
      <c r="B1873" s="305" t="s">
        <v>992</v>
      </c>
      <c r="C1873" s="301"/>
      <c r="D1873" s="306"/>
      <c r="E1873" s="293"/>
      <c r="F1873" s="293"/>
      <c r="G1873" s="293"/>
      <c r="H1873" s="293"/>
      <c r="I1873" s="293"/>
      <c r="J1873" s="293"/>
      <c r="K1873" s="293"/>
      <c r="L1873" s="293"/>
      <c r="M1873" s="293"/>
      <c r="N1873" s="293"/>
      <c r="O1873" s="293"/>
      <c r="P1873" s="293"/>
      <c r="Q1873" s="293"/>
      <c r="R1873" s="260"/>
      <c r="S1873" s="293"/>
      <c r="T1873" s="293"/>
      <c r="U1873" s="293"/>
      <c r="V1873" s="263"/>
      <c r="W1873" s="263"/>
      <c r="X1873" s="263"/>
      <c r="Y1873" s="263"/>
      <c r="Z1873" s="293"/>
      <c r="AA1873" s="293"/>
      <c r="AB1873" s="293"/>
      <c r="AC1873" s="293"/>
      <c r="AD1873" s="293"/>
      <c r="AE1873" s="303">
        <f>AE1857*AE1859</f>
        <v>0</v>
      </c>
      <c r="AF1873" s="303">
        <f t="shared" ref="AF1873:AR1873" si="3771">AF1857*AF1859</f>
        <v>0</v>
      </c>
      <c r="AG1873" s="303">
        <f t="shared" si="3771"/>
        <v>0</v>
      </c>
      <c r="AH1873" s="303">
        <f t="shared" si="3771"/>
        <v>0</v>
      </c>
      <c r="AI1873" s="303">
        <f t="shared" si="3771"/>
        <v>0</v>
      </c>
      <c r="AJ1873" s="303">
        <f t="shared" si="3771"/>
        <v>0</v>
      </c>
      <c r="AK1873" s="303">
        <f t="shared" si="3771"/>
        <v>0</v>
      </c>
      <c r="AL1873" s="303">
        <f t="shared" si="3771"/>
        <v>0</v>
      </c>
      <c r="AM1873" s="303">
        <f t="shared" si="3771"/>
        <v>0</v>
      </c>
      <c r="AN1873" s="303">
        <f t="shared" si="3771"/>
        <v>0</v>
      </c>
      <c r="AO1873" s="303">
        <f t="shared" si="3771"/>
        <v>0</v>
      </c>
      <c r="AP1873" s="303">
        <f t="shared" si="3771"/>
        <v>0</v>
      </c>
      <c r="AQ1873" s="303">
        <f t="shared" si="3771"/>
        <v>0</v>
      </c>
      <c r="AR1873" s="303">
        <f t="shared" si="3771"/>
        <v>0</v>
      </c>
      <c r="AS1873" s="359">
        <f>SUM(AE1873:AR1873)</f>
        <v>0</v>
      </c>
    </row>
    <row r="1874" spans="2:45" ht="15.75">
      <c r="B1874" s="305" t="s">
        <v>993</v>
      </c>
      <c r="C1874" s="301"/>
      <c r="D1874" s="306"/>
      <c r="E1874" s="293"/>
      <c r="F1874" s="293"/>
      <c r="G1874" s="293"/>
      <c r="H1874" s="293"/>
      <c r="I1874" s="293"/>
      <c r="J1874" s="293"/>
      <c r="K1874" s="293"/>
      <c r="L1874" s="293"/>
      <c r="M1874" s="293"/>
      <c r="N1874" s="293"/>
      <c r="O1874" s="293"/>
      <c r="P1874" s="293"/>
      <c r="Q1874" s="293"/>
      <c r="R1874" s="260"/>
      <c r="S1874" s="293"/>
      <c r="T1874" s="293"/>
      <c r="U1874" s="293"/>
      <c r="V1874" s="306"/>
      <c r="W1874" s="306"/>
      <c r="X1874" s="306"/>
      <c r="Y1874" s="306"/>
      <c r="Z1874" s="293"/>
      <c r="AA1874" s="293"/>
      <c r="AB1874" s="293"/>
      <c r="AC1874" s="293"/>
      <c r="AD1874" s="293"/>
      <c r="AE1874" s="307"/>
      <c r="AF1874" s="307"/>
      <c r="AG1874" s="307"/>
      <c r="AH1874" s="307"/>
      <c r="AI1874" s="307"/>
      <c r="AJ1874" s="307"/>
      <c r="AK1874" s="307"/>
      <c r="AL1874" s="307"/>
      <c r="AM1874" s="307"/>
      <c r="AN1874" s="307"/>
      <c r="AO1874" s="307"/>
      <c r="AP1874" s="307"/>
      <c r="AQ1874" s="307"/>
      <c r="AR1874" s="307"/>
      <c r="AS1874" s="359">
        <f>AS1872-AS1873</f>
        <v>0</v>
      </c>
    </row>
    <row r="1875" spans="2:45">
      <c r="B1875" s="334"/>
      <c r="C1875" s="396"/>
      <c r="D1875" s="396"/>
      <c r="E1875" s="397"/>
      <c r="F1875" s="397"/>
      <c r="G1875" s="397"/>
      <c r="H1875" s="397"/>
      <c r="I1875" s="397"/>
      <c r="J1875" s="397"/>
      <c r="K1875" s="397"/>
      <c r="L1875" s="397"/>
      <c r="M1875" s="397"/>
      <c r="N1875" s="397"/>
      <c r="O1875" s="397"/>
      <c r="P1875" s="397"/>
      <c r="Q1875" s="397"/>
      <c r="R1875" s="398"/>
      <c r="S1875" s="397"/>
      <c r="T1875" s="397"/>
      <c r="U1875" s="397"/>
      <c r="V1875" s="396"/>
      <c r="W1875" s="399"/>
      <c r="X1875" s="396"/>
      <c r="Y1875" s="396"/>
      <c r="Z1875" s="397"/>
      <c r="AA1875" s="397"/>
      <c r="AB1875" s="397"/>
      <c r="AC1875" s="397"/>
      <c r="AD1875" s="397"/>
      <c r="AE1875" s="400"/>
      <c r="AF1875" s="400"/>
      <c r="AG1875" s="400"/>
      <c r="AH1875" s="400"/>
      <c r="AI1875" s="400"/>
      <c r="AJ1875" s="400"/>
      <c r="AK1875" s="400"/>
      <c r="AL1875" s="400"/>
      <c r="AM1875" s="400"/>
      <c r="AN1875" s="400"/>
      <c r="AO1875" s="400"/>
      <c r="AP1875" s="400"/>
      <c r="AQ1875" s="400"/>
      <c r="AR1875" s="400"/>
      <c r="AS1875" s="339"/>
    </row>
  </sheetData>
  <sheetProtection formatCells="0" formatColumns="0" formatRows="0" insertColumns="0" insertRows="0" insertHyperlinks="0" deleteColumns="0" deleteRows="0" sort="0" autoFilter="0" pivotTables="0"/>
  <mergeCells count="87">
    <mergeCell ref="C1768:AD1768"/>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B1772:B1773"/>
    <mergeCell ref="C1772:C1773"/>
    <mergeCell ref="Q1772:Q1773"/>
    <mergeCell ref="AE1772:AS1772"/>
    <mergeCell ref="E1772:P1772"/>
    <mergeCell ref="S1772:AD177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AE1852:AS1852"/>
    <mergeCell ref="B1852:B1853"/>
    <mergeCell ref="C1852:C1853"/>
    <mergeCell ref="Q1852:Q1853"/>
    <mergeCell ref="E1852:P1852"/>
    <mergeCell ref="S1852:AD1852"/>
    <mergeCell ref="AE1572:AS1572"/>
    <mergeCell ref="B1572:B1573"/>
    <mergeCell ref="C1572:C1573"/>
    <mergeCell ref="E1572:P1572"/>
    <mergeCell ref="Q1572:Q1573"/>
    <mergeCell ref="S1572:AD1572"/>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30"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23"/>
  <sheetViews>
    <sheetView topLeftCell="A40" zoomScale="55" zoomScaleNormal="55" workbookViewId="0">
      <selection activeCell="C68" sqref="C68"/>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551</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504</v>
      </c>
      <c r="C8" s="934" t="s">
        <v>651</v>
      </c>
      <c r="D8" s="934"/>
      <c r="E8" s="934"/>
      <c r="F8" s="934"/>
      <c r="G8" s="934"/>
      <c r="H8" s="934"/>
      <c r="I8" s="934"/>
      <c r="J8" s="934"/>
      <c r="K8" s="934"/>
      <c r="L8" s="934"/>
      <c r="M8" s="934"/>
      <c r="N8" s="934"/>
      <c r="O8" s="934"/>
      <c r="P8" s="934"/>
      <c r="Q8" s="934"/>
      <c r="R8" s="934"/>
      <c r="S8" s="934"/>
      <c r="T8" s="84"/>
      <c r="U8" s="84"/>
      <c r="V8" s="84"/>
      <c r="W8" s="84"/>
    </row>
    <row r="9" spans="1:28" ht="47.1" customHeight="1">
      <c r="B9" s="44"/>
      <c r="C9" s="877" t="s">
        <v>662</v>
      </c>
      <c r="D9" s="877"/>
      <c r="E9" s="877"/>
      <c r="F9" s="877"/>
      <c r="G9" s="877"/>
      <c r="H9" s="877"/>
      <c r="I9" s="877"/>
      <c r="J9" s="877"/>
      <c r="K9" s="877"/>
      <c r="L9" s="877"/>
      <c r="M9" s="877"/>
      <c r="N9" s="877"/>
      <c r="O9" s="877"/>
      <c r="P9" s="877"/>
      <c r="Q9" s="877"/>
      <c r="R9" s="877"/>
      <c r="S9" s="877"/>
      <c r="T9" s="84"/>
      <c r="U9" s="84"/>
      <c r="V9" s="84"/>
      <c r="W9" s="84"/>
    </row>
    <row r="10" spans="1:28" ht="38.1" customHeight="1">
      <c r="B10" s="37"/>
      <c r="C10" s="900" t="s">
        <v>663</v>
      </c>
      <c r="D10" s="877"/>
      <c r="E10" s="877"/>
      <c r="F10" s="877"/>
      <c r="G10" s="877"/>
      <c r="H10" s="877"/>
      <c r="I10" s="877"/>
      <c r="J10" s="877"/>
      <c r="K10" s="877"/>
      <c r="L10" s="877"/>
      <c r="M10" s="877"/>
      <c r="N10" s="877"/>
      <c r="O10" s="877"/>
      <c r="P10" s="877"/>
      <c r="Q10" s="877"/>
      <c r="R10" s="877"/>
      <c r="S10" s="877"/>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33" t="s">
        <v>235</v>
      </c>
      <c r="C12" s="933"/>
      <c r="D12" s="92"/>
      <c r="E12" s="151" t="s">
        <v>236</v>
      </c>
      <c r="F12" s="40"/>
      <c r="G12" s="40"/>
      <c r="H12" s="33"/>
      <c r="I12" s="40"/>
      <c r="K12" s="513" t="s">
        <v>535</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470</v>
      </c>
      <c r="D14" s="170"/>
      <c r="E14" s="171" t="s">
        <v>62</v>
      </c>
      <c r="F14" s="171" t="s">
        <v>492</v>
      </c>
      <c r="G14" s="171" t="s">
        <v>63</v>
      </c>
      <c r="H14" s="171" t="s">
        <v>64</v>
      </c>
      <c r="I14" s="171" t="str">
        <f>'1.  LRAMVA Summary'!D53</f>
        <v>Residential</v>
      </c>
      <c r="J14" s="171" t="str">
        <f>'1.  LRAMVA Summary'!E53</f>
        <v>Competitive Sector Multi-Unit Residential Service</v>
      </c>
      <c r="K14" s="171" t="str">
        <f>'1.  LRAMVA Summary'!F53</f>
        <v>GS &lt;50kW</v>
      </c>
      <c r="L14" s="171" t="str">
        <f>'1.  LRAMVA Summary'!G53</f>
        <v>GS 50-999kW</v>
      </c>
      <c r="M14" s="171" t="str">
        <f>'1.  LRAMVA Summary'!H53</f>
        <v>GS 1000-4999kW</v>
      </c>
      <c r="N14" s="171" t="str">
        <f>'1.  LRAMVA Summary'!I53</f>
        <v>Large Use</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459</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425</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29">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29">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29">
        <v>1.4999999999999999E-2</v>
      </c>
      <c r="D42" s="173"/>
      <c r="E42" s="183" t="s">
        <v>460</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29">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9">
        <v>1.89E-2</v>
      </c>
      <c r="D44" s="173"/>
      <c r="E44" s="192" t="s">
        <v>426</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9">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29">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2">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2">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2">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2">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2">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2">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2">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3" t="s">
        <v>92</v>
      </c>
      <c r="C54" s="642">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704</v>
      </c>
      <c r="C55" s="642">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705</v>
      </c>
      <c r="C56" s="642">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706</v>
      </c>
      <c r="C57" s="180">
        <v>5.7000000000000002E-3</v>
      </c>
      <c r="D57" s="173"/>
      <c r="E57" s="183" t="s">
        <v>461</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707</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708</v>
      </c>
      <c r="C59" s="180">
        <v>5.7000000000000002E-3</v>
      </c>
      <c r="D59" s="173"/>
      <c r="E59" s="192" t="s">
        <v>427</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709</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710</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711</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952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953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954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955</v>
      </c>
      <c r="C66" s="180">
        <v>5.4899999999999997E-2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201" t="s">
        <v>1105</v>
      </c>
      <c r="C67" s="180">
        <v>5.4899999999999997E-2</v>
      </c>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201" t="s">
        <v>1106</v>
      </c>
      <c r="C68" s="180">
        <v>5.4899999999999997E-2</v>
      </c>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201" t="s">
        <v>1107</v>
      </c>
      <c r="C69" s="821">
        <f t="shared" ref="C69:C70" si="16">C68</f>
        <v>5.4899999999999997E-2</v>
      </c>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201" t="s">
        <v>1108</v>
      </c>
      <c r="C70" s="821">
        <f t="shared" si="16"/>
        <v>5.4899999999999997E-2</v>
      </c>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1"/>
      <c r="C71" s="711"/>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6.5" thickBot="1">
      <c r="B72" s="152" t="s">
        <v>182</v>
      </c>
      <c r="C72" s="711"/>
      <c r="E72" s="183" t="s">
        <v>462</v>
      </c>
      <c r="F72" s="183"/>
      <c r="G72" s="184"/>
      <c r="H72" s="185"/>
      <c r="I72" s="186">
        <f>SUM(I59:I71)</f>
        <v>0</v>
      </c>
      <c r="J72" s="186">
        <f t="shared" ref="J72:V72" si="17">SUM(J59:J71)</f>
        <v>0</v>
      </c>
      <c r="K72" s="186">
        <f t="shared" si="17"/>
        <v>0</v>
      </c>
      <c r="L72" s="186">
        <f t="shared" si="17"/>
        <v>0</v>
      </c>
      <c r="M72" s="186">
        <f t="shared" si="17"/>
        <v>0</v>
      </c>
      <c r="N72" s="186">
        <f t="shared" si="17"/>
        <v>0</v>
      </c>
      <c r="O72" s="186">
        <f t="shared" si="17"/>
        <v>0</v>
      </c>
      <c r="P72" s="186">
        <f t="shared" si="17"/>
        <v>0</v>
      </c>
      <c r="Q72" s="186">
        <f t="shared" si="17"/>
        <v>0</v>
      </c>
      <c r="R72" s="186">
        <f t="shared" si="17"/>
        <v>0</v>
      </c>
      <c r="S72" s="186">
        <f t="shared" si="17"/>
        <v>0</v>
      </c>
      <c r="T72" s="186">
        <f t="shared" si="17"/>
        <v>0</v>
      </c>
      <c r="U72" s="186">
        <f t="shared" si="17"/>
        <v>0</v>
      </c>
      <c r="V72" s="186">
        <f t="shared" si="17"/>
        <v>0</v>
      </c>
      <c r="W72" s="186">
        <f>SUM(W59:W71)</f>
        <v>0</v>
      </c>
    </row>
    <row r="73" spans="2:23" ht="15.75" thickTop="1">
      <c r="B73" s="1"/>
      <c r="C73" s="711"/>
      <c r="E73" s="187" t="s">
        <v>67</v>
      </c>
      <c r="F73" s="187"/>
      <c r="G73" s="188"/>
      <c r="H73" s="189"/>
      <c r="I73" s="190"/>
      <c r="J73" s="190"/>
      <c r="K73" s="190"/>
      <c r="L73" s="190"/>
      <c r="M73" s="190"/>
      <c r="N73" s="190"/>
      <c r="O73" s="190"/>
      <c r="P73" s="190"/>
      <c r="Q73" s="190"/>
      <c r="R73" s="190"/>
      <c r="S73" s="190"/>
      <c r="T73" s="190"/>
      <c r="U73" s="190"/>
      <c r="V73" s="190"/>
      <c r="W73" s="191"/>
    </row>
    <row r="74" spans="2:23">
      <c r="B74" s="711"/>
      <c r="C74" s="711"/>
      <c r="E74" s="192" t="s">
        <v>428</v>
      </c>
      <c r="F74" s="192"/>
      <c r="G74" s="193"/>
      <c r="H74" s="194"/>
      <c r="I74" s="195">
        <f t="shared" ref="I74:O74" si="18">I72+I73</f>
        <v>0</v>
      </c>
      <c r="J74" s="195">
        <f t="shared" si="18"/>
        <v>0</v>
      </c>
      <c r="K74" s="195">
        <f t="shared" si="18"/>
        <v>0</v>
      </c>
      <c r="L74" s="195">
        <f t="shared" si="18"/>
        <v>0</v>
      </c>
      <c r="M74" s="195">
        <f t="shared" si="18"/>
        <v>0</v>
      </c>
      <c r="N74" s="195">
        <f t="shared" si="18"/>
        <v>0</v>
      </c>
      <c r="O74" s="195">
        <f t="shared" si="18"/>
        <v>0</v>
      </c>
      <c r="P74" s="195">
        <f t="shared" ref="P74:V74" si="19">P72+P73</f>
        <v>0</v>
      </c>
      <c r="Q74" s="195">
        <f t="shared" si="19"/>
        <v>0</v>
      </c>
      <c r="R74" s="195">
        <f t="shared" si="19"/>
        <v>0</v>
      </c>
      <c r="S74" s="195">
        <f t="shared" si="19"/>
        <v>0</v>
      </c>
      <c r="T74" s="195">
        <f t="shared" si="19"/>
        <v>0</v>
      </c>
      <c r="U74" s="195">
        <f t="shared" si="19"/>
        <v>0</v>
      </c>
      <c r="V74" s="195">
        <f t="shared" si="19"/>
        <v>0</v>
      </c>
      <c r="W74" s="195">
        <f>W72+W73</f>
        <v>0</v>
      </c>
    </row>
    <row r="75" spans="2:23">
      <c r="B75" s="711"/>
      <c r="C75" s="711"/>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1"/>
      <c r="C76" s="711"/>
      <c r="E76" s="181">
        <v>42036</v>
      </c>
      <c r="F76" s="181" t="s">
        <v>181</v>
      </c>
      <c r="G76" s="182" t="s">
        <v>65</v>
      </c>
      <c r="H76" s="196">
        <f t="shared" ref="H76:H77" si="20">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1"/>
      <c r="C77" s="711"/>
      <c r="E77" s="181">
        <v>42064</v>
      </c>
      <c r="F77" s="181" t="s">
        <v>181</v>
      </c>
      <c r="G77" s="182" t="s">
        <v>65</v>
      </c>
      <c r="H77" s="196">
        <f t="shared" si="20"/>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1"/>
      <c r="C78" s="711"/>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1">SUM(I78:V78)</f>
        <v>0</v>
      </c>
    </row>
    <row r="79" spans="2:23">
      <c r="B79" s="711"/>
      <c r="C79" s="711"/>
      <c r="E79" s="181">
        <v>42125</v>
      </c>
      <c r="F79" s="181" t="s">
        <v>181</v>
      </c>
      <c r="G79" s="182" t="s">
        <v>66</v>
      </c>
      <c r="H79" s="196">
        <f t="shared" ref="H79:H80" si="22">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1"/>
        <v>0</v>
      </c>
    </row>
    <row r="80" spans="2:23">
      <c r="B80" s="711"/>
      <c r="C80" s="711"/>
      <c r="E80" s="181">
        <v>42156</v>
      </c>
      <c r="F80" s="181" t="s">
        <v>181</v>
      </c>
      <c r="G80" s="182" t="s">
        <v>66</v>
      </c>
      <c r="H80" s="196">
        <f t="shared" si="22"/>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1"/>
        <v>0</v>
      </c>
    </row>
    <row r="81" spans="2:23">
      <c r="B81" s="711"/>
      <c r="C81" s="711"/>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1"/>
        <v>0</v>
      </c>
    </row>
    <row r="82" spans="2:23">
      <c r="B82" s="711"/>
      <c r="C82" s="711"/>
      <c r="E82" s="181">
        <v>42217</v>
      </c>
      <c r="F82" s="181" t="s">
        <v>181</v>
      </c>
      <c r="G82" s="182" t="s">
        <v>68</v>
      </c>
      <c r="H82" s="196">
        <f t="shared" ref="H82:H83" si="23">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1"/>
        <v>0</v>
      </c>
    </row>
    <row r="83" spans="2:23">
      <c r="B83" s="711"/>
      <c r="C83" s="711"/>
      <c r="E83" s="181">
        <v>42248</v>
      </c>
      <c r="F83" s="181" t="s">
        <v>181</v>
      </c>
      <c r="G83" s="182" t="s">
        <v>68</v>
      </c>
      <c r="H83" s="196">
        <f t="shared" si="23"/>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1"/>
        <v>0</v>
      </c>
    </row>
    <row r="84" spans="2:23">
      <c r="B84" s="711"/>
      <c r="C84" s="71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1"/>
        <v>0</v>
      </c>
    </row>
    <row r="85" spans="2:23">
      <c r="B85" s="711"/>
      <c r="C85" s="711"/>
      <c r="E85" s="181">
        <v>42309</v>
      </c>
      <c r="F85" s="181" t="s">
        <v>181</v>
      </c>
      <c r="G85" s="182" t="s">
        <v>69</v>
      </c>
      <c r="H85" s="196">
        <f t="shared" ref="H85:H86" si="24">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1"/>
        <v>0</v>
      </c>
    </row>
    <row r="86" spans="2:23">
      <c r="B86" s="711"/>
      <c r="C86" s="711"/>
      <c r="E86" s="181">
        <v>42339</v>
      </c>
      <c r="F86" s="181" t="s">
        <v>181</v>
      </c>
      <c r="G86" s="182" t="s">
        <v>69</v>
      </c>
      <c r="H86" s="196">
        <f t="shared" si="24"/>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1"/>
        <v>0</v>
      </c>
    </row>
    <row r="87" spans="2:23" ht="15.75" thickBot="1">
      <c r="B87" s="711"/>
      <c r="C87" s="203"/>
      <c r="E87" s="183" t="s">
        <v>463</v>
      </c>
      <c r="F87" s="183"/>
      <c r="G87" s="184"/>
      <c r="H87" s="185"/>
      <c r="I87" s="186">
        <f>SUM(I74:I86)</f>
        <v>0</v>
      </c>
      <c r="J87" s="186">
        <f>SUM(J74:J86)</f>
        <v>0</v>
      </c>
      <c r="K87" s="186">
        <f t="shared" ref="K87:O87" si="25">SUM(K74:K86)</f>
        <v>0</v>
      </c>
      <c r="L87" s="186">
        <f t="shared" si="25"/>
        <v>0</v>
      </c>
      <c r="M87" s="186">
        <f t="shared" si="25"/>
        <v>0</v>
      </c>
      <c r="N87" s="186">
        <f t="shared" si="25"/>
        <v>0</v>
      </c>
      <c r="O87" s="186">
        <f t="shared" si="25"/>
        <v>0</v>
      </c>
      <c r="P87" s="186">
        <f t="shared" ref="P87:V87" si="26">SUM(P74:P86)</f>
        <v>0</v>
      </c>
      <c r="Q87" s="186">
        <f t="shared" si="26"/>
        <v>0</v>
      </c>
      <c r="R87" s="186">
        <f t="shared" si="26"/>
        <v>0</v>
      </c>
      <c r="S87" s="186">
        <f t="shared" si="26"/>
        <v>0</v>
      </c>
      <c r="T87" s="186">
        <f t="shared" si="26"/>
        <v>0</v>
      </c>
      <c r="U87" s="186">
        <f t="shared" si="26"/>
        <v>0</v>
      </c>
      <c r="V87" s="186">
        <f t="shared" si="26"/>
        <v>0</v>
      </c>
      <c r="W87" s="186">
        <f>SUM(W74:W86)</f>
        <v>0</v>
      </c>
    </row>
    <row r="88" spans="2:23" ht="15.75" thickTop="1">
      <c r="B88" s="711"/>
      <c r="E88" s="187" t="s">
        <v>67</v>
      </c>
      <c r="F88" s="187"/>
      <c r="G88" s="188"/>
      <c r="H88" s="189"/>
      <c r="I88" s="190"/>
      <c r="J88" s="190"/>
      <c r="K88" s="190"/>
      <c r="L88" s="190"/>
      <c r="M88" s="190"/>
      <c r="N88" s="190"/>
      <c r="O88" s="190"/>
      <c r="P88" s="190"/>
      <c r="Q88" s="190"/>
      <c r="R88" s="190"/>
      <c r="S88" s="190"/>
      <c r="T88" s="190"/>
      <c r="U88" s="190"/>
      <c r="V88" s="190"/>
      <c r="W88" s="191"/>
    </row>
    <row r="89" spans="2:23">
      <c r="B89" s="711"/>
      <c r="E89" s="192" t="s">
        <v>429</v>
      </c>
      <c r="F89" s="192"/>
      <c r="G89" s="193"/>
      <c r="H89" s="194"/>
      <c r="I89" s="195">
        <f>I87+I88</f>
        <v>0</v>
      </c>
      <c r="J89" s="195">
        <f t="shared" ref="J89" si="27">J87+J88</f>
        <v>0</v>
      </c>
      <c r="K89" s="195">
        <f t="shared" ref="K89" si="28">K87+K88</f>
        <v>0</v>
      </c>
      <c r="L89" s="195">
        <f t="shared" ref="L89" si="29">L87+L88</f>
        <v>0</v>
      </c>
      <c r="M89" s="195">
        <f t="shared" ref="M89" si="30">M87+M88</f>
        <v>0</v>
      </c>
      <c r="N89" s="195">
        <f t="shared" ref="N89" si="31">N87+N88</f>
        <v>0</v>
      </c>
      <c r="O89" s="195">
        <f t="shared" ref="O89:U89" si="32">O87+O88</f>
        <v>0</v>
      </c>
      <c r="P89" s="195">
        <f t="shared" si="32"/>
        <v>0</v>
      </c>
      <c r="Q89" s="195">
        <f t="shared" si="32"/>
        <v>0</v>
      </c>
      <c r="R89" s="195">
        <f t="shared" si="32"/>
        <v>0</v>
      </c>
      <c r="S89" s="195">
        <f t="shared" si="32"/>
        <v>0</v>
      </c>
      <c r="T89" s="195">
        <f t="shared" si="32"/>
        <v>0</v>
      </c>
      <c r="U89" s="195">
        <f t="shared" si="32"/>
        <v>0</v>
      </c>
      <c r="V89" s="195">
        <f t="shared" ref="V89" si="33">V87+V88</f>
        <v>0</v>
      </c>
      <c r="W89" s="195">
        <f t="shared" ref="W89" si="34">W87+W88</f>
        <v>0</v>
      </c>
    </row>
    <row r="90" spans="2:23">
      <c r="B90" s="711"/>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B91" s="202"/>
      <c r="E91" s="181">
        <v>42401</v>
      </c>
      <c r="F91" s="181" t="s">
        <v>183</v>
      </c>
      <c r="G91" s="182" t="s">
        <v>65</v>
      </c>
      <c r="H91" s="196">
        <f t="shared" ref="H91:H92" si="35">$C$35/12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6">SUM(I91:V91)</f>
        <v>0</v>
      </c>
    </row>
    <row r="92" spans="2:23" ht="14.25" customHeight="1">
      <c r="B92" s="1"/>
      <c r="E92" s="181">
        <v>42430</v>
      </c>
      <c r="F92" s="181" t="s">
        <v>183</v>
      </c>
      <c r="G92" s="182" t="s">
        <v>65</v>
      </c>
      <c r="H92" s="196">
        <f t="shared" si="35"/>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6"/>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6"/>
        <v>0</v>
      </c>
    </row>
    <row r="94" spans="2:23">
      <c r="E94" s="181">
        <v>42491</v>
      </c>
      <c r="F94" s="181" t="s">
        <v>183</v>
      </c>
      <c r="G94" s="182" t="s">
        <v>66</v>
      </c>
      <c r="H94" s="196">
        <f t="shared" ref="H94:H95" si="37">$C$36/12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6"/>
        <v>0</v>
      </c>
    </row>
    <row r="95" spans="2:23" s="203" customFormat="1">
      <c r="B95" s="10"/>
      <c r="C95" s="1"/>
      <c r="D95" s="1"/>
      <c r="E95" s="181">
        <v>42522</v>
      </c>
      <c r="F95" s="181" t="s">
        <v>183</v>
      </c>
      <c r="G95" s="182" t="s">
        <v>66</v>
      </c>
      <c r="H95" s="196">
        <f t="shared" si="37"/>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6"/>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6"/>
        <v>0</v>
      </c>
    </row>
    <row r="97" spans="2:23">
      <c r="E97" s="181">
        <v>42583</v>
      </c>
      <c r="F97" s="181" t="s">
        <v>183</v>
      </c>
      <c r="G97" s="182" t="s">
        <v>68</v>
      </c>
      <c r="H97" s="196">
        <f t="shared" ref="H97:H98" si="38">$C$37/12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6"/>
        <v>0</v>
      </c>
    </row>
    <row r="98" spans="2:23">
      <c r="E98" s="181">
        <v>42614</v>
      </c>
      <c r="F98" s="181" t="s">
        <v>183</v>
      </c>
      <c r="G98" s="182" t="s">
        <v>68</v>
      </c>
      <c r="H98" s="196">
        <f t="shared" si="38"/>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6"/>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6"/>
        <v>0</v>
      </c>
    </row>
    <row r="100" spans="2:23">
      <c r="E100" s="181">
        <v>42675</v>
      </c>
      <c r="F100" s="181" t="s">
        <v>183</v>
      </c>
      <c r="G100" s="182" t="s">
        <v>69</v>
      </c>
      <c r="H100" s="177">
        <f t="shared" ref="H100:H101" si="39">$C$38/12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6"/>
        <v>0</v>
      </c>
    </row>
    <row r="101" spans="2:23">
      <c r="E101" s="181">
        <v>42705</v>
      </c>
      <c r="F101" s="181" t="s">
        <v>183</v>
      </c>
      <c r="G101" s="182" t="s">
        <v>69</v>
      </c>
      <c r="H101" s="177">
        <f t="shared" si="39"/>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6"/>
        <v>0</v>
      </c>
    </row>
    <row r="102" spans="2:23" ht="15.75" thickBot="1">
      <c r="E102" s="183" t="s">
        <v>464</v>
      </c>
      <c r="F102" s="183"/>
      <c r="G102" s="184"/>
      <c r="H102" s="185"/>
      <c r="I102" s="186">
        <f>SUM(I89:I101)</f>
        <v>0</v>
      </c>
      <c r="J102" s="186">
        <f>SUM(J89:J101)</f>
        <v>0</v>
      </c>
      <c r="K102" s="186">
        <f t="shared" ref="K102:O102" si="40">SUM(K89:K101)</f>
        <v>0</v>
      </c>
      <c r="L102" s="186">
        <f t="shared" si="40"/>
        <v>0</v>
      </c>
      <c r="M102" s="186">
        <f t="shared" si="40"/>
        <v>0</v>
      </c>
      <c r="N102" s="186">
        <f t="shared" si="40"/>
        <v>0</v>
      </c>
      <c r="O102" s="186">
        <f t="shared" si="40"/>
        <v>0</v>
      </c>
      <c r="P102" s="186">
        <f t="shared" ref="P102:V102" si="41">SUM(P89:P101)</f>
        <v>0</v>
      </c>
      <c r="Q102" s="186">
        <f t="shared" si="41"/>
        <v>0</v>
      </c>
      <c r="R102" s="186">
        <f t="shared" si="41"/>
        <v>0</v>
      </c>
      <c r="S102" s="186">
        <f t="shared" si="41"/>
        <v>0</v>
      </c>
      <c r="T102" s="186">
        <f t="shared" si="41"/>
        <v>0</v>
      </c>
      <c r="U102" s="186">
        <f t="shared" si="41"/>
        <v>0</v>
      </c>
      <c r="V102" s="186">
        <f t="shared" si="41"/>
        <v>0</v>
      </c>
      <c r="W102" s="186">
        <f>SUM(W89:W101)</f>
        <v>0</v>
      </c>
    </row>
    <row r="103" spans="2:23" ht="15.75" thickTop="1">
      <c r="B103" s="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C104" s="8"/>
      <c r="E104" s="192" t="s">
        <v>430</v>
      </c>
      <c r="F104" s="192"/>
      <c r="G104" s="193"/>
      <c r="H104" s="194"/>
      <c r="I104" s="195">
        <f>I102+I103</f>
        <v>0</v>
      </c>
      <c r="J104" s="195">
        <f t="shared" ref="J104" si="42">J102+J103</f>
        <v>0</v>
      </c>
      <c r="K104" s="195">
        <f t="shared" ref="K104" si="43">K102+K103</f>
        <v>0</v>
      </c>
      <c r="L104" s="195">
        <f t="shared" ref="L104" si="44">L102+L103</f>
        <v>0</v>
      </c>
      <c r="M104" s="195">
        <f t="shared" ref="M104" si="45">M102+M103</f>
        <v>0</v>
      </c>
      <c r="N104" s="195">
        <f t="shared" ref="N104" si="46">N102+N103</f>
        <v>0</v>
      </c>
      <c r="O104" s="195">
        <f t="shared" ref="O104:V104" si="47">O102+O103</f>
        <v>0</v>
      </c>
      <c r="P104" s="195">
        <f t="shared" si="47"/>
        <v>0</v>
      </c>
      <c r="Q104" s="195">
        <f t="shared" si="47"/>
        <v>0</v>
      </c>
      <c r="R104" s="195">
        <f t="shared" si="47"/>
        <v>0</v>
      </c>
      <c r="S104" s="195">
        <f t="shared" si="47"/>
        <v>0</v>
      </c>
      <c r="T104" s="195">
        <f t="shared" si="47"/>
        <v>0</v>
      </c>
      <c r="U104" s="195">
        <f t="shared" si="47"/>
        <v>0</v>
      </c>
      <c r="V104" s="195">
        <f t="shared" si="47"/>
        <v>0</v>
      </c>
      <c r="W104" s="195">
        <f t="shared" ref="W104" si="48">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C106" s="203"/>
      <c r="E106" s="181">
        <v>42767</v>
      </c>
      <c r="F106" s="181" t="s">
        <v>184</v>
      </c>
      <c r="G106" s="182" t="s">
        <v>65</v>
      </c>
      <c r="H106" s="205">
        <f t="shared" ref="H106:H107" si="49">$C$39/12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50">SUM(I106:V106)</f>
        <v>0</v>
      </c>
    </row>
    <row r="107" spans="2:23">
      <c r="E107" s="181">
        <v>42795</v>
      </c>
      <c r="F107" s="181" t="s">
        <v>184</v>
      </c>
      <c r="G107" s="182" t="s">
        <v>65</v>
      </c>
      <c r="H107" s="205">
        <f t="shared" si="49"/>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50"/>
        <v>0</v>
      </c>
    </row>
    <row r="108" spans="2:23" s="8" customFormat="1">
      <c r="B108" s="204"/>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50"/>
        <v>0</v>
      </c>
    </row>
    <row r="109" spans="2:23">
      <c r="E109" s="181">
        <v>42856</v>
      </c>
      <c r="F109" s="181" t="s">
        <v>184</v>
      </c>
      <c r="G109" s="182" t="s">
        <v>66</v>
      </c>
      <c r="H109" s="205">
        <f t="shared" ref="H109:H110" si="51">$C$40/12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50"/>
        <v>0</v>
      </c>
    </row>
    <row r="110" spans="2:23" s="203" customFormat="1">
      <c r="B110" s="202"/>
      <c r="C110" s="1"/>
      <c r="E110" s="181">
        <v>42887</v>
      </c>
      <c r="F110" s="181" t="s">
        <v>184</v>
      </c>
      <c r="G110" s="182" t="s">
        <v>66</v>
      </c>
      <c r="H110" s="205">
        <f t="shared" si="51"/>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50"/>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50"/>
        <v>0</v>
      </c>
    </row>
    <row r="112" spans="2:23">
      <c r="E112" s="181">
        <v>42948</v>
      </c>
      <c r="F112" s="181" t="s">
        <v>184</v>
      </c>
      <c r="G112" s="182" t="s">
        <v>68</v>
      </c>
      <c r="H112" s="205">
        <f t="shared" ref="H112:H113" si="52">$C$41/12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50"/>
        <v>0</v>
      </c>
    </row>
    <row r="113" spans="2:23">
      <c r="E113" s="181">
        <v>42979</v>
      </c>
      <c r="F113" s="181" t="s">
        <v>184</v>
      </c>
      <c r="G113" s="182" t="s">
        <v>68</v>
      </c>
      <c r="H113" s="205">
        <f t="shared" si="52"/>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50"/>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50"/>
        <v>0</v>
      </c>
    </row>
    <row r="115" spans="2:23">
      <c r="E115" s="181">
        <v>43040</v>
      </c>
      <c r="F115" s="181" t="s">
        <v>184</v>
      </c>
      <c r="G115" s="182" t="s">
        <v>69</v>
      </c>
      <c r="H115" s="205">
        <f t="shared" ref="H115:H116" si="53">$C$42/12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50"/>
        <v>0</v>
      </c>
    </row>
    <row r="116" spans="2:23">
      <c r="E116" s="181">
        <v>43070</v>
      </c>
      <c r="F116" s="181" t="s">
        <v>184</v>
      </c>
      <c r="G116" s="182" t="s">
        <v>69</v>
      </c>
      <c r="H116" s="205">
        <f t="shared" si="53"/>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50"/>
        <v>0</v>
      </c>
    </row>
    <row r="117" spans="2:23" ht="15.75" thickBot="1">
      <c r="E117" s="183" t="s">
        <v>465</v>
      </c>
      <c r="F117" s="183"/>
      <c r="G117" s="184"/>
      <c r="H117" s="185"/>
      <c r="I117" s="186">
        <f>SUM(I104:I116)</f>
        <v>0</v>
      </c>
      <c r="J117" s="186">
        <f>SUM(J104:J116)</f>
        <v>0</v>
      </c>
      <c r="K117" s="186">
        <f t="shared" ref="K117:O117" si="54">SUM(K104:K116)</f>
        <v>0</v>
      </c>
      <c r="L117" s="186">
        <f t="shared" si="54"/>
        <v>0</v>
      </c>
      <c r="M117" s="186">
        <f t="shared" si="54"/>
        <v>0</v>
      </c>
      <c r="N117" s="186">
        <f t="shared" si="54"/>
        <v>0</v>
      </c>
      <c r="O117" s="186">
        <f t="shared" si="54"/>
        <v>0</v>
      </c>
      <c r="P117" s="186">
        <f t="shared" ref="P117:V117" si="55">SUM(P104:P116)</f>
        <v>0</v>
      </c>
      <c r="Q117" s="186">
        <f t="shared" si="55"/>
        <v>0</v>
      </c>
      <c r="R117" s="186">
        <f t="shared" si="55"/>
        <v>0</v>
      </c>
      <c r="S117" s="186">
        <f t="shared" si="55"/>
        <v>0</v>
      </c>
      <c r="T117" s="186">
        <f t="shared" si="55"/>
        <v>0</v>
      </c>
      <c r="U117" s="186">
        <f t="shared" si="55"/>
        <v>0</v>
      </c>
      <c r="V117" s="186">
        <f t="shared" si="55"/>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C119" s="8"/>
      <c r="E119" s="192" t="s">
        <v>431</v>
      </c>
      <c r="F119" s="192"/>
      <c r="G119" s="193"/>
      <c r="H119" s="194"/>
      <c r="I119" s="195">
        <f>I117+I118</f>
        <v>0</v>
      </c>
      <c r="J119" s="195">
        <f t="shared" ref="J119" si="56">J117+J118</f>
        <v>0</v>
      </c>
      <c r="K119" s="195">
        <f t="shared" ref="K119" si="57">K117+K118</f>
        <v>0</v>
      </c>
      <c r="L119" s="195">
        <f t="shared" ref="L119" si="58">L117+L118</f>
        <v>0</v>
      </c>
      <c r="M119" s="195">
        <f t="shared" ref="M119" si="59">M117+M118</f>
        <v>0</v>
      </c>
      <c r="N119" s="195">
        <f t="shared" ref="N119" si="60">N117+N118</f>
        <v>0</v>
      </c>
      <c r="O119" s="195">
        <f t="shared" ref="O119:V119" si="61">O117+O118</f>
        <v>0</v>
      </c>
      <c r="P119" s="195">
        <f t="shared" si="61"/>
        <v>0</v>
      </c>
      <c r="Q119" s="195">
        <f t="shared" si="61"/>
        <v>0</v>
      </c>
      <c r="R119" s="195">
        <f t="shared" si="61"/>
        <v>0</v>
      </c>
      <c r="S119" s="195">
        <f t="shared" si="61"/>
        <v>0</v>
      </c>
      <c r="T119" s="195">
        <f t="shared" si="61"/>
        <v>0</v>
      </c>
      <c r="U119" s="195">
        <f t="shared" si="61"/>
        <v>0</v>
      </c>
      <c r="V119" s="195">
        <f t="shared" si="61"/>
        <v>0</v>
      </c>
      <c r="W119" s="195">
        <f t="shared" ref="W119" si="62">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C121" s="203"/>
      <c r="E121" s="181">
        <v>43132</v>
      </c>
      <c r="F121" s="181" t="s">
        <v>185</v>
      </c>
      <c r="G121" s="182" t="s">
        <v>65</v>
      </c>
      <c r="H121" s="205">
        <f t="shared" ref="H121:H122" si="63">$C$43/12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4">SUM(I121:V121)</f>
        <v>0</v>
      </c>
    </row>
    <row r="122" spans="2:23">
      <c r="E122" s="181">
        <v>43160</v>
      </c>
      <c r="F122" s="181" t="s">
        <v>185</v>
      </c>
      <c r="G122" s="182" t="s">
        <v>65</v>
      </c>
      <c r="H122" s="205">
        <f t="shared" si="63"/>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4"/>
        <v>0</v>
      </c>
    </row>
    <row r="123" spans="2:23" s="8" customFormat="1">
      <c r="B123" s="204"/>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4"/>
        <v>0</v>
      </c>
    </row>
    <row r="124" spans="2:23">
      <c r="E124" s="181">
        <v>43221</v>
      </c>
      <c r="F124" s="181" t="s">
        <v>185</v>
      </c>
      <c r="G124" s="182" t="s">
        <v>66</v>
      </c>
      <c r="H124" s="205">
        <f t="shared" ref="H124:H125" si="65">$C$44/12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4"/>
        <v>0</v>
      </c>
    </row>
    <row r="125" spans="2:23" s="203" customFormat="1">
      <c r="B125" s="202"/>
      <c r="C125" s="1"/>
      <c r="E125" s="181">
        <v>43252</v>
      </c>
      <c r="F125" s="181" t="s">
        <v>185</v>
      </c>
      <c r="G125" s="182" t="s">
        <v>66</v>
      </c>
      <c r="H125" s="205">
        <f t="shared" si="65"/>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4"/>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4"/>
        <v>0</v>
      </c>
    </row>
    <row r="127" spans="2:23">
      <c r="E127" s="181">
        <v>43313</v>
      </c>
      <c r="F127" s="181" t="s">
        <v>185</v>
      </c>
      <c r="G127" s="182" t="s">
        <v>68</v>
      </c>
      <c r="H127" s="205">
        <f t="shared" ref="H127:H128" si="66">$C$45/12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4"/>
        <v>0</v>
      </c>
    </row>
    <row r="128" spans="2:23">
      <c r="E128" s="181">
        <v>43344</v>
      </c>
      <c r="F128" s="181" t="s">
        <v>185</v>
      </c>
      <c r="G128" s="182" t="s">
        <v>68</v>
      </c>
      <c r="H128" s="205">
        <f t="shared" si="66"/>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4"/>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4"/>
        <v>0</v>
      </c>
    </row>
    <row r="130" spans="2:23">
      <c r="E130" s="181">
        <v>43405</v>
      </c>
      <c r="F130" s="181" t="s">
        <v>185</v>
      </c>
      <c r="G130" s="182" t="s">
        <v>69</v>
      </c>
      <c r="H130" s="205">
        <f t="shared" ref="H130:H131" si="67">$C$46/12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4"/>
        <v>0</v>
      </c>
    </row>
    <row r="131" spans="2:23">
      <c r="E131" s="181">
        <v>43435</v>
      </c>
      <c r="F131" s="181" t="s">
        <v>185</v>
      </c>
      <c r="G131" s="182" t="s">
        <v>69</v>
      </c>
      <c r="H131" s="205">
        <f t="shared" si="67"/>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4"/>
        <v>0</v>
      </c>
    </row>
    <row r="132" spans="2:23" ht="15.75" thickBot="1">
      <c r="E132" s="183" t="s">
        <v>466</v>
      </c>
      <c r="F132" s="183"/>
      <c r="G132" s="184"/>
      <c r="H132" s="185"/>
      <c r="I132" s="186">
        <f>SUM(I119:I131)</f>
        <v>0</v>
      </c>
      <c r="J132" s="186">
        <f>SUM(J119:J131)</f>
        <v>0</v>
      </c>
      <c r="K132" s="186">
        <f t="shared" ref="K132:O132" si="68">SUM(K119:K131)</f>
        <v>0</v>
      </c>
      <c r="L132" s="186">
        <f t="shared" si="68"/>
        <v>0</v>
      </c>
      <c r="M132" s="186">
        <f t="shared" si="68"/>
        <v>0</v>
      </c>
      <c r="N132" s="186">
        <f t="shared" si="68"/>
        <v>0</v>
      </c>
      <c r="O132" s="186">
        <f t="shared" si="68"/>
        <v>0</v>
      </c>
      <c r="P132" s="186">
        <f t="shared" ref="P132:V132" si="69">SUM(P119:P131)</f>
        <v>0</v>
      </c>
      <c r="Q132" s="186">
        <f t="shared" si="69"/>
        <v>0</v>
      </c>
      <c r="R132" s="186">
        <f t="shared" si="69"/>
        <v>0</v>
      </c>
      <c r="S132" s="186">
        <f t="shared" si="69"/>
        <v>0</v>
      </c>
      <c r="T132" s="186">
        <f t="shared" si="69"/>
        <v>0</v>
      </c>
      <c r="U132" s="186">
        <f t="shared" si="69"/>
        <v>0</v>
      </c>
      <c r="V132" s="186">
        <f t="shared" si="69"/>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C134" s="8"/>
      <c r="E134" s="192" t="s">
        <v>432</v>
      </c>
      <c r="F134" s="192"/>
      <c r="G134" s="193"/>
      <c r="H134" s="194"/>
      <c r="I134" s="195">
        <f>I132+I133</f>
        <v>0</v>
      </c>
      <c r="J134" s="195">
        <f t="shared" ref="J134" si="70">J132+J133</f>
        <v>0</v>
      </c>
      <c r="K134" s="195">
        <f t="shared" ref="K134" si="71">K132+K133</f>
        <v>0</v>
      </c>
      <c r="L134" s="195">
        <f t="shared" ref="L134" si="72">L132+L133</f>
        <v>0</v>
      </c>
      <c r="M134" s="195">
        <f t="shared" ref="M134" si="73">M132+M133</f>
        <v>0</v>
      </c>
      <c r="N134" s="195">
        <f t="shared" ref="N134" si="74">N132+N133</f>
        <v>0</v>
      </c>
      <c r="O134" s="195">
        <f t="shared" ref="O134:V134" si="75">O132+O133</f>
        <v>0</v>
      </c>
      <c r="P134" s="195">
        <f t="shared" si="75"/>
        <v>0</v>
      </c>
      <c r="Q134" s="195">
        <f t="shared" si="75"/>
        <v>0</v>
      </c>
      <c r="R134" s="195">
        <f t="shared" si="75"/>
        <v>0</v>
      </c>
      <c r="S134" s="195">
        <f t="shared" si="75"/>
        <v>0</v>
      </c>
      <c r="T134" s="195">
        <f t="shared" si="75"/>
        <v>0</v>
      </c>
      <c r="U134" s="195">
        <f t="shared" si="75"/>
        <v>0</v>
      </c>
      <c r="V134" s="195">
        <f t="shared" si="75"/>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C136" s="203"/>
      <c r="E136" s="181">
        <v>43497</v>
      </c>
      <c r="F136" s="181" t="s">
        <v>186</v>
      </c>
      <c r="G136" s="182" t="s">
        <v>65</v>
      </c>
      <c r="H136" s="205">
        <f t="shared" ref="H136:H137" si="76">$C$47/12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7">SUM(I136:V136)</f>
        <v>0</v>
      </c>
    </row>
    <row r="137" spans="2:23">
      <c r="E137" s="181">
        <v>43525</v>
      </c>
      <c r="F137" s="181" t="s">
        <v>186</v>
      </c>
      <c r="G137" s="182" t="s">
        <v>65</v>
      </c>
      <c r="H137" s="205">
        <f t="shared" si="76"/>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7"/>
        <v>0</v>
      </c>
    </row>
    <row r="138" spans="2:23" s="8" customFormat="1">
      <c r="B138" s="204"/>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7"/>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7"/>
        <v>0</v>
      </c>
    </row>
    <row r="140" spans="2:23">
      <c r="B140" s="202"/>
      <c r="E140" s="181">
        <v>43617</v>
      </c>
      <c r="F140" s="181" t="s">
        <v>186</v>
      </c>
      <c r="G140" s="182" t="s">
        <v>66</v>
      </c>
      <c r="H140" s="205">
        <f t="shared" ref="H140" si="78">$C$48/12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7"/>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7"/>
        <v>0</v>
      </c>
    </row>
    <row r="142" spans="2:23">
      <c r="E142" s="181">
        <v>43678</v>
      </c>
      <c r="F142" s="181" t="s">
        <v>186</v>
      </c>
      <c r="G142" s="182" t="s">
        <v>68</v>
      </c>
      <c r="H142" s="205">
        <f t="shared" ref="H142" si="79">$C$49/12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7"/>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7"/>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7"/>
        <v>0</v>
      </c>
    </row>
    <row r="145" spans="2:23">
      <c r="E145" s="181">
        <v>43770</v>
      </c>
      <c r="F145" s="181" t="s">
        <v>186</v>
      </c>
      <c r="G145" s="182" t="s">
        <v>69</v>
      </c>
      <c r="H145" s="205">
        <f t="shared" ref="H145:H146" si="80">$C$50/12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7"/>
        <v>0</v>
      </c>
    </row>
    <row r="146" spans="2:23">
      <c r="E146" s="181">
        <v>43800</v>
      </c>
      <c r="F146" s="181" t="s">
        <v>186</v>
      </c>
      <c r="G146" s="182" t="s">
        <v>69</v>
      </c>
      <c r="H146" s="205">
        <f t="shared" si="80"/>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7"/>
        <v>0</v>
      </c>
    </row>
    <row r="147" spans="2:23" ht="15.75" thickBot="1">
      <c r="E147" s="183" t="s">
        <v>467</v>
      </c>
      <c r="F147" s="183"/>
      <c r="G147" s="184"/>
      <c r="H147" s="185"/>
      <c r="I147" s="186">
        <f>SUM(I134:I146)</f>
        <v>0</v>
      </c>
      <c r="J147" s="186">
        <f>SUM(J134:J146)</f>
        <v>0</v>
      </c>
      <c r="K147" s="186">
        <f t="shared" ref="K147:O147" si="81">SUM(K134:K146)</f>
        <v>0</v>
      </c>
      <c r="L147" s="186">
        <f t="shared" si="81"/>
        <v>0</v>
      </c>
      <c r="M147" s="186">
        <f t="shared" si="81"/>
        <v>0</v>
      </c>
      <c r="N147" s="186">
        <f t="shared" si="81"/>
        <v>0</v>
      </c>
      <c r="O147" s="186">
        <f t="shared" si="81"/>
        <v>0</v>
      </c>
      <c r="P147" s="186">
        <f t="shared" ref="P147:V147" si="82">SUM(P134:P146)</f>
        <v>0</v>
      </c>
      <c r="Q147" s="186">
        <f t="shared" si="82"/>
        <v>0</v>
      </c>
      <c r="R147" s="186">
        <f t="shared" si="82"/>
        <v>0</v>
      </c>
      <c r="S147" s="186">
        <f t="shared" si="82"/>
        <v>0</v>
      </c>
      <c r="T147" s="186">
        <f t="shared" si="82"/>
        <v>0</v>
      </c>
      <c r="U147" s="186">
        <f t="shared" si="82"/>
        <v>0</v>
      </c>
      <c r="V147" s="186">
        <f t="shared" si="82"/>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C149" s="8"/>
      <c r="E149" s="192" t="s">
        <v>433</v>
      </c>
      <c r="F149" s="192"/>
      <c r="G149" s="193"/>
      <c r="H149" s="194"/>
      <c r="I149" s="195">
        <f>I147+I148</f>
        <v>0</v>
      </c>
      <c r="J149" s="195">
        <f t="shared" ref="J149" si="83">J147+J148</f>
        <v>0</v>
      </c>
      <c r="K149" s="195">
        <f t="shared" ref="K149" si="84">K147+K148</f>
        <v>0</v>
      </c>
      <c r="L149" s="195">
        <f t="shared" ref="L149" si="85">L147+L148</f>
        <v>0</v>
      </c>
      <c r="M149" s="195">
        <f t="shared" ref="M149" si="86">M147+M148</f>
        <v>0</v>
      </c>
      <c r="N149" s="195">
        <f t="shared" ref="N149" si="87">N147+N148</f>
        <v>0</v>
      </c>
      <c r="O149" s="195">
        <f t="shared" ref="O149:V149" si="88">O147+O148</f>
        <v>0</v>
      </c>
      <c r="P149" s="195">
        <f t="shared" si="88"/>
        <v>0</v>
      </c>
      <c r="Q149" s="195">
        <f t="shared" si="88"/>
        <v>0</v>
      </c>
      <c r="R149" s="195">
        <f t="shared" si="88"/>
        <v>0</v>
      </c>
      <c r="S149" s="195">
        <f t="shared" si="88"/>
        <v>0</v>
      </c>
      <c r="T149" s="195">
        <f t="shared" si="88"/>
        <v>0</v>
      </c>
      <c r="U149" s="195">
        <f t="shared" si="88"/>
        <v>0</v>
      </c>
      <c r="V149" s="195">
        <f t="shared" si="88"/>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9">$C$51/12</f>
        <v>1.8166666666666667E-3</v>
      </c>
      <c r="I151" s="197">
        <f>(SUM('1.  LRAMVA Summary'!D$55:D$81)+SUM('1.  LRAMVA Summary'!D$82:D$83)*(MONTH($E151)-1)/12)*$H151</f>
        <v>-7.0299588766914596</v>
      </c>
      <c r="J151" s="197">
        <f>(SUM('1.  LRAMVA Summary'!E$55:E$81)+SUM('1.  LRAMVA Summary'!E$82:E$83)*(MONTH($E151)-1)/12)*$H151</f>
        <v>-0.66493723342443722</v>
      </c>
      <c r="K151" s="197">
        <f>(SUM('1.  LRAMVA Summary'!F$55:F$81)+SUM('1.  LRAMVA Summary'!F$82:F$83)*(MONTH($E151)-1)/12)*$H151</f>
        <v>-52.929882108048886</v>
      </c>
      <c r="L151" s="197">
        <f>(SUM('1.  LRAMVA Summary'!G$55:G$81)+SUM('1.  LRAMVA Summary'!G$82:G$83)*(MONTH($E151)-1)/12)*$H151</f>
        <v>116.75492189072273</v>
      </c>
      <c r="M151" s="197">
        <f>(SUM('1.  LRAMVA Summary'!H$55:H$81)+SUM('1.  LRAMVA Summary'!H$82:H$83)*(MONTH($E151)-1)/12)*$H151</f>
        <v>36.005254961024441</v>
      </c>
      <c r="N151" s="197">
        <f>(SUM('1.  LRAMVA Summary'!I$55:I$81)+SUM('1.  LRAMVA Summary'!I$82:I$83)*(MONTH($E151)-1)/12)*$H151</f>
        <v>-35.999105145982668</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90">SUM(I151:V151)</f>
        <v>56.136293487599715</v>
      </c>
    </row>
    <row r="152" spans="2:23">
      <c r="E152" s="181">
        <v>43891</v>
      </c>
      <c r="F152" s="181" t="s">
        <v>187</v>
      </c>
      <c r="G152" s="182" t="s">
        <v>65</v>
      </c>
      <c r="H152" s="205">
        <f t="shared" si="89"/>
        <v>1.8166666666666667E-3</v>
      </c>
      <c r="I152" s="197">
        <f>(SUM('1.  LRAMVA Summary'!D$55:D$81)+SUM('1.  LRAMVA Summary'!D$82:D$83)*(MONTH($E152)-1)/12)*$H152</f>
        <v>-14.059917753382919</v>
      </c>
      <c r="J152" s="197">
        <f>(SUM('1.  LRAMVA Summary'!E$55:E$81)+SUM('1.  LRAMVA Summary'!E$82:E$83)*(MONTH($E152)-1)/12)*$H152</f>
        <v>-1.3298744668488744</v>
      </c>
      <c r="K152" s="197">
        <f>(SUM('1.  LRAMVA Summary'!F$55:F$81)+SUM('1.  LRAMVA Summary'!F$82:F$83)*(MONTH($E152)-1)/12)*$H152</f>
        <v>-105.85976421609777</v>
      </c>
      <c r="L152" s="197">
        <f>(SUM('1.  LRAMVA Summary'!G$55:G$81)+SUM('1.  LRAMVA Summary'!G$82:G$83)*(MONTH($E152)-1)/12)*$H152</f>
        <v>233.50984378144545</v>
      </c>
      <c r="M152" s="197">
        <f>(SUM('1.  LRAMVA Summary'!H$55:H$81)+SUM('1.  LRAMVA Summary'!H$82:H$83)*(MONTH($E152)-1)/12)*$H152</f>
        <v>72.010509922048882</v>
      </c>
      <c r="N152" s="197">
        <f>(SUM('1.  LRAMVA Summary'!I$55:I$81)+SUM('1.  LRAMVA Summary'!I$82:I$83)*(MONTH($E152)-1)/12)*$H152</f>
        <v>-71.998210291965336</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90"/>
        <v>112.27258697519943</v>
      </c>
    </row>
    <row r="153" spans="2:23">
      <c r="B153" s="204"/>
      <c r="E153" s="181">
        <v>43922</v>
      </c>
      <c r="F153" s="181" t="s">
        <v>187</v>
      </c>
      <c r="G153" s="182" t="s">
        <v>66</v>
      </c>
      <c r="H153" s="205">
        <f>$C$52/12</f>
        <v>1.8166666666666667E-3</v>
      </c>
      <c r="I153" s="197">
        <f>(SUM('1.  LRAMVA Summary'!D$55:D$81)+SUM('1.  LRAMVA Summary'!D$82:D$83)*(MONTH($E153)-1)/12)*$H153</f>
        <v>-21.089876630074379</v>
      </c>
      <c r="J153" s="197">
        <f>(SUM('1.  LRAMVA Summary'!E$55:E$81)+SUM('1.  LRAMVA Summary'!E$82:E$83)*(MONTH($E153)-1)/12)*$H153</f>
        <v>-1.9948117002733117</v>
      </c>
      <c r="K153" s="197">
        <f>(SUM('1.  LRAMVA Summary'!F$55:F$81)+SUM('1.  LRAMVA Summary'!F$82:F$83)*(MONTH($E153)-1)/12)*$H153</f>
        <v>-158.78964632414664</v>
      </c>
      <c r="L153" s="197">
        <f>(SUM('1.  LRAMVA Summary'!G$55:G$81)+SUM('1.  LRAMVA Summary'!G$82:G$83)*(MONTH($E153)-1)/12)*$H153</f>
        <v>350.26476567216821</v>
      </c>
      <c r="M153" s="197">
        <f>(SUM('1.  LRAMVA Summary'!H$55:H$81)+SUM('1.  LRAMVA Summary'!H$82:H$83)*(MONTH($E153)-1)/12)*$H153</f>
        <v>108.01576488307333</v>
      </c>
      <c r="N153" s="197">
        <f>(SUM('1.  LRAMVA Summary'!I$55:I$81)+SUM('1.  LRAMVA Summary'!I$82:I$83)*(MONTH($E153)-1)/12)*$H153</f>
        <v>-107.99731543794802</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90"/>
        <v>168.40888046279917</v>
      </c>
    </row>
    <row r="154" spans="2:23">
      <c r="E154" s="181">
        <v>43952</v>
      </c>
      <c r="F154" s="181" t="s">
        <v>187</v>
      </c>
      <c r="G154" s="182" t="s">
        <v>66</v>
      </c>
      <c r="H154" s="205">
        <f>$C$52/12</f>
        <v>1.8166666666666667E-3</v>
      </c>
      <c r="I154" s="197">
        <f>(SUM('1.  LRAMVA Summary'!D$55:D$81)+SUM('1.  LRAMVA Summary'!D$82:D$83)*(MONTH($E154)-1)/12)*$H154</f>
        <v>-28.119835506765838</v>
      </c>
      <c r="J154" s="197">
        <f>(SUM('1.  LRAMVA Summary'!E$55:E$81)+SUM('1.  LRAMVA Summary'!E$82:E$83)*(MONTH($E154)-1)/12)*$H154</f>
        <v>-2.6597489336977489</v>
      </c>
      <c r="K154" s="197">
        <f>(SUM('1.  LRAMVA Summary'!F$55:F$81)+SUM('1.  LRAMVA Summary'!F$82:F$83)*(MONTH($E154)-1)/12)*$H154</f>
        <v>-211.71952843219555</v>
      </c>
      <c r="L154" s="197">
        <f>(SUM('1.  LRAMVA Summary'!G$55:G$81)+SUM('1.  LRAMVA Summary'!G$82:G$83)*(MONTH($E154)-1)/12)*$H154</f>
        <v>467.01968756289091</v>
      </c>
      <c r="M154" s="197">
        <f>(SUM('1.  LRAMVA Summary'!H$55:H$81)+SUM('1.  LRAMVA Summary'!H$82:H$83)*(MONTH($E154)-1)/12)*$H154</f>
        <v>144.02101984409776</v>
      </c>
      <c r="N154" s="197">
        <f>(SUM('1.  LRAMVA Summary'!I$55:I$81)+SUM('1.  LRAMVA Summary'!I$82:I$83)*(MONTH($E154)-1)/12)*$H154</f>
        <v>-143.99642058393067</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90"/>
        <v>224.54517395039886</v>
      </c>
    </row>
    <row r="155" spans="2:23">
      <c r="E155" s="181">
        <v>43983</v>
      </c>
      <c r="F155" s="181" t="s">
        <v>187</v>
      </c>
      <c r="G155" s="182" t="s">
        <v>66</v>
      </c>
      <c r="H155" s="205">
        <f>$C$52/12</f>
        <v>1.8166666666666667E-3</v>
      </c>
      <c r="I155" s="197">
        <f>(SUM('1.  LRAMVA Summary'!D$55:D$81)+SUM('1.  LRAMVA Summary'!D$82:D$83)*(MONTH($E155)-1)/12)*$H155</f>
        <v>-35.149794383457298</v>
      </c>
      <c r="J155" s="197">
        <f>(SUM('1.  LRAMVA Summary'!E$55:E$81)+SUM('1.  LRAMVA Summary'!E$82:E$83)*(MONTH($E155)-1)/12)*$H155</f>
        <v>-3.3246861671221861</v>
      </c>
      <c r="K155" s="197">
        <f>(SUM('1.  LRAMVA Summary'!F$55:F$81)+SUM('1.  LRAMVA Summary'!F$82:F$83)*(MONTH($E155)-1)/12)*$H155</f>
        <v>-264.64941054024445</v>
      </c>
      <c r="L155" s="197">
        <f>(SUM('1.  LRAMVA Summary'!G$55:G$81)+SUM('1.  LRAMVA Summary'!G$82:G$83)*(MONTH($E155)-1)/12)*$H155</f>
        <v>583.77460945361372</v>
      </c>
      <c r="M155" s="197">
        <f>(SUM('1.  LRAMVA Summary'!H$55:H$81)+SUM('1.  LRAMVA Summary'!H$82:H$83)*(MONTH($E155)-1)/12)*$H155</f>
        <v>180.02627480512223</v>
      </c>
      <c r="N155" s="197">
        <f>(SUM('1.  LRAMVA Summary'!I$55:I$81)+SUM('1.  LRAMVA Summary'!I$82:I$83)*(MONTH($E155)-1)/12)*$H155</f>
        <v>-179.99552572991337</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90"/>
        <v>280.68146743799866</v>
      </c>
    </row>
    <row r="156" spans="2:23">
      <c r="E156" s="181">
        <v>44013</v>
      </c>
      <c r="F156" s="181" t="s">
        <v>187</v>
      </c>
      <c r="G156" s="182" t="s">
        <v>68</v>
      </c>
      <c r="H156" s="205">
        <f>$C$53/12</f>
        <v>4.75E-4</v>
      </c>
      <c r="I156" s="197">
        <f>(SUM('1.  LRAMVA Summary'!D$55:D$81)+SUM('1.  LRAMVA Summary'!D$82:D$83)*(MONTH($E156)-1)/12)*$H156</f>
        <v>-11.028651081782014</v>
      </c>
      <c r="J156" s="197">
        <f>(SUM('1.  LRAMVA Summary'!E$55:E$81)+SUM('1.  LRAMVA Summary'!E$82:E$83)*(MONTH($E156)-1)/12)*$H156</f>
        <v>-1.0431584120695299</v>
      </c>
      <c r="K156" s="197">
        <f>(SUM('1.  LRAMVA Summary'!F$55:F$81)+SUM('1.  LRAMVA Summary'!F$82:F$83)*(MONTH($E156)-1)/12)*$H156</f>
        <v>-83.036787527306046</v>
      </c>
      <c r="L156" s="197">
        <f>(SUM('1.  LRAMVA Summary'!G$55:G$81)+SUM('1.  LRAMVA Summary'!G$82:G$83)*(MONTH($E156)-1)/12)*$H156</f>
        <v>183.16597837902373</v>
      </c>
      <c r="M156" s="197">
        <f>(SUM('1.  LRAMVA Summary'!H$55:H$81)+SUM('1.  LRAMVA Summary'!H$82:H$83)*(MONTH($E156)-1)/12)*$H156</f>
        <v>56.48530824160715</v>
      </c>
      <c r="N156" s="197">
        <f>(SUM('1.  LRAMVA Summary'!I$55:I$81)+SUM('1.  LRAMVA Summary'!I$82:I$83)*(MONTH($E156)-1)/12)*$H156</f>
        <v>-56.475660366633363</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90"/>
        <v>88.067029232839914</v>
      </c>
    </row>
    <row r="157" spans="2:23">
      <c r="E157" s="181">
        <v>44044</v>
      </c>
      <c r="F157" s="181" t="s">
        <v>187</v>
      </c>
      <c r="G157" s="182" t="s">
        <v>68</v>
      </c>
      <c r="H157" s="205">
        <f t="shared" ref="H157:H158" si="91">$C$53/12</f>
        <v>4.75E-4</v>
      </c>
      <c r="I157" s="197">
        <f>(SUM('1.  LRAMVA Summary'!D$55:D$81)+SUM('1.  LRAMVA Summary'!D$82:D$83)*(MONTH($E157)-1)/12)*$H157</f>
        <v>-12.866759595412351</v>
      </c>
      <c r="J157" s="197">
        <f>(SUM('1.  LRAMVA Summary'!E$55:E$81)+SUM('1.  LRAMVA Summary'!E$82:E$83)*(MONTH($E157)-1)/12)*$H157</f>
        <v>-1.2170181474144517</v>
      </c>
      <c r="K157" s="197">
        <f>(SUM('1.  LRAMVA Summary'!F$55:F$81)+SUM('1.  LRAMVA Summary'!F$82:F$83)*(MONTH($E157)-1)/12)*$H157</f>
        <v>-96.876252115190383</v>
      </c>
      <c r="L157" s="197">
        <f>(SUM('1.  LRAMVA Summary'!G$55:G$81)+SUM('1.  LRAMVA Summary'!G$82:G$83)*(MONTH($E157)-1)/12)*$H157</f>
        <v>213.69364144219435</v>
      </c>
      <c r="M157" s="197">
        <f>(SUM('1.  LRAMVA Summary'!H$55:H$81)+SUM('1.  LRAMVA Summary'!H$82:H$83)*(MONTH($E157)-1)/12)*$H157</f>
        <v>65.899526281875012</v>
      </c>
      <c r="N157" s="197">
        <f>(SUM('1.  LRAMVA Summary'!I$55:I$81)+SUM('1.  LRAMVA Summary'!I$82:I$83)*(MONTH($E157)-1)/12)*$H157</f>
        <v>-65.888270427738931</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90"/>
        <v>102.74486743831325</v>
      </c>
    </row>
    <row r="158" spans="2:23">
      <c r="E158" s="181">
        <v>44075</v>
      </c>
      <c r="F158" s="181" t="s">
        <v>187</v>
      </c>
      <c r="G158" s="182" t="s">
        <v>68</v>
      </c>
      <c r="H158" s="205">
        <f t="shared" si="91"/>
        <v>4.75E-4</v>
      </c>
      <c r="I158" s="197">
        <f>(SUM('1.  LRAMVA Summary'!D$55:D$81)+SUM('1.  LRAMVA Summary'!D$82:D$83)*(MONTH($E158)-1)/12)*$H158</f>
        <v>-14.704868109042685</v>
      </c>
      <c r="J158" s="197">
        <f>(SUM('1.  LRAMVA Summary'!E$55:E$81)+SUM('1.  LRAMVA Summary'!E$82:E$83)*(MONTH($E158)-1)/12)*$H158</f>
        <v>-1.3908778827593733</v>
      </c>
      <c r="K158" s="197">
        <f>(SUM('1.  LRAMVA Summary'!F$55:F$81)+SUM('1.  LRAMVA Summary'!F$82:F$83)*(MONTH($E158)-1)/12)*$H158</f>
        <v>-110.71571670307473</v>
      </c>
      <c r="L158" s="197">
        <f>(SUM('1.  LRAMVA Summary'!G$55:G$81)+SUM('1.  LRAMVA Summary'!G$82:G$83)*(MONTH($E158)-1)/12)*$H158</f>
        <v>244.22130450536497</v>
      </c>
      <c r="M158" s="197">
        <f>(SUM('1.  LRAMVA Summary'!H$55:H$81)+SUM('1.  LRAMVA Summary'!H$82:H$83)*(MONTH($E158)-1)/12)*$H158</f>
        <v>75.313744322142867</v>
      </c>
      <c r="N158" s="197">
        <f>(SUM('1.  LRAMVA Summary'!I$55:I$81)+SUM('1.  LRAMVA Summary'!I$82:I$83)*(MONTH($E158)-1)/12)*$H158</f>
        <v>-75.300880488844484</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90"/>
        <v>117.42270564378657</v>
      </c>
    </row>
    <row r="159" spans="2:23">
      <c r="E159" s="181">
        <v>44105</v>
      </c>
      <c r="F159" s="181" t="s">
        <v>187</v>
      </c>
      <c r="G159" s="182" t="s">
        <v>69</v>
      </c>
      <c r="H159" s="205">
        <f>$C$54/12</f>
        <v>4.75E-4</v>
      </c>
      <c r="I159" s="197">
        <f>(SUM('1.  LRAMVA Summary'!D$55:D$81)+SUM('1.  LRAMVA Summary'!D$82:D$83)*(MONTH($E159)-1)/12)*$H159</f>
        <v>-16.54297662267302</v>
      </c>
      <c r="J159" s="197">
        <f>(SUM('1.  LRAMVA Summary'!E$55:E$81)+SUM('1.  LRAMVA Summary'!E$82:E$83)*(MONTH($E159)-1)/12)*$H159</f>
        <v>-1.5647376181042949</v>
      </c>
      <c r="K159" s="197">
        <f>(SUM('1.  LRAMVA Summary'!F$55:F$81)+SUM('1.  LRAMVA Summary'!F$82:F$83)*(MONTH($E159)-1)/12)*$H159</f>
        <v>-124.55518129095907</v>
      </c>
      <c r="L159" s="197">
        <f>(SUM('1.  LRAMVA Summary'!G$55:G$81)+SUM('1.  LRAMVA Summary'!G$82:G$83)*(MONTH($E159)-1)/12)*$H159</f>
        <v>274.74896756853559</v>
      </c>
      <c r="M159" s="197">
        <f>(SUM('1.  LRAMVA Summary'!H$55:H$81)+SUM('1.  LRAMVA Summary'!H$82:H$83)*(MONTH($E159)-1)/12)*$H159</f>
        <v>84.727962362410722</v>
      </c>
      <c r="N159" s="197">
        <f>(SUM('1.  LRAMVA Summary'!I$55:I$81)+SUM('1.  LRAMVA Summary'!I$82:I$83)*(MONTH($E159)-1)/12)*$H159</f>
        <v>-84.713490549950052</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90"/>
        <v>132.10054384925988</v>
      </c>
    </row>
    <row r="160" spans="2:23">
      <c r="E160" s="181">
        <v>44136</v>
      </c>
      <c r="F160" s="181" t="s">
        <v>187</v>
      </c>
      <c r="G160" s="182" t="s">
        <v>69</v>
      </c>
      <c r="H160" s="205">
        <f>$C$54/12</f>
        <v>4.75E-4</v>
      </c>
      <c r="I160" s="197">
        <f>(SUM('1.  LRAMVA Summary'!D$55:D$81)+SUM('1.  LRAMVA Summary'!D$82:D$83)*(MONTH($E160)-1)/12)*$H160</f>
        <v>-18.381085136303355</v>
      </c>
      <c r="J160" s="197">
        <f>(SUM('1.  LRAMVA Summary'!E$55:E$81)+SUM('1.  LRAMVA Summary'!E$82:E$83)*(MONTH($E160)-1)/12)*$H160</f>
        <v>-1.7385973534492165</v>
      </c>
      <c r="K160" s="197">
        <f>(SUM('1.  LRAMVA Summary'!F$55:F$81)+SUM('1.  LRAMVA Summary'!F$82:F$83)*(MONTH($E160)-1)/12)*$H160</f>
        <v>-138.39464587884342</v>
      </c>
      <c r="L160" s="197">
        <f>(SUM('1.  LRAMVA Summary'!G$55:G$81)+SUM('1.  LRAMVA Summary'!G$82:G$83)*(MONTH($E160)-1)/12)*$H160</f>
        <v>305.27663063170621</v>
      </c>
      <c r="M160" s="197">
        <f>(SUM('1.  LRAMVA Summary'!H$55:H$81)+SUM('1.  LRAMVA Summary'!H$82:H$83)*(MONTH($E160)-1)/12)*$H160</f>
        <v>94.142180402678591</v>
      </c>
      <c r="N160" s="197">
        <f>(SUM('1.  LRAMVA Summary'!I$55:I$81)+SUM('1.  LRAMVA Summary'!I$82:I$83)*(MONTH($E160)-1)/12)*$H160</f>
        <v>-94.12610061105562</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90"/>
        <v>146.77838205473319</v>
      </c>
    </row>
    <row r="161" spans="5:23">
      <c r="E161" s="181">
        <v>44166</v>
      </c>
      <c r="F161" s="181" t="s">
        <v>187</v>
      </c>
      <c r="G161" s="182" t="s">
        <v>69</v>
      </c>
      <c r="H161" s="205">
        <f>$C$54/12</f>
        <v>4.75E-4</v>
      </c>
      <c r="I161" s="197">
        <f>(SUM('1.  LRAMVA Summary'!D$55:D$81)+SUM('1.  LRAMVA Summary'!D$82:D$83)*(MONTH($E161)-1)/12)*$H161</f>
        <v>-20.219193649933693</v>
      </c>
      <c r="J161" s="197">
        <f>(SUM('1.  LRAMVA Summary'!E$55:E$81)+SUM('1.  LRAMVA Summary'!E$82:E$83)*(MONTH($E161)-1)/12)*$H161</f>
        <v>-1.9124570887941381</v>
      </c>
      <c r="K161" s="197">
        <f>(SUM('1.  LRAMVA Summary'!F$55:F$81)+SUM('1.  LRAMVA Summary'!F$82:F$83)*(MONTH($E161)-1)/12)*$H161</f>
        <v>-152.23411046672774</v>
      </c>
      <c r="L161" s="197">
        <f>(SUM('1.  LRAMVA Summary'!G$55:G$81)+SUM('1.  LRAMVA Summary'!G$82:G$83)*(MONTH($E161)-1)/12)*$H161</f>
        <v>335.80429369487683</v>
      </c>
      <c r="M161" s="197">
        <f>(SUM('1.  LRAMVA Summary'!H$55:H$81)+SUM('1.  LRAMVA Summary'!H$82:H$83)*(MONTH($E161)-1)/12)*$H161</f>
        <v>103.55639844294646</v>
      </c>
      <c r="N161" s="197">
        <f>(SUM('1.  LRAMVA Summary'!I$55:I$81)+SUM('1.  LRAMVA Summary'!I$82:I$83)*(MONTH($E161)-1)/12)*$H161</f>
        <v>-103.53871067216116</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161.45622026020655</v>
      </c>
    </row>
    <row r="162" spans="5:23" ht="15.75" thickBot="1">
      <c r="E162" s="183" t="s">
        <v>468</v>
      </c>
      <c r="F162" s="183"/>
      <c r="G162" s="184"/>
      <c r="H162" s="185"/>
      <c r="I162" s="186">
        <f>SUM(I149:I161)</f>
        <v>-199.19291734551899</v>
      </c>
      <c r="J162" s="186">
        <f>SUM(J149:J161)</f>
        <v>-18.840905003957563</v>
      </c>
      <c r="K162" s="186">
        <f t="shared" ref="K162:O162" si="92">SUM(K149:K161)</f>
        <v>-1499.7609256028347</v>
      </c>
      <c r="L162" s="186">
        <f t="shared" si="92"/>
        <v>3308.2346445825428</v>
      </c>
      <c r="M162" s="186">
        <f t="shared" si="92"/>
        <v>1020.2039444690274</v>
      </c>
      <c r="N162" s="186">
        <f t="shared" si="92"/>
        <v>-1020.0296903061237</v>
      </c>
      <c r="O162" s="186">
        <f t="shared" si="92"/>
        <v>0</v>
      </c>
      <c r="P162" s="186">
        <f t="shared" ref="P162:V162" si="93">SUM(P149:P161)</f>
        <v>0</v>
      </c>
      <c r="Q162" s="186">
        <f t="shared" si="93"/>
        <v>0</v>
      </c>
      <c r="R162" s="186">
        <f t="shared" si="93"/>
        <v>0</v>
      </c>
      <c r="S162" s="186">
        <f t="shared" si="93"/>
        <v>0</v>
      </c>
      <c r="T162" s="186">
        <f t="shared" si="93"/>
        <v>0</v>
      </c>
      <c r="U162" s="186">
        <f t="shared" si="93"/>
        <v>0</v>
      </c>
      <c r="V162" s="186">
        <f t="shared" si="93"/>
        <v>0</v>
      </c>
      <c r="W162" s="186">
        <f>SUM(W149:W161)</f>
        <v>1590.614150793135</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712</v>
      </c>
      <c r="F164" s="192"/>
      <c r="G164" s="193"/>
      <c r="H164" s="194"/>
      <c r="I164" s="195">
        <f>I162+I163</f>
        <v>-199.19291734551899</v>
      </c>
      <c r="J164" s="195">
        <f t="shared" ref="J164:U164" si="94">J162+J163</f>
        <v>-18.840905003957563</v>
      </c>
      <c r="K164" s="195">
        <f t="shared" si="94"/>
        <v>-1499.7609256028347</v>
      </c>
      <c r="L164" s="195">
        <f t="shared" si="94"/>
        <v>3308.2346445825428</v>
      </c>
      <c r="M164" s="195">
        <f t="shared" si="94"/>
        <v>1020.2039444690274</v>
      </c>
      <c r="N164" s="195">
        <f t="shared" si="94"/>
        <v>-1020.0296903061237</v>
      </c>
      <c r="O164" s="195">
        <f t="shared" si="94"/>
        <v>0</v>
      </c>
      <c r="P164" s="195">
        <f t="shared" si="94"/>
        <v>0</v>
      </c>
      <c r="Q164" s="195">
        <f t="shared" si="94"/>
        <v>0</v>
      </c>
      <c r="R164" s="195">
        <f t="shared" si="94"/>
        <v>0</v>
      </c>
      <c r="S164" s="195">
        <f t="shared" si="94"/>
        <v>0</v>
      </c>
      <c r="T164" s="195">
        <f t="shared" si="94"/>
        <v>0</v>
      </c>
      <c r="U164" s="195">
        <f t="shared" si="94"/>
        <v>0</v>
      </c>
      <c r="V164" s="195">
        <f>V162+V163</f>
        <v>0</v>
      </c>
      <c r="W164" s="195">
        <f>W162+W163</f>
        <v>1590.614150793135</v>
      </c>
    </row>
    <row r="165" spans="5:23">
      <c r="E165" s="181">
        <v>44197</v>
      </c>
      <c r="F165" s="181" t="s">
        <v>716</v>
      </c>
      <c r="G165" s="182" t="s">
        <v>65</v>
      </c>
      <c r="H165" s="205">
        <f>$C$55/12</f>
        <v>4.75E-4</v>
      </c>
      <c r="I165" s="197">
        <f>(SUM('1.  LRAMVA Summary'!D$55:D$84)+SUM('1.  LRAMVA Summary'!D$85:D$86)*(MONTH($E165)-1)/12)*$H165</f>
        <v>-22.057302163564028</v>
      </c>
      <c r="J165" s="197">
        <f>(SUM('1.  LRAMVA Summary'!E$55:E$84)+SUM('1.  LRAMVA Summary'!E$85:E$86)*(MONTH($E165)-1)/12)*$H165</f>
        <v>-2.0863168241390597</v>
      </c>
      <c r="K165" s="197">
        <f>(SUM('1.  LRAMVA Summary'!F$55:F$84)+SUM('1.  LRAMVA Summary'!F$85:F$86)*(MONTH($E165)-1)/12)*$H165</f>
        <v>-166.07357505461209</v>
      </c>
      <c r="L165" s="197">
        <f>(SUM('1.  LRAMVA Summary'!G$55:G$84)+SUM('1.  LRAMVA Summary'!G$85:G$86)*(MONTH($E165)-1)/12)*$H165</f>
        <v>366.33195675804745</v>
      </c>
      <c r="M165" s="197">
        <f>(SUM('1.  LRAMVA Summary'!H$55:H$84)+SUM('1.  LRAMVA Summary'!H$85:H$86)*(MONTH($E165)-1)/12)*$H165</f>
        <v>112.9706164832143</v>
      </c>
      <c r="N165" s="197">
        <f>(SUM('1.  LRAMVA Summary'!I$55:I$84)+SUM('1.  LRAMVA Summary'!I$85:I$86)*(MONTH($E165)-1)/12)*$H165</f>
        <v>-112.95132073326673</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5">SUM(I165:V165)</f>
        <v>176.13405846567983</v>
      </c>
    </row>
    <row r="166" spans="5:23">
      <c r="E166" s="181">
        <v>44228</v>
      </c>
      <c r="F166" s="181" t="s">
        <v>716</v>
      </c>
      <c r="G166" s="182" t="s">
        <v>65</v>
      </c>
      <c r="H166" s="205">
        <f t="shared" ref="H166:H167" si="96">$C$55/12</f>
        <v>4.75E-4</v>
      </c>
      <c r="I166" s="197">
        <f>(SUM('1.  LRAMVA Summary'!D$55:D$84)+SUM('1.  LRAMVA Summary'!D$85:D$86)*(MONTH($E166)-1)/12)*$H166</f>
        <v>-22.057302163564028</v>
      </c>
      <c r="J166" s="197">
        <f>(SUM('1.  LRAMVA Summary'!E$55:E$84)+SUM('1.  LRAMVA Summary'!E$85:E$86)*(MONTH($E166)-1)/12)*$H166</f>
        <v>-2.0863168241390597</v>
      </c>
      <c r="K166" s="197">
        <f>(SUM('1.  LRAMVA Summary'!F$55:F$84)+SUM('1.  LRAMVA Summary'!F$85:F$86)*(MONTH($E166)-1)/12)*$H166</f>
        <v>-180.51059940692866</v>
      </c>
      <c r="L166" s="197">
        <f>(SUM('1.  LRAMVA Summary'!G$55:G$84)+SUM('1.  LRAMVA Summary'!G$85:G$86)*(MONTH($E166)-1)/12)*$H166</f>
        <v>419.35539821022718</v>
      </c>
      <c r="M166" s="197">
        <f>(SUM('1.  LRAMVA Summary'!H$55:H$84)+SUM('1.  LRAMVA Summary'!H$85:H$86)*(MONTH($E166)-1)/12)*$H166</f>
        <v>123.93792756552378</v>
      </c>
      <c r="N166" s="197">
        <f>(SUM('1.  LRAMVA Summary'!I$55:I$84)+SUM('1.  LRAMVA Summary'!I$85:I$86)*(MONTH($E166)-1)/12)*$H166</f>
        <v>-60.146085277712707</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5"/>
        <v>278.49302210340647</v>
      </c>
    </row>
    <row r="167" spans="5:23">
      <c r="E167" s="181">
        <v>44256</v>
      </c>
      <c r="F167" s="181" t="s">
        <v>716</v>
      </c>
      <c r="G167" s="182" t="s">
        <v>65</v>
      </c>
      <c r="H167" s="205">
        <f t="shared" si="96"/>
        <v>4.75E-4</v>
      </c>
      <c r="I167" s="197">
        <f>(SUM('1.  LRAMVA Summary'!D$55:D$84)+SUM('1.  LRAMVA Summary'!D$85:D$86)*(MONTH($E167)-1)/12)*$H167</f>
        <v>-22.057302163564028</v>
      </c>
      <c r="J167" s="197">
        <f>(SUM('1.  LRAMVA Summary'!E$55:E$84)+SUM('1.  LRAMVA Summary'!E$85:E$86)*(MONTH($E167)-1)/12)*$H167</f>
        <v>-2.0863168241390597</v>
      </c>
      <c r="K167" s="197">
        <f>(SUM('1.  LRAMVA Summary'!F$55:F$84)+SUM('1.  LRAMVA Summary'!F$85:F$86)*(MONTH($E167)-1)/12)*$H167</f>
        <v>-194.94762375924526</v>
      </c>
      <c r="L167" s="197">
        <f>(SUM('1.  LRAMVA Summary'!G$55:G$84)+SUM('1.  LRAMVA Summary'!G$85:G$86)*(MONTH($E167)-1)/12)*$H167</f>
        <v>472.3788396624069</v>
      </c>
      <c r="M167" s="197">
        <f>(SUM('1.  LRAMVA Summary'!H$55:H$84)+SUM('1.  LRAMVA Summary'!H$85:H$86)*(MONTH($E167)-1)/12)*$H167</f>
        <v>134.90523864783324</v>
      </c>
      <c r="N167" s="197">
        <f>(SUM('1.  LRAMVA Summary'!I$55:I$84)+SUM('1.  LRAMVA Summary'!I$85:I$86)*(MONTH($E167)-1)/12)*$H167</f>
        <v>-7.3408498221586846</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5"/>
        <v>380.85198574113309</v>
      </c>
    </row>
    <row r="168" spans="5:23">
      <c r="E168" s="181">
        <v>44287</v>
      </c>
      <c r="F168" s="181" t="s">
        <v>716</v>
      </c>
      <c r="G168" s="182" t="s">
        <v>66</v>
      </c>
      <c r="H168" s="205">
        <f>$C$56/12</f>
        <v>4.75E-4</v>
      </c>
      <c r="I168" s="197">
        <f>(SUM('1.  LRAMVA Summary'!D$55:D$84)+SUM('1.  LRAMVA Summary'!D$85:D$86)*(MONTH($E168)-1)/12)*$H168</f>
        <v>-22.057302163564028</v>
      </c>
      <c r="J168" s="197">
        <f>(SUM('1.  LRAMVA Summary'!E$55:E$84)+SUM('1.  LRAMVA Summary'!E$85:E$86)*(MONTH($E168)-1)/12)*$H168</f>
        <v>-2.0863168241390597</v>
      </c>
      <c r="K168" s="197">
        <f>(SUM('1.  LRAMVA Summary'!F$55:F$84)+SUM('1.  LRAMVA Summary'!F$85:F$86)*(MONTH($E168)-1)/12)*$H168</f>
        <v>-209.38464811156183</v>
      </c>
      <c r="L168" s="197">
        <f>(SUM('1.  LRAMVA Summary'!G$55:G$84)+SUM('1.  LRAMVA Summary'!G$85:G$86)*(MONTH($E168)-1)/12)*$H168</f>
        <v>525.40228111458669</v>
      </c>
      <c r="M168" s="197">
        <f>(SUM('1.  LRAMVA Summary'!H$55:H$84)+SUM('1.  LRAMVA Summary'!H$85:H$86)*(MONTH($E168)-1)/12)*$H168</f>
        <v>145.87254973014271</v>
      </c>
      <c r="N168" s="197">
        <f>(SUM('1.  LRAMVA Summary'!I$55:I$84)+SUM('1.  LRAMVA Summary'!I$85:I$86)*(MONTH($E168)-1)/12)*$H168</f>
        <v>45.464385633395345</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5"/>
        <v>483.21094937885988</v>
      </c>
    </row>
    <row r="169" spans="5:23">
      <c r="E169" s="181">
        <v>44317</v>
      </c>
      <c r="F169" s="181" t="s">
        <v>716</v>
      </c>
      <c r="G169" s="182" t="s">
        <v>66</v>
      </c>
      <c r="H169" s="205">
        <f t="shared" ref="H169:H170" si="97">$C$56/12</f>
        <v>4.75E-4</v>
      </c>
      <c r="I169" s="197">
        <f>(SUM('1.  LRAMVA Summary'!D$55:D$84)+SUM('1.  LRAMVA Summary'!D$85:D$86)*(MONTH($E169)-1)/12)*$H169</f>
        <v>-22.057302163564028</v>
      </c>
      <c r="J169" s="197">
        <f>(SUM('1.  LRAMVA Summary'!E$55:E$84)+SUM('1.  LRAMVA Summary'!E$85:E$86)*(MONTH($E169)-1)/12)*$H169</f>
        <v>-2.0863168241390597</v>
      </c>
      <c r="K169" s="197">
        <f>(SUM('1.  LRAMVA Summary'!F$55:F$84)+SUM('1.  LRAMVA Summary'!F$85:F$86)*(MONTH($E169)-1)/12)*$H169</f>
        <v>-223.8216724638784</v>
      </c>
      <c r="L169" s="197">
        <f>(SUM('1.  LRAMVA Summary'!G$55:G$84)+SUM('1.  LRAMVA Summary'!G$85:G$86)*(MONTH($E169)-1)/12)*$H169</f>
        <v>578.42572256676635</v>
      </c>
      <c r="M169" s="197">
        <f>(SUM('1.  LRAMVA Summary'!H$55:H$84)+SUM('1.  LRAMVA Summary'!H$85:H$86)*(MONTH($E169)-1)/12)*$H169</f>
        <v>156.83986081245217</v>
      </c>
      <c r="N169" s="197">
        <f>(SUM('1.  LRAMVA Summary'!I$55:I$84)+SUM('1.  LRAMVA Summary'!I$85:I$86)*(MONTH($E169)-1)/12)*$H169</f>
        <v>98.269621088949364</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5"/>
        <v>585.56991301658638</v>
      </c>
    </row>
    <row r="170" spans="5:23">
      <c r="E170" s="181">
        <v>44348</v>
      </c>
      <c r="F170" s="181" t="s">
        <v>716</v>
      </c>
      <c r="G170" s="182" t="s">
        <v>66</v>
      </c>
      <c r="H170" s="205">
        <f t="shared" si="97"/>
        <v>4.75E-4</v>
      </c>
      <c r="I170" s="197">
        <f>(SUM('1.  LRAMVA Summary'!D$55:D$84)+SUM('1.  LRAMVA Summary'!D$85:D$86)*(MONTH($E170)-1)/12)*$H170</f>
        <v>-22.057302163564028</v>
      </c>
      <c r="J170" s="197">
        <f>(SUM('1.  LRAMVA Summary'!E$55:E$84)+SUM('1.  LRAMVA Summary'!E$85:E$86)*(MONTH($E170)-1)/12)*$H170</f>
        <v>-2.0863168241390597</v>
      </c>
      <c r="K170" s="197">
        <f>(SUM('1.  LRAMVA Summary'!F$55:F$84)+SUM('1.  LRAMVA Summary'!F$85:F$86)*(MONTH($E170)-1)/12)*$H170</f>
        <v>-238.25869681619497</v>
      </c>
      <c r="L170" s="197">
        <f>(SUM('1.  LRAMVA Summary'!G$55:G$84)+SUM('1.  LRAMVA Summary'!G$85:G$86)*(MONTH($E170)-1)/12)*$H170</f>
        <v>631.44916401894625</v>
      </c>
      <c r="M170" s="197">
        <f>(SUM('1.  LRAMVA Summary'!H$55:H$84)+SUM('1.  LRAMVA Summary'!H$85:H$86)*(MONTH($E170)-1)/12)*$H170</f>
        <v>167.80717189476167</v>
      </c>
      <c r="N170" s="197">
        <f>(SUM('1.  LRAMVA Summary'!I$55:I$84)+SUM('1.  LRAMVA Summary'!I$85:I$86)*(MONTH($E170)-1)/12)*$H170</f>
        <v>151.0748565445034</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5"/>
        <v>687.92887665431329</v>
      </c>
    </row>
    <row r="171" spans="5:23">
      <c r="E171" s="181">
        <v>44378</v>
      </c>
      <c r="F171" s="181" t="s">
        <v>716</v>
      </c>
      <c r="G171" s="182" t="s">
        <v>68</v>
      </c>
      <c r="H171" s="205">
        <f>$C$57/12</f>
        <v>4.75E-4</v>
      </c>
      <c r="I171" s="197">
        <f>(SUM('1.  LRAMVA Summary'!D$55:D$84)+SUM('1.  LRAMVA Summary'!D$85:D$86)*(MONTH($E171)-1)/12)*$H171</f>
        <v>-22.057302163564028</v>
      </c>
      <c r="J171" s="197">
        <f>(SUM('1.  LRAMVA Summary'!E$55:E$84)+SUM('1.  LRAMVA Summary'!E$85:E$86)*(MONTH($E171)-1)/12)*$H171</f>
        <v>-2.0863168241390597</v>
      </c>
      <c r="K171" s="197">
        <f>(SUM('1.  LRAMVA Summary'!F$55:F$84)+SUM('1.  LRAMVA Summary'!F$85:F$86)*(MONTH($E171)-1)/12)*$H171</f>
        <v>-252.69572116851157</v>
      </c>
      <c r="L171" s="197">
        <f>(SUM('1.  LRAMVA Summary'!G$55:G$84)+SUM('1.  LRAMVA Summary'!G$85:G$86)*(MONTH($E171)-1)/12)*$H171</f>
        <v>684.47260547112592</v>
      </c>
      <c r="M171" s="197">
        <f>(SUM('1.  LRAMVA Summary'!H$55:H$84)+SUM('1.  LRAMVA Summary'!H$85:H$86)*(MONTH($E171)-1)/12)*$H171</f>
        <v>178.77448297707113</v>
      </c>
      <c r="N171" s="197">
        <f>(SUM('1.  LRAMVA Summary'!I$55:I$84)+SUM('1.  LRAMVA Summary'!I$85:I$86)*(MONTH($E171)-1)/12)*$H171</f>
        <v>203.88009200005743</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5"/>
        <v>790.28784029203985</v>
      </c>
    </row>
    <row r="172" spans="5:23">
      <c r="E172" s="181">
        <v>44409</v>
      </c>
      <c r="F172" s="181" t="s">
        <v>716</v>
      </c>
      <c r="G172" s="182" t="s">
        <v>68</v>
      </c>
      <c r="H172" s="205">
        <f t="shared" ref="H172:H173" si="98">$C$57/12</f>
        <v>4.75E-4</v>
      </c>
      <c r="I172" s="197">
        <f>(SUM('1.  LRAMVA Summary'!D$55:D$84)+SUM('1.  LRAMVA Summary'!D$85:D$86)*(MONTH($E172)-1)/12)*$H172</f>
        <v>-22.057302163564028</v>
      </c>
      <c r="J172" s="197">
        <f>(SUM('1.  LRAMVA Summary'!E$55:E$84)+SUM('1.  LRAMVA Summary'!E$85:E$86)*(MONTH($E172)-1)/12)*$H172</f>
        <v>-2.0863168241390597</v>
      </c>
      <c r="K172" s="197">
        <f>(SUM('1.  LRAMVA Summary'!F$55:F$84)+SUM('1.  LRAMVA Summary'!F$85:F$86)*(MONTH($E172)-1)/12)*$H172</f>
        <v>-267.13274552082817</v>
      </c>
      <c r="L172" s="197">
        <f>(SUM('1.  LRAMVA Summary'!G$55:G$84)+SUM('1.  LRAMVA Summary'!G$85:G$86)*(MONTH($E172)-1)/12)*$H172</f>
        <v>737.49604692330547</v>
      </c>
      <c r="M172" s="197">
        <f>(SUM('1.  LRAMVA Summary'!H$55:H$84)+SUM('1.  LRAMVA Summary'!H$85:H$86)*(MONTH($E172)-1)/12)*$H172</f>
        <v>189.7417940593806</v>
      </c>
      <c r="N172" s="197">
        <f>(SUM('1.  LRAMVA Summary'!I$55:I$84)+SUM('1.  LRAMVA Summary'!I$85:I$86)*(MONTH($E172)-1)/12)*$H172</f>
        <v>256.68532745561151</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5"/>
        <v>892.64680392976629</v>
      </c>
    </row>
    <row r="173" spans="5:23">
      <c r="E173" s="181">
        <v>44440</v>
      </c>
      <c r="F173" s="181" t="s">
        <v>716</v>
      </c>
      <c r="G173" s="182" t="s">
        <v>68</v>
      </c>
      <c r="H173" s="205">
        <f t="shared" si="98"/>
        <v>4.75E-4</v>
      </c>
      <c r="I173" s="197">
        <f>(SUM('1.  LRAMVA Summary'!D$55:D$84)+SUM('1.  LRAMVA Summary'!D$85:D$86)*(MONTH($E173)-1)/12)*$H173</f>
        <v>-22.057302163564028</v>
      </c>
      <c r="J173" s="197">
        <f>(SUM('1.  LRAMVA Summary'!E$55:E$84)+SUM('1.  LRAMVA Summary'!E$85:E$86)*(MONTH($E173)-1)/12)*$H173</f>
        <v>-2.0863168241390597</v>
      </c>
      <c r="K173" s="197">
        <f>(SUM('1.  LRAMVA Summary'!F$55:F$84)+SUM('1.  LRAMVA Summary'!F$85:F$86)*(MONTH($E173)-1)/12)*$H173</f>
        <v>-281.56976987314471</v>
      </c>
      <c r="L173" s="197">
        <f>(SUM('1.  LRAMVA Summary'!G$55:G$84)+SUM('1.  LRAMVA Summary'!G$85:G$86)*(MONTH($E173)-1)/12)*$H173</f>
        <v>790.51948837548525</v>
      </c>
      <c r="M173" s="197">
        <f>(SUM('1.  LRAMVA Summary'!H$55:H$84)+SUM('1.  LRAMVA Summary'!H$85:H$86)*(MONTH($E173)-1)/12)*$H173</f>
        <v>200.70910514169006</v>
      </c>
      <c r="N173" s="197">
        <f>(SUM('1.  LRAMVA Summary'!I$55:I$84)+SUM('1.  LRAMVA Summary'!I$85:I$86)*(MONTH($E173)-1)/12)*$H173</f>
        <v>309.49056291116545</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5"/>
        <v>995.00576756749297</v>
      </c>
    </row>
    <row r="174" spans="5:23">
      <c r="E174" s="181">
        <v>44470</v>
      </c>
      <c r="F174" s="181" t="s">
        <v>716</v>
      </c>
      <c r="G174" s="182" t="s">
        <v>69</v>
      </c>
      <c r="H174" s="205">
        <f>$C$58/12</f>
        <v>4.75E-4</v>
      </c>
      <c r="I174" s="197">
        <f>(SUM('1.  LRAMVA Summary'!D$55:D$84)+SUM('1.  LRAMVA Summary'!D$85:D$86)*(MONTH($E174)-1)/12)*$H174</f>
        <v>-22.057302163564028</v>
      </c>
      <c r="J174" s="197">
        <f>(SUM('1.  LRAMVA Summary'!E$55:E$84)+SUM('1.  LRAMVA Summary'!E$85:E$86)*(MONTH($E174)-1)/12)*$H174</f>
        <v>-2.0863168241390597</v>
      </c>
      <c r="K174" s="197">
        <f>(SUM('1.  LRAMVA Summary'!F$55:F$84)+SUM('1.  LRAMVA Summary'!F$85:F$86)*(MONTH($E174)-1)/12)*$H174</f>
        <v>-296.00679422546131</v>
      </c>
      <c r="L174" s="197">
        <f>(SUM('1.  LRAMVA Summary'!G$55:G$84)+SUM('1.  LRAMVA Summary'!G$85:G$86)*(MONTH($E174)-1)/12)*$H174</f>
        <v>843.54292982766503</v>
      </c>
      <c r="M174" s="197">
        <f>(SUM('1.  LRAMVA Summary'!H$55:H$84)+SUM('1.  LRAMVA Summary'!H$85:H$86)*(MONTH($E174)-1)/12)*$H174</f>
        <v>211.67641622399952</v>
      </c>
      <c r="N174" s="197">
        <f>(SUM('1.  LRAMVA Summary'!I$55:I$84)+SUM('1.  LRAMVA Summary'!I$85:I$86)*(MONTH($E174)-1)/12)*$H174</f>
        <v>362.29579836671945</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5"/>
        <v>1097.3647312052196</v>
      </c>
    </row>
    <row r="175" spans="5:23">
      <c r="E175" s="181">
        <v>44501</v>
      </c>
      <c r="F175" s="181" t="s">
        <v>716</v>
      </c>
      <c r="G175" s="182" t="s">
        <v>69</v>
      </c>
      <c r="H175" s="205">
        <f t="shared" ref="H175:H176" si="99">$C$58/12</f>
        <v>4.75E-4</v>
      </c>
      <c r="I175" s="197">
        <f>(SUM('1.  LRAMVA Summary'!D$55:D$84)+SUM('1.  LRAMVA Summary'!D$85:D$86)*(MONTH($E175)-1)/12)*$H175</f>
        <v>-22.057302163564028</v>
      </c>
      <c r="J175" s="197">
        <f>(SUM('1.  LRAMVA Summary'!E$55:E$84)+SUM('1.  LRAMVA Summary'!E$85:E$86)*(MONTH($E175)-1)/12)*$H175</f>
        <v>-2.0863168241390597</v>
      </c>
      <c r="K175" s="197">
        <f>(SUM('1.  LRAMVA Summary'!F$55:F$84)+SUM('1.  LRAMVA Summary'!F$85:F$86)*(MONTH($E175)-1)/12)*$H175</f>
        <v>-310.44381857777785</v>
      </c>
      <c r="L175" s="197">
        <f>(SUM('1.  LRAMVA Summary'!G$55:G$84)+SUM('1.  LRAMVA Summary'!G$85:G$86)*(MONTH($E175)-1)/12)*$H175</f>
        <v>896.56637127984493</v>
      </c>
      <c r="M175" s="197">
        <f>(SUM('1.  LRAMVA Summary'!H$55:H$84)+SUM('1.  LRAMVA Summary'!H$85:H$86)*(MONTH($E175)-1)/12)*$H175</f>
        <v>222.64372730630902</v>
      </c>
      <c r="N175" s="197">
        <f>(SUM('1.  LRAMVA Summary'!I$55:I$84)+SUM('1.  LRAMVA Summary'!I$85:I$86)*(MONTH($E175)-1)/12)*$H175</f>
        <v>415.10103382227356</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5"/>
        <v>1199.7236948429468</v>
      </c>
    </row>
    <row r="176" spans="5:23">
      <c r="E176" s="181">
        <v>44531</v>
      </c>
      <c r="F176" s="181" t="s">
        <v>716</v>
      </c>
      <c r="G176" s="182" t="s">
        <v>69</v>
      </c>
      <c r="H176" s="205">
        <f t="shared" si="99"/>
        <v>4.75E-4</v>
      </c>
      <c r="I176" s="197">
        <f>(SUM('1.  LRAMVA Summary'!D$55:D$84)+SUM('1.  LRAMVA Summary'!D$85:D$86)*(MONTH($E176)-1)/12)*$H176</f>
        <v>-22.057302163564028</v>
      </c>
      <c r="J176" s="197">
        <f>(SUM('1.  LRAMVA Summary'!E$55:E$84)+SUM('1.  LRAMVA Summary'!E$85:E$86)*(MONTH($E176)-1)/12)*$H176</f>
        <v>-2.0863168241390597</v>
      </c>
      <c r="K176" s="197">
        <f>(SUM('1.  LRAMVA Summary'!F$55:F$84)+SUM('1.  LRAMVA Summary'!F$85:F$86)*(MONTH($E176)-1)/12)*$H176</f>
        <v>-324.8808429300945</v>
      </c>
      <c r="L176" s="197">
        <f>(SUM('1.  LRAMVA Summary'!G$55:G$84)+SUM('1.  LRAMVA Summary'!G$85:G$86)*(MONTH($E176)-1)/12)*$H176</f>
        <v>949.58981273202448</v>
      </c>
      <c r="M176" s="197">
        <f>(SUM('1.  LRAMVA Summary'!H$55:H$84)+SUM('1.  LRAMVA Summary'!H$85:H$86)*(MONTH($E176)-1)/12)*$H176</f>
        <v>233.61103838861848</v>
      </c>
      <c r="N176" s="197">
        <f>(SUM('1.  LRAMVA Summary'!I$55:I$84)+SUM('1.  LRAMVA Summary'!I$85:I$86)*(MONTH($E176)-1)/12)*$H176</f>
        <v>467.9062692778275</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1302.0826584806728</v>
      </c>
    </row>
    <row r="177" spans="5:23" ht="15.75" thickBot="1">
      <c r="E177" s="183" t="s">
        <v>713</v>
      </c>
      <c r="F177" s="183"/>
      <c r="G177" s="184"/>
      <c r="H177" s="185"/>
      <c r="I177" s="186">
        <f>SUM(I164:I176)</f>
        <v>-463.88054330828737</v>
      </c>
      <c r="J177" s="186">
        <f>SUM(J164:J176)</f>
        <v>-43.876706893626292</v>
      </c>
      <c r="K177" s="186">
        <f t="shared" ref="K177:V177" si="100">SUM(K164:K176)</f>
        <v>-4445.4874335110735</v>
      </c>
      <c r="L177" s="186">
        <f t="shared" si="100"/>
        <v>11203.765261522976</v>
      </c>
      <c r="M177" s="186">
        <f t="shared" si="100"/>
        <v>3099.6938737000241</v>
      </c>
      <c r="N177" s="186">
        <f t="shared" si="100"/>
        <v>1109.7000009612411</v>
      </c>
      <c r="O177" s="186">
        <f t="shared" si="100"/>
        <v>0</v>
      </c>
      <c r="P177" s="186">
        <f t="shared" si="100"/>
        <v>0</v>
      </c>
      <c r="Q177" s="186">
        <f t="shared" si="100"/>
        <v>0</v>
      </c>
      <c r="R177" s="186">
        <f t="shared" si="100"/>
        <v>0</v>
      </c>
      <c r="S177" s="186">
        <f t="shared" si="100"/>
        <v>0</v>
      </c>
      <c r="T177" s="186">
        <f t="shared" si="100"/>
        <v>0</v>
      </c>
      <c r="U177" s="186">
        <f t="shared" si="100"/>
        <v>0</v>
      </c>
      <c r="V177" s="186">
        <f t="shared" si="100"/>
        <v>0</v>
      </c>
      <c r="W177" s="186">
        <f>SUM(W164:W176)</f>
        <v>10459.914452471252</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714</v>
      </c>
      <c r="F179" s="192"/>
      <c r="G179" s="193"/>
      <c r="H179" s="194"/>
      <c r="I179" s="195">
        <f>I177+I178</f>
        <v>-463.88054330828737</v>
      </c>
      <c r="J179" s="195">
        <f t="shared" ref="J179:U179" si="101">J177+J178</f>
        <v>-43.876706893626292</v>
      </c>
      <c r="K179" s="195">
        <f t="shared" si="101"/>
        <v>-4445.4874335110735</v>
      </c>
      <c r="L179" s="195">
        <f t="shared" si="101"/>
        <v>11203.765261522976</v>
      </c>
      <c r="M179" s="195">
        <f t="shared" si="101"/>
        <v>3099.6938737000241</v>
      </c>
      <c r="N179" s="195">
        <f t="shared" si="101"/>
        <v>1109.7000009612411</v>
      </c>
      <c r="O179" s="195">
        <f t="shared" si="101"/>
        <v>0</v>
      </c>
      <c r="P179" s="195">
        <f t="shared" si="101"/>
        <v>0</v>
      </c>
      <c r="Q179" s="195">
        <f t="shared" si="101"/>
        <v>0</v>
      </c>
      <c r="R179" s="195">
        <f t="shared" si="101"/>
        <v>0</v>
      </c>
      <c r="S179" s="195">
        <f t="shared" si="101"/>
        <v>0</v>
      </c>
      <c r="T179" s="195">
        <f t="shared" si="101"/>
        <v>0</v>
      </c>
      <c r="U179" s="195">
        <f t="shared" si="101"/>
        <v>0</v>
      </c>
      <c r="V179" s="195">
        <f>V177+V178</f>
        <v>0</v>
      </c>
      <c r="W179" s="195">
        <f>W177+W178</f>
        <v>10459.914452471252</v>
      </c>
    </row>
    <row r="180" spans="5:23">
      <c r="E180" s="181">
        <v>44562</v>
      </c>
      <c r="F180" s="181" t="s">
        <v>717</v>
      </c>
      <c r="G180" s="182" t="s">
        <v>65</v>
      </c>
      <c r="H180" s="205">
        <f>$C$59/12</f>
        <v>4.75E-4</v>
      </c>
      <c r="I180" s="197">
        <f>(SUM('1.  LRAMVA Summary'!D$55:D$87)+SUM('1.  LRAMVA Summary'!D$88:D$89)*(MONTH($E180)-1)/12)*$H180</f>
        <v>-22.057302163564028</v>
      </c>
      <c r="J180" s="197">
        <f>(SUM('1.  LRAMVA Summary'!E$55:E$87)+SUM('1.  LRAMVA Summary'!E$88:E$89)*(MONTH($E180)-1)/12)*$H180</f>
        <v>-2.0863168241390597</v>
      </c>
      <c r="K180" s="197">
        <f>(SUM('1.  LRAMVA Summary'!F$55:F$87)+SUM('1.  LRAMVA Summary'!F$88:F$89)*(MONTH($E180)-1)/12)*$H180</f>
        <v>-339.31786728241104</v>
      </c>
      <c r="L180" s="197">
        <f>(SUM('1.  LRAMVA Summary'!G$55:G$87)+SUM('1.  LRAMVA Summary'!G$88:G$89)*(MONTH($E180)-1)/12)*$H180</f>
        <v>1002.613254184204</v>
      </c>
      <c r="M180" s="197">
        <f>(SUM('1.  LRAMVA Summary'!H$55:H$87)+SUM('1.  LRAMVA Summary'!H$88:H$89)*(MONTH($E180)-1)/12)*$H180</f>
        <v>244.57834947092789</v>
      </c>
      <c r="N180" s="197">
        <f>(SUM('1.  LRAMVA Summary'!I$55:I$87)+SUM('1.  LRAMVA Summary'!I$88:I$89)*(MONTH($E180)-1)/12)*$H180</f>
        <v>520.71150473338162</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1404.4416221183994</v>
      </c>
    </row>
    <row r="181" spans="5:23">
      <c r="E181" s="181">
        <v>44593</v>
      </c>
      <c r="F181" s="181" t="s">
        <v>717</v>
      </c>
      <c r="G181" s="182" t="s">
        <v>65</v>
      </c>
      <c r="H181" s="205">
        <f t="shared" ref="H181:H182" si="102">$C$59/12</f>
        <v>4.75E-4</v>
      </c>
      <c r="I181" s="197">
        <f>(SUM('1.  LRAMVA Summary'!D$55:D$87)+SUM('1.  LRAMVA Summary'!D$88:D$89)*(MONTH($E181)-1)/12)*$H181</f>
        <v>-22.057302163564028</v>
      </c>
      <c r="J181" s="197">
        <f>(SUM('1.  LRAMVA Summary'!E$55:E$87)+SUM('1.  LRAMVA Summary'!E$88:E$89)*(MONTH($E181)-1)/12)*$H181</f>
        <v>-2.0863168241390597</v>
      </c>
      <c r="K181" s="197">
        <f>(SUM('1.  LRAMVA Summary'!F$55:F$87)+SUM('1.  LRAMVA Summary'!F$88:F$89)*(MONTH($E181)-1)/12)*$H181</f>
        <v>-356.14322436013322</v>
      </c>
      <c r="L181" s="197">
        <f>(SUM('1.  LRAMVA Summary'!G$55:G$87)+SUM('1.  LRAMVA Summary'!G$88:G$89)*(MONTH($E181)-1)/12)*$H181</f>
        <v>1057.9373443932639</v>
      </c>
      <c r="M181" s="197">
        <f>(SUM('1.  LRAMVA Summary'!H$55:H$87)+SUM('1.  LRAMVA Summary'!H$88:H$89)*(MONTH($E181)-1)/12)*$H181</f>
        <v>255.9858495960577</v>
      </c>
      <c r="N181" s="197">
        <f>(SUM('1.  LRAMVA Summary'!I$55:I$87)+SUM('1.  LRAMVA Summary'!I$88:I$89)*(MONTH($E181)-1)/12)*$H181</f>
        <v>575.20788851424447</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3">SUM(I181:V181)</f>
        <v>1508.8442391557296</v>
      </c>
    </row>
    <row r="182" spans="5:23">
      <c r="E182" s="181">
        <v>44621</v>
      </c>
      <c r="F182" s="181" t="s">
        <v>717</v>
      </c>
      <c r="G182" s="182" t="s">
        <v>65</v>
      </c>
      <c r="H182" s="205">
        <f t="shared" si="102"/>
        <v>4.75E-4</v>
      </c>
      <c r="I182" s="197">
        <f>(SUM('1.  LRAMVA Summary'!D$55:D$87)+SUM('1.  LRAMVA Summary'!D$88:D$89)*(MONTH($E182)-1)/12)*$H182</f>
        <v>-22.057302163564028</v>
      </c>
      <c r="J182" s="197">
        <f>(SUM('1.  LRAMVA Summary'!E$55:E$87)+SUM('1.  LRAMVA Summary'!E$88:E$89)*(MONTH($E182)-1)/12)*$H182</f>
        <v>-2.0863168241390597</v>
      </c>
      <c r="K182" s="197">
        <f>(SUM('1.  LRAMVA Summary'!F$55:F$87)+SUM('1.  LRAMVA Summary'!F$88:F$89)*(MONTH($E182)-1)/12)*$H182</f>
        <v>-372.96858143785539</v>
      </c>
      <c r="L182" s="197">
        <f>(SUM('1.  LRAMVA Summary'!G$55:G$87)+SUM('1.  LRAMVA Summary'!G$88:G$89)*(MONTH($E182)-1)/12)*$H182</f>
        <v>1113.2614346023236</v>
      </c>
      <c r="M182" s="197">
        <f>(SUM('1.  LRAMVA Summary'!H$55:H$87)+SUM('1.  LRAMVA Summary'!H$88:H$89)*(MONTH($E182)-1)/12)*$H182</f>
        <v>267.39334972118758</v>
      </c>
      <c r="N182" s="197">
        <f>(SUM('1.  LRAMVA Summary'!I$55:I$87)+SUM('1.  LRAMVA Summary'!I$88:I$89)*(MONTH($E182)-1)/12)*$H182</f>
        <v>629.70427229510733</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3"/>
        <v>1613.24685619306</v>
      </c>
    </row>
    <row r="183" spans="5:23">
      <c r="E183" s="181">
        <v>44652</v>
      </c>
      <c r="F183" s="181" t="s">
        <v>717</v>
      </c>
      <c r="G183" s="182" t="s">
        <v>66</v>
      </c>
      <c r="H183" s="205">
        <f>$C$60/12</f>
        <v>8.5000000000000006E-4</v>
      </c>
      <c r="I183" s="197">
        <f>(SUM('1.  LRAMVA Summary'!D$55:D$87)+SUM('1.  LRAMVA Summary'!D$88:D$89)*(MONTH($E183)-1)/12)*$H183</f>
        <v>-39.470961766377741</v>
      </c>
      <c r="J183" s="197">
        <f>(SUM('1.  LRAMVA Summary'!E$55:E$87)+SUM('1.  LRAMVA Summary'!E$88:E$89)*(MONTH($E183)-1)/12)*$H183</f>
        <v>-3.7334090537225286</v>
      </c>
      <c r="K183" s="197">
        <f>(SUM('1.  LRAMVA Summary'!F$55:F$87)+SUM('1.  LRAMVA Summary'!F$88:F$89)*(MONTH($E183)-1)/12)*$H183</f>
        <v>-697.52599523840206</v>
      </c>
      <c r="L183" s="197">
        <f>(SUM('1.  LRAMVA Summary'!G$55:G$87)+SUM('1.  LRAMVA Summary'!G$88:G$89)*(MONTH($E183)-1)/12)*$H183</f>
        <v>2091.1530443993179</v>
      </c>
      <c r="M183" s="197">
        <f>(SUM('1.  LRAMVA Summary'!H$55:H$87)+SUM('1.  LRAMVA Summary'!H$88:H$89)*(MONTH($E183)-1)/12)*$H183</f>
        <v>498.90678393551531</v>
      </c>
      <c r="N183" s="197">
        <f>(SUM('1.  LRAMVA Summary'!I$55:I$87)+SUM('1.  LRAMVA Summary'!I$88:I$89)*(MONTH($E183)-1)/12)*$H183</f>
        <v>1224.3590687675257</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3"/>
        <v>3073.6885310438565</v>
      </c>
    </row>
    <row r="184" spans="5:23">
      <c r="E184" s="181">
        <v>44682</v>
      </c>
      <c r="F184" s="181" t="s">
        <v>717</v>
      </c>
      <c r="G184" s="182" t="s">
        <v>66</v>
      </c>
      <c r="H184" s="205">
        <f t="shared" ref="H184:H185" si="104">$C$60/12</f>
        <v>8.5000000000000006E-4</v>
      </c>
      <c r="I184" s="197">
        <f>(SUM('1.  LRAMVA Summary'!D$55:D$87)+SUM('1.  LRAMVA Summary'!D$88:D$89)*(MONTH($E184)-1)/12)*$H184</f>
        <v>-39.470961766377741</v>
      </c>
      <c r="J184" s="197">
        <f>(SUM('1.  LRAMVA Summary'!E$55:E$87)+SUM('1.  LRAMVA Summary'!E$88:E$89)*(MONTH($E184)-1)/12)*$H184</f>
        <v>-3.7334090537225286</v>
      </c>
      <c r="K184" s="197">
        <f>(SUM('1.  LRAMVA Summary'!F$55:F$87)+SUM('1.  LRAMVA Summary'!F$88:F$89)*(MONTH($E184)-1)/12)*$H184</f>
        <v>-727.63452895643127</v>
      </c>
      <c r="L184" s="197">
        <f>(SUM('1.  LRAMVA Summary'!G$55:G$87)+SUM('1.  LRAMVA Summary'!G$88:G$89)*(MONTH($E184)-1)/12)*$H184</f>
        <v>2190.1540479313194</v>
      </c>
      <c r="M184" s="197">
        <f>(SUM('1.  LRAMVA Summary'!H$55:H$87)+SUM('1.  LRAMVA Summary'!H$88:H$89)*(MONTH($E184)-1)/12)*$H184</f>
        <v>519.32020521206346</v>
      </c>
      <c r="N184" s="197">
        <f>(SUM('1.  LRAMVA Summary'!I$55:I$87)+SUM('1.  LRAMVA Summary'!I$88:I$89)*(MONTH($E184)-1)/12)*$H184</f>
        <v>1321.8789134280171</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3"/>
        <v>3260.5142667948685</v>
      </c>
    </row>
    <row r="185" spans="5:23">
      <c r="E185" s="181">
        <v>44713</v>
      </c>
      <c r="F185" s="181" t="s">
        <v>717</v>
      </c>
      <c r="G185" s="182" t="s">
        <v>66</v>
      </c>
      <c r="H185" s="205">
        <f t="shared" si="104"/>
        <v>8.5000000000000006E-4</v>
      </c>
      <c r="I185" s="197">
        <f>(SUM('1.  LRAMVA Summary'!D$55:D$87)+SUM('1.  LRAMVA Summary'!D$88:D$89)*(MONTH($E185)-1)/12)*$H185</f>
        <v>-39.470961766377741</v>
      </c>
      <c r="J185" s="197">
        <f>(SUM('1.  LRAMVA Summary'!E$55:E$87)+SUM('1.  LRAMVA Summary'!E$88:E$89)*(MONTH($E185)-1)/12)*$H185</f>
        <v>-3.7334090537225286</v>
      </c>
      <c r="K185" s="197">
        <f>(SUM('1.  LRAMVA Summary'!F$55:F$87)+SUM('1.  LRAMVA Summary'!F$88:F$89)*(MONTH($E185)-1)/12)*$H185</f>
        <v>-757.74306267446048</v>
      </c>
      <c r="L185" s="197">
        <f>(SUM('1.  LRAMVA Summary'!G$55:G$87)+SUM('1.  LRAMVA Summary'!G$88:G$89)*(MONTH($E185)-1)/12)*$H185</f>
        <v>2289.1550514633209</v>
      </c>
      <c r="M185" s="197">
        <f>(SUM('1.  LRAMVA Summary'!H$55:H$87)+SUM('1.  LRAMVA Summary'!H$88:H$89)*(MONTH($E185)-1)/12)*$H185</f>
        <v>539.73362648861155</v>
      </c>
      <c r="N185" s="197">
        <f>(SUM('1.  LRAMVA Summary'!I$55:I$87)+SUM('1.  LRAMVA Summary'!I$88:I$89)*(MONTH($E185)-1)/12)*$H185</f>
        <v>1419.3987580885084</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3"/>
        <v>3447.3400025458805</v>
      </c>
    </row>
    <row r="186" spans="5:23">
      <c r="E186" s="181">
        <v>44743</v>
      </c>
      <c r="F186" s="181" t="s">
        <v>717</v>
      </c>
      <c r="G186" s="182" t="s">
        <v>68</v>
      </c>
      <c r="H186" s="205">
        <f>$C$61/12</f>
        <v>1.8333333333333333E-3</v>
      </c>
      <c r="I186" s="197">
        <f>(SUM('1.  LRAMVA Summary'!D$55:D$87)+SUM('1.  LRAMVA Summary'!D$88:D$89)*(MONTH($E186)-1)/12)*$H186</f>
        <v>-85.133446947089226</v>
      </c>
      <c r="J186" s="197">
        <f>(SUM('1.  LRAMVA Summary'!E$55:E$87)+SUM('1.  LRAMVA Summary'!E$88:E$89)*(MONTH($E186)-1)/12)*$H186</f>
        <v>-8.0524509001858444</v>
      </c>
      <c r="K186" s="197">
        <f>(SUM('1.  LRAMVA Summary'!F$55:F$87)+SUM('1.  LRAMVA Summary'!F$88:F$89)*(MONTH($E186)-1)/12)*$H186</f>
        <v>-1699.2877569249774</v>
      </c>
      <c r="L186" s="197">
        <f>(SUM('1.  LRAMVA Summary'!G$55:G$87)+SUM('1.  LRAMVA Summary'!G$88:G$89)*(MONTH($E186)-1)/12)*$H186</f>
        <v>5150.9248244997143</v>
      </c>
      <c r="M186" s="197">
        <f>(SUM('1.  LRAMVA Summary'!H$55:H$87)+SUM('1.  LRAMVA Summary'!H$88:H$89)*(MONTH($E186)-1)/12)*$H186</f>
        <v>1208.1602991013249</v>
      </c>
      <c r="N186" s="197">
        <f>(SUM('1.  LRAMVA Summary'!I$55:I$87)+SUM('1.  LRAMVA Summary'!I$88:I$89)*(MONTH($E186)-1)/12)*$H186</f>
        <v>3271.7852216154893</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3"/>
        <v>7838.3966904442768</v>
      </c>
    </row>
    <row r="187" spans="5:23">
      <c r="E187" s="181">
        <v>44774</v>
      </c>
      <c r="F187" s="181" t="s">
        <v>717</v>
      </c>
      <c r="G187" s="182" t="s">
        <v>68</v>
      </c>
      <c r="H187" s="205">
        <f t="shared" ref="H187:H188" si="105">$C$61/12</f>
        <v>1.8333333333333333E-3</v>
      </c>
      <c r="I187" s="197">
        <f>(SUM('1.  LRAMVA Summary'!D$55:D$87)+SUM('1.  LRAMVA Summary'!D$88:D$89)*(MONTH($E187)-1)/12)*$H187</f>
        <v>-85.133446947089226</v>
      </c>
      <c r="J187" s="197">
        <f>(SUM('1.  LRAMVA Summary'!E$55:E$87)+SUM('1.  LRAMVA Summary'!E$88:E$89)*(MONTH($E187)-1)/12)*$H187</f>
        <v>-8.0524509001858444</v>
      </c>
      <c r="K187" s="197">
        <f>(SUM('1.  LRAMVA Summary'!F$55:F$87)+SUM('1.  LRAMVA Summary'!F$88:F$89)*(MONTH($E187)-1)/12)*$H187</f>
        <v>-1764.2277316109228</v>
      </c>
      <c r="L187" s="197">
        <f>(SUM('1.  LRAMVA Summary'!G$55:G$87)+SUM('1.  LRAMVA Summary'!G$88:G$89)*(MONTH($E187)-1)/12)*$H187</f>
        <v>5364.4564007452082</v>
      </c>
      <c r="M187" s="197">
        <f>(SUM('1.  LRAMVA Summary'!H$55:H$87)+SUM('1.  LRAMVA Summary'!H$88:H$89)*(MONTH($E187)-1)/12)*$H187</f>
        <v>1252.1892469527031</v>
      </c>
      <c r="N187" s="197">
        <f>(SUM('1.  LRAMVA Summary'!I$55:I$87)+SUM('1.  LRAMVA Summary'!I$88:I$89)*(MONTH($E187)-1)/12)*$H187</f>
        <v>3482.1221414714519</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3"/>
        <v>8241.3541597111653</v>
      </c>
    </row>
    <row r="188" spans="5:23">
      <c r="E188" s="181">
        <v>44805</v>
      </c>
      <c r="F188" s="181" t="s">
        <v>717</v>
      </c>
      <c r="G188" s="182" t="s">
        <v>68</v>
      </c>
      <c r="H188" s="205">
        <f t="shared" si="105"/>
        <v>1.8333333333333333E-3</v>
      </c>
      <c r="I188" s="197">
        <f>(SUM('1.  LRAMVA Summary'!D$55:D$87)+SUM('1.  LRAMVA Summary'!D$88:D$89)*(MONTH($E188)-1)/12)*$H188</f>
        <v>-85.133446947089226</v>
      </c>
      <c r="J188" s="197">
        <f>(SUM('1.  LRAMVA Summary'!E$55:E$87)+SUM('1.  LRAMVA Summary'!E$88:E$89)*(MONTH($E188)-1)/12)*$H188</f>
        <v>-8.0524509001858444</v>
      </c>
      <c r="K188" s="197">
        <f>(SUM('1.  LRAMVA Summary'!F$55:F$87)+SUM('1.  LRAMVA Summary'!F$88:F$89)*(MONTH($E188)-1)/12)*$H188</f>
        <v>-1829.1677062968681</v>
      </c>
      <c r="L188" s="197">
        <f>(SUM('1.  LRAMVA Summary'!G$55:G$87)+SUM('1.  LRAMVA Summary'!G$88:G$89)*(MONTH($E188)-1)/12)*$H188</f>
        <v>5577.987976990702</v>
      </c>
      <c r="M188" s="197">
        <f>(SUM('1.  LRAMVA Summary'!H$55:H$87)+SUM('1.  LRAMVA Summary'!H$88:H$89)*(MONTH($E188)-1)/12)*$H188</f>
        <v>1296.2181948040813</v>
      </c>
      <c r="N188" s="197">
        <f>(SUM('1.  LRAMVA Summary'!I$55:I$87)+SUM('1.  LRAMVA Summary'!I$88:I$89)*(MONTH($E188)-1)/12)*$H188</f>
        <v>3692.4590613274131</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3"/>
        <v>8644.3116289780537</v>
      </c>
    </row>
    <row r="189" spans="5:23">
      <c r="E189" s="181">
        <v>44835</v>
      </c>
      <c r="F189" s="181" t="s">
        <v>717</v>
      </c>
      <c r="G189" s="182" t="s">
        <v>69</v>
      </c>
      <c r="H189" s="205">
        <f>$C$62/12</f>
        <v>3.225E-3</v>
      </c>
      <c r="I189" s="197">
        <f>(SUM('1.  LRAMVA Summary'!D$55:D$87)+SUM('1.  LRAMVA Summary'!D$88:D$89)*(MONTH($E189)-1)/12)*$H189</f>
        <v>-149.75747258419787</v>
      </c>
      <c r="J189" s="197">
        <f>(SUM('1.  LRAMVA Summary'!E$55:E$87)+SUM('1.  LRAMVA Summary'!E$88:E$89)*(MONTH($E189)-1)/12)*$H189</f>
        <v>-14.164993174417829</v>
      </c>
      <c r="K189" s="197">
        <f>(SUM('1.  LRAMVA Summary'!F$55:F$87)+SUM('1.  LRAMVA Summary'!F$88:F$89)*(MONTH($E189)-1)/12)*$H189</f>
        <v>-3331.9076024561309</v>
      </c>
      <c r="L189" s="197">
        <f>(SUM('1.  LRAMVA Summary'!G$55:G$87)+SUM('1.  LRAMVA Summary'!G$88:G$89)*(MONTH($E189)-1)/12)*$H189</f>
        <v>10187.809395920034</v>
      </c>
      <c r="M189" s="197">
        <f>(SUM('1.  LRAMVA Summary'!H$55:H$87)+SUM('1.  LRAMVA Summary'!H$88:H$89)*(MONTH($E189)-1)/12)*$H189</f>
        <v>2357.6165645802857</v>
      </c>
      <c r="N189" s="197">
        <f>(SUM('1.  LRAMVA Summary'!I$55:I$87)+SUM('1.  LRAMVA Summary'!I$88:I$89)*(MONTH($E189)-1)/12)*$H189</f>
        <v>6865.3729305362112</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3"/>
        <v>15914.968822821786</v>
      </c>
    </row>
    <row r="190" spans="5:23">
      <c r="E190" s="181">
        <v>44866</v>
      </c>
      <c r="F190" s="181" t="s">
        <v>717</v>
      </c>
      <c r="G190" s="182" t="s">
        <v>69</v>
      </c>
      <c r="H190" s="205">
        <f t="shared" ref="H190:H191" si="106">$C$62/12</f>
        <v>3.225E-3</v>
      </c>
      <c r="I190" s="197">
        <f>(SUM('1.  LRAMVA Summary'!D$55:D$87)+SUM('1.  LRAMVA Summary'!D$88:D$89)*(MONTH($E190)-1)/12)*$H190</f>
        <v>-149.75747258419787</v>
      </c>
      <c r="J190" s="197">
        <f>(SUM('1.  LRAMVA Summary'!E$55:E$87)+SUM('1.  LRAMVA Summary'!E$88:E$89)*(MONTH($E190)-1)/12)*$H190</f>
        <v>-14.164993174417829</v>
      </c>
      <c r="K190" s="197">
        <f>(SUM('1.  LRAMVA Summary'!F$55:F$87)+SUM('1.  LRAMVA Summary'!F$88:F$89)*(MONTH($E190)-1)/12)*$H190</f>
        <v>-3446.1429215627709</v>
      </c>
      <c r="L190" s="197">
        <f>(SUM('1.  LRAMVA Summary'!G$55:G$87)+SUM('1.  LRAMVA Summary'!G$88:G$89)*(MONTH($E190)-1)/12)*$H190</f>
        <v>10563.430850497334</v>
      </c>
      <c r="M190" s="197">
        <f>(SUM('1.  LRAMVA Summary'!H$55:H$87)+SUM('1.  LRAMVA Summary'!H$88:H$89)*(MONTH($E190)-1)/12)*$H190</f>
        <v>2435.0674864824832</v>
      </c>
      <c r="N190" s="197">
        <f>(SUM('1.  LRAMVA Summary'!I$55:I$87)+SUM('1.  LRAMVA Summary'!I$88:I$89)*(MONTH($E190)-1)/12)*$H190</f>
        <v>7235.3746941010158</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3"/>
        <v>16623.807643759446</v>
      </c>
    </row>
    <row r="191" spans="5:23">
      <c r="E191" s="181">
        <v>44896</v>
      </c>
      <c r="F191" s="181" t="s">
        <v>717</v>
      </c>
      <c r="G191" s="182" t="s">
        <v>69</v>
      </c>
      <c r="H191" s="205">
        <f t="shared" si="106"/>
        <v>3.225E-3</v>
      </c>
      <c r="I191" s="197">
        <f>(SUM('1.  LRAMVA Summary'!D$55:D$87)+SUM('1.  LRAMVA Summary'!D$88:D$89)*(MONTH($E191)-1)/12)*$H191</f>
        <v>-149.75747258419787</v>
      </c>
      <c r="J191" s="197">
        <f>(SUM('1.  LRAMVA Summary'!E$55:E$87)+SUM('1.  LRAMVA Summary'!E$88:E$89)*(MONTH($E191)-1)/12)*$H191</f>
        <v>-14.164993174417829</v>
      </c>
      <c r="K191" s="197">
        <f>(SUM('1.  LRAMVA Summary'!F$55:F$87)+SUM('1.  LRAMVA Summary'!F$88:F$89)*(MONTH($E191)-1)/12)*$H191</f>
        <v>-3560.3782406694108</v>
      </c>
      <c r="L191" s="197">
        <f>(SUM('1.  LRAMVA Summary'!G$55:G$87)+SUM('1.  LRAMVA Summary'!G$88:G$89)*(MONTH($E191)-1)/12)*$H191</f>
        <v>10939.052305074636</v>
      </c>
      <c r="M191" s="197">
        <f>(SUM('1.  LRAMVA Summary'!H$55:H$87)+SUM('1.  LRAMVA Summary'!H$88:H$89)*(MONTH($E191)-1)/12)*$H191</f>
        <v>2512.5184083846807</v>
      </c>
      <c r="N191" s="197">
        <f>(SUM('1.  LRAMVA Summary'!I$55:I$87)+SUM('1.  LRAMVA Summary'!I$88:I$89)*(MONTH($E191)-1)/12)*$H191</f>
        <v>7605.3764576658205</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17332.646464697111</v>
      </c>
    </row>
    <row r="192" spans="5:23" ht="15.75" thickBot="1">
      <c r="E192" s="183" t="s">
        <v>715</v>
      </c>
      <c r="F192" s="183"/>
      <c r="G192" s="184"/>
      <c r="H192" s="185"/>
      <c r="I192" s="186">
        <f>SUM(I179:I191)</f>
        <v>-1353.1380936919736</v>
      </c>
      <c r="J192" s="186">
        <f>SUM(J179:J191)</f>
        <v>-127.98821675102208</v>
      </c>
      <c r="K192" s="186">
        <f t="shared" ref="K192:V192" si="107">SUM(K179:K191)</f>
        <v>-23327.93265298185</v>
      </c>
      <c r="L192" s="186">
        <f t="shared" si="107"/>
        <v>68731.701192224355</v>
      </c>
      <c r="M192" s="186">
        <f t="shared" si="107"/>
        <v>16487.382238429946</v>
      </c>
      <c r="N192" s="186">
        <f t="shared" si="107"/>
        <v>38953.450913505425</v>
      </c>
      <c r="O192" s="186">
        <f t="shared" si="107"/>
        <v>0</v>
      </c>
      <c r="P192" s="186">
        <f t="shared" si="107"/>
        <v>0</v>
      </c>
      <c r="Q192" s="186">
        <f t="shared" si="107"/>
        <v>0</v>
      </c>
      <c r="R192" s="186">
        <f t="shared" si="107"/>
        <v>0</v>
      </c>
      <c r="S192" s="186">
        <f t="shared" si="107"/>
        <v>0</v>
      </c>
      <c r="T192" s="186">
        <f t="shared" si="107"/>
        <v>0</v>
      </c>
      <c r="U192" s="186">
        <f t="shared" si="107"/>
        <v>0</v>
      </c>
      <c r="V192" s="186">
        <f t="shared" si="107"/>
        <v>0</v>
      </c>
      <c r="W192" s="186">
        <f>SUM(W179:W191)</f>
        <v>99363.47538073489</v>
      </c>
    </row>
    <row r="193" spans="5:23" ht="15.75" thickTop="1">
      <c r="E193" s="706" t="s">
        <v>67</v>
      </c>
      <c r="F193" s="706"/>
      <c r="G193" s="707"/>
      <c r="H193" s="708"/>
      <c r="I193" s="709"/>
      <c r="J193" s="709"/>
      <c r="K193" s="709"/>
      <c r="L193" s="709"/>
      <c r="M193" s="709"/>
      <c r="N193" s="709"/>
      <c r="O193" s="709"/>
      <c r="P193" s="709"/>
      <c r="Q193" s="709"/>
      <c r="R193" s="709"/>
      <c r="S193" s="709"/>
      <c r="T193" s="709"/>
      <c r="U193" s="709"/>
      <c r="V193" s="709"/>
      <c r="W193" s="710"/>
    </row>
    <row r="194" spans="5:23">
      <c r="E194" s="192" t="s">
        <v>956</v>
      </c>
      <c r="F194" s="192"/>
      <c r="G194" s="193"/>
      <c r="H194" s="194"/>
      <c r="I194" s="195">
        <f>I192+I193</f>
        <v>-1353.1380936919736</v>
      </c>
      <c r="J194" s="195">
        <f t="shared" ref="J194:U194" si="108">J192+J193</f>
        <v>-127.98821675102208</v>
      </c>
      <c r="K194" s="195">
        <f t="shared" si="108"/>
        <v>-23327.93265298185</v>
      </c>
      <c r="L194" s="195">
        <f t="shared" si="108"/>
        <v>68731.701192224355</v>
      </c>
      <c r="M194" s="195">
        <f t="shared" si="108"/>
        <v>16487.382238429946</v>
      </c>
      <c r="N194" s="195">
        <f t="shared" si="108"/>
        <v>38953.450913505425</v>
      </c>
      <c r="O194" s="195">
        <f t="shared" si="108"/>
        <v>0</v>
      </c>
      <c r="P194" s="195">
        <f t="shared" si="108"/>
        <v>0</v>
      </c>
      <c r="Q194" s="195">
        <f t="shared" si="108"/>
        <v>0</v>
      </c>
      <c r="R194" s="195">
        <f t="shared" si="108"/>
        <v>0</v>
      </c>
      <c r="S194" s="195">
        <f t="shared" si="108"/>
        <v>0</v>
      </c>
      <c r="T194" s="195">
        <f t="shared" si="108"/>
        <v>0</v>
      </c>
      <c r="U194" s="195">
        <f t="shared" si="108"/>
        <v>0</v>
      </c>
      <c r="V194" s="195">
        <f>V192+V193</f>
        <v>0</v>
      </c>
      <c r="W194" s="195">
        <f>W192+W193</f>
        <v>99363.47538073489</v>
      </c>
    </row>
    <row r="195" spans="5:23">
      <c r="E195" s="181">
        <v>44927</v>
      </c>
      <c r="F195" s="181" t="s">
        <v>958</v>
      </c>
      <c r="G195" s="182" t="s">
        <v>65</v>
      </c>
      <c r="H195" s="205">
        <f>$C$63/12</f>
        <v>3.9416666666666671E-3</v>
      </c>
      <c r="I195" s="197">
        <f>(SUM('1.  LRAMVA Summary'!D$55:D$90)+SUM('1.  LRAMVA Summary'!D$91:D$92)*(MONTH($E195)-1)/12)*$H195</f>
        <v>-183.03691093624187</v>
      </c>
      <c r="J195" s="197">
        <f>(SUM('1.  LRAMVA Summary'!E$55:E$90)+SUM('1.  LRAMVA Summary'!E$91:E$92)*(MONTH($E195)-1)/12)*$H195</f>
        <v>-17.31276943539957</v>
      </c>
      <c r="K195" s="197">
        <f>(SUM('1.  LRAMVA Summary'!F$55:F$90)+SUM('1.  LRAMVA Summary'!F$91:F$92)*(MONTH($E195)-1)/12)*$H195</f>
        <v>-4491.1943508373961</v>
      </c>
      <c r="L195" s="197">
        <f>(SUM('1.  LRAMVA Summary'!G$55:G$90)+SUM('1.  LRAMVA Summary'!G$91:G$92)*(MONTH($E195)-1)/12)*$H195</f>
        <v>13829.045706241259</v>
      </c>
      <c r="M195" s="197">
        <f>(SUM('1.  LRAMVA Summary'!H$55:H$90)+SUM('1.  LRAMVA Summary'!H$91:H$92)*(MONTH($E195)-1)/12)*$H195</f>
        <v>3165.518070350628</v>
      </c>
      <c r="N195" s="197">
        <f>(SUM('1.  LRAMVA Summary'!I$55:I$90)+SUM('1.  LRAMVA Summary'!I$91:I$92)*(MONTH($E195)-1)/12)*$H195</f>
        <v>9747.6844926152116</v>
      </c>
      <c r="O195" s="197">
        <f>(SUM('1.  LRAMVA Summary'!J$55:J$90)+SUM('1.  LRAMVA Summary'!J$91:J$92)*(MONTH($E195)-1)/12)*$H195</f>
        <v>0</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7">
        <f>(SUM('1.  LRAMVA Summary'!R$55:R$90)+SUM('1.  LRAMVA Summary'!R$91:R$92)*(MONTH($E195)-1)/12)*$H195</f>
        <v>22050.704237998074</v>
      </c>
    </row>
    <row r="196" spans="5:23">
      <c r="E196" s="181">
        <v>44958</v>
      </c>
      <c r="F196" s="181" t="s">
        <v>958</v>
      </c>
      <c r="G196" s="182" t="s">
        <v>65</v>
      </c>
      <c r="H196" s="205">
        <f t="shared" ref="H196:H197" si="109">$C$63/12</f>
        <v>3.9416666666666671E-3</v>
      </c>
      <c r="I196" s="197">
        <f>(SUM('1.  LRAMVA Summary'!D$55:D$90)+SUM('1.  LRAMVA Summary'!D$91:D$92)*(MONTH($E196)-1)/12)*$H196</f>
        <v>-183.03691093624187</v>
      </c>
      <c r="J196" s="197">
        <f>(SUM('1.  LRAMVA Summary'!E$55:E$90)+SUM('1.  LRAMVA Summary'!E$91:E$92)*(MONTH($E196)-1)/12)*$H196</f>
        <v>-17.31276943539957</v>
      </c>
      <c r="K196" s="197">
        <f>(SUM('1.  LRAMVA Summary'!F$55:F$90)+SUM('1.  LRAMVA Summary'!F$91:F$92)*(MONTH($E196)-1)/12)*$H196</f>
        <v>-4669.4154307921854</v>
      </c>
      <c r="L196" s="197">
        <f>(SUM('1.  LRAMVA Summary'!G$55:G$90)+SUM('1.  LRAMVA Summary'!G$91:G$92)*(MONTH($E196)-1)/12)*$H196</f>
        <v>14274.102279448536</v>
      </c>
      <c r="M196" s="197">
        <f>(SUM('1.  LRAMVA Summary'!H$55:H$90)+SUM('1.  LRAMVA Summary'!H$91:H$92)*(MONTH($E196)-1)/12)*$H196</f>
        <v>3256.0647732888833</v>
      </c>
      <c r="N196" s="197">
        <f>(SUM('1.  LRAMVA Summary'!I$55:I$90)+SUM('1.  LRAMVA Summary'!I$91:I$92)*(MONTH($E196)-1)/12)*$H196</f>
        <v>10216.766224618008</v>
      </c>
      <c r="O196" s="197">
        <f>(SUM('1.  LRAMVA Summary'!J$55:J$90)+SUM('1.  LRAMVA Summary'!J$91:J$92)*(MONTH($E196)-1)/12)*$H196</f>
        <v>0</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7">
        <f>(SUM('1.  LRAMVA Summary'!R$55:R$90)+SUM('1.  LRAMVA Summary'!R$91:R$92)*(MONTH($E196)-1)/12)*$H196</f>
        <v>22877.168166191615</v>
      </c>
    </row>
    <row r="197" spans="5:23">
      <c r="E197" s="181">
        <v>44986</v>
      </c>
      <c r="F197" s="181" t="s">
        <v>958</v>
      </c>
      <c r="G197" s="182" t="s">
        <v>65</v>
      </c>
      <c r="H197" s="205">
        <f t="shared" si="109"/>
        <v>3.9416666666666671E-3</v>
      </c>
      <c r="I197" s="197">
        <f>(SUM('1.  LRAMVA Summary'!D$55:D$90)+SUM('1.  LRAMVA Summary'!D$91:D$92)*(MONTH($E197)-1)/12)*$H197</f>
        <v>-183.03691093624187</v>
      </c>
      <c r="J197" s="197">
        <f>(SUM('1.  LRAMVA Summary'!E$55:E$90)+SUM('1.  LRAMVA Summary'!E$91:E$92)*(MONTH($E197)-1)/12)*$H197</f>
        <v>-17.31276943539957</v>
      </c>
      <c r="K197" s="197">
        <f>(SUM('1.  LRAMVA Summary'!F$55:F$90)+SUM('1.  LRAMVA Summary'!F$91:F$92)*(MONTH($E197)-1)/12)*$H197</f>
        <v>-4847.6365107469737</v>
      </c>
      <c r="L197" s="197">
        <f>(SUM('1.  LRAMVA Summary'!G$55:G$90)+SUM('1.  LRAMVA Summary'!G$91:G$92)*(MONTH($E197)-1)/12)*$H197</f>
        <v>14719.158852655813</v>
      </c>
      <c r="M197" s="197">
        <f>(SUM('1.  LRAMVA Summary'!H$55:H$90)+SUM('1.  LRAMVA Summary'!H$91:H$92)*(MONTH($E197)-1)/12)*$H197</f>
        <v>3346.6114762271386</v>
      </c>
      <c r="N197" s="197">
        <f>(SUM('1.  LRAMVA Summary'!I$55:I$90)+SUM('1.  LRAMVA Summary'!I$91:I$92)*(MONTH($E197)-1)/12)*$H197</f>
        <v>10685.847956620804</v>
      </c>
      <c r="O197" s="197">
        <f>(SUM('1.  LRAMVA Summary'!J$55:J$90)+SUM('1.  LRAMVA Summary'!J$91:J$92)*(MONTH($E197)-1)/12)*$H197</f>
        <v>0</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7">
        <f>(SUM('1.  LRAMVA Summary'!R$55:R$90)+SUM('1.  LRAMVA Summary'!R$91:R$92)*(MONTH($E197)-1)/12)*$H197</f>
        <v>23703.632094385157</v>
      </c>
    </row>
    <row r="198" spans="5:23">
      <c r="E198" s="181">
        <v>45017</v>
      </c>
      <c r="F198" s="181" t="s">
        <v>958</v>
      </c>
      <c r="G198" s="182" t="s">
        <v>66</v>
      </c>
      <c r="H198" s="205">
        <f>$C$64/12</f>
        <v>4.15E-3</v>
      </c>
      <c r="I198" s="197">
        <f>(SUM('1.  LRAMVA Summary'!D$55:D$90)+SUM('1.  LRAMVA Summary'!D$91:D$92)*(MONTH($E198)-1)/12)*$H198</f>
        <v>-192.71116627113835</v>
      </c>
      <c r="J198" s="197">
        <f>(SUM('1.  LRAMVA Summary'!E$55:E$90)+SUM('1.  LRAMVA Summary'!E$91:E$92)*(MONTH($E198)-1)/12)*$H198</f>
        <v>-18.22782067405705</v>
      </c>
      <c r="K198" s="197">
        <f>(SUM('1.  LRAMVA Summary'!F$55:F$90)+SUM('1.  LRAMVA Summary'!F$91:F$92)*(MONTH($E198)-1)/12)*$H198</f>
        <v>-5291.4948840792331</v>
      </c>
      <c r="L198" s="197">
        <f>(SUM('1.  LRAMVA Summary'!G$55:G$90)+SUM('1.  LRAMVA Summary'!G$91:G$92)*(MONTH($E198)-1)/12)*$H198</f>
        <v>15965.706727441475</v>
      </c>
      <c r="M198" s="197">
        <f>(SUM('1.  LRAMVA Summary'!H$55:H$90)+SUM('1.  LRAMVA Summary'!H$91:H$92)*(MONTH($E198)-1)/12)*$H198</f>
        <v>3618.8261590367151</v>
      </c>
      <c r="N198" s="197">
        <f>(SUM('1.  LRAMVA Summary'!I$55:I$90)+SUM('1.  LRAMVA Summary'!I$91:I$92)*(MONTH($E198)-1)/12)*$H198</f>
        <v>11744.513710221041</v>
      </c>
      <c r="O198" s="197">
        <f>(SUM('1.  LRAMVA Summary'!J$55:J$90)+SUM('1.  LRAMVA Summary'!J$91:J$92)*(MONTH($E198)-1)/12)*$H198</f>
        <v>0</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7">
        <f>(SUM('1.  LRAMVA Summary'!R$55:R$90)+SUM('1.  LRAMVA Summary'!R$91:R$92)*(MONTH($E198)-1)/12)*$H198</f>
        <v>25826.612725674819</v>
      </c>
    </row>
    <row r="199" spans="5:23">
      <c r="E199" s="181">
        <v>45047</v>
      </c>
      <c r="F199" s="181" t="s">
        <v>958</v>
      </c>
      <c r="G199" s="182" t="s">
        <v>66</v>
      </c>
      <c r="H199" s="205">
        <f t="shared" ref="H199" si="110">$C$64/12</f>
        <v>4.15E-3</v>
      </c>
      <c r="I199" s="197">
        <f>(SUM('1.  LRAMVA Summary'!D$55:D$90)+SUM('1.  LRAMVA Summary'!D$91:D$92)*(MONTH($E199)-1)/12)*$H199</f>
        <v>-192.71116627113835</v>
      </c>
      <c r="J199" s="197">
        <f>(SUM('1.  LRAMVA Summary'!E$55:E$90)+SUM('1.  LRAMVA Summary'!E$91:E$92)*(MONTH($E199)-1)/12)*$H199</f>
        <v>-18.22782067405705</v>
      </c>
      <c r="K199" s="197">
        <f>(SUM('1.  LRAMVA Summary'!F$55:F$90)+SUM('1.  LRAMVA Summary'!F$91:F$92)*(MONTH($E199)-1)/12)*$H199</f>
        <v>-5479.1356828477001</v>
      </c>
      <c r="L199" s="197">
        <f>(SUM('1.  LRAMVA Summary'!G$55:G$90)+SUM('1.  LRAMVA Summary'!G$91:G$92)*(MONTH($E199)-1)/12)*$H199</f>
        <v>16434.286375342585</v>
      </c>
      <c r="M199" s="197">
        <f>(SUM('1.  LRAMVA Summary'!H$55:H$90)+SUM('1.  LRAMVA Summary'!H$91:H$92)*(MONTH($E199)-1)/12)*$H199</f>
        <v>3714.1586285150474</v>
      </c>
      <c r="N199" s="197">
        <f>(SUM('1.  LRAMVA Summary'!I$55:I$90)+SUM('1.  LRAMVA Summary'!I$91:I$92)*(MONTH($E199)-1)/12)*$H199</f>
        <v>12238.388345606649</v>
      </c>
      <c r="O199" s="197">
        <f>(SUM('1.  LRAMVA Summary'!J$55:J$90)+SUM('1.  LRAMVA Summary'!J$91:J$92)*(MONTH($E199)-1)/12)*$H199</f>
        <v>0</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7">
        <f>(SUM('1.  LRAMVA Summary'!R$55:R$90)+SUM('1.  LRAMVA Summary'!R$91:R$92)*(MONTH($E199)-1)/12)*$H199</f>
        <v>26696.758679671399</v>
      </c>
    </row>
    <row r="200" spans="5:23">
      <c r="E200" s="181">
        <v>45078</v>
      </c>
      <c r="F200" s="181" t="s">
        <v>958</v>
      </c>
      <c r="G200" s="182" t="s">
        <v>66</v>
      </c>
      <c r="H200" s="205">
        <f>$C$64/12</f>
        <v>4.15E-3</v>
      </c>
      <c r="I200" s="197">
        <f>(SUM('1.  LRAMVA Summary'!D$55:D$90)+SUM('1.  LRAMVA Summary'!D$91:D$92)*(MONTH($E200)-1)/12)*$H200</f>
        <v>-192.71116627113835</v>
      </c>
      <c r="J200" s="197">
        <f>(SUM('1.  LRAMVA Summary'!E$55:E$90)+SUM('1.  LRAMVA Summary'!E$91:E$92)*(MONTH($E200)-1)/12)*$H200</f>
        <v>-18.22782067405705</v>
      </c>
      <c r="K200" s="197">
        <f>(SUM('1.  LRAMVA Summary'!F$55:F$90)+SUM('1.  LRAMVA Summary'!F$91:F$92)*(MONTH($E200)-1)/12)*$H200</f>
        <v>-5666.7764816161671</v>
      </c>
      <c r="L200" s="197">
        <f>(SUM('1.  LRAMVA Summary'!G$55:G$90)+SUM('1.  LRAMVA Summary'!G$91:G$92)*(MONTH($E200)-1)/12)*$H200</f>
        <v>16902.866023243692</v>
      </c>
      <c r="M200" s="197">
        <f>(SUM('1.  LRAMVA Summary'!H$55:H$90)+SUM('1.  LRAMVA Summary'!H$91:H$92)*(MONTH($E200)-1)/12)*$H200</f>
        <v>3809.4910979933798</v>
      </c>
      <c r="N200" s="197">
        <f>(SUM('1.  LRAMVA Summary'!I$55:I$90)+SUM('1.  LRAMVA Summary'!I$91:I$92)*(MONTH($E200)-1)/12)*$H200</f>
        <v>12732.26298099226</v>
      </c>
      <c r="O200" s="197">
        <f>(SUM('1.  LRAMVA Summary'!J$55:J$90)+SUM('1.  LRAMVA Summary'!J$91:J$92)*(MONTH($E200)-1)/12)*$H200</f>
        <v>0</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7">
        <f>(SUM('1.  LRAMVA Summary'!R$55:R$90)+SUM('1.  LRAMVA Summary'!R$91:R$92)*(MONTH($E200)-1)/12)*$H200</f>
        <v>27566.904633667986</v>
      </c>
    </row>
    <row r="201" spans="5:23">
      <c r="E201" s="181">
        <v>45108</v>
      </c>
      <c r="F201" s="181" t="s">
        <v>958</v>
      </c>
      <c r="G201" s="182" t="s">
        <v>68</v>
      </c>
      <c r="H201" s="205">
        <f>$C$65/12</f>
        <v>4.15E-3</v>
      </c>
      <c r="I201" s="197">
        <f>(SUM('1.  LRAMVA Summary'!D$55:D$90)+SUM('1.  LRAMVA Summary'!D$91:D$92)*(MONTH($E201)-1)/12)*$H201</f>
        <v>-192.71116627113835</v>
      </c>
      <c r="J201" s="197">
        <f>(SUM('1.  LRAMVA Summary'!E$55:E$90)+SUM('1.  LRAMVA Summary'!E$91:E$92)*(MONTH($E201)-1)/12)*$H201</f>
        <v>-18.22782067405705</v>
      </c>
      <c r="K201" s="197">
        <f>(SUM('1.  LRAMVA Summary'!F$55:F$90)+SUM('1.  LRAMVA Summary'!F$91:F$92)*(MONTH($E201)-1)/12)*$H201</f>
        <v>-5854.4172803846332</v>
      </c>
      <c r="L201" s="197">
        <f>(SUM('1.  LRAMVA Summary'!G$55:G$90)+SUM('1.  LRAMVA Summary'!G$91:G$92)*(MONTH($E201)-1)/12)*$H201</f>
        <v>17371.445671144797</v>
      </c>
      <c r="M201" s="197">
        <f>(SUM('1.  LRAMVA Summary'!H$55:H$90)+SUM('1.  LRAMVA Summary'!H$91:H$92)*(MONTH($E201)-1)/12)*$H201</f>
        <v>3904.8235674717125</v>
      </c>
      <c r="N201" s="197">
        <f>(SUM('1.  LRAMVA Summary'!I$55:I$90)+SUM('1.  LRAMVA Summary'!I$91:I$92)*(MONTH($E201)-1)/12)*$H201</f>
        <v>13226.137616377868</v>
      </c>
      <c r="O201" s="197">
        <f>(SUM('1.  LRAMVA Summary'!J$55:J$90)+SUM('1.  LRAMVA Summary'!J$91:J$92)*(MONTH($E201)-1)/12)*$H201</f>
        <v>0</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7">
        <f>(SUM('1.  LRAMVA Summary'!R$55:R$90)+SUM('1.  LRAMVA Summary'!R$91:R$92)*(MONTH($E201)-1)/12)*$H201</f>
        <v>28437.050587664566</v>
      </c>
    </row>
    <row r="202" spans="5:23">
      <c r="E202" s="181">
        <v>45139</v>
      </c>
      <c r="F202" s="181" t="s">
        <v>958</v>
      </c>
      <c r="G202" s="182" t="s">
        <v>68</v>
      </c>
      <c r="H202" s="205">
        <f>$C$65/12</f>
        <v>4.15E-3</v>
      </c>
      <c r="I202" s="197">
        <f>(SUM('1.  LRAMVA Summary'!D$55:D$90)+SUM('1.  LRAMVA Summary'!D$91:D$92)*(MONTH($E202)-1)/12)*$H202</f>
        <v>-192.71116627113835</v>
      </c>
      <c r="J202" s="197">
        <f>(SUM('1.  LRAMVA Summary'!E$55:E$90)+SUM('1.  LRAMVA Summary'!E$91:E$92)*(MONTH($E202)-1)/12)*$H202</f>
        <v>-18.22782067405705</v>
      </c>
      <c r="K202" s="197">
        <f>(SUM('1.  LRAMVA Summary'!F$55:F$90)+SUM('1.  LRAMVA Summary'!F$91:F$92)*(MONTH($E202)-1)/12)*$H202</f>
        <v>-6042.0580791531011</v>
      </c>
      <c r="L202" s="197">
        <f>(SUM('1.  LRAMVA Summary'!G$55:G$90)+SUM('1.  LRAMVA Summary'!G$91:G$92)*(MONTH($E202)-1)/12)*$H202</f>
        <v>17840.025319045908</v>
      </c>
      <c r="M202" s="197">
        <f>(SUM('1.  LRAMVA Summary'!H$55:H$90)+SUM('1.  LRAMVA Summary'!H$91:H$92)*(MONTH($E202)-1)/12)*$H202</f>
        <v>4000.1560369500448</v>
      </c>
      <c r="N202" s="197">
        <f>(SUM('1.  LRAMVA Summary'!I$55:I$90)+SUM('1.  LRAMVA Summary'!I$91:I$92)*(MONTH($E202)-1)/12)*$H202</f>
        <v>13720.012251763475</v>
      </c>
      <c r="O202" s="197">
        <f>(SUM('1.  LRAMVA Summary'!J$55:J$90)+SUM('1.  LRAMVA Summary'!J$91:J$92)*(MONTH($E202)-1)/12)*$H202</f>
        <v>0</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7">
        <f>(SUM('1.  LRAMVA Summary'!R$55:R$90)+SUM('1.  LRAMVA Summary'!R$91:R$92)*(MONTH($E202)-1)/12)*$H202</f>
        <v>29307.196541661146</v>
      </c>
    </row>
    <row r="203" spans="5:23">
      <c r="E203" s="181">
        <v>45170</v>
      </c>
      <c r="F203" s="181" t="s">
        <v>958</v>
      </c>
      <c r="G203" s="182" t="s">
        <v>68</v>
      </c>
      <c r="H203" s="205">
        <f>$C$65/12</f>
        <v>4.15E-3</v>
      </c>
      <c r="I203" s="197">
        <f>(SUM('1.  LRAMVA Summary'!D$55:D$90)+SUM('1.  LRAMVA Summary'!D$91:D$92)*(MONTH($E203)-1)/12)*$H203</f>
        <v>-192.71116627113835</v>
      </c>
      <c r="J203" s="197">
        <f>(SUM('1.  LRAMVA Summary'!E$55:E$90)+SUM('1.  LRAMVA Summary'!E$91:E$92)*(MONTH($E203)-1)/12)*$H203</f>
        <v>-18.22782067405705</v>
      </c>
      <c r="K203" s="197">
        <f>(SUM('1.  LRAMVA Summary'!F$55:F$90)+SUM('1.  LRAMVA Summary'!F$91:F$92)*(MONTH($E203)-1)/12)*$H203</f>
        <v>-6229.6988779215681</v>
      </c>
      <c r="L203" s="197">
        <f>(SUM('1.  LRAMVA Summary'!G$55:G$90)+SUM('1.  LRAMVA Summary'!G$91:G$92)*(MONTH($E203)-1)/12)*$H203</f>
        <v>18308.604966947016</v>
      </c>
      <c r="M203" s="197">
        <f>(SUM('1.  LRAMVA Summary'!H$55:H$90)+SUM('1.  LRAMVA Summary'!H$91:H$92)*(MONTH($E203)-1)/12)*$H203</f>
        <v>4095.4885064283771</v>
      </c>
      <c r="N203" s="197">
        <f>(SUM('1.  LRAMVA Summary'!I$55:I$90)+SUM('1.  LRAMVA Summary'!I$91:I$92)*(MONTH($E203)-1)/12)*$H203</f>
        <v>14213.886887149083</v>
      </c>
      <c r="O203" s="197">
        <f>(SUM('1.  LRAMVA Summary'!J$55:J$90)+SUM('1.  LRAMVA Summary'!J$91:J$92)*(MONTH($E203)-1)/12)*$H203</f>
        <v>0</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7">
        <f>(SUM('1.  LRAMVA Summary'!R$55:R$90)+SUM('1.  LRAMVA Summary'!R$91:R$92)*(MONTH($E203)-1)/12)*$H203</f>
        <v>30177.342495657729</v>
      </c>
    </row>
    <row r="204" spans="5:23">
      <c r="E204" s="181">
        <v>45200</v>
      </c>
      <c r="F204" s="181" t="s">
        <v>958</v>
      </c>
      <c r="G204" s="182" t="s">
        <v>69</v>
      </c>
      <c r="H204" s="205">
        <f>$C$66/12</f>
        <v>4.5750000000000001E-3</v>
      </c>
      <c r="I204" s="197">
        <f>(SUM('1.  LRAMVA Summary'!D$55:D$90)+SUM('1.  LRAMVA Summary'!D$91:D$92)*(MONTH($E204)-1)/12)*$H204</f>
        <v>-212.44664715432722</v>
      </c>
      <c r="J204" s="197">
        <f>(SUM('1.  LRAMVA Summary'!E$55:E$90)+SUM('1.  LRAMVA Summary'!E$91:E$92)*(MONTH($E204)-1)/12)*$H204</f>
        <v>-20.094525200918316</v>
      </c>
      <c r="K204" s="197">
        <f>(SUM('1.  LRAMVA Summary'!F$55:F$90)+SUM('1.  LRAMVA Summary'!F$91:F$92)*(MONTH($E204)-1)/12)*$H204</f>
        <v>-7074.5371134594961</v>
      </c>
      <c r="L204" s="197">
        <f>(SUM('1.  LRAMVA Summary'!G$55:G$90)+SUM('1.  LRAMVA Summary'!G$91:G$92)*(MONTH($E204)-1)/12)*$H204</f>
        <v>20700.149304320519</v>
      </c>
      <c r="M204" s="197">
        <f>(SUM('1.  LRAMVA Summary'!H$55:H$90)+SUM('1.  LRAMVA Summary'!H$91:H$92)*(MONTH($E204)-1)/12)*$H204</f>
        <v>4620.0014372947462</v>
      </c>
      <c r="N204" s="197">
        <f>(SUM('1.  LRAMVA Summary'!I$55:I$90)+SUM('1.  LRAMVA Summary'!I$91:I$92)*(MONTH($E204)-1)/12)*$H204</f>
        <v>16213.978063999086</v>
      </c>
      <c r="O204" s="197">
        <f>(SUM('1.  LRAMVA Summary'!J$55:J$90)+SUM('1.  LRAMVA Summary'!J$91:J$92)*(MONTH($E204)-1)/12)*$H204</f>
        <v>0</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7">
        <f>(SUM('1.  LRAMVA Summary'!R$55:R$90)+SUM('1.  LRAMVA Summary'!R$91:R$92)*(MONTH($E204)-1)/12)*$H204</f>
        <v>34227.050519799632</v>
      </c>
    </row>
    <row r="205" spans="5:23">
      <c r="E205" s="181">
        <v>45231</v>
      </c>
      <c r="F205" s="181" t="s">
        <v>958</v>
      </c>
      <c r="G205" s="182" t="s">
        <v>69</v>
      </c>
      <c r="H205" s="205">
        <f t="shared" ref="H205:H206" si="111">$C$66/12</f>
        <v>4.5750000000000001E-3</v>
      </c>
      <c r="I205" s="197">
        <f>(SUM('1.  LRAMVA Summary'!D$55:D$90)+SUM('1.  LRAMVA Summary'!D$91:D$92)*(MONTH($E205)-1)/12)*$H205</f>
        <v>-212.44664715432722</v>
      </c>
      <c r="J205" s="197">
        <f>(SUM('1.  LRAMVA Summary'!E$55:E$90)+SUM('1.  LRAMVA Summary'!E$91:E$92)*(MONTH($E205)-1)/12)*$H205</f>
        <v>-20.094525200918316</v>
      </c>
      <c r="K205" s="197">
        <f>(SUM('1.  LRAMVA Summary'!F$55:F$90)+SUM('1.  LRAMVA Summary'!F$91:F$92)*(MONTH($E205)-1)/12)*$H205</f>
        <v>-7281.3941386078659</v>
      </c>
      <c r="L205" s="197">
        <f>(SUM('1.  LRAMVA Summary'!G$55:G$90)+SUM('1.  LRAMVA Summary'!G$91:G$92)*(MONTH($E205)-1)/12)*$H205</f>
        <v>21216.716024597041</v>
      </c>
      <c r="M205" s="197">
        <f>(SUM('1.  LRAMVA Summary'!H$55:H$90)+SUM('1.  LRAMVA Summary'!H$91:H$92)*(MONTH($E205)-1)/12)*$H205</f>
        <v>4725.0968705148352</v>
      </c>
      <c r="N205" s="197">
        <f>(SUM('1.  LRAMVA Summary'!I$55:I$90)+SUM('1.  LRAMVA Summary'!I$91:I$92)*(MONTH($E205)-1)/12)*$H205</f>
        <v>16758.430222285631</v>
      </c>
      <c r="O205" s="197">
        <f>(SUM('1.  LRAMVA Summary'!J$55:J$90)+SUM('1.  LRAMVA Summary'!J$91:J$92)*(MONTH($E205)-1)/12)*$H205</f>
        <v>0</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7">
        <f>(SUM('1.  LRAMVA Summary'!R$55:R$90)+SUM('1.  LRAMVA Summary'!R$91:R$92)*(MONTH($E205)-1)/12)*$H205</f>
        <v>35186.307806434415</v>
      </c>
    </row>
    <row r="206" spans="5:23">
      <c r="E206" s="181">
        <v>45261</v>
      </c>
      <c r="F206" s="181" t="s">
        <v>958</v>
      </c>
      <c r="G206" s="182" t="s">
        <v>69</v>
      </c>
      <c r="H206" s="205">
        <f t="shared" si="111"/>
        <v>4.5750000000000001E-3</v>
      </c>
      <c r="I206" s="197">
        <f>(SUM('1.  LRAMVA Summary'!D$55:D$90)+SUM('1.  LRAMVA Summary'!D$91:D$92)*(MONTH($E206)-1)/12)*$H206</f>
        <v>-212.44664715432722</v>
      </c>
      <c r="J206" s="197">
        <f>(SUM('1.  LRAMVA Summary'!E$55:E$90)+SUM('1.  LRAMVA Summary'!E$91:E$92)*(MONTH($E206)-1)/12)*$H206</f>
        <v>-20.094525200918316</v>
      </c>
      <c r="K206" s="197">
        <f>(SUM('1.  LRAMVA Summary'!F$55:F$90)+SUM('1.  LRAMVA Summary'!F$91:F$92)*(MONTH($E206)-1)/12)*$H206</f>
        <v>-7488.2511637562357</v>
      </c>
      <c r="L206" s="197">
        <f>(SUM('1.  LRAMVA Summary'!G$55:G$90)+SUM('1.  LRAMVA Summary'!G$91:G$92)*(MONTH($E206)-1)/12)*$H206</f>
        <v>21733.282744873566</v>
      </c>
      <c r="M206" s="197">
        <f>(SUM('1.  LRAMVA Summary'!H$55:H$90)+SUM('1.  LRAMVA Summary'!H$91:H$92)*(MONTH($E206)-1)/12)*$H206</f>
        <v>4830.1923037349243</v>
      </c>
      <c r="N206" s="197">
        <f>(SUM('1.  LRAMVA Summary'!I$55:I$90)+SUM('1.  LRAMVA Summary'!I$91:I$92)*(MONTH($E206)-1)/12)*$H206</f>
        <v>17302.882380572173</v>
      </c>
      <c r="O206" s="197">
        <f>(SUM('1.  LRAMVA Summary'!J$55:J$90)+SUM('1.  LRAMVA Summary'!J$91:J$92)*(MONTH($E206)-1)/12)*$H206</f>
        <v>0</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7">
        <f>(SUM('1.  LRAMVA Summary'!R$55:R$90)+SUM('1.  LRAMVA Summary'!R$91:R$92)*(MONTH($E206)-1)/12)*$H206</f>
        <v>36145.565093069206</v>
      </c>
    </row>
    <row r="207" spans="5:23" ht="15.75" thickBot="1">
      <c r="E207" s="183" t="s">
        <v>957</v>
      </c>
      <c r="F207" s="183"/>
      <c r="G207" s="184"/>
      <c r="H207" s="185"/>
      <c r="I207" s="186">
        <f>SUM(I194:I206)</f>
        <v>-3695.8557655905101</v>
      </c>
      <c r="J207" s="186">
        <f>SUM(J194:J206)</f>
        <v>-349.57702470431809</v>
      </c>
      <c r="K207" s="186">
        <f t="shared" ref="K207:V207" si="112">SUM(K194:K206)</f>
        <v>-93743.942647184391</v>
      </c>
      <c r="L207" s="186">
        <f t="shared" si="112"/>
        <v>278027.09118752653</v>
      </c>
      <c r="M207" s="186">
        <f t="shared" si="112"/>
        <v>63573.811166236381</v>
      </c>
      <c r="N207" s="186">
        <f t="shared" si="112"/>
        <v>197754.24204632672</v>
      </c>
      <c r="O207" s="186">
        <f t="shared" si="112"/>
        <v>0</v>
      </c>
      <c r="P207" s="186">
        <f t="shared" si="112"/>
        <v>0</v>
      </c>
      <c r="Q207" s="186">
        <f t="shared" si="112"/>
        <v>0</v>
      </c>
      <c r="R207" s="186">
        <f t="shared" si="112"/>
        <v>0</v>
      </c>
      <c r="S207" s="186">
        <f t="shared" si="112"/>
        <v>0</v>
      </c>
      <c r="T207" s="186">
        <f t="shared" si="112"/>
        <v>0</v>
      </c>
      <c r="U207" s="186">
        <f t="shared" si="112"/>
        <v>0</v>
      </c>
      <c r="V207" s="186">
        <f t="shared" si="112"/>
        <v>0</v>
      </c>
      <c r="W207" s="186">
        <f>SUM(W194:W206)</f>
        <v>441565.76896261069</v>
      </c>
    </row>
    <row r="208" spans="5:23" ht="15.75" thickTop="1">
      <c r="E208" s="706" t="s">
        <v>67</v>
      </c>
      <c r="F208" s="706"/>
      <c r="G208" s="707"/>
      <c r="H208" s="708"/>
      <c r="I208" s="709"/>
      <c r="J208" s="709"/>
      <c r="K208" s="709"/>
      <c r="L208" s="709"/>
      <c r="M208" s="709"/>
      <c r="N208" s="709"/>
      <c r="O208" s="709"/>
      <c r="P208" s="709"/>
      <c r="Q208" s="709"/>
      <c r="R208" s="709"/>
      <c r="S208" s="709"/>
      <c r="T208" s="709"/>
      <c r="U208" s="709"/>
      <c r="V208" s="709"/>
      <c r="W208" s="710"/>
    </row>
    <row r="209" spans="5:23">
      <c r="E209" s="192" t="s">
        <v>1126</v>
      </c>
      <c r="F209" s="192"/>
      <c r="G209" s="193"/>
      <c r="H209" s="194"/>
      <c r="I209" s="195">
        <f>I207+I208</f>
        <v>-3695.8557655905101</v>
      </c>
      <c r="J209" s="195">
        <f t="shared" ref="J209:U209" si="113">J207+J208</f>
        <v>-349.57702470431809</v>
      </c>
      <c r="K209" s="195">
        <f t="shared" si="113"/>
        <v>-93743.942647184391</v>
      </c>
      <c r="L209" s="195">
        <f t="shared" si="113"/>
        <v>278027.09118752653</v>
      </c>
      <c r="M209" s="195">
        <f t="shared" si="113"/>
        <v>63573.811166236381</v>
      </c>
      <c r="N209" s="195">
        <f t="shared" si="113"/>
        <v>197754.24204632672</v>
      </c>
      <c r="O209" s="195">
        <f t="shared" si="113"/>
        <v>0</v>
      </c>
      <c r="P209" s="195">
        <f t="shared" si="113"/>
        <v>0</v>
      </c>
      <c r="Q209" s="195">
        <f t="shared" si="113"/>
        <v>0</v>
      </c>
      <c r="R209" s="195">
        <f t="shared" si="113"/>
        <v>0</v>
      </c>
      <c r="S209" s="195">
        <f t="shared" si="113"/>
        <v>0</v>
      </c>
      <c r="T209" s="195">
        <f t="shared" si="113"/>
        <v>0</v>
      </c>
      <c r="U209" s="195">
        <f t="shared" si="113"/>
        <v>0</v>
      </c>
      <c r="V209" s="195">
        <f>V207+V208</f>
        <v>0</v>
      </c>
      <c r="W209" s="195">
        <f>W207+W208</f>
        <v>441565.76896261069</v>
      </c>
    </row>
    <row r="210" spans="5:23">
      <c r="E210" s="181">
        <v>45292</v>
      </c>
      <c r="F210" s="181" t="s">
        <v>1103</v>
      </c>
      <c r="G210" s="182" t="s">
        <v>65</v>
      </c>
      <c r="H210" s="205">
        <f>$C$67/12</f>
        <v>4.5750000000000001E-3</v>
      </c>
      <c r="I210" s="197">
        <f>(SUM('1.  LRAMVA Summary'!D$55:D$90)+SUM('1.  LRAMVA Summary'!D$91:D$92)*(MONTH($E210)-1)/12)*$H210</f>
        <v>-212.44664715432722</v>
      </c>
      <c r="J210" s="197">
        <f>(SUM('1.  LRAMVA Summary'!E$55:E$90)+SUM('1.  LRAMVA Summary'!E$91:E$92)*(MONTH($E210)-1)/12)*$H210</f>
        <v>-20.094525200918316</v>
      </c>
      <c r="K210" s="197">
        <f>(SUM('1.  LRAMVA Summary'!F$55:F$90)+SUM('1.  LRAMVA Summary'!F$91:F$92)*(MONTH($E210)-1)/12)*$H210</f>
        <v>-5212.8238871241656</v>
      </c>
      <c r="L210" s="197">
        <f>(SUM('1.  LRAMVA Summary'!G$55:G$90)+SUM('1.  LRAMVA Summary'!G$91:G$92)*(MONTH($E210)-1)/12)*$H210</f>
        <v>16051.048821831819</v>
      </c>
      <c r="M210" s="197">
        <f>(SUM('1.  LRAMVA Summary'!H$55:H$90)+SUM('1.  LRAMVA Summary'!H$91:H$92)*(MONTH($E210)-1)/12)*$H210</f>
        <v>3674.1425383139422</v>
      </c>
      <c r="N210" s="197">
        <f>(SUM('1.  LRAMVA Summary'!I$55:I$90)+SUM('1.  LRAMVA Summary'!I$91:I$92)*(MONTH($E210)-1)/12)*$H210</f>
        <v>11313.908639420193</v>
      </c>
      <c r="O210" s="197">
        <f>(SUM('1.  LRAMVA Summary'!J$55:J$90)+SUM('1.  LRAMVA Summary'!J$91:J$92)*(MONTH($E210)-1)/12)*$H210</f>
        <v>0</v>
      </c>
      <c r="P210" s="197">
        <f>(SUM('1.  LRAMVA Summary'!K$55:K$90)+SUM('1.  LRAMVA Summary'!K$91:K$92)*(MONTH($E210)-1)/12)*$H210</f>
        <v>0</v>
      </c>
      <c r="Q210" s="197">
        <f>(SUM('1.  LRAMVA Summary'!L$55:L$90)+SUM('1.  LRAMVA Summary'!L$91:L$92)*(MONTH($E210)-1)/12)*$H210</f>
        <v>0</v>
      </c>
      <c r="R210" s="197">
        <f>(SUM('1.  LRAMVA Summary'!M$55:M$90)+SUM('1.  LRAMVA Summary'!M$91:M$92)*(MONTH($E210)-1)/12)*$H210</f>
        <v>0</v>
      </c>
      <c r="S210" s="197">
        <f>(SUM('1.  LRAMVA Summary'!N$55:N$90)+SUM('1.  LRAMVA Summary'!N$91:N$92)*(MONTH($E210)-1)/12)*$H210</f>
        <v>0</v>
      </c>
      <c r="T210" s="197">
        <f>(SUM('1.  LRAMVA Summary'!O$55:O$90)+SUM('1.  LRAMVA Summary'!O$91:O$92)*(MONTH($E210)-1)/12)*$H210</f>
        <v>0</v>
      </c>
      <c r="U210" s="197">
        <f>(SUM('1.  LRAMVA Summary'!P$55:P$90)+SUM('1.  LRAMVA Summary'!P$91:P$92)*(MONTH($E210)-1)/12)*$H210</f>
        <v>0</v>
      </c>
      <c r="V210" s="197">
        <f>(SUM('1.  LRAMVA Summary'!Q$55:Q$90)+SUM('1.  LRAMVA Summary'!Q$91:Q$92)*(MONTH($E210)-1)/12)*$H210</f>
        <v>0</v>
      </c>
      <c r="W210" s="197">
        <f>(SUM('1.  LRAMVA Summary'!R$55:R$90)+SUM('1.  LRAMVA Summary'!R$91:R$92)*(MONTH($E210)-1)/12)*$H210</f>
        <v>25593.734940086557</v>
      </c>
    </row>
    <row r="211" spans="5:23">
      <c r="E211" s="181">
        <v>45323</v>
      </c>
      <c r="F211" s="181" t="s">
        <v>1103</v>
      </c>
      <c r="G211" s="182" t="s">
        <v>65</v>
      </c>
      <c r="H211" s="205">
        <f t="shared" ref="H211:H212" si="114">$C$67/12</f>
        <v>4.5750000000000001E-3</v>
      </c>
      <c r="I211" s="197">
        <f>(SUM('1.  LRAMVA Summary'!D$55:D$90)+SUM('1.  LRAMVA Summary'!D$91:D$92)*(MONTH($E211)-1)/12)*$H211</f>
        <v>-212.44664715432722</v>
      </c>
      <c r="J211" s="197">
        <f>(SUM('1.  LRAMVA Summary'!E$55:E$90)+SUM('1.  LRAMVA Summary'!E$91:E$92)*(MONTH($E211)-1)/12)*$H211</f>
        <v>-20.094525200918316</v>
      </c>
      <c r="K211" s="197">
        <f>(SUM('1.  LRAMVA Summary'!F$55:F$90)+SUM('1.  LRAMVA Summary'!F$91:F$92)*(MONTH($E211)-1)/12)*$H211</f>
        <v>-5419.6809122725354</v>
      </c>
      <c r="L211" s="197">
        <f>(SUM('1.  LRAMVA Summary'!G$55:G$90)+SUM('1.  LRAMVA Summary'!G$91:G$92)*(MONTH($E211)-1)/12)*$H211</f>
        <v>16567.615542108342</v>
      </c>
      <c r="M211" s="197">
        <f>(SUM('1.  LRAMVA Summary'!H$55:H$90)+SUM('1.  LRAMVA Summary'!H$91:H$92)*(MONTH($E211)-1)/12)*$H211</f>
        <v>3779.2379715340312</v>
      </c>
      <c r="N211" s="197">
        <f>(SUM('1.  LRAMVA Summary'!I$55:I$90)+SUM('1.  LRAMVA Summary'!I$91:I$92)*(MONTH($E211)-1)/12)*$H211</f>
        <v>11858.360797706737</v>
      </c>
      <c r="O211" s="197">
        <f>(SUM('1.  LRAMVA Summary'!J$55:J$90)+SUM('1.  LRAMVA Summary'!J$91:J$92)*(MONTH($E211)-1)/12)*$H211</f>
        <v>0</v>
      </c>
      <c r="P211" s="197">
        <f>(SUM('1.  LRAMVA Summary'!K$55:K$90)+SUM('1.  LRAMVA Summary'!K$91:K$92)*(MONTH($E211)-1)/12)*$H211</f>
        <v>0</v>
      </c>
      <c r="Q211" s="197">
        <f>(SUM('1.  LRAMVA Summary'!L$55:L$90)+SUM('1.  LRAMVA Summary'!L$91:L$92)*(MONTH($E211)-1)/12)*$H211</f>
        <v>0</v>
      </c>
      <c r="R211" s="197">
        <f>(SUM('1.  LRAMVA Summary'!M$55:M$90)+SUM('1.  LRAMVA Summary'!M$91:M$92)*(MONTH($E211)-1)/12)*$H211</f>
        <v>0</v>
      </c>
      <c r="S211" s="197">
        <f>(SUM('1.  LRAMVA Summary'!N$55:N$90)+SUM('1.  LRAMVA Summary'!N$91:N$92)*(MONTH($E211)-1)/12)*$H211</f>
        <v>0</v>
      </c>
      <c r="T211" s="197">
        <f>(SUM('1.  LRAMVA Summary'!O$55:O$90)+SUM('1.  LRAMVA Summary'!O$91:O$92)*(MONTH($E211)-1)/12)*$H211</f>
        <v>0</v>
      </c>
      <c r="U211" s="197">
        <f>(SUM('1.  LRAMVA Summary'!P$55:P$90)+SUM('1.  LRAMVA Summary'!P$91:P$92)*(MONTH($E211)-1)/12)*$H211</f>
        <v>0</v>
      </c>
      <c r="V211" s="197">
        <f>(SUM('1.  LRAMVA Summary'!Q$55:Q$90)+SUM('1.  LRAMVA Summary'!Q$91:Q$92)*(MONTH($E211)-1)/12)*$H211</f>
        <v>0</v>
      </c>
      <c r="W211" s="197">
        <f>(SUM('1.  LRAMVA Summary'!R$55:R$90)+SUM('1.  LRAMVA Summary'!R$91:R$92)*(MONTH($E211)-1)/12)*$H211</f>
        <v>26552.992226721344</v>
      </c>
    </row>
    <row r="212" spans="5:23">
      <c r="E212" s="181">
        <v>45352</v>
      </c>
      <c r="F212" s="181" t="s">
        <v>1103</v>
      </c>
      <c r="G212" s="182" t="s">
        <v>65</v>
      </c>
      <c r="H212" s="205">
        <f t="shared" si="114"/>
        <v>4.5750000000000001E-3</v>
      </c>
      <c r="I212" s="197">
        <f>(SUM('1.  LRAMVA Summary'!D$55:D$90)+SUM('1.  LRAMVA Summary'!D$91:D$92)*(MONTH($E212)-1)/12)*$H212</f>
        <v>-212.44664715432722</v>
      </c>
      <c r="J212" s="197">
        <f>(SUM('1.  LRAMVA Summary'!E$55:E$90)+SUM('1.  LRAMVA Summary'!E$91:E$92)*(MONTH($E212)-1)/12)*$H212</f>
        <v>-20.094525200918316</v>
      </c>
      <c r="K212" s="197">
        <f>(SUM('1.  LRAMVA Summary'!F$55:F$90)+SUM('1.  LRAMVA Summary'!F$91:F$92)*(MONTH($E212)-1)/12)*$H212</f>
        <v>-5626.5379374209051</v>
      </c>
      <c r="L212" s="197">
        <f>(SUM('1.  LRAMVA Summary'!G$55:G$90)+SUM('1.  LRAMVA Summary'!G$91:G$92)*(MONTH($E212)-1)/12)*$H212</f>
        <v>17084.182262384864</v>
      </c>
      <c r="M212" s="197">
        <f>(SUM('1.  LRAMVA Summary'!H$55:H$90)+SUM('1.  LRAMVA Summary'!H$91:H$92)*(MONTH($E212)-1)/12)*$H212</f>
        <v>3884.3334047541207</v>
      </c>
      <c r="N212" s="197">
        <f>(SUM('1.  LRAMVA Summary'!I$55:I$90)+SUM('1.  LRAMVA Summary'!I$91:I$92)*(MONTH($E212)-1)/12)*$H212</f>
        <v>12402.81295599328</v>
      </c>
      <c r="O212" s="197">
        <f>(SUM('1.  LRAMVA Summary'!J$55:J$90)+SUM('1.  LRAMVA Summary'!J$91:J$92)*(MONTH($E212)-1)/12)*$H212</f>
        <v>0</v>
      </c>
      <c r="P212" s="197">
        <f>(SUM('1.  LRAMVA Summary'!K$55:K$90)+SUM('1.  LRAMVA Summary'!K$91:K$92)*(MONTH($E212)-1)/12)*$H212</f>
        <v>0</v>
      </c>
      <c r="Q212" s="197">
        <f>(SUM('1.  LRAMVA Summary'!L$55:L$90)+SUM('1.  LRAMVA Summary'!L$91:L$92)*(MONTH($E212)-1)/12)*$H212</f>
        <v>0</v>
      </c>
      <c r="R212" s="197">
        <f>(SUM('1.  LRAMVA Summary'!M$55:M$90)+SUM('1.  LRAMVA Summary'!M$91:M$92)*(MONTH($E212)-1)/12)*$H212</f>
        <v>0</v>
      </c>
      <c r="S212" s="197">
        <f>(SUM('1.  LRAMVA Summary'!N$55:N$90)+SUM('1.  LRAMVA Summary'!N$91:N$92)*(MONTH($E212)-1)/12)*$H212</f>
        <v>0</v>
      </c>
      <c r="T212" s="197">
        <f>(SUM('1.  LRAMVA Summary'!O$55:O$90)+SUM('1.  LRAMVA Summary'!O$91:O$92)*(MONTH($E212)-1)/12)*$H212</f>
        <v>0</v>
      </c>
      <c r="U212" s="197">
        <f>(SUM('1.  LRAMVA Summary'!P$55:P$90)+SUM('1.  LRAMVA Summary'!P$91:P$92)*(MONTH($E212)-1)/12)*$H212</f>
        <v>0</v>
      </c>
      <c r="V212" s="197">
        <f>(SUM('1.  LRAMVA Summary'!Q$55:Q$90)+SUM('1.  LRAMVA Summary'!Q$91:Q$92)*(MONTH($E212)-1)/12)*$H212</f>
        <v>0</v>
      </c>
      <c r="W212" s="197">
        <f>(SUM('1.  LRAMVA Summary'!R$55:R$90)+SUM('1.  LRAMVA Summary'!R$91:R$92)*(MONTH($E212)-1)/12)*$H212</f>
        <v>27512.249513356132</v>
      </c>
    </row>
    <row r="213" spans="5:23">
      <c r="E213" s="181">
        <v>45383</v>
      </c>
      <c r="F213" s="181" t="s">
        <v>1103</v>
      </c>
      <c r="G213" s="182" t="s">
        <v>66</v>
      </c>
      <c r="H213" s="205">
        <f>$C$68/12</f>
        <v>4.5750000000000001E-3</v>
      </c>
      <c r="I213" s="197">
        <f>(SUM('1.  LRAMVA Summary'!D$55:D$90)+SUM('1.  LRAMVA Summary'!D$91:D$92)*(MONTH($E213)-1)/12)*$H213</f>
        <v>-212.44664715432722</v>
      </c>
      <c r="J213" s="197">
        <f>(SUM('1.  LRAMVA Summary'!E$55:E$90)+SUM('1.  LRAMVA Summary'!E$91:E$92)*(MONTH($E213)-1)/12)*$H213</f>
        <v>-20.094525200918316</v>
      </c>
      <c r="K213" s="197">
        <f>(SUM('1.  LRAMVA Summary'!F$55:F$90)+SUM('1.  LRAMVA Summary'!F$91:F$92)*(MONTH($E213)-1)/12)*$H213</f>
        <v>-5833.3949625692758</v>
      </c>
      <c r="L213" s="197">
        <f>(SUM('1.  LRAMVA Summary'!G$55:G$90)+SUM('1.  LRAMVA Summary'!G$91:G$92)*(MONTH($E213)-1)/12)*$H213</f>
        <v>17600.748982661386</v>
      </c>
      <c r="M213" s="197">
        <f>(SUM('1.  LRAMVA Summary'!H$55:H$90)+SUM('1.  LRAMVA Summary'!H$91:H$92)*(MONTH($E213)-1)/12)*$H213</f>
        <v>3989.4288379742097</v>
      </c>
      <c r="N213" s="197">
        <f>(SUM('1.  LRAMVA Summary'!I$55:I$90)+SUM('1.  LRAMVA Summary'!I$91:I$92)*(MONTH($E213)-1)/12)*$H213</f>
        <v>12947.265114279824</v>
      </c>
      <c r="O213" s="197">
        <f>(SUM('1.  LRAMVA Summary'!J$55:J$90)+SUM('1.  LRAMVA Summary'!J$91:J$92)*(MONTH($E213)-1)/12)*$H213</f>
        <v>0</v>
      </c>
      <c r="P213" s="197">
        <f>(SUM('1.  LRAMVA Summary'!K$55:K$90)+SUM('1.  LRAMVA Summary'!K$91:K$92)*(MONTH($E213)-1)/12)*$H213</f>
        <v>0</v>
      </c>
      <c r="Q213" s="197">
        <f>(SUM('1.  LRAMVA Summary'!L$55:L$90)+SUM('1.  LRAMVA Summary'!L$91:L$92)*(MONTH($E213)-1)/12)*$H213</f>
        <v>0</v>
      </c>
      <c r="R213" s="197">
        <f>(SUM('1.  LRAMVA Summary'!M$55:M$90)+SUM('1.  LRAMVA Summary'!M$91:M$92)*(MONTH($E213)-1)/12)*$H213</f>
        <v>0</v>
      </c>
      <c r="S213" s="197">
        <f>(SUM('1.  LRAMVA Summary'!N$55:N$90)+SUM('1.  LRAMVA Summary'!N$91:N$92)*(MONTH($E213)-1)/12)*$H213</f>
        <v>0</v>
      </c>
      <c r="T213" s="197">
        <f>(SUM('1.  LRAMVA Summary'!O$55:O$90)+SUM('1.  LRAMVA Summary'!O$91:O$92)*(MONTH($E213)-1)/12)*$H213</f>
        <v>0</v>
      </c>
      <c r="U213" s="197">
        <f>(SUM('1.  LRAMVA Summary'!P$55:P$90)+SUM('1.  LRAMVA Summary'!P$91:P$92)*(MONTH($E213)-1)/12)*$H213</f>
        <v>0</v>
      </c>
      <c r="V213" s="197">
        <f>(SUM('1.  LRAMVA Summary'!Q$55:Q$90)+SUM('1.  LRAMVA Summary'!Q$91:Q$92)*(MONTH($E213)-1)/12)*$H213</f>
        <v>0</v>
      </c>
      <c r="W213" s="197">
        <f>(SUM('1.  LRAMVA Summary'!R$55:R$90)+SUM('1.  LRAMVA Summary'!R$91:R$92)*(MONTH($E213)-1)/12)*$H213</f>
        <v>28471.506799990915</v>
      </c>
    </row>
    <row r="214" spans="5:23">
      <c r="E214" s="181">
        <v>45413</v>
      </c>
      <c r="F214" s="181" t="s">
        <v>1103</v>
      </c>
      <c r="G214" s="182" t="s">
        <v>66</v>
      </c>
      <c r="H214" s="205">
        <f t="shared" ref="H214:H215" si="115">$C$68/12</f>
        <v>4.5750000000000001E-3</v>
      </c>
      <c r="I214" s="197">
        <f>(SUM('1.  LRAMVA Summary'!D$55:D$90)+SUM('1.  LRAMVA Summary'!D$91:D$92)*(MONTH($E214)-1)/12)*$H214</f>
        <v>-212.44664715432722</v>
      </c>
      <c r="J214" s="197">
        <f>(SUM('1.  LRAMVA Summary'!E$55:E$90)+SUM('1.  LRAMVA Summary'!E$91:E$92)*(MONTH($E214)-1)/12)*$H214</f>
        <v>-20.094525200918316</v>
      </c>
      <c r="K214" s="197">
        <f>(SUM('1.  LRAMVA Summary'!F$55:F$90)+SUM('1.  LRAMVA Summary'!F$91:F$92)*(MONTH($E214)-1)/12)*$H214</f>
        <v>-6040.2519877176455</v>
      </c>
      <c r="L214" s="197">
        <f>(SUM('1.  LRAMVA Summary'!G$55:G$90)+SUM('1.  LRAMVA Summary'!G$91:G$92)*(MONTH($E214)-1)/12)*$H214</f>
        <v>18117.315702937911</v>
      </c>
      <c r="M214" s="197">
        <f>(SUM('1.  LRAMVA Summary'!H$55:H$90)+SUM('1.  LRAMVA Summary'!H$91:H$92)*(MONTH($E214)-1)/12)*$H214</f>
        <v>4094.5242711942992</v>
      </c>
      <c r="N214" s="197">
        <f>(SUM('1.  LRAMVA Summary'!I$55:I$90)+SUM('1.  LRAMVA Summary'!I$91:I$92)*(MONTH($E214)-1)/12)*$H214</f>
        <v>13491.717272566366</v>
      </c>
      <c r="O214" s="197">
        <f>(SUM('1.  LRAMVA Summary'!J$55:J$90)+SUM('1.  LRAMVA Summary'!J$91:J$92)*(MONTH($E214)-1)/12)*$H214</f>
        <v>0</v>
      </c>
      <c r="P214" s="197">
        <f>(SUM('1.  LRAMVA Summary'!K$55:K$90)+SUM('1.  LRAMVA Summary'!K$91:K$92)*(MONTH($E214)-1)/12)*$H214</f>
        <v>0</v>
      </c>
      <c r="Q214" s="197">
        <f>(SUM('1.  LRAMVA Summary'!L$55:L$90)+SUM('1.  LRAMVA Summary'!L$91:L$92)*(MONTH($E214)-1)/12)*$H214</f>
        <v>0</v>
      </c>
      <c r="R214" s="197">
        <f>(SUM('1.  LRAMVA Summary'!M$55:M$90)+SUM('1.  LRAMVA Summary'!M$91:M$92)*(MONTH($E214)-1)/12)*$H214</f>
        <v>0</v>
      </c>
      <c r="S214" s="197">
        <f>(SUM('1.  LRAMVA Summary'!N$55:N$90)+SUM('1.  LRAMVA Summary'!N$91:N$92)*(MONTH($E214)-1)/12)*$H214</f>
        <v>0</v>
      </c>
      <c r="T214" s="197">
        <f>(SUM('1.  LRAMVA Summary'!O$55:O$90)+SUM('1.  LRAMVA Summary'!O$91:O$92)*(MONTH($E214)-1)/12)*$H214</f>
        <v>0</v>
      </c>
      <c r="U214" s="197">
        <f>(SUM('1.  LRAMVA Summary'!P$55:P$90)+SUM('1.  LRAMVA Summary'!P$91:P$92)*(MONTH($E214)-1)/12)*$H214</f>
        <v>0</v>
      </c>
      <c r="V214" s="197">
        <f>(SUM('1.  LRAMVA Summary'!Q$55:Q$90)+SUM('1.  LRAMVA Summary'!Q$91:Q$92)*(MONTH($E214)-1)/12)*$H214</f>
        <v>0</v>
      </c>
      <c r="W214" s="197">
        <f>(SUM('1.  LRAMVA Summary'!R$55:R$90)+SUM('1.  LRAMVA Summary'!R$91:R$92)*(MONTH($E214)-1)/12)*$H214</f>
        <v>29430.764086625699</v>
      </c>
    </row>
    <row r="215" spans="5:23">
      <c r="E215" s="181">
        <v>45444</v>
      </c>
      <c r="F215" s="181" t="s">
        <v>1103</v>
      </c>
      <c r="G215" s="182" t="s">
        <v>66</v>
      </c>
      <c r="H215" s="205">
        <f t="shared" si="115"/>
        <v>4.5750000000000001E-3</v>
      </c>
      <c r="I215" s="197">
        <f>(SUM('1.  LRAMVA Summary'!D$55:D$90)+SUM('1.  LRAMVA Summary'!D$91:D$92)*(MONTH($E215)-1)/12)*$H215</f>
        <v>-212.44664715432722</v>
      </c>
      <c r="J215" s="197">
        <f>(SUM('1.  LRAMVA Summary'!E$55:E$90)+SUM('1.  LRAMVA Summary'!E$91:E$92)*(MONTH($E215)-1)/12)*$H215</f>
        <v>-20.094525200918316</v>
      </c>
      <c r="K215" s="197">
        <f>(SUM('1.  LRAMVA Summary'!F$55:F$90)+SUM('1.  LRAMVA Summary'!F$91:F$92)*(MONTH($E215)-1)/12)*$H215</f>
        <v>-6247.1090128660153</v>
      </c>
      <c r="L215" s="197">
        <f>(SUM('1.  LRAMVA Summary'!G$55:G$90)+SUM('1.  LRAMVA Summary'!G$91:G$92)*(MONTH($E215)-1)/12)*$H215</f>
        <v>18633.882423214429</v>
      </c>
      <c r="M215" s="197">
        <f>(SUM('1.  LRAMVA Summary'!H$55:H$90)+SUM('1.  LRAMVA Summary'!H$91:H$92)*(MONTH($E215)-1)/12)*$H215</f>
        <v>4199.6197044143883</v>
      </c>
      <c r="N215" s="197">
        <f>(SUM('1.  LRAMVA Summary'!I$55:I$90)+SUM('1.  LRAMVA Summary'!I$91:I$92)*(MONTH($E215)-1)/12)*$H215</f>
        <v>14036.169430852913</v>
      </c>
      <c r="O215" s="197">
        <f>(SUM('1.  LRAMVA Summary'!J$55:J$90)+SUM('1.  LRAMVA Summary'!J$91:J$92)*(MONTH($E215)-1)/12)*$H215</f>
        <v>0</v>
      </c>
      <c r="P215" s="197">
        <f>(SUM('1.  LRAMVA Summary'!K$55:K$90)+SUM('1.  LRAMVA Summary'!K$91:K$92)*(MONTH($E215)-1)/12)*$H215</f>
        <v>0</v>
      </c>
      <c r="Q215" s="197">
        <f>(SUM('1.  LRAMVA Summary'!L$55:L$90)+SUM('1.  LRAMVA Summary'!L$91:L$92)*(MONTH($E215)-1)/12)*$H215</f>
        <v>0</v>
      </c>
      <c r="R215" s="197">
        <f>(SUM('1.  LRAMVA Summary'!M$55:M$90)+SUM('1.  LRAMVA Summary'!M$91:M$92)*(MONTH($E215)-1)/12)*$H215</f>
        <v>0</v>
      </c>
      <c r="S215" s="197">
        <f>(SUM('1.  LRAMVA Summary'!N$55:N$90)+SUM('1.  LRAMVA Summary'!N$91:N$92)*(MONTH($E215)-1)/12)*$H215</f>
        <v>0</v>
      </c>
      <c r="T215" s="197">
        <f>(SUM('1.  LRAMVA Summary'!O$55:O$90)+SUM('1.  LRAMVA Summary'!O$91:O$92)*(MONTH($E215)-1)/12)*$H215</f>
        <v>0</v>
      </c>
      <c r="U215" s="197">
        <f>(SUM('1.  LRAMVA Summary'!P$55:P$90)+SUM('1.  LRAMVA Summary'!P$91:P$92)*(MONTH($E215)-1)/12)*$H215</f>
        <v>0</v>
      </c>
      <c r="V215" s="197">
        <f>(SUM('1.  LRAMVA Summary'!Q$55:Q$90)+SUM('1.  LRAMVA Summary'!Q$91:Q$92)*(MONTH($E215)-1)/12)*$H215</f>
        <v>0</v>
      </c>
      <c r="W215" s="197">
        <f>(SUM('1.  LRAMVA Summary'!R$55:R$90)+SUM('1.  LRAMVA Summary'!R$91:R$92)*(MONTH($E215)-1)/12)*$H215</f>
        <v>30390.02137326049</v>
      </c>
    </row>
    <row r="216" spans="5:23">
      <c r="E216" s="181">
        <v>45474</v>
      </c>
      <c r="F216" s="181" t="s">
        <v>1103</v>
      </c>
      <c r="G216" s="182" t="s">
        <v>68</v>
      </c>
      <c r="H216" s="205">
        <f>$C$69/12</f>
        <v>4.5750000000000001E-3</v>
      </c>
      <c r="I216" s="197">
        <f>(SUM('1.  LRAMVA Summary'!D$55:D$90)+SUM('1.  LRAMVA Summary'!D$91:D$92)*(MONTH($E216)-1)/12)*$H216</f>
        <v>-212.44664715432722</v>
      </c>
      <c r="J216" s="197">
        <f>(SUM('1.  LRAMVA Summary'!E$55:E$90)+SUM('1.  LRAMVA Summary'!E$91:E$92)*(MONTH($E216)-1)/12)*$H216</f>
        <v>-20.094525200918316</v>
      </c>
      <c r="K216" s="197">
        <f>(SUM('1.  LRAMVA Summary'!F$55:F$90)+SUM('1.  LRAMVA Summary'!F$91:F$92)*(MONTH($E216)-1)/12)*$H216</f>
        <v>-6453.966038014385</v>
      </c>
      <c r="L216" s="197">
        <f>(SUM('1.  LRAMVA Summary'!G$55:G$90)+SUM('1.  LRAMVA Summary'!G$91:G$92)*(MONTH($E216)-1)/12)*$H216</f>
        <v>19150.449143490951</v>
      </c>
      <c r="M216" s="197">
        <f>(SUM('1.  LRAMVA Summary'!H$55:H$90)+SUM('1.  LRAMVA Summary'!H$91:H$92)*(MONTH($E216)-1)/12)*$H216</f>
        <v>4304.7151376344782</v>
      </c>
      <c r="N216" s="197">
        <f>(SUM('1.  LRAMVA Summary'!I$55:I$90)+SUM('1.  LRAMVA Summary'!I$91:I$92)*(MONTH($E216)-1)/12)*$H216</f>
        <v>14580.621589139457</v>
      </c>
      <c r="O216" s="197">
        <f>(SUM('1.  LRAMVA Summary'!J$55:J$90)+SUM('1.  LRAMVA Summary'!J$91:J$92)*(MONTH($E216)-1)/12)*$H216</f>
        <v>0</v>
      </c>
      <c r="P216" s="197">
        <f>(SUM('1.  LRAMVA Summary'!K$55:K$90)+SUM('1.  LRAMVA Summary'!K$91:K$92)*(MONTH($E216)-1)/12)*$H216</f>
        <v>0</v>
      </c>
      <c r="Q216" s="197">
        <f>(SUM('1.  LRAMVA Summary'!L$55:L$90)+SUM('1.  LRAMVA Summary'!L$91:L$92)*(MONTH($E216)-1)/12)*$H216</f>
        <v>0</v>
      </c>
      <c r="R216" s="197">
        <f>(SUM('1.  LRAMVA Summary'!M$55:M$90)+SUM('1.  LRAMVA Summary'!M$91:M$92)*(MONTH($E216)-1)/12)*$H216</f>
        <v>0</v>
      </c>
      <c r="S216" s="197">
        <f>(SUM('1.  LRAMVA Summary'!N$55:N$90)+SUM('1.  LRAMVA Summary'!N$91:N$92)*(MONTH($E216)-1)/12)*$H216</f>
        <v>0</v>
      </c>
      <c r="T216" s="197">
        <f>(SUM('1.  LRAMVA Summary'!O$55:O$90)+SUM('1.  LRAMVA Summary'!O$91:O$92)*(MONTH($E216)-1)/12)*$H216</f>
        <v>0</v>
      </c>
      <c r="U216" s="197">
        <f>(SUM('1.  LRAMVA Summary'!P$55:P$90)+SUM('1.  LRAMVA Summary'!P$91:P$92)*(MONTH($E216)-1)/12)*$H216</f>
        <v>0</v>
      </c>
      <c r="V216" s="197">
        <f>(SUM('1.  LRAMVA Summary'!Q$55:Q$90)+SUM('1.  LRAMVA Summary'!Q$91:Q$92)*(MONTH($E216)-1)/12)*$H216</f>
        <v>0</v>
      </c>
      <c r="W216" s="197">
        <f>(SUM('1.  LRAMVA Summary'!R$55:R$90)+SUM('1.  LRAMVA Summary'!R$91:R$92)*(MONTH($E216)-1)/12)*$H216</f>
        <v>31349.278659895273</v>
      </c>
    </row>
    <row r="217" spans="5:23">
      <c r="E217" s="181">
        <v>45505</v>
      </c>
      <c r="F217" s="181" t="s">
        <v>1103</v>
      </c>
      <c r="G217" s="182" t="s">
        <v>68</v>
      </c>
      <c r="H217" s="205">
        <f t="shared" ref="H217:H218" si="116">$C$69/12</f>
        <v>4.5750000000000001E-3</v>
      </c>
      <c r="I217" s="197">
        <f>(SUM('1.  LRAMVA Summary'!D$55:D$90)+SUM('1.  LRAMVA Summary'!D$91:D$92)*(MONTH($E217)-1)/12)*$H217</f>
        <v>-212.44664715432722</v>
      </c>
      <c r="J217" s="197">
        <f>(SUM('1.  LRAMVA Summary'!E$55:E$90)+SUM('1.  LRAMVA Summary'!E$91:E$92)*(MONTH($E217)-1)/12)*$H217</f>
        <v>-20.094525200918316</v>
      </c>
      <c r="K217" s="197">
        <f>(SUM('1.  LRAMVA Summary'!F$55:F$90)+SUM('1.  LRAMVA Summary'!F$91:F$92)*(MONTH($E217)-1)/12)*$H217</f>
        <v>-6660.8230631627557</v>
      </c>
      <c r="L217" s="197">
        <f>(SUM('1.  LRAMVA Summary'!G$55:G$90)+SUM('1.  LRAMVA Summary'!G$91:G$92)*(MONTH($E217)-1)/12)*$H217</f>
        <v>19667.015863767476</v>
      </c>
      <c r="M217" s="197">
        <f>(SUM('1.  LRAMVA Summary'!H$55:H$90)+SUM('1.  LRAMVA Summary'!H$91:H$92)*(MONTH($E217)-1)/12)*$H217</f>
        <v>4409.8105708545672</v>
      </c>
      <c r="N217" s="197">
        <f>(SUM('1.  LRAMVA Summary'!I$55:I$90)+SUM('1.  LRAMVA Summary'!I$91:I$92)*(MONTH($E217)-1)/12)*$H217</f>
        <v>15125.073747426</v>
      </c>
      <c r="O217" s="197">
        <f>(SUM('1.  LRAMVA Summary'!J$55:J$90)+SUM('1.  LRAMVA Summary'!J$91:J$92)*(MONTH($E217)-1)/12)*$H217</f>
        <v>0</v>
      </c>
      <c r="P217" s="197">
        <f>(SUM('1.  LRAMVA Summary'!K$55:K$90)+SUM('1.  LRAMVA Summary'!K$91:K$92)*(MONTH($E217)-1)/12)*$H217</f>
        <v>0</v>
      </c>
      <c r="Q217" s="197">
        <f>(SUM('1.  LRAMVA Summary'!L$55:L$90)+SUM('1.  LRAMVA Summary'!L$91:L$92)*(MONTH($E217)-1)/12)*$H217</f>
        <v>0</v>
      </c>
      <c r="R217" s="197">
        <f>(SUM('1.  LRAMVA Summary'!M$55:M$90)+SUM('1.  LRAMVA Summary'!M$91:M$92)*(MONTH($E217)-1)/12)*$H217</f>
        <v>0</v>
      </c>
      <c r="S217" s="197">
        <f>(SUM('1.  LRAMVA Summary'!N$55:N$90)+SUM('1.  LRAMVA Summary'!N$91:N$92)*(MONTH($E217)-1)/12)*$H217</f>
        <v>0</v>
      </c>
      <c r="T217" s="197">
        <f>(SUM('1.  LRAMVA Summary'!O$55:O$90)+SUM('1.  LRAMVA Summary'!O$91:O$92)*(MONTH($E217)-1)/12)*$H217</f>
        <v>0</v>
      </c>
      <c r="U217" s="197">
        <f>(SUM('1.  LRAMVA Summary'!P$55:P$90)+SUM('1.  LRAMVA Summary'!P$91:P$92)*(MONTH($E217)-1)/12)*$H217</f>
        <v>0</v>
      </c>
      <c r="V217" s="197">
        <f>(SUM('1.  LRAMVA Summary'!Q$55:Q$90)+SUM('1.  LRAMVA Summary'!Q$91:Q$92)*(MONTH($E217)-1)/12)*$H217</f>
        <v>0</v>
      </c>
      <c r="W217" s="197">
        <f>(SUM('1.  LRAMVA Summary'!R$55:R$90)+SUM('1.  LRAMVA Summary'!R$91:R$92)*(MONTH($E217)-1)/12)*$H217</f>
        <v>32308.535946530057</v>
      </c>
    </row>
    <row r="218" spans="5:23">
      <c r="E218" s="181">
        <v>45536</v>
      </c>
      <c r="F218" s="181" t="s">
        <v>1103</v>
      </c>
      <c r="G218" s="182" t="s">
        <v>68</v>
      </c>
      <c r="H218" s="205">
        <f t="shared" si="116"/>
        <v>4.5750000000000001E-3</v>
      </c>
      <c r="I218" s="197">
        <f>(SUM('1.  LRAMVA Summary'!D$55:D$90)+SUM('1.  LRAMVA Summary'!D$91:D$92)*(MONTH($E218)-1)/12)*$H218</f>
        <v>-212.44664715432722</v>
      </c>
      <c r="J218" s="197">
        <f>(SUM('1.  LRAMVA Summary'!E$55:E$90)+SUM('1.  LRAMVA Summary'!E$91:E$92)*(MONTH($E218)-1)/12)*$H218</f>
        <v>-20.094525200918316</v>
      </c>
      <c r="K218" s="197">
        <f>(SUM('1.  LRAMVA Summary'!F$55:F$90)+SUM('1.  LRAMVA Summary'!F$91:F$92)*(MONTH($E218)-1)/12)*$H218</f>
        <v>-6867.6800883111264</v>
      </c>
      <c r="L218" s="197">
        <f>(SUM('1.  LRAMVA Summary'!G$55:G$90)+SUM('1.  LRAMVA Summary'!G$91:G$92)*(MONTH($E218)-1)/12)*$H218</f>
        <v>20183.582584043997</v>
      </c>
      <c r="M218" s="197">
        <f>(SUM('1.  LRAMVA Summary'!H$55:H$90)+SUM('1.  LRAMVA Summary'!H$91:H$92)*(MONTH($E218)-1)/12)*$H218</f>
        <v>4514.9060040746563</v>
      </c>
      <c r="N218" s="197">
        <f>(SUM('1.  LRAMVA Summary'!I$55:I$90)+SUM('1.  LRAMVA Summary'!I$91:I$92)*(MONTH($E218)-1)/12)*$H218</f>
        <v>15669.525905712542</v>
      </c>
      <c r="O218" s="197">
        <f>(SUM('1.  LRAMVA Summary'!J$55:J$90)+SUM('1.  LRAMVA Summary'!J$91:J$92)*(MONTH($E218)-1)/12)*$H218</f>
        <v>0</v>
      </c>
      <c r="P218" s="197">
        <f>(SUM('1.  LRAMVA Summary'!K$55:K$90)+SUM('1.  LRAMVA Summary'!K$91:K$92)*(MONTH($E218)-1)/12)*$H218</f>
        <v>0</v>
      </c>
      <c r="Q218" s="197">
        <f>(SUM('1.  LRAMVA Summary'!L$55:L$90)+SUM('1.  LRAMVA Summary'!L$91:L$92)*(MONTH($E218)-1)/12)*$H218</f>
        <v>0</v>
      </c>
      <c r="R218" s="197">
        <f>(SUM('1.  LRAMVA Summary'!M$55:M$90)+SUM('1.  LRAMVA Summary'!M$91:M$92)*(MONTH($E218)-1)/12)*$H218</f>
        <v>0</v>
      </c>
      <c r="S218" s="197">
        <f>(SUM('1.  LRAMVA Summary'!N$55:N$90)+SUM('1.  LRAMVA Summary'!N$91:N$92)*(MONTH($E218)-1)/12)*$H218</f>
        <v>0</v>
      </c>
      <c r="T218" s="197">
        <f>(SUM('1.  LRAMVA Summary'!O$55:O$90)+SUM('1.  LRAMVA Summary'!O$91:O$92)*(MONTH($E218)-1)/12)*$H218</f>
        <v>0</v>
      </c>
      <c r="U218" s="197">
        <f>(SUM('1.  LRAMVA Summary'!P$55:P$90)+SUM('1.  LRAMVA Summary'!P$91:P$92)*(MONTH($E218)-1)/12)*$H218</f>
        <v>0</v>
      </c>
      <c r="V218" s="197">
        <f>(SUM('1.  LRAMVA Summary'!Q$55:Q$90)+SUM('1.  LRAMVA Summary'!Q$91:Q$92)*(MONTH($E218)-1)/12)*$H218</f>
        <v>0</v>
      </c>
      <c r="W218" s="197">
        <f>(SUM('1.  LRAMVA Summary'!R$55:R$90)+SUM('1.  LRAMVA Summary'!R$91:R$92)*(MONTH($E218)-1)/12)*$H218</f>
        <v>33267.793233164848</v>
      </c>
    </row>
    <row r="219" spans="5:23">
      <c r="E219" s="181">
        <v>45566</v>
      </c>
      <c r="F219" s="181" t="s">
        <v>1103</v>
      </c>
      <c r="G219" s="182" t="s">
        <v>69</v>
      </c>
      <c r="H219" s="205">
        <f>$C$70/12</f>
        <v>4.5750000000000001E-3</v>
      </c>
      <c r="I219" s="197">
        <f>(SUM('1.  LRAMVA Summary'!D$55:D$90)+SUM('1.  LRAMVA Summary'!D$91:D$92)*(MONTH($E219)-1)/12)*$H219</f>
        <v>-212.44664715432722</v>
      </c>
      <c r="J219" s="197">
        <f>(SUM('1.  LRAMVA Summary'!E$55:E$90)+SUM('1.  LRAMVA Summary'!E$91:E$92)*(MONTH($E219)-1)/12)*$H219</f>
        <v>-20.094525200918316</v>
      </c>
      <c r="K219" s="197">
        <f>(SUM('1.  LRAMVA Summary'!F$55:F$90)+SUM('1.  LRAMVA Summary'!F$91:F$92)*(MONTH($E219)-1)/12)*$H219</f>
        <v>-7074.5371134594961</v>
      </c>
      <c r="L219" s="197">
        <f>(SUM('1.  LRAMVA Summary'!G$55:G$90)+SUM('1.  LRAMVA Summary'!G$91:G$92)*(MONTH($E219)-1)/12)*$H219</f>
        <v>20700.149304320519</v>
      </c>
      <c r="M219" s="197">
        <f>(SUM('1.  LRAMVA Summary'!H$55:H$90)+SUM('1.  LRAMVA Summary'!H$91:H$92)*(MONTH($E219)-1)/12)*$H219</f>
        <v>4620.0014372947462</v>
      </c>
      <c r="N219" s="197">
        <f>(SUM('1.  LRAMVA Summary'!I$55:I$90)+SUM('1.  LRAMVA Summary'!I$91:I$92)*(MONTH($E219)-1)/12)*$H219</f>
        <v>16213.978063999086</v>
      </c>
      <c r="O219" s="197">
        <f>(SUM('1.  LRAMVA Summary'!J$55:J$90)+SUM('1.  LRAMVA Summary'!J$91:J$92)*(MONTH($E219)-1)/12)*$H219</f>
        <v>0</v>
      </c>
      <c r="P219" s="197">
        <f>(SUM('1.  LRAMVA Summary'!K$55:K$90)+SUM('1.  LRAMVA Summary'!K$91:K$92)*(MONTH($E219)-1)/12)*$H219</f>
        <v>0</v>
      </c>
      <c r="Q219" s="197">
        <f>(SUM('1.  LRAMVA Summary'!L$55:L$90)+SUM('1.  LRAMVA Summary'!L$91:L$92)*(MONTH($E219)-1)/12)*$H219</f>
        <v>0</v>
      </c>
      <c r="R219" s="197">
        <f>(SUM('1.  LRAMVA Summary'!M$55:M$90)+SUM('1.  LRAMVA Summary'!M$91:M$92)*(MONTH($E219)-1)/12)*$H219</f>
        <v>0</v>
      </c>
      <c r="S219" s="197">
        <f>(SUM('1.  LRAMVA Summary'!N$55:N$90)+SUM('1.  LRAMVA Summary'!N$91:N$92)*(MONTH($E219)-1)/12)*$H219</f>
        <v>0</v>
      </c>
      <c r="T219" s="197">
        <f>(SUM('1.  LRAMVA Summary'!O$55:O$90)+SUM('1.  LRAMVA Summary'!O$91:O$92)*(MONTH($E219)-1)/12)*$H219</f>
        <v>0</v>
      </c>
      <c r="U219" s="197">
        <f>(SUM('1.  LRAMVA Summary'!P$55:P$90)+SUM('1.  LRAMVA Summary'!P$91:P$92)*(MONTH($E219)-1)/12)*$H219</f>
        <v>0</v>
      </c>
      <c r="V219" s="197">
        <f>(SUM('1.  LRAMVA Summary'!Q$55:Q$90)+SUM('1.  LRAMVA Summary'!Q$91:Q$92)*(MONTH($E219)-1)/12)*$H219</f>
        <v>0</v>
      </c>
      <c r="W219" s="197">
        <f>(SUM('1.  LRAMVA Summary'!R$55:R$90)+SUM('1.  LRAMVA Summary'!R$91:R$92)*(MONTH($E219)-1)/12)*$H219</f>
        <v>34227.050519799632</v>
      </c>
    </row>
    <row r="220" spans="5:23">
      <c r="E220" s="181">
        <v>45597</v>
      </c>
      <c r="F220" s="181" t="s">
        <v>1103</v>
      </c>
      <c r="G220" s="182" t="s">
        <v>69</v>
      </c>
      <c r="H220" s="205">
        <f t="shared" ref="H220:H221" si="117">$C$70/12</f>
        <v>4.5750000000000001E-3</v>
      </c>
      <c r="I220" s="197">
        <f>(SUM('1.  LRAMVA Summary'!D$55:D$90)+SUM('1.  LRAMVA Summary'!D$91:D$92)*(MONTH($E220)-1)/12)*$H220</f>
        <v>-212.44664715432722</v>
      </c>
      <c r="J220" s="197">
        <f>(SUM('1.  LRAMVA Summary'!E$55:E$90)+SUM('1.  LRAMVA Summary'!E$91:E$92)*(MONTH($E220)-1)/12)*$H220</f>
        <v>-20.094525200918316</v>
      </c>
      <c r="K220" s="197">
        <f>(SUM('1.  LRAMVA Summary'!F$55:F$90)+SUM('1.  LRAMVA Summary'!F$91:F$92)*(MONTH($E220)-1)/12)*$H220</f>
        <v>-7281.3941386078659</v>
      </c>
      <c r="L220" s="197">
        <f>(SUM('1.  LRAMVA Summary'!G$55:G$90)+SUM('1.  LRAMVA Summary'!G$91:G$92)*(MONTH($E220)-1)/12)*$H220</f>
        <v>21216.716024597041</v>
      </c>
      <c r="M220" s="197">
        <f>(SUM('1.  LRAMVA Summary'!H$55:H$90)+SUM('1.  LRAMVA Summary'!H$91:H$92)*(MONTH($E220)-1)/12)*$H220</f>
        <v>4725.0968705148352</v>
      </c>
      <c r="N220" s="197">
        <f>(SUM('1.  LRAMVA Summary'!I$55:I$90)+SUM('1.  LRAMVA Summary'!I$91:I$92)*(MONTH($E220)-1)/12)*$H220</f>
        <v>16758.430222285631</v>
      </c>
      <c r="O220" s="197">
        <f>(SUM('1.  LRAMVA Summary'!J$55:J$90)+SUM('1.  LRAMVA Summary'!J$91:J$92)*(MONTH($E220)-1)/12)*$H220</f>
        <v>0</v>
      </c>
      <c r="P220" s="197">
        <f>(SUM('1.  LRAMVA Summary'!K$55:K$90)+SUM('1.  LRAMVA Summary'!K$91:K$92)*(MONTH($E220)-1)/12)*$H220</f>
        <v>0</v>
      </c>
      <c r="Q220" s="197">
        <f>(SUM('1.  LRAMVA Summary'!L$55:L$90)+SUM('1.  LRAMVA Summary'!L$91:L$92)*(MONTH($E220)-1)/12)*$H220</f>
        <v>0</v>
      </c>
      <c r="R220" s="197">
        <f>(SUM('1.  LRAMVA Summary'!M$55:M$90)+SUM('1.  LRAMVA Summary'!M$91:M$92)*(MONTH($E220)-1)/12)*$H220</f>
        <v>0</v>
      </c>
      <c r="S220" s="197">
        <f>(SUM('1.  LRAMVA Summary'!N$55:N$90)+SUM('1.  LRAMVA Summary'!N$91:N$92)*(MONTH($E220)-1)/12)*$H220</f>
        <v>0</v>
      </c>
      <c r="T220" s="197">
        <f>(SUM('1.  LRAMVA Summary'!O$55:O$90)+SUM('1.  LRAMVA Summary'!O$91:O$92)*(MONTH($E220)-1)/12)*$H220</f>
        <v>0</v>
      </c>
      <c r="U220" s="197">
        <f>(SUM('1.  LRAMVA Summary'!P$55:P$90)+SUM('1.  LRAMVA Summary'!P$91:P$92)*(MONTH($E220)-1)/12)*$H220</f>
        <v>0</v>
      </c>
      <c r="V220" s="197">
        <f>(SUM('1.  LRAMVA Summary'!Q$55:Q$90)+SUM('1.  LRAMVA Summary'!Q$91:Q$92)*(MONTH($E220)-1)/12)*$H220</f>
        <v>0</v>
      </c>
      <c r="W220" s="197">
        <f>(SUM('1.  LRAMVA Summary'!R$55:R$90)+SUM('1.  LRAMVA Summary'!R$91:R$92)*(MONTH($E220)-1)/12)*$H220</f>
        <v>35186.307806434415</v>
      </c>
    </row>
    <row r="221" spans="5:23">
      <c r="E221" s="181">
        <v>45627</v>
      </c>
      <c r="F221" s="181" t="s">
        <v>1103</v>
      </c>
      <c r="G221" s="182" t="s">
        <v>69</v>
      </c>
      <c r="H221" s="205">
        <f t="shared" si="117"/>
        <v>4.5750000000000001E-3</v>
      </c>
      <c r="I221" s="197">
        <f>(SUM('1.  LRAMVA Summary'!D$55:D$90)+SUM('1.  LRAMVA Summary'!D$91:D$92)*(MONTH($E221)-1)/12)*$H221</f>
        <v>-212.44664715432722</v>
      </c>
      <c r="J221" s="197">
        <f>(SUM('1.  LRAMVA Summary'!E$55:E$90)+SUM('1.  LRAMVA Summary'!E$91:E$92)*(MONTH($E221)-1)/12)*$H221</f>
        <v>-20.094525200918316</v>
      </c>
      <c r="K221" s="197">
        <f>(SUM('1.  LRAMVA Summary'!F$55:F$90)+SUM('1.  LRAMVA Summary'!F$91:F$92)*(MONTH($E221)-1)/12)*$H221</f>
        <v>-7488.2511637562357</v>
      </c>
      <c r="L221" s="197">
        <f>(SUM('1.  LRAMVA Summary'!G$55:G$90)+SUM('1.  LRAMVA Summary'!G$91:G$92)*(MONTH($E221)-1)/12)*$H221</f>
        <v>21733.282744873566</v>
      </c>
      <c r="M221" s="197">
        <f>(SUM('1.  LRAMVA Summary'!H$55:H$90)+SUM('1.  LRAMVA Summary'!H$91:H$92)*(MONTH($E221)-1)/12)*$H221</f>
        <v>4830.1923037349243</v>
      </c>
      <c r="N221" s="197">
        <f>(SUM('1.  LRAMVA Summary'!I$55:I$90)+SUM('1.  LRAMVA Summary'!I$91:I$92)*(MONTH($E221)-1)/12)*$H221</f>
        <v>17302.882380572173</v>
      </c>
      <c r="O221" s="197">
        <f>(SUM('1.  LRAMVA Summary'!J$55:J$90)+SUM('1.  LRAMVA Summary'!J$91:J$92)*(MONTH($E221)-1)/12)*$H221</f>
        <v>0</v>
      </c>
      <c r="P221" s="197">
        <f>(SUM('1.  LRAMVA Summary'!K$55:K$90)+SUM('1.  LRAMVA Summary'!K$91:K$92)*(MONTH($E221)-1)/12)*$H221</f>
        <v>0</v>
      </c>
      <c r="Q221" s="197">
        <f>(SUM('1.  LRAMVA Summary'!L$55:L$90)+SUM('1.  LRAMVA Summary'!L$91:L$92)*(MONTH($E221)-1)/12)*$H221</f>
        <v>0</v>
      </c>
      <c r="R221" s="197">
        <f>(SUM('1.  LRAMVA Summary'!M$55:M$90)+SUM('1.  LRAMVA Summary'!M$91:M$92)*(MONTH($E221)-1)/12)*$H221</f>
        <v>0</v>
      </c>
      <c r="S221" s="197">
        <f>(SUM('1.  LRAMVA Summary'!N$55:N$90)+SUM('1.  LRAMVA Summary'!N$91:N$92)*(MONTH($E221)-1)/12)*$H221</f>
        <v>0</v>
      </c>
      <c r="T221" s="197">
        <f>(SUM('1.  LRAMVA Summary'!O$55:O$90)+SUM('1.  LRAMVA Summary'!O$91:O$92)*(MONTH($E221)-1)/12)*$H221</f>
        <v>0</v>
      </c>
      <c r="U221" s="197">
        <f>(SUM('1.  LRAMVA Summary'!P$55:P$90)+SUM('1.  LRAMVA Summary'!P$91:P$92)*(MONTH($E221)-1)/12)*$H221</f>
        <v>0</v>
      </c>
      <c r="V221" s="197">
        <f>(SUM('1.  LRAMVA Summary'!Q$55:Q$90)+SUM('1.  LRAMVA Summary'!Q$91:Q$92)*(MONTH($E221)-1)/12)*$H221</f>
        <v>0</v>
      </c>
      <c r="W221" s="197">
        <f>(SUM('1.  LRAMVA Summary'!R$55:R$90)+SUM('1.  LRAMVA Summary'!R$91:R$92)*(MONTH($E221)-1)/12)*$H221</f>
        <v>36145.565093069206</v>
      </c>
    </row>
    <row r="222" spans="5:23" ht="15.75" thickBot="1">
      <c r="E222" s="183" t="s">
        <v>1104</v>
      </c>
      <c r="F222" s="183"/>
      <c r="G222" s="184"/>
      <c r="H222" s="185"/>
      <c r="I222" s="186">
        <f>SUM(I209:I221)</f>
        <v>-6245.2155314424381</v>
      </c>
      <c r="J222" s="186">
        <f>SUM(J209:J221)</f>
        <v>-590.71132711533778</v>
      </c>
      <c r="K222" s="186">
        <f t="shared" ref="K222:V222" si="118">SUM(K209:K221)</f>
        <v>-169950.39295246679</v>
      </c>
      <c r="L222" s="186">
        <f t="shared" si="118"/>
        <v>504733.08058775886</v>
      </c>
      <c r="M222" s="186">
        <f t="shared" si="118"/>
        <v>114599.82021852958</v>
      </c>
      <c r="N222" s="186">
        <f t="shared" si="118"/>
        <v>369454.98816628091</v>
      </c>
      <c r="O222" s="186">
        <f t="shared" si="118"/>
        <v>0</v>
      </c>
      <c r="P222" s="186">
        <f t="shared" si="118"/>
        <v>0</v>
      </c>
      <c r="Q222" s="186">
        <f t="shared" si="118"/>
        <v>0</v>
      </c>
      <c r="R222" s="186">
        <f t="shared" si="118"/>
        <v>0</v>
      </c>
      <c r="S222" s="186">
        <f t="shared" si="118"/>
        <v>0</v>
      </c>
      <c r="T222" s="186">
        <f t="shared" si="118"/>
        <v>0</v>
      </c>
      <c r="U222" s="186">
        <f t="shared" si="118"/>
        <v>0</v>
      </c>
      <c r="V222" s="186">
        <f t="shared" si="118"/>
        <v>0</v>
      </c>
      <c r="W222" s="186">
        <f>SUM(W209:W221)</f>
        <v>812001.56916154525</v>
      </c>
    </row>
    <row r="223" spans="5:23" ht="15.75" thickTop="1"/>
  </sheetData>
  <dataConsolidate/>
  <mergeCells count="4">
    <mergeCell ref="B12:C12"/>
    <mergeCell ref="C8:S8"/>
    <mergeCell ref="C9:S9"/>
    <mergeCell ref="C10:S10"/>
  </mergeCells>
  <phoneticPr fontId="246" type="noConversion"/>
  <hyperlinks>
    <hyperlink ref="B72"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43"/>
  <sheetViews>
    <sheetView topLeftCell="A56" zoomScale="70" zoomScaleNormal="70" workbookViewId="0">
      <selection activeCell="T95" sqref="T95"/>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8"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406</v>
      </c>
      <c r="E13" s="13"/>
      <c r="F13" s="147"/>
      <c r="G13" s="148"/>
      <c r="H13" s="149"/>
      <c r="I13" s="1"/>
      <c r="J13" s="1"/>
      <c r="K13" s="149"/>
      <c r="L13" s="147"/>
      <c r="M13" s="147"/>
      <c r="N13" s="147"/>
      <c r="O13" s="147"/>
      <c r="P13" s="147"/>
      <c r="Q13" s="150"/>
    </row>
    <row r="14" spans="2:33" ht="30" customHeight="1" outlineLevel="1" thickBot="1">
      <c r="B14" s="30"/>
      <c r="D14" s="528" t="s">
        <v>551</v>
      </c>
      <c r="I14" s="1"/>
      <c r="J14" s="1"/>
    </row>
    <row r="15" spans="2:33" ht="26.25" customHeight="1" outlineLevel="1">
      <c r="C15" s="30"/>
      <c r="I15" s="1"/>
      <c r="J15" s="1"/>
    </row>
    <row r="16" spans="2:33" ht="23.25" customHeight="1" outlineLevel="1">
      <c r="B16" s="91" t="s">
        <v>504</v>
      </c>
      <c r="C16" s="30"/>
      <c r="D16" s="529" t="s">
        <v>611</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4" t="s">
        <v>605</v>
      </c>
      <c r="C17" s="30"/>
      <c r="D17" s="529" t="s">
        <v>588</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617</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616</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618</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6" t="s">
        <v>626</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75">
      <c r="B23" s="151" t="s">
        <v>725</v>
      </c>
      <c r="H23" s="9"/>
      <c r="I23" s="9"/>
      <c r="J23" s="9"/>
    </row>
    <row r="24" spans="2:73" s="578" customFormat="1" ht="21" customHeight="1">
      <c r="B24" s="578" t="s">
        <v>596</v>
      </c>
      <c r="C24" s="935" t="s">
        <v>597</v>
      </c>
      <c r="D24" s="935"/>
      <c r="E24" s="935"/>
      <c r="F24" s="935"/>
      <c r="G24" s="935"/>
      <c r="H24" s="586" t="s">
        <v>594</v>
      </c>
      <c r="I24" s="586" t="s">
        <v>593</v>
      </c>
      <c r="J24" s="586" t="s">
        <v>595</v>
      </c>
      <c r="L24" s="578" t="s">
        <v>597</v>
      </c>
      <c r="AQ24" s="578" t="s">
        <v>597</v>
      </c>
    </row>
    <row r="25" spans="2:73" s="214" customFormat="1" ht="49.5" customHeight="1">
      <c r="B25" s="210" t="s">
        <v>471</v>
      </c>
      <c r="C25" s="210" t="s">
        <v>211</v>
      </c>
      <c r="D25" s="210" t="s">
        <v>472</v>
      </c>
      <c r="E25" s="210" t="s">
        <v>208</v>
      </c>
      <c r="F25" s="210" t="s">
        <v>473</v>
      </c>
      <c r="G25" s="210" t="s">
        <v>474</v>
      </c>
      <c r="H25" s="210" t="s">
        <v>475</v>
      </c>
      <c r="I25" s="549" t="s">
        <v>586</v>
      </c>
      <c r="J25" s="555" t="s">
        <v>587</v>
      </c>
      <c r="K25" s="553"/>
      <c r="L25" s="211" t="s">
        <v>476</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477</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5"/>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75">
      <c r="B27" s="769" t="s">
        <v>208</v>
      </c>
      <c r="C27" s="769" t="s">
        <v>1037</v>
      </c>
      <c r="D27" s="769" t="s">
        <v>1038</v>
      </c>
      <c r="E27" s="769"/>
      <c r="F27" s="769"/>
      <c r="G27" s="769"/>
      <c r="H27" s="769">
        <v>2019</v>
      </c>
      <c r="I27" s="770"/>
      <c r="J27" s="556" t="s">
        <v>592</v>
      </c>
      <c r="K27" s="771"/>
      <c r="L27" s="772"/>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4"/>
      <c r="AP27" s="771"/>
      <c r="AQ27" s="772"/>
      <c r="AR27" s="773"/>
      <c r="AS27" s="773"/>
      <c r="AT27" s="773"/>
      <c r="AU27" s="773"/>
      <c r="AV27" s="773"/>
      <c r="AW27" s="773"/>
      <c r="AX27" s="773"/>
      <c r="AY27" s="773"/>
      <c r="AZ27" s="773"/>
      <c r="BA27" s="773"/>
      <c r="BB27" s="773"/>
      <c r="BC27" s="773"/>
      <c r="BD27" s="773"/>
      <c r="BE27" s="773"/>
      <c r="BF27" s="773"/>
      <c r="BG27" s="773"/>
      <c r="BH27" s="773"/>
      <c r="BI27" s="773"/>
      <c r="BJ27" s="773"/>
      <c r="BK27" s="773"/>
      <c r="BL27" s="773"/>
      <c r="BM27" s="773"/>
      <c r="BN27" s="773"/>
      <c r="BO27" s="773"/>
      <c r="BP27" s="773"/>
      <c r="BQ27" s="773"/>
      <c r="BR27" s="773"/>
      <c r="BS27" s="773"/>
      <c r="BT27" s="774"/>
      <c r="BU27" s="1"/>
    </row>
    <row r="28" spans="2:73" s="13" customFormat="1" ht="15.75">
      <c r="B28" s="769" t="s">
        <v>208</v>
      </c>
      <c r="C28" s="769" t="s">
        <v>1037</v>
      </c>
      <c r="D28" s="769" t="s">
        <v>1039</v>
      </c>
      <c r="E28" s="769"/>
      <c r="F28" s="769"/>
      <c r="G28" s="769"/>
      <c r="H28" s="769">
        <v>2019</v>
      </c>
      <c r="I28" s="770"/>
      <c r="J28" s="556" t="s">
        <v>592</v>
      </c>
      <c r="K28" s="771"/>
      <c r="L28" s="772"/>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4"/>
      <c r="AP28" s="771"/>
      <c r="AQ28" s="772"/>
      <c r="AR28" s="773"/>
      <c r="AS28" s="773"/>
      <c r="AT28" s="773"/>
      <c r="AU28" s="773"/>
      <c r="AV28" s="773"/>
      <c r="AW28" s="773"/>
      <c r="AX28" s="773"/>
      <c r="AY28" s="773">
        <v>78239.651400000002</v>
      </c>
      <c r="AZ28" s="773">
        <v>78239.651400000002</v>
      </c>
      <c r="BA28" s="773">
        <v>78239.651400000002</v>
      </c>
      <c r="BB28" s="773">
        <v>78239.651400000002</v>
      </c>
      <c r="BC28" s="773">
        <v>78239.651400000002</v>
      </c>
      <c r="BD28" s="773">
        <v>78239.651400000002</v>
      </c>
      <c r="BE28" s="773">
        <v>78239.651400000002</v>
      </c>
      <c r="BF28" s="773">
        <v>78239.651400000002</v>
      </c>
      <c r="BG28" s="773">
        <v>78239.651400000002</v>
      </c>
      <c r="BH28" s="773">
        <v>78239.651400000002</v>
      </c>
      <c r="BI28" s="773">
        <v>78239.651400000002</v>
      </c>
      <c r="BJ28" s="773">
        <v>78239.651400000002</v>
      </c>
      <c r="BK28" s="773">
        <v>78239.651400000002</v>
      </c>
      <c r="BL28" s="773">
        <v>78239.651400000002</v>
      </c>
      <c r="BM28" s="773">
        <v>78239.651400000002</v>
      </c>
      <c r="BN28" s="773">
        <v>78239.651400000002</v>
      </c>
      <c r="BO28" s="773">
        <v>78239.651400000002</v>
      </c>
      <c r="BP28" s="773">
        <v>78239.651400000002</v>
      </c>
      <c r="BQ28" s="773">
        <v>75187.605779810372</v>
      </c>
      <c r="BR28" s="773">
        <v>0</v>
      </c>
      <c r="BS28" s="773">
        <v>0</v>
      </c>
      <c r="BT28" s="774">
        <v>0</v>
      </c>
      <c r="BU28" s="1"/>
    </row>
    <row r="29" spans="2:73" s="13" customFormat="1" ht="16.5" customHeight="1">
      <c r="B29" s="769" t="s">
        <v>208</v>
      </c>
      <c r="C29" s="769" t="s">
        <v>1037</v>
      </c>
      <c r="D29" s="769" t="s">
        <v>115</v>
      </c>
      <c r="E29" s="769"/>
      <c r="F29" s="769"/>
      <c r="G29" s="769"/>
      <c r="H29" s="769">
        <v>2019</v>
      </c>
      <c r="I29" s="770"/>
      <c r="J29" s="556" t="s">
        <v>592</v>
      </c>
      <c r="K29" s="771"/>
      <c r="L29" s="772"/>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4"/>
      <c r="AP29" s="771"/>
      <c r="AQ29" s="772"/>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773"/>
      <c r="BP29" s="773"/>
      <c r="BQ29" s="773"/>
      <c r="BR29" s="773"/>
      <c r="BS29" s="773"/>
      <c r="BT29" s="774"/>
      <c r="BU29" s="1"/>
    </row>
    <row r="30" spans="2:73" s="13" customFormat="1" ht="15.75">
      <c r="B30" s="769" t="s">
        <v>208</v>
      </c>
      <c r="C30" s="769" t="s">
        <v>1037</v>
      </c>
      <c r="D30" s="769" t="s">
        <v>116</v>
      </c>
      <c r="E30" s="769"/>
      <c r="F30" s="769"/>
      <c r="G30" s="769"/>
      <c r="H30" s="769">
        <v>2019</v>
      </c>
      <c r="I30" s="770"/>
      <c r="J30" s="556" t="s">
        <v>592</v>
      </c>
      <c r="K30" s="771"/>
      <c r="L30" s="772"/>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4"/>
      <c r="AP30" s="771"/>
      <c r="AQ30" s="772"/>
      <c r="AR30" s="773"/>
      <c r="AS30" s="773"/>
      <c r="AT30" s="773"/>
      <c r="AU30" s="773"/>
      <c r="AV30" s="773"/>
      <c r="AW30" s="773"/>
      <c r="AX30" s="773"/>
      <c r="AY30" s="773"/>
      <c r="AZ30" s="773"/>
      <c r="BA30" s="773"/>
      <c r="BB30" s="773"/>
      <c r="BC30" s="773"/>
      <c r="BD30" s="773"/>
      <c r="BE30" s="773"/>
      <c r="BF30" s="773"/>
      <c r="BG30" s="773"/>
      <c r="BH30" s="773"/>
      <c r="BI30" s="773"/>
      <c r="BJ30" s="773"/>
      <c r="BK30" s="773"/>
      <c r="BL30" s="773"/>
      <c r="BM30" s="773"/>
      <c r="BN30" s="773"/>
      <c r="BO30" s="773"/>
      <c r="BP30" s="773"/>
      <c r="BQ30" s="773"/>
      <c r="BR30" s="773"/>
      <c r="BS30" s="773"/>
      <c r="BT30" s="774"/>
      <c r="BU30" s="1"/>
    </row>
    <row r="31" spans="2:73" s="13" customFormat="1" ht="15.75">
      <c r="B31" s="769" t="s">
        <v>208</v>
      </c>
      <c r="C31" s="769" t="s">
        <v>1040</v>
      </c>
      <c r="D31" s="769" t="s">
        <v>118</v>
      </c>
      <c r="E31" s="769"/>
      <c r="F31" s="769"/>
      <c r="G31" s="769"/>
      <c r="H31" s="769">
        <v>2019</v>
      </c>
      <c r="I31" s="770"/>
      <c r="J31" s="556" t="s">
        <v>592</v>
      </c>
      <c r="K31" s="771"/>
      <c r="L31" s="772"/>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4"/>
      <c r="AP31" s="771"/>
      <c r="AQ31" s="772"/>
      <c r="AR31" s="773"/>
      <c r="AS31" s="773"/>
      <c r="AT31" s="773"/>
      <c r="AU31" s="773"/>
      <c r="AV31" s="773"/>
      <c r="AW31" s="773"/>
      <c r="AX31" s="773"/>
      <c r="AY31" s="773">
        <v>646187.40096183005</v>
      </c>
      <c r="AZ31" s="773">
        <v>648463.45337655453</v>
      </c>
      <c r="BA31" s="773">
        <v>648463.45337655453</v>
      </c>
      <c r="BB31" s="773">
        <v>648463.45337655453</v>
      </c>
      <c r="BC31" s="773">
        <v>648463.45337655453</v>
      </c>
      <c r="BD31" s="773">
        <v>613407.77023186162</v>
      </c>
      <c r="BE31" s="773">
        <v>613407.77023186162</v>
      </c>
      <c r="BF31" s="773">
        <v>613407.77023186162</v>
      </c>
      <c r="BG31" s="773">
        <v>610549.79915242526</v>
      </c>
      <c r="BH31" s="773">
        <v>610549.79915242526</v>
      </c>
      <c r="BI31" s="773">
        <v>589382.45917734643</v>
      </c>
      <c r="BJ31" s="773">
        <v>572262.35257038195</v>
      </c>
      <c r="BK31" s="773">
        <v>218637.64518165818</v>
      </c>
      <c r="BL31" s="773">
        <v>166474.13761392783</v>
      </c>
      <c r="BM31" s="773">
        <v>24966.316997426769</v>
      </c>
      <c r="BN31" s="773">
        <v>10000.20005166312</v>
      </c>
      <c r="BO31" s="773">
        <v>10000.20005166312</v>
      </c>
      <c r="BP31" s="773">
        <v>10000.20005166312</v>
      </c>
      <c r="BQ31" s="773">
        <v>10000.20005166312</v>
      </c>
      <c r="BR31" s="773">
        <v>10000.20005166312</v>
      </c>
      <c r="BS31" s="773">
        <v>0</v>
      </c>
      <c r="BT31" s="774">
        <v>0</v>
      </c>
      <c r="BU31" s="1"/>
    </row>
    <row r="32" spans="2:73" s="13" customFormat="1" ht="15.75">
      <c r="B32" s="769" t="s">
        <v>208</v>
      </c>
      <c r="C32" s="769" t="s">
        <v>1040</v>
      </c>
      <c r="D32" s="769" t="s">
        <v>117</v>
      </c>
      <c r="E32" s="769"/>
      <c r="F32" s="769"/>
      <c r="G32" s="769"/>
      <c r="H32" s="769">
        <v>2019</v>
      </c>
      <c r="I32" s="770"/>
      <c r="J32" s="556" t="s">
        <v>592</v>
      </c>
      <c r="K32" s="771"/>
      <c r="L32" s="772"/>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4"/>
      <c r="AP32" s="771"/>
      <c r="AQ32" s="772"/>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773"/>
      <c r="BP32" s="773"/>
      <c r="BQ32" s="773"/>
      <c r="BR32" s="773"/>
      <c r="BS32" s="773"/>
      <c r="BT32" s="774"/>
      <c r="BU32" s="1"/>
    </row>
    <row r="33" spans="2:73" s="13" customFormat="1" ht="15.75">
      <c r="B33" s="769" t="s">
        <v>208</v>
      </c>
      <c r="C33" s="769" t="s">
        <v>1040</v>
      </c>
      <c r="D33" s="769" t="s">
        <v>119</v>
      </c>
      <c r="E33" s="769"/>
      <c r="F33" s="769"/>
      <c r="G33" s="769"/>
      <c r="H33" s="769">
        <v>2019</v>
      </c>
      <c r="I33" s="770"/>
      <c r="J33" s="556" t="s">
        <v>592</v>
      </c>
      <c r="K33" s="771"/>
      <c r="L33" s="772"/>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4"/>
      <c r="AP33" s="771"/>
      <c r="AQ33" s="772"/>
      <c r="AR33" s="773"/>
      <c r="AS33" s="773"/>
      <c r="AT33" s="773"/>
      <c r="AU33" s="773"/>
      <c r="AV33" s="773"/>
      <c r="AW33" s="773"/>
      <c r="AX33" s="773"/>
      <c r="AY33" s="773">
        <v>786538.04538553581</v>
      </c>
      <c r="AZ33" s="773">
        <v>786538.04538553581</v>
      </c>
      <c r="BA33" s="773">
        <v>756452.6908964332</v>
      </c>
      <c r="BB33" s="773">
        <v>749478.41329312406</v>
      </c>
      <c r="BC33" s="773">
        <v>663114.29080664797</v>
      </c>
      <c r="BD33" s="773">
        <v>533063.40132076468</v>
      </c>
      <c r="BE33" s="773">
        <v>439821.64386035455</v>
      </c>
      <c r="BF33" s="773">
        <v>296601.2691985211</v>
      </c>
      <c r="BG33" s="773">
        <v>219116.55884811212</v>
      </c>
      <c r="BH33" s="773">
        <v>145284.25805358044</v>
      </c>
      <c r="BI33" s="773">
        <v>90528.352593323187</v>
      </c>
      <c r="BJ33" s="773">
        <v>54639.252470505395</v>
      </c>
      <c r="BK33" s="773">
        <v>36234.167670647934</v>
      </c>
      <c r="BL33" s="773">
        <v>26586.50592100533</v>
      </c>
      <c r="BM33" s="773">
        <v>15056.684496815013</v>
      </c>
      <c r="BN33" s="773">
        <v>14423.764209343068</v>
      </c>
      <c r="BO33" s="773">
        <v>13876.36968437026</v>
      </c>
      <c r="BP33" s="773">
        <v>12730.887721470217</v>
      </c>
      <c r="BQ33" s="773">
        <v>7497.2150211547878</v>
      </c>
      <c r="BR33" s="773">
        <v>7344.8398325081462</v>
      </c>
      <c r="BS33" s="773">
        <v>1392.4246324382773</v>
      </c>
      <c r="BT33" s="774">
        <v>125.10180857759273</v>
      </c>
      <c r="BU33" s="1"/>
    </row>
    <row r="34" spans="2:73" s="13" customFormat="1" ht="15.75">
      <c r="B34" s="769" t="s">
        <v>208</v>
      </c>
      <c r="C34" s="769" t="s">
        <v>1040</v>
      </c>
      <c r="D34" s="769" t="s">
        <v>120</v>
      </c>
      <c r="E34" s="769"/>
      <c r="F34" s="769"/>
      <c r="G34" s="769"/>
      <c r="H34" s="769">
        <v>2019</v>
      </c>
      <c r="I34" s="770"/>
      <c r="J34" s="556" t="s">
        <v>592</v>
      </c>
      <c r="K34" s="771"/>
      <c r="L34" s="772"/>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4"/>
      <c r="AP34" s="771"/>
      <c r="AQ34" s="772"/>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773"/>
      <c r="BP34" s="773"/>
      <c r="BQ34" s="773"/>
      <c r="BR34" s="773"/>
      <c r="BS34" s="773"/>
      <c r="BT34" s="774"/>
      <c r="BU34" s="1"/>
    </row>
    <row r="35" spans="2:73" s="13" customFormat="1" ht="15.75">
      <c r="B35" s="769" t="s">
        <v>208</v>
      </c>
      <c r="C35" s="769" t="s">
        <v>1040</v>
      </c>
      <c r="D35" s="769" t="s">
        <v>121</v>
      </c>
      <c r="E35" s="769"/>
      <c r="F35" s="769"/>
      <c r="G35" s="769"/>
      <c r="H35" s="769">
        <v>2019</v>
      </c>
      <c r="I35" s="770"/>
      <c r="J35" s="556" t="s">
        <v>592</v>
      </c>
      <c r="K35" s="771"/>
      <c r="L35" s="772"/>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4"/>
      <c r="AP35" s="771"/>
      <c r="AQ35" s="772"/>
      <c r="AR35" s="773"/>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773"/>
      <c r="BP35" s="773"/>
      <c r="BQ35" s="773"/>
      <c r="BR35" s="773"/>
      <c r="BS35" s="773"/>
      <c r="BT35" s="774"/>
      <c r="BU35" s="1"/>
    </row>
    <row r="36" spans="2:73" s="13" customFormat="1" ht="15.75">
      <c r="B36" s="769" t="s">
        <v>208</v>
      </c>
      <c r="C36" s="769" t="s">
        <v>1040</v>
      </c>
      <c r="D36" s="769" t="s">
        <v>122</v>
      </c>
      <c r="E36" s="769"/>
      <c r="F36" s="769"/>
      <c r="G36" s="769"/>
      <c r="H36" s="769">
        <v>2019</v>
      </c>
      <c r="I36" s="770"/>
      <c r="J36" s="556" t="s">
        <v>592</v>
      </c>
      <c r="K36" s="771"/>
      <c r="L36" s="772"/>
      <c r="M36" s="773"/>
      <c r="N36" s="773"/>
      <c r="O36" s="773"/>
      <c r="P36" s="773"/>
      <c r="Q36" s="773"/>
      <c r="R36" s="773"/>
      <c r="S36" s="773"/>
      <c r="T36" s="773">
        <v>153.30413625304138</v>
      </c>
      <c r="U36" s="773">
        <v>153.30413625304138</v>
      </c>
      <c r="V36" s="773">
        <v>153.30413625304138</v>
      </c>
      <c r="W36" s="773">
        <v>153.30413625304138</v>
      </c>
      <c r="X36" s="773">
        <v>153.30413625304138</v>
      </c>
      <c r="Y36" s="773">
        <v>153.30413625304138</v>
      </c>
      <c r="Z36" s="773">
        <v>153.30413625304138</v>
      </c>
      <c r="AA36" s="773">
        <v>153.30413625304138</v>
      </c>
      <c r="AB36" s="773">
        <v>153.30413625304138</v>
      </c>
      <c r="AC36" s="773">
        <v>153.30413625304138</v>
      </c>
      <c r="AD36" s="773">
        <v>100.38807785888078</v>
      </c>
      <c r="AE36" s="773">
        <v>100.38807785888078</v>
      </c>
      <c r="AF36" s="773">
        <v>100.38807785888078</v>
      </c>
      <c r="AG36" s="773">
        <v>100.38807785888078</v>
      </c>
      <c r="AH36" s="773">
        <v>100.38807785888078</v>
      </c>
      <c r="AI36" s="773">
        <v>100.38807785888078</v>
      </c>
      <c r="AJ36" s="773">
        <v>100.38807785888078</v>
      </c>
      <c r="AK36" s="773">
        <v>100.38807785888078</v>
      </c>
      <c r="AL36" s="773">
        <v>100.38807785888078</v>
      </c>
      <c r="AM36" s="773">
        <v>100.38807785888078</v>
      </c>
      <c r="AN36" s="773">
        <v>0</v>
      </c>
      <c r="AO36" s="774">
        <v>0</v>
      </c>
      <c r="AP36" s="771"/>
      <c r="AQ36" s="772"/>
      <c r="AR36" s="773"/>
      <c r="AS36" s="773"/>
      <c r="AT36" s="773"/>
      <c r="AU36" s="773"/>
      <c r="AV36" s="773"/>
      <c r="AW36" s="773"/>
      <c r="AX36" s="773"/>
      <c r="AY36" s="773">
        <v>1715380.5501210953</v>
      </c>
      <c r="AZ36" s="773">
        <v>1715380.5501210953</v>
      </c>
      <c r="BA36" s="773">
        <v>1715380.5501210953</v>
      </c>
      <c r="BB36" s="773">
        <v>1715380.5501210953</v>
      </c>
      <c r="BC36" s="773">
        <v>1715380.5501210953</v>
      </c>
      <c r="BD36" s="773">
        <v>1715380.5501210953</v>
      </c>
      <c r="BE36" s="773">
        <v>1715380.5501210953</v>
      </c>
      <c r="BF36" s="773">
        <v>1715380.5501210953</v>
      </c>
      <c r="BG36" s="773">
        <v>1715380.5501210953</v>
      </c>
      <c r="BH36" s="773">
        <v>1715380.5501210953</v>
      </c>
      <c r="BI36" s="773">
        <v>457625.5139782101</v>
      </c>
      <c r="BJ36" s="773">
        <v>457625.5139782101</v>
      </c>
      <c r="BK36" s="773">
        <v>457625.5139782101</v>
      </c>
      <c r="BL36" s="773">
        <v>457625.5139782101</v>
      </c>
      <c r="BM36" s="773">
        <v>457625.5139782101</v>
      </c>
      <c r="BN36" s="773">
        <v>457625.5139782101</v>
      </c>
      <c r="BO36" s="773">
        <v>457625.5139782101</v>
      </c>
      <c r="BP36" s="773">
        <v>457625.5139782101</v>
      </c>
      <c r="BQ36" s="773">
        <v>457625.5139782101</v>
      </c>
      <c r="BR36" s="773">
        <v>457625.5139782101</v>
      </c>
      <c r="BS36" s="773">
        <v>0</v>
      </c>
      <c r="BT36" s="774">
        <v>0</v>
      </c>
      <c r="BU36" s="1"/>
    </row>
    <row r="37" spans="2:73" s="13" customFormat="1" ht="15.75">
      <c r="B37" s="769" t="s">
        <v>208</v>
      </c>
      <c r="C37" s="769" t="s">
        <v>1040</v>
      </c>
      <c r="D37" s="769" t="s">
        <v>124</v>
      </c>
      <c r="E37" s="769"/>
      <c r="F37" s="769"/>
      <c r="G37" s="769"/>
      <c r="H37" s="769">
        <v>2019</v>
      </c>
      <c r="I37" s="770"/>
      <c r="J37" s="556" t="s">
        <v>592</v>
      </c>
      <c r="K37" s="771"/>
      <c r="L37" s="772"/>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4"/>
      <c r="AP37" s="771"/>
      <c r="AQ37" s="772"/>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4"/>
      <c r="BU37" s="1"/>
    </row>
    <row r="38" spans="2:73" s="13" customFormat="1" ht="15.75">
      <c r="B38" s="769" t="s">
        <v>208</v>
      </c>
      <c r="C38" s="769" t="s">
        <v>1040</v>
      </c>
      <c r="D38" s="769" t="s">
        <v>1041</v>
      </c>
      <c r="E38" s="769"/>
      <c r="F38" s="769"/>
      <c r="G38" s="769"/>
      <c r="H38" s="769">
        <v>2019</v>
      </c>
      <c r="I38" s="770"/>
      <c r="J38" s="556" t="s">
        <v>592</v>
      </c>
      <c r="K38" s="771"/>
      <c r="L38" s="772"/>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4"/>
      <c r="AP38" s="771"/>
      <c r="AQ38" s="772"/>
      <c r="AR38" s="773"/>
      <c r="AS38" s="773"/>
      <c r="AT38" s="773"/>
      <c r="AU38" s="773"/>
      <c r="AV38" s="773"/>
      <c r="AW38" s="773"/>
      <c r="AX38" s="773"/>
      <c r="AY38" s="773"/>
      <c r="AZ38" s="773"/>
      <c r="BA38" s="773"/>
      <c r="BB38" s="773"/>
      <c r="BC38" s="773"/>
      <c r="BD38" s="773"/>
      <c r="BE38" s="773"/>
      <c r="BF38" s="773"/>
      <c r="BG38" s="773"/>
      <c r="BH38" s="773"/>
      <c r="BI38" s="773"/>
      <c r="BJ38" s="773"/>
      <c r="BK38" s="773"/>
      <c r="BL38" s="773"/>
      <c r="BM38" s="773"/>
      <c r="BN38" s="773"/>
      <c r="BO38" s="773"/>
      <c r="BP38" s="773"/>
      <c r="BQ38" s="773"/>
      <c r="BR38" s="773"/>
      <c r="BS38" s="773"/>
      <c r="BT38" s="774"/>
      <c r="BU38" s="1"/>
    </row>
    <row r="39" spans="2:73" s="13" customFormat="1" ht="15.75">
      <c r="B39" s="769" t="s">
        <v>208</v>
      </c>
      <c r="C39" s="769" t="s">
        <v>1040</v>
      </c>
      <c r="D39" s="769" t="s">
        <v>1042</v>
      </c>
      <c r="E39" s="769"/>
      <c r="F39" s="769"/>
      <c r="G39" s="769"/>
      <c r="H39" s="769">
        <v>2019</v>
      </c>
      <c r="I39" s="770"/>
      <c r="J39" s="556" t="s">
        <v>592</v>
      </c>
      <c r="K39" s="771"/>
      <c r="L39" s="772"/>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4"/>
      <c r="AP39" s="771"/>
      <c r="AQ39" s="772"/>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773"/>
      <c r="BP39" s="773"/>
      <c r="BQ39" s="773"/>
      <c r="BR39" s="773"/>
      <c r="BS39" s="773"/>
      <c r="BT39" s="774"/>
      <c r="BU39" s="1"/>
    </row>
    <row r="40" spans="2:73" s="13" customFormat="1" ht="15.75">
      <c r="B40" s="769" t="s">
        <v>208</v>
      </c>
      <c r="C40" s="769" t="s">
        <v>1040</v>
      </c>
      <c r="D40" s="769" t="s">
        <v>1043</v>
      </c>
      <c r="E40" s="769"/>
      <c r="F40" s="769"/>
      <c r="G40" s="769"/>
      <c r="H40" s="769">
        <v>2019</v>
      </c>
      <c r="I40" s="770"/>
      <c r="J40" s="556" t="s">
        <v>592</v>
      </c>
      <c r="K40" s="771"/>
      <c r="L40" s="772"/>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4"/>
      <c r="AP40" s="771"/>
      <c r="AQ40" s="772"/>
      <c r="AR40" s="773"/>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773"/>
      <c r="BP40" s="773"/>
      <c r="BQ40" s="773"/>
      <c r="BR40" s="773"/>
      <c r="BS40" s="773"/>
      <c r="BT40" s="774"/>
      <c r="BU40" s="1"/>
    </row>
    <row r="41" spans="2:73" s="13" customFormat="1" ht="15.75">
      <c r="B41" s="769" t="s">
        <v>208</v>
      </c>
      <c r="C41" s="769" t="s">
        <v>1040</v>
      </c>
      <c r="D41" s="769" t="s">
        <v>1044</v>
      </c>
      <c r="E41" s="769"/>
      <c r="F41" s="769"/>
      <c r="G41" s="769"/>
      <c r="H41" s="769">
        <v>2019</v>
      </c>
      <c r="I41" s="770"/>
      <c r="J41" s="556" t="s">
        <v>592</v>
      </c>
      <c r="K41" s="771"/>
      <c r="L41" s="772"/>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4"/>
      <c r="AP41" s="771"/>
      <c r="AQ41" s="772"/>
      <c r="AR41" s="773"/>
      <c r="AS41" s="773"/>
      <c r="AT41" s="773"/>
      <c r="AU41" s="773"/>
      <c r="AV41" s="773"/>
      <c r="AW41" s="773"/>
      <c r="AX41" s="773"/>
      <c r="AY41" s="773">
        <v>6506.099850640001</v>
      </c>
      <c r="AZ41" s="773">
        <v>6506.099850640001</v>
      </c>
      <c r="BA41" s="773">
        <v>6506.099850640001</v>
      </c>
      <c r="BB41" s="773">
        <v>6506.099850640001</v>
      </c>
      <c r="BC41" s="773">
        <v>6506.099850640001</v>
      </c>
      <c r="BD41" s="773">
        <v>6506.099850640001</v>
      </c>
      <c r="BE41" s="773">
        <v>6506.099850640001</v>
      </c>
      <c r="BF41" s="773">
        <v>6506.099850640001</v>
      </c>
      <c r="BG41" s="773">
        <v>6506.099850640001</v>
      </c>
      <c r="BH41" s="773">
        <v>6506.099850640001</v>
      </c>
      <c r="BI41" s="773">
        <v>0</v>
      </c>
      <c r="BJ41" s="773">
        <v>0</v>
      </c>
      <c r="BK41" s="773">
        <v>0</v>
      </c>
      <c r="BL41" s="773">
        <v>0</v>
      </c>
      <c r="BM41" s="773">
        <v>0</v>
      </c>
      <c r="BN41" s="773">
        <v>0</v>
      </c>
      <c r="BO41" s="773">
        <v>0</v>
      </c>
      <c r="BP41" s="773">
        <v>0</v>
      </c>
      <c r="BQ41" s="773">
        <v>0</v>
      </c>
      <c r="BR41" s="773">
        <v>0</v>
      </c>
      <c r="BS41" s="773">
        <v>0</v>
      </c>
      <c r="BT41" s="774">
        <v>0</v>
      </c>
      <c r="BU41" s="1"/>
    </row>
    <row r="42" spans="2:73" s="13" customFormat="1" ht="15.75">
      <c r="B42" s="769" t="s">
        <v>208</v>
      </c>
      <c r="C42" s="769" t="s">
        <v>1040</v>
      </c>
      <c r="D42" s="769" t="s">
        <v>1045</v>
      </c>
      <c r="E42" s="769"/>
      <c r="F42" s="769"/>
      <c r="G42" s="769"/>
      <c r="H42" s="769">
        <v>2019</v>
      </c>
      <c r="I42" s="770"/>
      <c r="J42" s="556" t="s">
        <v>592</v>
      </c>
      <c r="K42" s="771"/>
      <c r="L42" s="772"/>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4"/>
      <c r="AP42" s="771"/>
      <c r="AQ42" s="772"/>
      <c r="AR42" s="773"/>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773"/>
      <c r="BP42" s="773"/>
      <c r="BQ42" s="773"/>
      <c r="BR42" s="773"/>
      <c r="BS42" s="773"/>
      <c r="BT42" s="774"/>
      <c r="BU42" s="1"/>
    </row>
    <row r="43" spans="2:73" s="13" customFormat="1" ht="15.75">
      <c r="B43" s="769" t="s">
        <v>208</v>
      </c>
      <c r="C43" s="769" t="s">
        <v>1040</v>
      </c>
      <c r="D43" s="769" t="s">
        <v>125</v>
      </c>
      <c r="E43" s="769"/>
      <c r="F43" s="769"/>
      <c r="G43" s="769"/>
      <c r="H43" s="769">
        <v>2019</v>
      </c>
      <c r="I43" s="770"/>
      <c r="J43" s="556" t="s">
        <v>592</v>
      </c>
      <c r="K43" s="771"/>
      <c r="L43" s="772"/>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4"/>
      <c r="AP43" s="771"/>
      <c r="AQ43" s="772"/>
      <c r="AR43" s="773"/>
      <c r="AS43" s="773"/>
      <c r="AT43" s="773"/>
      <c r="AU43" s="773"/>
      <c r="AV43" s="773"/>
      <c r="AW43" s="773"/>
      <c r="AX43" s="773"/>
      <c r="AY43" s="773"/>
      <c r="AZ43" s="773"/>
      <c r="BA43" s="773"/>
      <c r="BB43" s="773"/>
      <c r="BC43" s="773"/>
      <c r="BD43" s="773"/>
      <c r="BE43" s="773"/>
      <c r="BF43" s="773"/>
      <c r="BG43" s="773"/>
      <c r="BH43" s="773"/>
      <c r="BI43" s="773"/>
      <c r="BJ43" s="773"/>
      <c r="BK43" s="773"/>
      <c r="BL43" s="773"/>
      <c r="BM43" s="773"/>
      <c r="BN43" s="773"/>
      <c r="BO43" s="773"/>
      <c r="BP43" s="773"/>
      <c r="BQ43" s="773"/>
      <c r="BR43" s="773"/>
      <c r="BS43" s="773"/>
      <c r="BT43" s="774"/>
      <c r="BU43" s="1"/>
    </row>
    <row r="44" spans="2:73" s="13" customFormat="1" ht="15.75">
      <c r="B44" s="769" t="s">
        <v>208</v>
      </c>
      <c r="C44" s="769" t="s">
        <v>1037</v>
      </c>
      <c r="D44" s="769" t="s">
        <v>1046</v>
      </c>
      <c r="E44" s="769"/>
      <c r="F44" s="769"/>
      <c r="G44" s="769"/>
      <c r="H44" s="769">
        <v>2019</v>
      </c>
      <c r="I44" s="770"/>
      <c r="J44" s="556" t="s">
        <v>592</v>
      </c>
      <c r="K44" s="771"/>
      <c r="L44" s="772"/>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4"/>
      <c r="AP44" s="771"/>
      <c r="AQ44" s="772"/>
      <c r="AR44" s="773"/>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773"/>
      <c r="BP44" s="773"/>
      <c r="BQ44" s="773"/>
      <c r="BR44" s="773"/>
      <c r="BS44" s="773"/>
      <c r="BT44" s="774"/>
      <c r="BU44" s="1"/>
    </row>
    <row r="45" spans="2:73" s="13" customFormat="1" ht="15.75">
      <c r="B45" s="769" t="s">
        <v>208</v>
      </c>
      <c r="C45" s="769" t="s">
        <v>1037</v>
      </c>
      <c r="D45" s="769" t="s">
        <v>1047</v>
      </c>
      <c r="E45" s="769"/>
      <c r="F45" s="769"/>
      <c r="G45" s="769"/>
      <c r="H45" s="769">
        <v>2019</v>
      </c>
      <c r="I45" s="770"/>
      <c r="J45" s="556" t="s">
        <v>592</v>
      </c>
      <c r="K45" s="771"/>
      <c r="L45" s="772"/>
      <c r="M45" s="773"/>
      <c r="N45" s="773"/>
      <c r="O45" s="773"/>
      <c r="P45" s="773"/>
      <c r="Q45" s="773"/>
      <c r="R45" s="773"/>
      <c r="S45" s="773"/>
      <c r="T45" s="773">
        <v>4.1840124081423307</v>
      </c>
      <c r="U45" s="773">
        <v>4.1840124081423307</v>
      </c>
      <c r="V45" s="773">
        <v>4.1840124081423307</v>
      </c>
      <c r="W45" s="773">
        <v>4.1840124081423307</v>
      </c>
      <c r="X45" s="773">
        <v>4.1840124081423307</v>
      </c>
      <c r="Y45" s="773">
        <v>4.1840124081423307</v>
      </c>
      <c r="Z45" s="773">
        <v>4.1840124081423307</v>
      </c>
      <c r="AA45" s="773">
        <v>4.1840124081423307</v>
      </c>
      <c r="AB45" s="773">
        <v>4.1840124081423307</v>
      </c>
      <c r="AC45" s="773">
        <v>4.1840124081423307</v>
      </c>
      <c r="AD45" s="773">
        <v>0</v>
      </c>
      <c r="AE45" s="773">
        <v>0</v>
      </c>
      <c r="AF45" s="773">
        <v>0</v>
      </c>
      <c r="AG45" s="773">
        <v>0</v>
      </c>
      <c r="AH45" s="773">
        <v>0</v>
      </c>
      <c r="AI45" s="773">
        <v>0</v>
      </c>
      <c r="AJ45" s="773">
        <v>0</v>
      </c>
      <c r="AK45" s="773">
        <v>0</v>
      </c>
      <c r="AL45" s="773">
        <v>0</v>
      </c>
      <c r="AM45" s="773">
        <v>0</v>
      </c>
      <c r="AN45" s="773">
        <v>0</v>
      </c>
      <c r="AO45" s="774">
        <v>0</v>
      </c>
      <c r="AP45" s="771"/>
      <c r="AQ45" s="772"/>
      <c r="AR45" s="773"/>
      <c r="AS45" s="773"/>
      <c r="AT45" s="773"/>
      <c r="AU45" s="773"/>
      <c r="AV45" s="773"/>
      <c r="AW45" s="773"/>
      <c r="AX45" s="773"/>
      <c r="AY45" s="773">
        <v>14181.876783870608</v>
      </c>
      <c r="AZ45" s="773">
        <v>14181.876783870608</v>
      </c>
      <c r="BA45" s="773">
        <v>14181.876783870608</v>
      </c>
      <c r="BB45" s="773">
        <v>14181.876783870608</v>
      </c>
      <c r="BC45" s="773">
        <v>14181.876783870608</v>
      </c>
      <c r="BD45" s="773">
        <v>14181.876783870608</v>
      </c>
      <c r="BE45" s="773">
        <v>14181.876783870608</v>
      </c>
      <c r="BF45" s="773">
        <v>14181.876783870608</v>
      </c>
      <c r="BG45" s="773">
        <v>14181.876783870608</v>
      </c>
      <c r="BH45" s="773">
        <v>14181.876783870608</v>
      </c>
      <c r="BI45" s="773">
        <v>0</v>
      </c>
      <c r="BJ45" s="773">
        <v>0</v>
      </c>
      <c r="BK45" s="773">
        <v>0</v>
      </c>
      <c r="BL45" s="773">
        <v>0</v>
      </c>
      <c r="BM45" s="773">
        <v>0</v>
      </c>
      <c r="BN45" s="773">
        <v>0</v>
      </c>
      <c r="BO45" s="773">
        <v>0</v>
      </c>
      <c r="BP45" s="773">
        <v>0</v>
      </c>
      <c r="BQ45" s="773">
        <v>0</v>
      </c>
      <c r="BR45" s="773">
        <v>0</v>
      </c>
      <c r="BS45" s="773">
        <v>0</v>
      </c>
      <c r="BT45" s="774">
        <v>0</v>
      </c>
      <c r="BU45" s="1"/>
    </row>
    <row r="46" spans="2:73" s="13" customFormat="1" ht="15.75">
      <c r="B46" s="769" t="s">
        <v>208</v>
      </c>
      <c r="C46" s="769" t="s">
        <v>1040</v>
      </c>
      <c r="D46" s="769" t="s">
        <v>117</v>
      </c>
      <c r="E46" s="769"/>
      <c r="F46" s="769"/>
      <c r="G46" s="769"/>
      <c r="H46" s="769">
        <v>2019</v>
      </c>
      <c r="I46" s="770"/>
      <c r="J46" s="556" t="s">
        <v>592</v>
      </c>
      <c r="K46" s="771"/>
      <c r="L46" s="772"/>
      <c r="M46" s="773"/>
      <c r="N46" s="773"/>
      <c r="O46" s="773"/>
      <c r="P46" s="773"/>
      <c r="Q46" s="773"/>
      <c r="R46" s="773"/>
      <c r="S46" s="773"/>
      <c r="T46" s="773">
        <v>0</v>
      </c>
      <c r="U46" s="773">
        <v>0</v>
      </c>
      <c r="V46" s="773">
        <v>0</v>
      </c>
      <c r="W46" s="773">
        <v>0</v>
      </c>
      <c r="X46" s="773">
        <v>0</v>
      </c>
      <c r="Y46" s="773">
        <v>0</v>
      </c>
      <c r="Z46" s="773">
        <v>0</v>
      </c>
      <c r="AA46" s="773">
        <v>0</v>
      </c>
      <c r="AB46" s="773">
        <v>0</v>
      </c>
      <c r="AC46" s="773">
        <v>0</v>
      </c>
      <c r="AD46" s="773"/>
      <c r="AE46" s="773"/>
      <c r="AF46" s="773"/>
      <c r="AG46" s="773"/>
      <c r="AH46" s="773"/>
      <c r="AI46" s="773"/>
      <c r="AJ46" s="773"/>
      <c r="AK46" s="773"/>
      <c r="AL46" s="773"/>
      <c r="AM46" s="773"/>
      <c r="AN46" s="773"/>
      <c r="AO46" s="774"/>
      <c r="AP46" s="771"/>
      <c r="AQ46" s="772"/>
      <c r="AR46" s="773"/>
      <c r="AS46" s="773"/>
      <c r="AT46" s="773"/>
      <c r="AU46" s="773"/>
      <c r="AV46" s="773"/>
      <c r="AW46" s="773"/>
      <c r="AX46" s="773"/>
      <c r="AY46" s="773">
        <v>0</v>
      </c>
      <c r="AZ46" s="773">
        <v>0</v>
      </c>
      <c r="BA46" s="773">
        <v>0</v>
      </c>
      <c r="BB46" s="773">
        <v>0</v>
      </c>
      <c r="BC46" s="773">
        <v>0</v>
      </c>
      <c r="BD46" s="773">
        <v>0</v>
      </c>
      <c r="BE46" s="773">
        <v>0</v>
      </c>
      <c r="BF46" s="773">
        <v>0</v>
      </c>
      <c r="BG46" s="773">
        <v>0</v>
      </c>
      <c r="BH46" s="773">
        <v>0</v>
      </c>
      <c r="BI46" s="773"/>
      <c r="BJ46" s="773"/>
      <c r="BK46" s="773"/>
      <c r="BL46" s="773"/>
      <c r="BM46" s="773"/>
      <c r="BN46" s="773"/>
      <c r="BO46" s="773"/>
      <c r="BP46" s="773"/>
      <c r="BQ46" s="773"/>
      <c r="BR46" s="773"/>
      <c r="BS46" s="773"/>
      <c r="BT46" s="774"/>
      <c r="BU46" s="1"/>
    </row>
    <row r="47" spans="2:73" s="13" customFormat="1" ht="15.75">
      <c r="B47" s="769" t="s">
        <v>208</v>
      </c>
      <c r="C47" s="769" t="s">
        <v>1040</v>
      </c>
      <c r="D47" s="769" t="s">
        <v>124</v>
      </c>
      <c r="E47" s="769"/>
      <c r="F47" s="769"/>
      <c r="G47" s="769"/>
      <c r="H47" s="769">
        <v>2019</v>
      </c>
      <c r="I47" s="770"/>
      <c r="J47" s="556" t="s">
        <v>592</v>
      </c>
      <c r="K47" s="771"/>
      <c r="L47" s="772"/>
      <c r="M47" s="773"/>
      <c r="N47" s="773"/>
      <c r="O47" s="773"/>
      <c r="P47" s="773"/>
      <c r="Q47" s="773"/>
      <c r="R47" s="773"/>
      <c r="S47" s="773"/>
      <c r="T47" s="773">
        <v>0</v>
      </c>
      <c r="U47" s="773">
        <v>0</v>
      </c>
      <c r="V47" s="773">
        <v>0</v>
      </c>
      <c r="W47" s="773">
        <v>0</v>
      </c>
      <c r="X47" s="773">
        <v>0</v>
      </c>
      <c r="Y47" s="773">
        <v>0</v>
      </c>
      <c r="Z47" s="773">
        <v>0</v>
      </c>
      <c r="AA47" s="773">
        <v>0</v>
      </c>
      <c r="AB47" s="773">
        <v>0</v>
      </c>
      <c r="AC47" s="773">
        <v>0</v>
      </c>
      <c r="AD47" s="773"/>
      <c r="AE47" s="773"/>
      <c r="AF47" s="773"/>
      <c r="AG47" s="773"/>
      <c r="AH47" s="773"/>
      <c r="AI47" s="773"/>
      <c r="AJ47" s="773"/>
      <c r="AK47" s="773"/>
      <c r="AL47" s="773"/>
      <c r="AM47" s="773"/>
      <c r="AN47" s="773"/>
      <c r="AO47" s="774"/>
      <c r="AP47" s="771"/>
      <c r="AQ47" s="772"/>
      <c r="AR47" s="773"/>
      <c r="AS47" s="773"/>
      <c r="AT47" s="773"/>
      <c r="AU47" s="773"/>
      <c r="AV47" s="773"/>
      <c r="AW47" s="773"/>
      <c r="AX47" s="773"/>
      <c r="AY47" s="773">
        <v>0</v>
      </c>
      <c r="AZ47" s="773">
        <v>0</v>
      </c>
      <c r="BA47" s="773">
        <v>0</v>
      </c>
      <c r="BB47" s="773">
        <v>0</v>
      </c>
      <c r="BC47" s="773">
        <v>0</v>
      </c>
      <c r="BD47" s="773">
        <v>0</v>
      </c>
      <c r="BE47" s="773">
        <v>0</v>
      </c>
      <c r="BF47" s="773">
        <v>0</v>
      </c>
      <c r="BG47" s="773">
        <v>0</v>
      </c>
      <c r="BH47" s="773">
        <v>0</v>
      </c>
      <c r="BI47" s="773"/>
      <c r="BJ47" s="773"/>
      <c r="BK47" s="773"/>
      <c r="BL47" s="773"/>
      <c r="BM47" s="773"/>
      <c r="BN47" s="773"/>
      <c r="BO47" s="773"/>
      <c r="BP47" s="773"/>
      <c r="BQ47" s="773"/>
      <c r="BR47" s="773"/>
      <c r="BS47" s="773"/>
      <c r="BT47" s="774"/>
      <c r="BU47" s="1"/>
    </row>
    <row r="48" spans="2:73" s="13" customFormat="1" ht="15.75">
      <c r="B48" s="769" t="s">
        <v>208</v>
      </c>
      <c r="C48" s="769" t="s">
        <v>1040</v>
      </c>
      <c r="D48" s="769" t="s">
        <v>125</v>
      </c>
      <c r="E48" s="769"/>
      <c r="F48" s="769"/>
      <c r="G48" s="769"/>
      <c r="H48" s="769">
        <v>2019</v>
      </c>
      <c r="I48" s="770"/>
      <c r="J48" s="556" t="s">
        <v>592</v>
      </c>
      <c r="K48" s="771"/>
      <c r="L48" s="772"/>
      <c r="M48" s="773"/>
      <c r="N48" s="773"/>
      <c r="O48" s="773"/>
      <c r="P48" s="773"/>
      <c r="Q48" s="773"/>
      <c r="R48" s="773"/>
      <c r="S48" s="773"/>
      <c r="T48" s="773">
        <v>600.63501246883038</v>
      </c>
      <c r="U48" s="773">
        <v>600.63501246883038</v>
      </c>
      <c r="V48" s="773">
        <v>600.63501246883038</v>
      </c>
      <c r="W48" s="773">
        <v>515.18902743142348</v>
      </c>
      <c r="X48" s="773">
        <v>441.05206982543814</v>
      </c>
      <c r="Y48" s="773">
        <v>441.05206982543814</v>
      </c>
      <c r="Z48" s="773">
        <v>441.05206982543814</v>
      </c>
      <c r="AA48" s="773">
        <v>441.05206982543814</v>
      </c>
      <c r="AB48" s="773">
        <v>441.05206982543814</v>
      </c>
      <c r="AC48" s="773">
        <v>441.05206982543814</v>
      </c>
      <c r="AD48" s="773">
        <v>441.05206982543814</v>
      </c>
      <c r="AE48" s="773">
        <v>441.05206982543814</v>
      </c>
      <c r="AF48" s="773">
        <v>441.05206982543814</v>
      </c>
      <c r="AG48" s="773">
        <v>441.05206982543814</v>
      </c>
      <c r="AH48" s="773">
        <v>441.05206982543814</v>
      </c>
      <c r="AI48" s="773">
        <v>0</v>
      </c>
      <c r="AJ48" s="773">
        <v>0</v>
      </c>
      <c r="AK48" s="773">
        <v>0</v>
      </c>
      <c r="AL48" s="773">
        <v>0</v>
      </c>
      <c r="AM48" s="773">
        <v>0</v>
      </c>
      <c r="AN48" s="773">
        <v>0</v>
      </c>
      <c r="AO48" s="774">
        <v>0</v>
      </c>
      <c r="AP48" s="771"/>
      <c r="AQ48" s="772"/>
      <c r="AR48" s="773"/>
      <c r="AS48" s="773"/>
      <c r="AT48" s="773"/>
      <c r="AU48" s="773"/>
      <c r="AV48" s="773"/>
      <c r="AW48" s="773"/>
      <c r="AX48" s="773"/>
      <c r="AY48" s="773">
        <v>3822390.1669992255</v>
      </c>
      <c r="AZ48" s="773">
        <v>3822390.1669992255</v>
      </c>
      <c r="BA48" s="773">
        <v>3822390.1669992255</v>
      </c>
      <c r="BB48" s="773">
        <v>3406727.1916831676</v>
      </c>
      <c r="BC48" s="773">
        <v>3047226.1923160832</v>
      </c>
      <c r="BD48" s="773">
        <v>2985474.4848878602</v>
      </c>
      <c r="BE48" s="773">
        <v>2985474.4848878602</v>
      </c>
      <c r="BF48" s="773">
        <v>2985474.4848878602</v>
      </c>
      <c r="BG48" s="773">
        <v>2985474.4848878602</v>
      </c>
      <c r="BH48" s="773">
        <v>2985474.4848878602</v>
      </c>
      <c r="BI48" s="773">
        <v>2985474.4848878602</v>
      </c>
      <c r="BJ48" s="773">
        <v>2985474.4848878602</v>
      </c>
      <c r="BK48" s="773">
        <v>2985474.4848878602</v>
      </c>
      <c r="BL48" s="773">
        <v>2985474.4848878602</v>
      </c>
      <c r="BM48" s="773">
        <v>2985474.4848878602</v>
      </c>
      <c r="BN48" s="773">
        <v>0</v>
      </c>
      <c r="BO48" s="773">
        <v>0</v>
      </c>
      <c r="BP48" s="773">
        <v>0</v>
      </c>
      <c r="BQ48" s="773">
        <v>0</v>
      </c>
      <c r="BR48" s="773">
        <v>0</v>
      </c>
      <c r="BS48" s="773">
        <v>0</v>
      </c>
      <c r="BT48" s="774">
        <v>0</v>
      </c>
      <c r="BU48" s="1"/>
    </row>
    <row r="49" spans="2:73" s="13" customFormat="1" ht="15.75">
      <c r="B49" s="769" t="s">
        <v>208</v>
      </c>
      <c r="C49" s="769" t="s">
        <v>1037</v>
      </c>
      <c r="D49" s="769" t="s">
        <v>115</v>
      </c>
      <c r="E49" s="769"/>
      <c r="F49" s="769"/>
      <c r="G49" s="769"/>
      <c r="H49" s="769">
        <v>2019</v>
      </c>
      <c r="I49" s="770"/>
      <c r="J49" s="556" t="s">
        <v>592</v>
      </c>
      <c r="K49" s="771"/>
      <c r="L49" s="772"/>
      <c r="M49" s="773"/>
      <c r="N49" s="773"/>
      <c r="O49" s="773"/>
      <c r="P49" s="773"/>
      <c r="Q49" s="773"/>
      <c r="R49" s="773"/>
      <c r="S49" s="773"/>
      <c r="T49" s="773">
        <v>26.454597938144339</v>
      </c>
      <c r="U49" s="773">
        <v>26.454597938144339</v>
      </c>
      <c r="V49" s="773">
        <v>26.454597938144339</v>
      </c>
      <c r="W49" s="773">
        <v>26.454597938144339</v>
      </c>
      <c r="X49" s="773">
        <v>26.454597938144339</v>
      </c>
      <c r="Y49" s="773">
        <v>26.454597938144339</v>
      </c>
      <c r="Z49" s="773">
        <v>26.454597938144339</v>
      </c>
      <c r="AA49" s="773">
        <v>26.454597938144339</v>
      </c>
      <c r="AB49" s="773">
        <v>26.454597938144339</v>
      </c>
      <c r="AC49" s="773">
        <v>26.454597938144339</v>
      </c>
      <c r="AD49" s="773">
        <v>26.454597938144339</v>
      </c>
      <c r="AE49" s="773">
        <v>26.454597938144339</v>
      </c>
      <c r="AF49" s="773">
        <v>26.454597938144339</v>
      </c>
      <c r="AG49" s="773">
        <v>26.454597938144339</v>
      </c>
      <c r="AH49" s="773">
        <v>26.454597938144339</v>
      </c>
      <c r="AI49" s="773">
        <v>16.670020618556705</v>
      </c>
      <c r="AJ49" s="773">
        <v>14.133278350515468</v>
      </c>
      <c r="AK49" s="773">
        <v>14.133278350515468</v>
      </c>
      <c r="AL49" s="773">
        <v>14.133278350515468</v>
      </c>
      <c r="AM49" s="773">
        <v>14.133278350515468</v>
      </c>
      <c r="AN49" s="773">
        <v>14.133278350515468</v>
      </c>
      <c r="AO49" s="774">
        <v>14.133278350515468</v>
      </c>
      <c r="AP49" s="771"/>
      <c r="AQ49" s="772"/>
      <c r="AR49" s="773"/>
      <c r="AS49" s="773"/>
      <c r="AT49" s="773"/>
      <c r="AU49" s="773"/>
      <c r="AV49" s="773"/>
      <c r="AW49" s="773"/>
      <c r="AX49" s="773"/>
      <c r="AY49" s="773">
        <v>745820.24688826397</v>
      </c>
      <c r="AZ49" s="773">
        <v>745820.24688826397</v>
      </c>
      <c r="BA49" s="773">
        <v>745820.24688826397</v>
      </c>
      <c r="BB49" s="773">
        <v>745820.24688826397</v>
      </c>
      <c r="BC49" s="773">
        <v>745820.24688826397</v>
      </c>
      <c r="BD49" s="773">
        <v>745820.24688826397</v>
      </c>
      <c r="BE49" s="773">
        <v>745820.24688826397</v>
      </c>
      <c r="BF49" s="773">
        <v>745820.24688826397</v>
      </c>
      <c r="BG49" s="773">
        <v>745820.24688826397</v>
      </c>
      <c r="BH49" s="773">
        <v>745820.24688826397</v>
      </c>
      <c r="BI49" s="773">
        <v>725969.63780355884</v>
      </c>
      <c r="BJ49" s="773">
        <v>725969.63780355884</v>
      </c>
      <c r="BK49" s="773">
        <v>725969.63780355884</v>
      </c>
      <c r="BL49" s="773">
        <v>725969.63780355884</v>
      </c>
      <c r="BM49" s="773">
        <v>725969.63780355884</v>
      </c>
      <c r="BN49" s="773">
        <v>562702.00506000442</v>
      </c>
      <c r="BO49" s="773">
        <v>239976.6435726294</v>
      </c>
      <c r="BP49" s="773">
        <v>239926.18126799716</v>
      </c>
      <c r="BQ49" s="773">
        <v>239926.18126799716</v>
      </c>
      <c r="BR49" s="773">
        <v>239926.18126799716</v>
      </c>
      <c r="BS49" s="773">
        <v>239825.25665873272</v>
      </c>
      <c r="BT49" s="774">
        <v>239825.25665873272</v>
      </c>
      <c r="BU49" s="1"/>
    </row>
    <row r="50" spans="2:73" s="13" customFormat="1" ht="15.75">
      <c r="B50" s="769" t="s">
        <v>208</v>
      </c>
      <c r="C50" s="769" t="s">
        <v>1040</v>
      </c>
      <c r="D50" s="769" t="s">
        <v>1042</v>
      </c>
      <c r="E50" s="769"/>
      <c r="F50" s="769"/>
      <c r="G50" s="769"/>
      <c r="H50" s="769">
        <v>2019</v>
      </c>
      <c r="I50" s="770"/>
      <c r="J50" s="556" t="s">
        <v>592</v>
      </c>
      <c r="K50" s="771"/>
      <c r="L50" s="772"/>
      <c r="M50" s="773"/>
      <c r="N50" s="773"/>
      <c r="O50" s="773"/>
      <c r="P50" s="773"/>
      <c r="Q50" s="773"/>
      <c r="R50" s="773"/>
      <c r="S50" s="773"/>
      <c r="T50" s="773">
        <v>0</v>
      </c>
      <c r="U50" s="773">
        <v>0</v>
      </c>
      <c r="V50" s="773">
        <v>0</v>
      </c>
      <c r="W50" s="773">
        <v>0</v>
      </c>
      <c r="X50" s="773">
        <v>0</v>
      </c>
      <c r="Y50" s="773">
        <v>0</v>
      </c>
      <c r="Z50" s="773">
        <v>0</v>
      </c>
      <c r="AA50" s="773">
        <v>0</v>
      </c>
      <c r="AB50" s="773">
        <v>0</v>
      </c>
      <c r="AC50" s="773">
        <v>0</v>
      </c>
      <c r="AD50" s="773">
        <v>0</v>
      </c>
      <c r="AE50" s="773">
        <v>0</v>
      </c>
      <c r="AF50" s="773">
        <v>0</v>
      </c>
      <c r="AG50" s="773">
        <v>0</v>
      </c>
      <c r="AH50" s="773">
        <v>0</v>
      </c>
      <c r="AI50" s="773">
        <v>0</v>
      </c>
      <c r="AJ50" s="773">
        <v>0</v>
      </c>
      <c r="AK50" s="773">
        <v>0</v>
      </c>
      <c r="AL50" s="773">
        <v>0</v>
      </c>
      <c r="AM50" s="773">
        <v>0</v>
      </c>
      <c r="AN50" s="773">
        <v>0</v>
      </c>
      <c r="AO50" s="774">
        <v>0</v>
      </c>
      <c r="AP50" s="771"/>
      <c r="AQ50" s="772"/>
      <c r="AR50" s="773"/>
      <c r="AS50" s="773"/>
      <c r="AT50" s="773"/>
      <c r="AU50" s="773"/>
      <c r="AV50" s="773"/>
      <c r="AW50" s="773"/>
      <c r="AX50" s="773"/>
      <c r="AY50" s="773">
        <v>3866618</v>
      </c>
      <c r="AZ50" s="773">
        <v>3866618</v>
      </c>
      <c r="BA50" s="773">
        <v>3866618</v>
      </c>
      <c r="BB50" s="773">
        <v>3866618</v>
      </c>
      <c r="BC50" s="773">
        <v>3866618</v>
      </c>
      <c r="BD50" s="773">
        <v>3866618</v>
      </c>
      <c r="BE50" s="773">
        <v>3866618</v>
      </c>
      <c r="BF50" s="773">
        <v>3866618</v>
      </c>
      <c r="BG50" s="773">
        <v>3805145.2782456973</v>
      </c>
      <c r="BH50" s="773">
        <v>3196871.7515833732</v>
      </c>
      <c r="BI50" s="773">
        <v>2031834.0875741066</v>
      </c>
      <c r="BJ50" s="773">
        <v>1359141.0901107157</v>
      </c>
      <c r="BK50" s="773">
        <v>891778.3221486538</v>
      </c>
      <c r="BL50" s="773">
        <v>0</v>
      </c>
      <c r="BM50" s="773">
        <v>0</v>
      </c>
      <c r="BN50" s="773">
        <v>0</v>
      </c>
      <c r="BO50" s="773">
        <v>0</v>
      </c>
      <c r="BP50" s="773">
        <v>0</v>
      </c>
      <c r="BQ50" s="773">
        <v>0</v>
      </c>
      <c r="BR50" s="773">
        <v>0</v>
      </c>
      <c r="BS50" s="773">
        <v>0</v>
      </c>
      <c r="BT50" s="774">
        <v>0</v>
      </c>
      <c r="BU50" s="1"/>
    </row>
    <row r="51" spans="2:73" s="13" customFormat="1" ht="15.75">
      <c r="B51" s="769" t="s">
        <v>208</v>
      </c>
      <c r="C51" s="769" t="s">
        <v>1037</v>
      </c>
      <c r="D51" s="769" t="s">
        <v>1046</v>
      </c>
      <c r="E51" s="769"/>
      <c r="F51" s="769"/>
      <c r="G51" s="769"/>
      <c r="H51" s="769">
        <v>2019</v>
      </c>
      <c r="I51" s="770"/>
      <c r="J51" s="556" t="s">
        <v>592</v>
      </c>
      <c r="K51" s="771"/>
      <c r="L51" s="772"/>
      <c r="M51" s="773"/>
      <c r="N51" s="773"/>
      <c r="O51" s="773"/>
      <c r="P51" s="773"/>
      <c r="Q51" s="773"/>
      <c r="R51" s="773"/>
      <c r="S51" s="773"/>
      <c r="T51" s="773">
        <v>651</v>
      </c>
      <c r="U51" s="773">
        <v>651</v>
      </c>
      <c r="V51" s="773">
        <v>651</v>
      </c>
      <c r="W51" s="773">
        <v>651</v>
      </c>
      <c r="X51" s="773">
        <v>651</v>
      </c>
      <c r="Y51" s="773">
        <v>651</v>
      </c>
      <c r="Z51" s="773">
        <v>651</v>
      </c>
      <c r="AA51" s="773">
        <v>651</v>
      </c>
      <c r="AB51" s="773">
        <v>651</v>
      </c>
      <c r="AC51" s="773">
        <v>651</v>
      </c>
      <c r="AD51" s="773">
        <v>651</v>
      </c>
      <c r="AE51" s="773">
        <v>651</v>
      </c>
      <c r="AF51" s="773">
        <v>651</v>
      </c>
      <c r="AG51" s="773">
        <v>651</v>
      </c>
      <c r="AH51" s="773">
        <v>651</v>
      </c>
      <c r="AI51" s="773">
        <v>651</v>
      </c>
      <c r="AJ51" s="773">
        <v>651</v>
      </c>
      <c r="AK51" s="773">
        <v>651</v>
      </c>
      <c r="AL51" s="773">
        <v>651</v>
      </c>
      <c r="AM51" s="773">
        <v>651</v>
      </c>
      <c r="AN51" s="773">
        <v>651</v>
      </c>
      <c r="AO51" s="774">
        <v>651</v>
      </c>
      <c r="AP51" s="771"/>
      <c r="AQ51" s="772"/>
      <c r="AR51" s="773"/>
      <c r="AS51" s="773"/>
      <c r="AT51" s="773"/>
      <c r="AU51" s="773"/>
      <c r="AV51" s="773"/>
      <c r="AW51" s="773"/>
      <c r="AX51" s="773"/>
      <c r="AY51" s="773">
        <v>151691.96459016393</v>
      </c>
      <c r="AZ51" s="773">
        <v>151691.96459016393</v>
      </c>
      <c r="BA51" s="773">
        <v>151691.96459016393</v>
      </c>
      <c r="BB51" s="773">
        <v>151691.96459016393</v>
      </c>
      <c r="BC51" s="773">
        <v>151691.96459016393</v>
      </c>
      <c r="BD51" s="773">
        <v>151691.96459016393</v>
      </c>
      <c r="BE51" s="773">
        <v>151691.96459016393</v>
      </c>
      <c r="BF51" s="773">
        <v>151691.96459016393</v>
      </c>
      <c r="BG51" s="773">
        <v>151691.96459016393</v>
      </c>
      <c r="BH51" s="773">
        <v>151691.96459016393</v>
      </c>
      <c r="BI51" s="773">
        <v>151691.96459016393</v>
      </c>
      <c r="BJ51" s="773">
        <v>151691.96459016393</v>
      </c>
      <c r="BK51" s="773">
        <v>151691.96459016393</v>
      </c>
      <c r="BL51" s="773">
        <v>151691.96459016393</v>
      </c>
      <c r="BM51" s="773">
        <v>151691.96459016393</v>
      </c>
      <c r="BN51" s="773">
        <v>151691.96459016393</v>
      </c>
      <c r="BO51" s="773">
        <v>151691.96459016393</v>
      </c>
      <c r="BP51" s="773">
        <v>151691.96459016393</v>
      </c>
      <c r="BQ51" s="773">
        <v>151691.96459016393</v>
      </c>
      <c r="BR51" s="773">
        <v>151691.96459016393</v>
      </c>
      <c r="BS51" s="773">
        <v>151691.96459016393</v>
      </c>
      <c r="BT51" s="774">
        <v>151691.96459016393</v>
      </c>
      <c r="BU51" s="1"/>
    </row>
    <row r="52" spans="2:73" s="13" customFormat="1" ht="15.75">
      <c r="B52" s="769" t="s">
        <v>208</v>
      </c>
      <c r="C52" s="769" t="s">
        <v>1040</v>
      </c>
      <c r="D52" s="769" t="s">
        <v>1043</v>
      </c>
      <c r="E52" s="769"/>
      <c r="F52" s="769"/>
      <c r="G52" s="769"/>
      <c r="H52" s="769">
        <v>2019</v>
      </c>
      <c r="I52" s="770"/>
      <c r="J52" s="556" t="s">
        <v>592</v>
      </c>
      <c r="K52" s="771"/>
      <c r="L52" s="772"/>
      <c r="M52" s="773"/>
      <c r="N52" s="773"/>
      <c r="O52" s="773"/>
      <c r="P52" s="773"/>
      <c r="Q52" s="773"/>
      <c r="R52" s="773"/>
      <c r="S52" s="773"/>
      <c r="T52" s="773">
        <v>325.49439083232909</v>
      </c>
      <c r="U52" s="773">
        <v>325.49439083232909</v>
      </c>
      <c r="V52" s="773">
        <v>325.49439083232909</v>
      </c>
      <c r="W52" s="773">
        <v>325.49439083232909</v>
      </c>
      <c r="X52" s="773">
        <v>325.49439083232909</v>
      </c>
      <c r="Y52" s="773">
        <v>325.49439083232909</v>
      </c>
      <c r="Z52" s="773">
        <v>325.49439083232909</v>
      </c>
      <c r="AA52" s="773">
        <v>325.49439083232909</v>
      </c>
      <c r="AB52" s="773">
        <v>325.49439083232909</v>
      </c>
      <c r="AC52" s="773">
        <v>325.49439083232909</v>
      </c>
      <c r="AD52" s="773">
        <v>325.49439083232909</v>
      </c>
      <c r="AE52" s="773">
        <v>325.49439083232909</v>
      </c>
      <c r="AF52" s="773">
        <v>325.49439083232909</v>
      </c>
      <c r="AG52" s="773">
        <v>325.49439083232909</v>
      </c>
      <c r="AH52" s="773">
        <v>325.49439083232909</v>
      </c>
      <c r="AI52" s="773">
        <v>0</v>
      </c>
      <c r="AJ52" s="773">
        <v>0</v>
      </c>
      <c r="AK52" s="773">
        <v>0</v>
      </c>
      <c r="AL52" s="773">
        <v>0</v>
      </c>
      <c r="AM52" s="773">
        <v>0</v>
      </c>
      <c r="AN52" s="773">
        <v>0</v>
      </c>
      <c r="AO52" s="774">
        <v>0</v>
      </c>
      <c r="AP52" s="771"/>
      <c r="AQ52" s="772"/>
      <c r="AR52" s="773"/>
      <c r="AS52" s="773"/>
      <c r="AT52" s="773"/>
      <c r="AU52" s="773"/>
      <c r="AV52" s="773"/>
      <c r="AW52" s="773"/>
      <c r="AX52" s="773"/>
      <c r="AY52" s="773">
        <v>2343728.2992488849</v>
      </c>
      <c r="AZ52" s="773">
        <v>2343728.2992488849</v>
      </c>
      <c r="BA52" s="773">
        <v>2343728.2992488849</v>
      </c>
      <c r="BB52" s="773">
        <v>2343728.2992488849</v>
      </c>
      <c r="BC52" s="773">
        <v>2343728.2992488849</v>
      </c>
      <c r="BD52" s="773">
        <v>2343728.2992488849</v>
      </c>
      <c r="BE52" s="773">
        <v>2343728.2992488849</v>
      </c>
      <c r="BF52" s="773">
        <v>2343728.2992488849</v>
      </c>
      <c r="BG52" s="773">
        <v>2343728.2992488849</v>
      </c>
      <c r="BH52" s="773">
        <v>2343728.2992488849</v>
      </c>
      <c r="BI52" s="773">
        <v>2343728.2992488849</v>
      </c>
      <c r="BJ52" s="773">
        <v>2343728.2992488849</v>
      </c>
      <c r="BK52" s="773">
        <v>2343728.2992488849</v>
      </c>
      <c r="BL52" s="773">
        <v>2343728.2992488849</v>
      </c>
      <c r="BM52" s="773">
        <v>2343728.2992488849</v>
      </c>
      <c r="BN52" s="773">
        <v>0</v>
      </c>
      <c r="BO52" s="773">
        <v>0</v>
      </c>
      <c r="BP52" s="773">
        <v>0</v>
      </c>
      <c r="BQ52" s="773">
        <v>0</v>
      </c>
      <c r="BR52" s="773">
        <v>0</v>
      </c>
      <c r="BS52" s="773">
        <v>0</v>
      </c>
      <c r="BT52" s="774">
        <v>0</v>
      </c>
      <c r="BU52" s="1"/>
    </row>
    <row r="53" spans="2:73">
      <c r="B53" s="769" t="s">
        <v>208</v>
      </c>
      <c r="C53" s="769" t="s">
        <v>1040</v>
      </c>
      <c r="D53" s="769" t="s">
        <v>1044</v>
      </c>
      <c r="E53" s="769"/>
      <c r="F53" s="769"/>
      <c r="G53" s="769"/>
      <c r="H53" s="769">
        <v>2019</v>
      </c>
      <c r="I53" s="770"/>
      <c r="J53" s="556" t="s">
        <v>592</v>
      </c>
      <c r="K53" s="771"/>
      <c r="L53" s="772"/>
      <c r="M53" s="773"/>
      <c r="N53" s="773"/>
      <c r="O53" s="773"/>
      <c r="P53" s="773"/>
      <c r="Q53" s="773"/>
      <c r="R53" s="773"/>
      <c r="S53" s="773"/>
      <c r="T53" s="773">
        <v>260.73032424485854</v>
      </c>
      <c r="U53" s="773">
        <v>260.73032424485854</v>
      </c>
      <c r="V53" s="773">
        <v>260.73032424485854</v>
      </c>
      <c r="W53" s="773">
        <v>260.73032424485854</v>
      </c>
      <c r="X53" s="773">
        <v>260.73032424485854</v>
      </c>
      <c r="Y53" s="773">
        <v>260.73032424485854</v>
      </c>
      <c r="Z53" s="773">
        <v>260.73032424485854</v>
      </c>
      <c r="AA53" s="773">
        <v>260.73032424485854</v>
      </c>
      <c r="AB53" s="773">
        <v>260.73032424485854</v>
      </c>
      <c r="AC53" s="773">
        <v>260.73032424485854</v>
      </c>
      <c r="AD53" s="773">
        <v>0</v>
      </c>
      <c r="AE53" s="773">
        <v>0</v>
      </c>
      <c r="AF53" s="773">
        <v>0</v>
      </c>
      <c r="AG53" s="773">
        <v>0</v>
      </c>
      <c r="AH53" s="773">
        <v>0</v>
      </c>
      <c r="AI53" s="773">
        <v>0</v>
      </c>
      <c r="AJ53" s="773">
        <v>0</v>
      </c>
      <c r="AK53" s="773">
        <v>0</v>
      </c>
      <c r="AL53" s="773">
        <v>0</v>
      </c>
      <c r="AM53" s="773">
        <v>0</v>
      </c>
      <c r="AN53" s="773">
        <v>0</v>
      </c>
      <c r="AO53" s="774">
        <v>0</v>
      </c>
      <c r="AP53" s="771"/>
      <c r="AQ53" s="772"/>
      <c r="AR53" s="773"/>
      <c r="AS53" s="773"/>
      <c r="AT53" s="773"/>
      <c r="AU53" s="773"/>
      <c r="AV53" s="773"/>
      <c r="AW53" s="773"/>
      <c r="AX53" s="773"/>
      <c r="AY53" s="773">
        <v>1259133.6091937022</v>
      </c>
      <c r="AZ53" s="773">
        <v>1259133.6091937022</v>
      </c>
      <c r="BA53" s="773">
        <v>1259133.6091937022</v>
      </c>
      <c r="BB53" s="773">
        <v>1259133.6091937022</v>
      </c>
      <c r="BC53" s="773">
        <v>1259133.6091937022</v>
      </c>
      <c r="BD53" s="773">
        <v>1259133.6091937022</v>
      </c>
      <c r="BE53" s="773">
        <v>1259133.6091937022</v>
      </c>
      <c r="BF53" s="773">
        <v>1259133.6091937022</v>
      </c>
      <c r="BG53" s="773">
        <v>1259133.6091937022</v>
      </c>
      <c r="BH53" s="773">
        <v>1259133.6091937022</v>
      </c>
      <c r="BI53" s="773">
        <v>0</v>
      </c>
      <c r="BJ53" s="773">
        <v>0</v>
      </c>
      <c r="BK53" s="773">
        <v>0</v>
      </c>
      <c r="BL53" s="773">
        <v>0</v>
      </c>
      <c r="BM53" s="773">
        <v>0</v>
      </c>
      <c r="BN53" s="773">
        <v>0</v>
      </c>
      <c r="BO53" s="773">
        <v>0</v>
      </c>
      <c r="BP53" s="773">
        <v>0</v>
      </c>
      <c r="BQ53" s="773">
        <v>0</v>
      </c>
      <c r="BR53" s="773">
        <v>0</v>
      </c>
      <c r="BS53" s="773">
        <v>0</v>
      </c>
      <c r="BT53" s="774">
        <v>0</v>
      </c>
    </row>
    <row r="54" spans="2:73">
      <c r="B54" s="769" t="s">
        <v>208</v>
      </c>
      <c r="C54" s="769" t="s">
        <v>1040</v>
      </c>
      <c r="D54" s="769" t="s">
        <v>119</v>
      </c>
      <c r="E54" s="769"/>
      <c r="F54" s="769"/>
      <c r="G54" s="769"/>
      <c r="H54" s="769">
        <v>2019</v>
      </c>
      <c r="I54" s="770"/>
      <c r="J54" s="556" t="s">
        <v>592</v>
      </c>
      <c r="K54" s="771"/>
      <c r="L54" s="772"/>
      <c r="M54" s="773"/>
      <c r="N54" s="773"/>
      <c r="O54" s="773"/>
      <c r="P54" s="773"/>
      <c r="Q54" s="773"/>
      <c r="R54" s="773"/>
      <c r="S54" s="773"/>
      <c r="T54" s="773">
        <v>1031.8364919743219</v>
      </c>
      <c r="U54" s="773">
        <v>1031.8364919743219</v>
      </c>
      <c r="V54" s="773">
        <v>1014.9211396468741</v>
      </c>
      <c r="W54" s="773">
        <v>1010.4697311396509</v>
      </c>
      <c r="X54" s="773">
        <v>936.57634991974692</v>
      </c>
      <c r="Y54" s="773">
        <v>806.5952215088314</v>
      </c>
      <c r="Z54" s="773">
        <v>695.3100088282531</v>
      </c>
      <c r="AA54" s="773">
        <v>500.33831621187994</v>
      </c>
      <c r="AB54" s="773">
        <v>382.82113162118929</v>
      </c>
      <c r="AC54" s="773">
        <v>259.07197512038624</v>
      </c>
      <c r="AD54" s="773">
        <v>154.01873434992035</v>
      </c>
      <c r="AE54" s="773">
        <v>88.137888443017999</v>
      </c>
      <c r="AF54" s="773">
        <v>54.307183788122202</v>
      </c>
      <c r="AG54" s="773">
        <v>40.952958266452804</v>
      </c>
      <c r="AH54" s="773">
        <v>24.037605939004909</v>
      </c>
      <c r="AI54" s="773">
        <v>23.14732423756028</v>
      </c>
      <c r="AJ54" s="773">
        <v>22.257042536115655</v>
      </c>
      <c r="AK54" s="773">
        <v>20.476479133226405</v>
      </c>
      <c r="AL54" s="773">
        <v>11.573662118780142</v>
      </c>
      <c r="AM54" s="773">
        <v>11.573662118780142</v>
      </c>
      <c r="AN54" s="773">
        <v>1.7805634028892527</v>
      </c>
      <c r="AO54" s="774">
        <v>0</v>
      </c>
      <c r="AP54" s="771"/>
      <c r="AQ54" s="772"/>
      <c r="AR54" s="773"/>
      <c r="AS54" s="773"/>
      <c r="AT54" s="773"/>
      <c r="AU54" s="773"/>
      <c r="AV54" s="773"/>
      <c r="AW54" s="773"/>
      <c r="AX54" s="773"/>
      <c r="AY54" s="773">
        <v>4461720.5400490426</v>
      </c>
      <c r="AZ54" s="773">
        <v>4461720.5400490426</v>
      </c>
      <c r="BA54" s="773">
        <v>4291058.173662317</v>
      </c>
      <c r="BB54" s="773">
        <v>4251495.8437569207</v>
      </c>
      <c r="BC54" s="773">
        <v>3761586.1928736703</v>
      </c>
      <c r="BD54" s="773">
        <v>3023858.7195810168</v>
      </c>
      <c r="BE54" s="773">
        <v>2494934.9543644669</v>
      </c>
      <c r="BF54" s="773">
        <v>1682502.1786949823</v>
      </c>
      <c r="BG54" s="773">
        <v>1242961.9355517381</v>
      </c>
      <c r="BH54" s="773">
        <v>824140.37325519288</v>
      </c>
      <c r="BI54" s="773">
        <v>513531.68812634761</v>
      </c>
      <c r="BJ54" s="773">
        <v>309946.95866375236</v>
      </c>
      <c r="BK54" s="773">
        <v>205542.16175069695</v>
      </c>
      <c r="BL54" s="773">
        <v>150814.77654108955</v>
      </c>
      <c r="BM54" s="773">
        <v>85410.640818459899</v>
      </c>
      <c r="BN54" s="773">
        <v>81820.333314080854</v>
      </c>
      <c r="BO54" s="773">
        <v>78715.179774579257</v>
      </c>
      <c r="BP54" s="773">
        <v>72217.311766653904</v>
      </c>
      <c r="BQ54" s="773">
        <v>42528.747909014593</v>
      </c>
      <c r="BR54" s="773">
        <v>41664.383479388911</v>
      </c>
      <c r="BS54" s="773">
        <v>7898.6765096339077</v>
      </c>
      <c r="BT54" s="774">
        <v>709.65328657984014</v>
      </c>
    </row>
    <row r="55" spans="2:73">
      <c r="B55" s="769" t="s">
        <v>208</v>
      </c>
      <c r="C55" s="769" t="s">
        <v>1037</v>
      </c>
      <c r="D55" s="769" t="s">
        <v>1047</v>
      </c>
      <c r="E55" s="769"/>
      <c r="F55" s="769"/>
      <c r="G55" s="769"/>
      <c r="H55" s="769">
        <v>2019</v>
      </c>
      <c r="I55" s="770"/>
      <c r="J55" s="556" t="s">
        <v>592</v>
      </c>
      <c r="K55" s="771"/>
      <c r="L55" s="772"/>
      <c r="M55" s="773"/>
      <c r="N55" s="773"/>
      <c r="O55" s="773"/>
      <c r="P55" s="773"/>
      <c r="Q55" s="773"/>
      <c r="R55" s="773"/>
      <c r="S55" s="773"/>
      <c r="T55" s="773">
        <v>0.68</v>
      </c>
      <c r="U55" s="773">
        <v>0.68</v>
      </c>
      <c r="V55" s="773">
        <v>0.68</v>
      </c>
      <c r="W55" s="773">
        <v>0.68</v>
      </c>
      <c r="X55" s="773">
        <v>0.68</v>
      </c>
      <c r="Y55" s="773">
        <v>0.68</v>
      </c>
      <c r="Z55" s="773">
        <v>0.68</v>
      </c>
      <c r="AA55" s="773">
        <v>0.68</v>
      </c>
      <c r="AB55" s="773">
        <v>0.68</v>
      </c>
      <c r="AC55" s="773">
        <v>0.68</v>
      </c>
      <c r="AD55" s="773">
        <v>0</v>
      </c>
      <c r="AE55" s="773">
        <v>0</v>
      </c>
      <c r="AF55" s="773">
        <v>0</v>
      </c>
      <c r="AG55" s="773">
        <v>0</v>
      </c>
      <c r="AH55" s="773">
        <v>0</v>
      </c>
      <c r="AI55" s="773">
        <v>0</v>
      </c>
      <c r="AJ55" s="773">
        <v>0</v>
      </c>
      <c r="AK55" s="773">
        <v>0</v>
      </c>
      <c r="AL55" s="773">
        <v>0</v>
      </c>
      <c r="AM55" s="773">
        <v>0</v>
      </c>
      <c r="AN55" s="773">
        <v>0</v>
      </c>
      <c r="AO55" s="774">
        <v>0</v>
      </c>
      <c r="AP55" s="771"/>
      <c r="AQ55" s="772"/>
      <c r="AR55" s="773"/>
      <c r="AS55" s="773"/>
      <c r="AT55" s="773"/>
      <c r="AU55" s="773"/>
      <c r="AV55" s="773"/>
      <c r="AW55" s="773"/>
      <c r="AX55" s="773"/>
      <c r="AY55" s="773">
        <v>2488.4167153901367</v>
      </c>
      <c r="AZ55" s="773">
        <v>2488.4167153901367</v>
      </c>
      <c r="BA55" s="773">
        <v>2488.4167153901367</v>
      </c>
      <c r="BB55" s="773">
        <v>2488.4167153901367</v>
      </c>
      <c r="BC55" s="773">
        <v>2488.4167153901367</v>
      </c>
      <c r="BD55" s="773">
        <v>2488.4167153901367</v>
      </c>
      <c r="BE55" s="773">
        <v>2488.4167153901367</v>
      </c>
      <c r="BF55" s="773">
        <v>2488.4167153901367</v>
      </c>
      <c r="BG55" s="773">
        <v>2488.4167153901367</v>
      </c>
      <c r="BH55" s="773">
        <v>2488.4167153901367</v>
      </c>
      <c r="BI55" s="773">
        <v>0</v>
      </c>
      <c r="BJ55" s="773">
        <v>0</v>
      </c>
      <c r="BK55" s="773">
        <v>0</v>
      </c>
      <c r="BL55" s="773">
        <v>0</v>
      </c>
      <c r="BM55" s="773">
        <v>0</v>
      </c>
      <c r="BN55" s="773">
        <v>0</v>
      </c>
      <c r="BO55" s="773">
        <v>0</v>
      </c>
      <c r="BP55" s="773">
        <v>0</v>
      </c>
      <c r="BQ55" s="773">
        <v>0</v>
      </c>
      <c r="BR55" s="773">
        <v>0</v>
      </c>
      <c r="BS55" s="773">
        <v>0</v>
      </c>
      <c r="BT55" s="774">
        <v>0</v>
      </c>
    </row>
    <row r="56" spans="2:73">
      <c r="B56" s="769" t="s">
        <v>208</v>
      </c>
      <c r="C56" s="769" t="s">
        <v>1040</v>
      </c>
      <c r="D56" s="769" t="s">
        <v>120</v>
      </c>
      <c r="E56" s="769"/>
      <c r="F56" s="769"/>
      <c r="G56" s="769"/>
      <c r="H56" s="769">
        <v>2019</v>
      </c>
      <c r="I56" s="770"/>
      <c r="J56" s="556" t="s">
        <v>592</v>
      </c>
      <c r="K56" s="771"/>
      <c r="L56" s="772"/>
      <c r="M56" s="773"/>
      <c r="N56" s="773"/>
      <c r="O56" s="773"/>
      <c r="P56" s="773"/>
      <c r="Q56" s="773"/>
      <c r="R56" s="773"/>
      <c r="S56" s="773"/>
      <c r="T56" s="773">
        <v>1755.3163692946061</v>
      </c>
      <c r="U56" s="773">
        <v>1755.3163692946061</v>
      </c>
      <c r="V56" s="773">
        <v>1755.3163692946061</v>
      </c>
      <c r="W56" s="773">
        <v>1755.3163692946061</v>
      </c>
      <c r="X56" s="773">
        <v>1755.3163692946061</v>
      </c>
      <c r="Y56" s="773">
        <v>1755.3163692946061</v>
      </c>
      <c r="Z56" s="773">
        <v>1755.3163692946061</v>
      </c>
      <c r="AA56" s="773">
        <v>1755.3163692946061</v>
      </c>
      <c r="AB56" s="773">
        <v>1755.3163692946061</v>
      </c>
      <c r="AC56" s="773">
        <v>1755.3163692946061</v>
      </c>
      <c r="AD56" s="773">
        <v>1755.3163692946061</v>
      </c>
      <c r="AE56" s="773">
        <v>1755.3163692946061</v>
      </c>
      <c r="AF56" s="773">
        <v>1755.3163692946061</v>
      </c>
      <c r="AG56" s="773">
        <v>1755.3163692946061</v>
      </c>
      <c r="AH56" s="773">
        <v>1755.3163692946061</v>
      </c>
      <c r="AI56" s="773">
        <v>1615.1482489626558</v>
      </c>
      <c r="AJ56" s="773">
        <v>1536.7055394190872</v>
      </c>
      <c r="AK56" s="773">
        <v>1536.7055394190872</v>
      </c>
      <c r="AL56" s="773">
        <v>1536.7055394190872</v>
      </c>
      <c r="AM56" s="773">
        <v>1536.7055394190872</v>
      </c>
      <c r="AN56" s="773">
        <v>1536.7055394190872</v>
      </c>
      <c r="AO56" s="774">
        <v>1536.7055394190872</v>
      </c>
      <c r="AP56" s="771"/>
      <c r="AQ56" s="772"/>
      <c r="AR56" s="773"/>
      <c r="AS56" s="773"/>
      <c r="AT56" s="773"/>
      <c r="AU56" s="773"/>
      <c r="AV56" s="773"/>
      <c r="AW56" s="773"/>
      <c r="AX56" s="773"/>
      <c r="AY56" s="773">
        <v>4907515.3629993163</v>
      </c>
      <c r="AZ56" s="773">
        <v>4907515.3629993163</v>
      </c>
      <c r="BA56" s="773">
        <v>4907515.3629993163</v>
      </c>
      <c r="BB56" s="773">
        <v>4907515.3629993163</v>
      </c>
      <c r="BC56" s="773">
        <v>4907515.3629993163</v>
      </c>
      <c r="BD56" s="773">
        <v>4907515.3629993163</v>
      </c>
      <c r="BE56" s="773">
        <v>4907515.3629993163</v>
      </c>
      <c r="BF56" s="773">
        <v>4907515.3629993163</v>
      </c>
      <c r="BG56" s="773">
        <v>4907515.3629993163</v>
      </c>
      <c r="BH56" s="773">
        <v>4907515.3629993163</v>
      </c>
      <c r="BI56" s="773">
        <v>4907515.3629993163</v>
      </c>
      <c r="BJ56" s="773">
        <v>4907515.3629993163</v>
      </c>
      <c r="BK56" s="773">
        <v>4907515.3629993163</v>
      </c>
      <c r="BL56" s="773">
        <v>4907515.3629993163</v>
      </c>
      <c r="BM56" s="773">
        <v>4907515.3629993163</v>
      </c>
      <c r="BN56" s="773">
        <v>4194215.5150544425</v>
      </c>
      <c r="BO56" s="773">
        <v>3794186.2508643242</v>
      </c>
      <c r="BP56" s="773">
        <v>3794186.2508643242</v>
      </c>
      <c r="BQ56" s="773">
        <v>3794186.2508643242</v>
      </c>
      <c r="BR56" s="773">
        <v>3794186.2508643242</v>
      </c>
      <c r="BS56" s="773">
        <v>3794186.2508643242</v>
      </c>
      <c r="BT56" s="774">
        <v>3794186.2508643242</v>
      </c>
    </row>
    <row r="57" spans="2:73">
      <c r="B57" s="769" t="s">
        <v>208</v>
      </c>
      <c r="C57" s="769" t="s">
        <v>1040</v>
      </c>
      <c r="D57" s="769" t="s">
        <v>121</v>
      </c>
      <c r="E57" s="769"/>
      <c r="F57" s="769"/>
      <c r="G57" s="769"/>
      <c r="H57" s="769">
        <v>2019</v>
      </c>
      <c r="I57" s="770"/>
      <c r="J57" s="556" t="s">
        <v>592</v>
      </c>
      <c r="K57" s="771"/>
      <c r="L57" s="772"/>
      <c r="M57" s="773"/>
      <c r="N57" s="773"/>
      <c r="O57" s="773"/>
      <c r="P57" s="773"/>
      <c r="Q57" s="773"/>
      <c r="R57" s="773"/>
      <c r="S57" s="773"/>
      <c r="T57" s="773">
        <v>0</v>
      </c>
      <c r="U57" s="773">
        <v>0</v>
      </c>
      <c r="V57" s="773">
        <v>0</v>
      </c>
      <c r="W57" s="773">
        <v>0</v>
      </c>
      <c r="X57" s="773">
        <v>0</v>
      </c>
      <c r="Y57" s="773">
        <v>0</v>
      </c>
      <c r="Z57" s="773">
        <v>0</v>
      </c>
      <c r="AA57" s="773">
        <v>0</v>
      </c>
      <c r="AB57" s="773">
        <v>0</v>
      </c>
      <c r="AC57" s="773">
        <v>0</v>
      </c>
      <c r="AD57" s="773"/>
      <c r="AE57" s="773"/>
      <c r="AF57" s="773"/>
      <c r="AG57" s="773"/>
      <c r="AH57" s="773"/>
      <c r="AI57" s="773"/>
      <c r="AJ57" s="773"/>
      <c r="AK57" s="773"/>
      <c r="AL57" s="773"/>
      <c r="AM57" s="773"/>
      <c r="AN57" s="773"/>
      <c r="AO57" s="774"/>
      <c r="AP57" s="771"/>
      <c r="AQ57" s="772"/>
      <c r="AR57" s="773"/>
      <c r="AS57" s="773"/>
      <c r="AT57" s="773"/>
      <c r="AU57" s="773"/>
      <c r="AV57" s="773"/>
      <c r="AW57" s="773"/>
      <c r="AX57" s="773"/>
      <c r="AY57" s="773">
        <v>0</v>
      </c>
      <c r="AZ57" s="773">
        <v>0</v>
      </c>
      <c r="BA57" s="773">
        <v>0</v>
      </c>
      <c r="BB57" s="773">
        <v>0</v>
      </c>
      <c r="BC57" s="773">
        <v>0</v>
      </c>
      <c r="BD57" s="773">
        <v>0</v>
      </c>
      <c r="BE57" s="773">
        <v>0</v>
      </c>
      <c r="BF57" s="773">
        <v>0</v>
      </c>
      <c r="BG57" s="773">
        <v>0</v>
      </c>
      <c r="BH57" s="773">
        <v>0</v>
      </c>
      <c r="BI57" s="773"/>
      <c r="BJ57" s="773"/>
      <c r="BK57" s="773"/>
      <c r="BL57" s="773"/>
      <c r="BM57" s="773"/>
      <c r="BN57" s="773"/>
      <c r="BO57" s="773"/>
      <c r="BP57" s="773"/>
      <c r="BQ57" s="773"/>
      <c r="BR57" s="773"/>
      <c r="BS57" s="773"/>
      <c r="BT57" s="774"/>
    </row>
    <row r="58" spans="2:73">
      <c r="B58" s="769" t="s">
        <v>208</v>
      </c>
      <c r="C58" s="769" t="s">
        <v>1037</v>
      </c>
      <c r="D58" s="769" t="s">
        <v>1045</v>
      </c>
      <c r="E58" s="769"/>
      <c r="F58" s="769"/>
      <c r="G58" s="769"/>
      <c r="H58" s="769">
        <v>2019</v>
      </c>
      <c r="I58" s="770"/>
      <c r="J58" s="556" t="s">
        <v>592</v>
      </c>
      <c r="K58" s="771"/>
      <c r="L58" s="772"/>
      <c r="M58" s="773"/>
      <c r="N58" s="773"/>
      <c r="O58" s="773"/>
      <c r="P58" s="773"/>
      <c r="Q58" s="773"/>
      <c r="R58" s="773"/>
      <c r="S58" s="773"/>
      <c r="T58" s="773">
        <v>6515.5200159999631</v>
      </c>
      <c r="U58" s="773">
        <v>6515.5200159999631</v>
      </c>
      <c r="V58" s="773">
        <v>6515.5200159999631</v>
      </c>
      <c r="W58" s="773">
        <v>6515.5200159999631</v>
      </c>
      <c r="X58" s="773">
        <v>6515.5200159999631</v>
      </c>
      <c r="Y58" s="773">
        <v>6515.5200159999631</v>
      </c>
      <c r="Z58" s="773">
        <v>6515.5200159999631</v>
      </c>
      <c r="AA58" s="773">
        <v>6515.5200159999631</v>
      </c>
      <c r="AB58" s="773">
        <v>6515.5200159999631</v>
      </c>
      <c r="AC58" s="773">
        <v>6515.5200159999631</v>
      </c>
      <c r="AD58" s="773">
        <v>6515.5200159999631</v>
      </c>
      <c r="AE58" s="773">
        <v>6515.5200159999631</v>
      </c>
      <c r="AF58" s="773">
        <v>6515.5200159999631</v>
      </c>
      <c r="AG58" s="773">
        <v>6515.5200159999631</v>
      </c>
      <c r="AH58" s="773">
        <v>6515.5200159999631</v>
      </c>
      <c r="AI58" s="773">
        <v>6515.5200159999631</v>
      </c>
      <c r="AJ58" s="773">
        <v>6515.5200159999631</v>
      </c>
      <c r="AK58" s="773">
        <v>6515.5200159999631</v>
      </c>
      <c r="AL58" s="773">
        <v>6515.5200159999631</v>
      </c>
      <c r="AM58" s="773">
        <v>6515.5200159999631</v>
      </c>
      <c r="AN58" s="773">
        <v>6515.5200159999631</v>
      </c>
      <c r="AO58" s="774">
        <v>6515.5200159999631</v>
      </c>
      <c r="AP58" s="771"/>
      <c r="AQ58" s="772"/>
      <c r="AR58" s="773"/>
      <c r="AS58" s="773"/>
      <c r="AT58" s="773"/>
      <c r="AU58" s="773"/>
      <c r="AV58" s="773"/>
      <c r="AW58" s="773"/>
      <c r="AX58" s="773"/>
      <c r="AY58" s="773">
        <v>9033085.8400000315</v>
      </c>
      <c r="AZ58" s="773">
        <v>9033085.8400000315</v>
      </c>
      <c r="BA58" s="773">
        <v>9033085.8400000315</v>
      </c>
      <c r="BB58" s="773">
        <v>9033085.8400000315</v>
      </c>
      <c r="BC58" s="773">
        <v>9033085.8400000315</v>
      </c>
      <c r="BD58" s="773">
        <v>9033085.8400000315</v>
      </c>
      <c r="BE58" s="773">
        <v>9033085.8400000315</v>
      </c>
      <c r="BF58" s="773">
        <v>9033085.8400000315</v>
      </c>
      <c r="BG58" s="773">
        <v>9033085.8400000315</v>
      </c>
      <c r="BH58" s="773">
        <v>9033085.8400000315</v>
      </c>
      <c r="BI58" s="773">
        <v>9033085.8400000315</v>
      </c>
      <c r="BJ58" s="773">
        <v>9033085.8400000315</v>
      </c>
      <c r="BK58" s="773">
        <v>9033085.8400000315</v>
      </c>
      <c r="BL58" s="773">
        <v>9033085.8400000315</v>
      </c>
      <c r="BM58" s="773">
        <v>9033085.8400000315</v>
      </c>
      <c r="BN58" s="773">
        <v>9033085.8400000315</v>
      </c>
      <c r="BO58" s="773">
        <v>9033085.8400000315</v>
      </c>
      <c r="BP58" s="773">
        <v>9033085.8400000315</v>
      </c>
      <c r="BQ58" s="773">
        <v>9033085.8400000315</v>
      </c>
      <c r="BR58" s="773">
        <v>9033085.8400000315</v>
      </c>
      <c r="BS58" s="773">
        <v>9033085.8400000315</v>
      </c>
      <c r="BT58" s="774">
        <v>9033085.8400000315</v>
      </c>
    </row>
    <row r="59" spans="2:73">
      <c r="B59" s="769" t="s">
        <v>208</v>
      </c>
      <c r="C59" s="769" t="s">
        <v>1040</v>
      </c>
      <c r="D59" s="769" t="s">
        <v>122</v>
      </c>
      <c r="E59" s="769"/>
      <c r="F59" s="769"/>
      <c r="G59" s="769"/>
      <c r="H59" s="769">
        <v>2019</v>
      </c>
      <c r="I59" s="770"/>
      <c r="J59" s="556" t="s">
        <v>592</v>
      </c>
      <c r="K59" s="771"/>
      <c r="L59" s="772"/>
      <c r="M59" s="773"/>
      <c r="N59" s="773"/>
      <c r="O59" s="773"/>
      <c r="P59" s="773"/>
      <c r="Q59" s="773"/>
      <c r="R59" s="773"/>
      <c r="S59" s="773"/>
      <c r="T59" s="773">
        <v>0</v>
      </c>
      <c r="U59" s="773">
        <v>0</v>
      </c>
      <c r="V59" s="773">
        <v>0</v>
      </c>
      <c r="W59" s="773">
        <v>0</v>
      </c>
      <c r="X59" s="773">
        <v>0</v>
      </c>
      <c r="Y59" s="773">
        <v>0</v>
      </c>
      <c r="Z59" s="773">
        <v>0</v>
      </c>
      <c r="AA59" s="773">
        <v>0</v>
      </c>
      <c r="AB59" s="773">
        <v>0</v>
      </c>
      <c r="AC59" s="773">
        <v>0</v>
      </c>
      <c r="AD59" s="773"/>
      <c r="AE59" s="773"/>
      <c r="AF59" s="773"/>
      <c r="AG59" s="773"/>
      <c r="AH59" s="773"/>
      <c r="AI59" s="773"/>
      <c r="AJ59" s="773"/>
      <c r="AK59" s="773"/>
      <c r="AL59" s="773"/>
      <c r="AM59" s="773"/>
      <c r="AN59" s="773"/>
      <c r="AO59" s="774"/>
      <c r="AP59" s="771"/>
      <c r="AQ59" s="772"/>
      <c r="AR59" s="773"/>
      <c r="AS59" s="773"/>
      <c r="AT59" s="773"/>
      <c r="AU59" s="773"/>
      <c r="AV59" s="773"/>
      <c r="AW59" s="773"/>
      <c r="AX59" s="773"/>
      <c r="AY59" s="773">
        <v>0</v>
      </c>
      <c r="AZ59" s="773">
        <v>0</v>
      </c>
      <c r="BA59" s="773">
        <v>0</v>
      </c>
      <c r="BB59" s="773">
        <v>0</v>
      </c>
      <c r="BC59" s="773">
        <v>0</v>
      </c>
      <c r="BD59" s="773">
        <v>0</v>
      </c>
      <c r="BE59" s="773">
        <v>0</v>
      </c>
      <c r="BF59" s="773">
        <v>0</v>
      </c>
      <c r="BG59" s="773">
        <v>0</v>
      </c>
      <c r="BH59" s="773">
        <v>0</v>
      </c>
      <c r="BI59" s="773"/>
      <c r="BJ59" s="773"/>
      <c r="BK59" s="773"/>
      <c r="BL59" s="773"/>
      <c r="BM59" s="773"/>
      <c r="BN59" s="773"/>
      <c r="BO59" s="773"/>
      <c r="BP59" s="773"/>
      <c r="BQ59" s="773"/>
      <c r="BR59" s="773"/>
      <c r="BS59" s="773"/>
      <c r="BT59" s="774"/>
    </row>
    <row r="60" spans="2:73" ht="15.75">
      <c r="B60" s="769" t="s">
        <v>208</v>
      </c>
      <c r="C60" s="769" t="s">
        <v>1040</v>
      </c>
      <c r="D60" s="769" t="s">
        <v>117</v>
      </c>
      <c r="E60" s="769"/>
      <c r="F60" s="769"/>
      <c r="G60" s="769"/>
      <c r="H60" s="769">
        <v>2019</v>
      </c>
      <c r="I60" s="770"/>
      <c r="J60" s="556" t="s">
        <v>592</v>
      </c>
      <c r="K60" s="771"/>
      <c r="L60" s="772"/>
      <c r="M60" s="773"/>
      <c r="N60" s="773"/>
      <c r="O60" s="773"/>
      <c r="P60" s="773"/>
      <c r="Q60" s="773"/>
      <c r="R60" s="773"/>
      <c r="S60" s="773"/>
      <c r="T60" s="773">
        <v>0</v>
      </c>
      <c r="U60" s="773">
        <v>0</v>
      </c>
      <c r="V60" s="773">
        <v>0</v>
      </c>
      <c r="W60" s="773">
        <v>0</v>
      </c>
      <c r="X60" s="773">
        <v>0</v>
      </c>
      <c r="Y60" s="773">
        <v>0</v>
      </c>
      <c r="Z60" s="773">
        <v>0</v>
      </c>
      <c r="AA60" s="773">
        <v>0</v>
      </c>
      <c r="AB60" s="773">
        <v>0</v>
      </c>
      <c r="AC60" s="773">
        <v>0</v>
      </c>
      <c r="AD60" s="773"/>
      <c r="AE60" s="773"/>
      <c r="AF60" s="773"/>
      <c r="AG60" s="773"/>
      <c r="AH60" s="773"/>
      <c r="AI60" s="773"/>
      <c r="AJ60" s="773"/>
      <c r="AK60" s="773"/>
      <c r="AL60" s="773"/>
      <c r="AM60" s="773"/>
      <c r="AN60" s="773"/>
      <c r="AO60" s="774"/>
      <c r="AP60" s="771"/>
      <c r="AQ60" s="772"/>
      <c r="AR60" s="773"/>
      <c r="AS60" s="773"/>
      <c r="AT60" s="773"/>
      <c r="AU60" s="773"/>
      <c r="AV60" s="773"/>
      <c r="AW60" s="773"/>
      <c r="AX60" s="773"/>
      <c r="AY60" s="773">
        <v>0</v>
      </c>
      <c r="AZ60" s="773">
        <v>0</v>
      </c>
      <c r="BA60" s="773">
        <v>0</v>
      </c>
      <c r="BB60" s="773">
        <v>0</v>
      </c>
      <c r="BC60" s="773">
        <v>0</v>
      </c>
      <c r="BD60" s="773">
        <v>0</v>
      </c>
      <c r="BE60" s="773">
        <v>0</v>
      </c>
      <c r="BF60" s="773">
        <v>0</v>
      </c>
      <c r="BG60" s="773">
        <v>0</v>
      </c>
      <c r="BH60" s="773">
        <v>0</v>
      </c>
      <c r="BI60" s="773"/>
      <c r="BJ60" s="773"/>
      <c r="BK60" s="773"/>
      <c r="BL60" s="773"/>
      <c r="BM60" s="773"/>
      <c r="BN60" s="773"/>
      <c r="BO60" s="773"/>
      <c r="BP60" s="773"/>
      <c r="BQ60" s="773"/>
      <c r="BR60" s="773"/>
      <c r="BS60" s="773"/>
      <c r="BT60" s="774"/>
      <c r="BU60" s="13"/>
    </row>
    <row r="61" spans="2:73">
      <c r="B61" s="769" t="s">
        <v>208</v>
      </c>
      <c r="C61" s="769" t="s">
        <v>1040</v>
      </c>
      <c r="D61" s="769" t="s">
        <v>120</v>
      </c>
      <c r="E61" s="769"/>
      <c r="F61" s="769"/>
      <c r="G61" s="769"/>
      <c r="H61" s="769">
        <v>2019</v>
      </c>
      <c r="I61" s="770"/>
      <c r="J61" s="556" t="s">
        <v>592</v>
      </c>
      <c r="K61" s="771"/>
      <c r="L61" s="772"/>
      <c r="M61" s="773"/>
      <c r="N61" s="773"/>
      <c r="O61" s="773"/>
      <c r="P61" s="773"/>
      <c r="Q61" s="773"/>
      <c r="R61" s="773"/>
      <c r="S61" s="773"/>
      <c r="T61" s="773">
        <v>0</v>
      </c>
      <c r="U61" s="773">
        <v>0</v>
      </c>
      <c r="V61" s="773">
        <v>0</v>
      </c>
      <c r="W61" s="773">
        <v>0</v>
      </c>
      <c r="X61" s="773">
        <v>0</v>
      </c>
      <c r="Y61" s="773">
        <v>0</v>
      </c>
      <c r="Z61" s="773">
        <v>0</v>
      </c>
      <c r="AA61" s="773">
        <v>0</v>
      </c>
      <c r="AB61" s="773">
        <v>0</v>
      </c>
      <c r="AC61" s="773">
        <v>0</v>
      </c>
      <c r="AD61" s="773"/>
      <c r="AE61" s="773"/>
      <c r="AF61" s="773"/>
      <c r="AG61" s="773"/>
      <c r="AH61" s="773"/>
      <c r="AI61" s="773"/>
      <c r="AJ61" s="773"/>
      <c r="AK61" s="773"/>
      <c r="AL61" s="773"/>
      <c r="AM61" s="773"/>
      <c r="AN61" s="773"/>
      <c r="AO61" s="774"/>
      <c r="AP61" s="771"/>
      <c r="AQ61" s="772"/>
      <c r="AR61" s="773"/>
      <c r="AS61" s="773"/>
      <c r="AT61" s="773"/>
      <c r="AU61" s="773"/>
      <c r="AV61" s="773"/>
      <c r="AW61" s="773"/>
      <c r="AX61" s="773"/>
      <c r="AY61" s="773">
        <v>0</v>
      </c>
      <c r="AZ61" s="773">
        <v>0</v>
      </c>
      <c r="BA61" s="773">
        <v>0</v>
      </c>
      <c r="BB61" s="773">
        <v>0</v>
      </c>
      <c r="BC61" s="773">
        <v>0</v>
      </c>
      <c r="BD61" s="773">
        <v>0</v>
      </c>
      <c r="BE61" s="773">
        <v>0</v>
      </c>
      <c r="BF61" s="773">
        <v>0</v>
      </c>
      <c r="BG61" s="773">
        <v>0</v>
      </c>
      <c r="BH61" s="773">
        <v>0</v>
      </c>
      <c r="BI61" s="773"/>
      <c r="BJ61" s="773"/>
      <c r="BK61" s="773"/>
      <c r="BL61" s="773"/>
      <c r="BM61" s="773"/>
      <c r="BN61" s="773"/>
      <c r="BO61" s="773"/>
      <c r="BP61" s="773"/>
      <c r="BQ61" s="773"/>
      <c r="BR61" s="773"/>
      <c r="BS61" s="773"/>
      <c r="BT61" s="774"/>
    </row>
    <row r="62" spans="2:73">
      <c r="B62" s="769" t="s">
        <v>208</v>
      </c>
      <c r="C62" s="769" t="s">
        <v>1040</v>
      </c>
      <c r="D62" s="769" t="s">
        <v>115</v>
      </c>
      <c r="E62" s="769"/>
      <c r="F62" s="769"/>
      <c r="G62" s="769"/>
      <c r="H62" s="769">
        <v>2019</v>
      </c>
      <c r="I62" s="770"/>
      <c r="J62" s="556" t="s">
        <v>592</v>
      </c>
      <c r="K62" s="771"/>
      <c r="L62" s="772"/>
      <c r="M62" s="773"/>
      <c r="N62" s="773"/>
      <c r="O62" s="773"/>
      <c r="P62" s="773"/>
      <c r="Q62" s="773"/>
      <c r="R62" s="773"/>
      <c r="S62" s="773"/>
      <c r="T62" s="773">
        <v>0</v>
      </c>
      <c r="U62" s="773">
        <v>0</v>
      </c>
      <c r="V62" s="773">
        <v>0</v>
      </c>
      <c r="W62" s="773">
        <v>0</v>
      </c>
      <c r="X62" s="773">
        <v>0</v>
      </c>
      <c r="Y62" s="773">
        <v>0</v>
      </c>
      <c r="Z62" s="773">
        <v>0</v>
      </c>
      <c r="AA62" s="773">
        <v>0</v>
      </c>
      <c r="AB62" s="773">
        <v>0</v>
      </c>
      <c r="AC62" s="773">
        <v>0</v>
      </c>
      <c r="AD62" s="773"/>
      <c r="AE62" s="773"/>
      <c r="AF62" s="773"/>
      <c r="AG62" s="773"/>
      <c r="AH62" s="773"/>
      <c r="AI62" s="773"/>
      <c r="AJ62" s="773"/>
      <c r="AK62" s="773"/>
      <c r="AL62" s="773"/>
      <c r="AM62" s="773"/>
      <c r="AN62" s="773"/>
      <c r="AO62" s="774"/>
      <c r="AP62" s="771"/>
      <c r="AQ62" s="772"/>
      <c r="AR62" s="773"/>
      <c r="AS62" s="773"/>
      <c r="AT62" s="773"/>
      <c r="AU62" s="773"/>
      <c r="AV62" s="773"/>
      <c r="AW62" s="773"/>
      <c r="AX62" s="773"/>
      <c r="AY62" s="773">
        <v>0</v>
      </c>
      <c r="AZ62" s="773">
        <v>0</v>
      </c>
      <c r="BA62" s="773">
        <v>0</v>
      </c>
      <c r="BB62" s="773">
        <v>0</v>
      </c>
      <c r="BC62" s="773">
        <v>0</v>
      </c>
      <c r="BD62" s="773">
        <v>0</v>
      </c>
      <c r="BE62" s="773">
        <v>0</v>
      </c>
      <c r="BF62" s="773">
        <v>0</v>
      </c>
      <c r="BG62" s="773">
        <v>0</v>
      </c>
      <c r="BH62" s="773">
        <v>0</v>
      </c>
      <c r="BI62" s="773"/>
      <c r="BJ62" s="773"/>
      <c r="BK62" s="773"/>
      <c r="BL62" s="773"/>
      <c r="BM62" s="773"/>
      <c r="BN62" s="773"/>
      <c r="BO62" s="773"/>
      <c r="BP62" s="773"/>
      <c r="BQ62" s="773"/>
      <c r="BR62" s="773"/>
      <c r="BS62" s="773"/>
      <c r="BT62" s="774"/>
    </row>
    <row r="63" spans="2:73">
      <c r="B63" s="769" t="s">
        <v>208</v>
      </c>
      <c r="C63" s="769" t="s">
        <v>1037</v>
      </c>
      <c r="D63" s="769" t="s">
        <v>1047</v>
      </c>
      <c r="E63" s="769"/>
      <c r="F63" s="769"/>
      <c r="G63" s="769"/>
      <c r="H63" s="769">
        <v>2019</v>
      </c>
      <c r="I63" s="770"/>
      <c r="J63" s="556" t="s">
        <v>592</v>
      </c>
      <c r="K63" s="771"/>
      <c r="L63" s="772"/>
      <c r="M63" s="773"/>
      <c r="N63" s="773"/>
      <c r="O63" s="773"/>
      <c r="P63" s="773"/>
      <c r="Q63" s="773"/>
      <c r="R63" s="773"/>
      <c r="S63" s="773"/>
      <c r="T63" s="773">
        <v>0.90231615384615382</v>
      </c>
      <c r="U63" s="773">
        <v>0.90231615384615382</v>
      </c>
      <c r="V63" s="773">
        <v>0.90231615384615382</v>
      </c>
      <c r="W63" s="773">
        <v>0.90231615384615382</v>
      </c>
      <c r="X63" s="773">
        <v>0.90231615384615382</v>
      </c>
      <c r="Y63" s="773">
        <v>0.90231615384615382</v>
      </c>
      <c r="Z63" s="773">
        <v>0.90231615384615382</v>
      </c>
      <c r="AA63" s="773">
        <v>0.90231615384615382</v>
      </c>
      <c r="AB63" s="773">
        <v>0.90231615384615382</v>
      </c>
      <c r="AC63" s="773">
        <v>0.90231615384615382</v>
      </c>
      <c r="AD63" s="773">
        <v>0</v>
      </c>
      <c r="AE63" s="773">
        <v>0</v>
      </c>
      <c r="AF63" s="773">
        <v>0</v>
      </c>
      <c r="AG63" s="773">
        <v>0</v>
      </c>
      <c r="AH63" s="773">
        <v>0</v>
      </c>
      <c r="AI63" s="773">
        <v>0</v>
      </c>
      <c r="AJ63" s="773">
        <v>0</v>
      </c>
      <c r="AK63" s="773">
        <v>0</v>
      </c>
      <c r="AL63" s="773">
        <v>0</v>
      </c>
      <c r="AM63" s="773">
        <v>0</v>
      </c>
      <c r="AN63" s="773">
        <v>0</v>
      </c>
      <c r="AO63" s="774">
        <v>0</v>
      </c>
      <c r="AP63" s="771"/>
      <c r="AQ63" s="772"/>
      <c r="AR63" s="773"/>
      <c r="AS63" s="773"/>
      <c r="AT63" s="773"/>
      <c r="AU63" s="773"/>
      <c r="AV63" s="773"/>
      <c r="AW63" s="773"/>
      <c r="AX63" s="773"/>
      <c r="AY63" s="773">
        <v>1985.4490990979837</v>
      </c>
      <c r="AZ63" s="773">
        <v>1985.4490990979837</v>
      </c>
      <c r="BA63" s="773">
        <v>1985.4490990979837</v>
      </c>
      <c r="BB63" s="773">
        <v>1985.4490990979837</v>
      </c>
      <c r="BC63" s="773">
        <v>1985.4490990979837</v>
      </c>
      <c r="BD63" s="773">
        <v>1985.4490990979837</v>
      </c>
      <c r="BE63" s="773">
        <v>1985.4490990979837</v>
      </c>
      <c r="BF63" s="773">
        <v>1985.4490990979837</v>
      </c>
      <c r="BG63" s="773">
        <v>1985.4490990979837</v>
      </c>
      <c r="BH63" s="773">
        <v>1985.4490990979837</v>
      </c>
      <c r="BI63" s="773">
        <v>0</v>
      </c>
      <c r="BJ63" s="773">
        <v>0</v>
      </c>
      <c r="BK63" s="773">
        <v>0</v>
      </c>
      <c r="BL63" s="773">
        <v>0</v>
      </c>
      <c r="BM63" s="773">
        <v>0</v>
      </c>
      <c r="BN63" s="773">
        <v>0</v>
      </c>
      <c r="BO63" s="773">
        <v>0</v>
      </c>
      <c r="BP63" s="773">
        <v>0</v>
      </c>
      <c r="BQ63" s="773">
        <v>0</v>
      </c>
      <c r="BR63" s="773">
        <v>0</v>
      </c>
      <c r="BS63" s="773">
        <v>0</v>
      </c>
      <c r="BT63" s="774">
        <v>0</v>
      </c>
    </row>
    <row r="64" spans="2:73">
      <c r="B64" s="769" t="s">
        <v>208</v>
      </c>
      <c r="C64" s="769" t="s">
        <v>1040</v>
      </c>
      <c r="D64" s="769" t="s">
        <v>118</v>
      </c>
      <c r="E64" s="769"/>
      <c r="F64" s="769"/>
      <c r="G64" s="769"/>
      <c r="H64" s="769">
        <v>2019</v>
      </c>
      <c r="I64" s="770"/>
      <c r="J64" s="556" t="s">
        <v>592</v>
      </c>
      <c r="K64" s="771"/>
      <c r="L64" s="772"/>
      <c r="M64" s="773"/>
      <c r="N64" s="773"/>
      <c r="O64" s="773"/>
      <c r="P64" s="773"/>
      <c r="Q64" s="773"/>
      <c r="R64" s="773"/>
      <c r="S64" s="773"/>
      <c r="T64" s="773">
        <v>5592.0808949496204</v>
      </c>
      <c r="U64" s="773">
        <v>5620.6970871625826</v>
      </c>
      <c r="V64" s="773">
        <v>5620.6970871625826</v>
      </c>
      <c r="W64" s="773">
        <v>5620.6970871625826</v>
      </c>
      <c r="X64" s="773">
        <v>5620.6970871625826</v>
      </c>
      <c r="Y64" s="773">
        <v>5284.4568286602816</v>
      </c>
      <c r="Z64" s="773">
        <v>5284.4568286602816</v>
      </c>
      <c r="AA64" s="773">
        <v>5284.4568286602816</v>
      </c>
      <c r="AB64" s="773">
        <v>5281.542216490443</v>
      </c>
      <c r="AC64" s="773">
        <v>5281.542216490443</v>
      </c>
      <c r="AD64" s="773">
        <v>5053.6725377575995</v>
      </c>
      <c r="AE64" s="773">
        <v>4861.3081345482451</v>
      </c>
      <c r="AF64" s="773">
        <v>1452.2717548078122</v>
      </c>
      <c r="AG64" s="773">
        <v>905.11956110627375</v>
      </c>
      <c r="AH64" s="773">
        <v>84.523752925322412</v>
      </c>
      <c r="AI64" s="773">
        <v>0</v>
      </c>
      <c r="AJ64" s="773">
        <v>0</v>
      </c>
      <c r="AK64" s="773">
        <v>0</v>
      </c>
      <c r="AL64" s="773">
        <v>0</v>
      </c>
      <c r="AM64" s="773">
        <v>0</v>
      </c>
      <c r="AN64" s="773">
        <v>0</v>
      </c>
      <c r="AO64" s="774">
        <v>0</v>
      </c>
      <c r="AP64" s="771"/>
      <c r="AQ64" s="772"/>
      <c r="AR64" s="773"/>
      <c r="AS64" s="773"/>
      <c r="AT64" s="773"/>
      <c r="AU64" s="773"/>
      <c r="AV64" s="773"/>
      <c r="AW64" s="773"/>
      <c r="AX64" s="773"/>
      <c r="AY64" s="773">
        <v>39759874.264819428</v>
      </c>
      <c r="AZ64" s="773">
        <v>39899919.641276605</v>
      </c>
      <c r="BA64" s="773">
        <v>39899919.641276605</v>
      </c>
      <c r="BB64" s="773">
        <v>39899919.641276605</v>
      </c>
      <c r="BC64" s="773">
        <v>39899919.641276605</v>
      </c>
      <c r="BD64" s="773">
        <v>37742945.438397229</v>
      </c>
      <c r="BE64" s="773">
        <v>37742945.438397229</v>
      </c>
      <c r="BF64" s="773">
        <v>37742945.438397229</v>
      </c>
      <c r="BG64" s="773">
        <v>37567094.639384836</v>
      </c>
      <c r="BH64" s="773">
        <v>37567094.639384836</v>
      </c>
      <c r="BI64" s="773">
        <v>36264669.40689484</v>
      </c>
      <c r="BJ64" s="773">
        <v>35211270.214833803</v>
      </c>
      <c r="BK64" s="773">
        <v>13452761.952708554</v>
      </c>
      <c r="BL64" s="773">
        <v>10243144.279851098</v>
      </c>
      <c r="BM64" s="773">
        <v>1536176.0739930433</v>
      </c>
      <c r="BN64" s="773">
        <v>615311.74406269926</v>
      </c>
      <c r="BO64" s="773">
        <v>615311.74406269926</v>
      </c>
      <c r="BP64" s="773">
        <v>615311.74406269926</v>
      </c>
      <c r="BQ64" s="773">
        <v>615311.74406269926</v>
      </c>
      <c r="BR64" s="773">
        <v>615311.74406269926</v>
      </c>
      <c r="BS64" s="773">
        <v>0</v>
      </c>
      <c r="BT64" s="774">
        <v>0</v>
      </c>
    </row>
    <row r="65" spans="2:73">
      <c r="B65" s="769" t="s">
        <v>208</v>
      </c>
      <c r="C65" s="769" t="s">
        <v>1040</v>
      </c>
      <c r="D65" s="769" t="s">
        <v>118</v>
      </c>
      <c r="E65" s="769"/>
      <c r="F65" s="769"/>
      <c r="G65" s="769"/>
      <c r="H65" s="769">
        <v>2019</v>
      </c>
      <c r="I65" s="770"/>
      <c r="J65" s="556" t="s">
        <v>592</v>
      </c>
      <c r="K65" s="771"/>
      <c r="L65" s="772"/>
      <c r="M65" s="773"/>
      <c r="N65" s="773"/>
      <c r="O65" s="773"/>
      <c r="P65" s="773">
        <v>0</v>
      </c>
      <c r="Q65" s="773">
        <v>0</v>
      </c>
      <c r="R65" s="773">
        <v>0</v>
      </c>
      <c r="S65" s="773">
        <v>0</v>
      </c>
      <c r="T65" s="773">
        <v>3441.8818447568106</v>
      </c>
      <c r="U65" s="773">
        <v>3459.4948861798734</v>
      </c>
      <c r="V65" s="773">
        <v>3459.4948861798734</v>
      </c>
      <c r="W65" s="773">
        <v>3459.4948861798734</v>
      </c>
      <c r="X65" s="773">
        <v>3459.4948861798734</v>
      </c>
      <c r="Y65" s="773">
        <v>3252.5416494588881</v>
      </c>
      <c r="Z65" s="773">
        <v>3252.5416494588881</v>
      </c>
      <c r="AA65" s="773">
        <v>3252.5416494588881</v>
      </c>
      <c r="AB65" s="773">
        <v>3250.7477285732057</v>
      </c>
      <c r="AC65" s="773">
        <v>3250.7477285732057</v>
      </c>
      <c r="AD65" s="773">
        <v>3110.4957320562262</v>
      </c>
      <c r="AE65" s="773">
        <v>2992.0969536011944</v>
      </c>
      <c r="AF65" s="773">
        <v>893.86185222042548</v>
      </c>
      <c r="AG65" s="773">
        <v>557.09397686279397</v>
      </c>
      <c r="AH65" s="773">
        <v>52.023705684786677</v>
      </c>
      <c r="AI65" s="773">
        <v>0</v>
      </c>
      <c r="AJ65" s="773">
        <v>0</v>
      </c>
      <c r="AK65" s="773">
        <v>0</v>
      </c>
      <c r="AL65" s="773">
        <v>0</v>
      </c>
      <c r="AM65" s="773">
        <v>0</v>
      </c>
      <c r="AN65" s="773">
        <v>0</v>
      </c>
      <c r="AO65" s="774">
        <v>0</v>
      </c>
      <c r="AP65" s="771"/>
      <c r="AQ65" s="772"/>
      <c r="AR65" s="773"/>
      <c r="AS65" s="773"/>
      <c r="AT65" s="773"/>
      <c r="AU65" s="773">
        <v>0</v>
      </c>
      <c r="AV65" s="773">
        <v>0</v>
      </c>
      <c r="AW65" s="773">
        <v>0</v>
      </c>
      <c r="AX65" s="773">
        <v>0</v>
      </c>
      <c r="AY65" s="773">
        <v>22984702.111929171</v>
      </c>
      <c r="AZ65" s="773">
        <v>23065660.64913635</v>
      </c>
      <c r="BA65" s="773">
        <v>23065660.64913635</v>
      </c>
      <c r="BB65" s="773">
        <v>23065660.64913635</v>
      </c>
      <c r="BC65" s="773">
        <v>23065660.64913635</v>
      </c>
      <c r="BD65" s="773">
        <v>21818739.967594713</v>
      </c>
      <c r="BE65" s="773">
        <v>21818739.967594713</v>
      </c>
      <c r="BF65" s="773">
        <v>21818739.967594713</v>
      </c>
      <c r="BG65" s="773">
        <v>21717082.748949509</v>
      </c>
      <c r="BH65" s="773">
        <v>21717082.748949509</v>
      </c>
      <c r="BI65" s="773">
        <v>20964166.484867387</v>
      </c>
      <c r="BJ65" s="773">
        <v>20355209.160877727</v>
      </c>
      <c r="BK65" s="773">
        <v>7776878.8705475265</v>
      </c>
      <c r="BL65" s="773">
        <v>5921437.7388061369</v>
      </c>
      <c r="BM65" s="773">
        <v>888044.79654617212</v>
      </c>
      <c r="BN65" s="773">
        <v>355704.2723288142</v>
      </c>
      <c r="BO65" s="773">
        <v>355704.2723288142</v>
      </c>
      <c r="BP65" s="773">
        <v>355704.2723288142</v>
      </c>
      <c r="BQ65" s="773">
        <v>355704.2723288142</v>
      </c>
      <c r="BR65" s="773">
        <v>355704.2723288142</v>
      </c>
      <c r="BS65" s="773">
        <v>0</v>
      </c>
      <c r="BT65" s="774">
        <v>0</v>
      </c>
    </row>
    <row r="66" spans="2:73">
      <c r="B66" s="769" t="s">
        <v>208</v>
      </c>
      <c r="C66" s="769" t="s">
        <v>1040</v>
      </c>
      <c r="D66" s="769" t="s">
        <v>125</v>
      </c>
      <c r="E66" s="769"/>
      <c r="F66" s="769"/>
      <c r="G66" s="769"/>
      <c r="H66" s="769">
        <v>2019</v>
      </c>
      <c r="I66" s="770"/>
      <c r="J66" s="556" t="s">
        <v>592</v>
      </c>
      <c r="K66" s="771"/>
      <c r="L66" s="772"/>
      <c r="M66" s="773"/>
      <c r="N66" s="773"/>
      <c r="O66" s="773"/>
      <c r="P66" s="773">
        <v>0</v>
      </c>
      <c r="Q66" s="773">
        <v>0</v>
      </c>
      <c r="R66" s="773">
        <v>0</v>
      </c>
      <c r="S66" s="773">
        <v>0</v>
      </c>
      <c r="T66" s="773">
        <v>0</v>
      </c>
      <c r="U66" s="773">
        <v>0</v>
      </c>
      <c r="V66" s="773">
        <v>0</v>
      </c>
      <c r="W66" s="773">
        <v>0</v>
      </c>
      <c r="X66" s="773">
        <v>0</v>
      </c>
      <c r="Y66" s="773">
        <v>0</v>
      </c>
      <c r="Z66" s="773">
        <v>0</v>
      </c>
      <c r="AA66" s="773">
        <v>0</v>
      </c>
      <c r="AB66" s="773">
        <v>0</v>
      </c>
      <c r="AC66" s="773">
        <v>0</v>
      </c>
      <c r="AD66" s="773">
        <v>0</v>
      </c>
      <c r="AE66" s="773">
        <v>0</v>
      </c>
      <c r="AF66" s="773">
        <v>0</v>
      </c>
      <c r="AG66" s="773">
        <v>0</v>
      </c>
      <c r="AH66" s="773">
        <v>0</v>
      </c>
      <c r="AI66" s="773">
        <v>0</v>
      </c>
      <c r="AJ66" s="773">
        <v>0</v>
      </c>
      <c r="AK66" s="773">
        <v>0</v>
      </c>
      <c r="AL66" s="773">
        <v>0</v>
      </c>
      <c r="AM66" s="773">
        <v>0</v>
      </c>
      <c r="AN66" s="773">
        <v>0</v>
      </c>
      <c r="AO66" s="774">
        <v>0</v>
      </c>
      <c r="AP66" s="771"/>
      <c r="AQ66" s="772"/>
      <c r="AR66" s="773"/>
      <c r="AS66" s="773"/>
      <c r="AT66" s="773"/>
      <c r="AU66" s="773">
        <v>0</v>
      </c>
      <c r="AV66" s="773">
        <v>0</v>
      </c>
      <c r="AW66" s="773">
        <v>0</v>
      </c>
      <c r="AX66" s="773">
        <v>0</v>
      </c>
      <c r="AY66" s="773">
        <v>0</v>
      </c>
      <c r="AZ66" s="773">
        <v>0</v>
      </c>
      <c r="BA66" s="773">
        <v>0</v>
      </c>
      <c r="BB66" s="773">
        <v>0</v>
      </c>
      <c r="BC66" s="773">
        <v>0</v>
      </c>
      <c r="BD66" s="773">
        <v>0</v>
      </c>
      <c r="BE66" s="773">
        <v>0</v>
      </c>
      <c r="BF66" s="773">
        <v>0</v>
      </c>
      <c r="BG66" s="773">
        <v>0</v>
      </c>
      <c r="BH66" s="773">
        <v>0</v>
      </c>
      <c r="BI66" s="773">
        <v>0</v>
      </c>
      <c r="BJ66" s="773">
        <v>0</v>
      </c>
      <c r="BK66" s="773">
        <v>0</v>
      </c>
      <c r="BL66" s="773">
        <v>0</v>
      </c>
      <c r="BM66" s="773">
        <v>0</v>
      </c>
      <c r="BN66" s="773">
        <v>0</v>
      </c>
      <c r="BO66" s="773">
        <v>0</v>
      </c>
      <c r="BP66" s="773">
        <v>0</v>
      </c>
      <c r="BQ66" s="773">
        <v>0</v>
      </c>
      <c r="BR66" s="773">
        <v>0</v>
      </c>
      <c r="BS66" s="773">
        <v>0</v>
      </c>
      <c r="BT66" s="774">
        <v>0</v>
      </c>
    </row>
    <row r="67" spans="2:73">
      <c r="B67" s="769" t="s">
        <v>208</v>
      </c>
      <c r="C67" s="769" t="s">
        <v>1037</v>
      </c>
      <c r="D67" s="769" t="s">
        <v>115</v>
      </c>
      <c r="E67" s="769"/>
      <c r="F67" s="769"/>
      <c r="G67" s="769"/>
      <c r="H67" s="769">
        <v>2019</v>
      </c>
      <c r="I67" s="770"/>
      <c r="J67" s="556" t="s">
        <v>592</v>
      </c>
      <c r="K67" s="771"/>
      <c r="L67" s="772"/>
      <c r="M67" s="773"/>
      <c r="N67" s="773"/>
      <c r="O67" s="773"/>
      <c r="P67" s="773">
        <v>0</v>
      </c>
      <c r="Q67" s="773">
        <v>0</v>
      </c>
      <c r="R67" s="773">
        <v>0</v>
      </c>
      <c r="S67" s="773">
        <v>0</v>
      </c>
      <c r="T67" s="773">
        <v>1.0445773195876291</v>
      </c>
      <c r="U67" s="773">
        <v>1.0445773195876291</v>
      </c>
      <c r="V67" s="773">
        <v>1.0445773195876291</v>
      </c>
      <c r="W67" s="773">
        <v>1.0445773195876291</v>
      </c>
      <c r="X67" s="773">
        <v>1.0445773195876291</v>
      </c>
      <c r="Y67" s="773">
        <v>1.0445773195876291</v>
      </c>
      <c r="Z67" s="773">
        <v>1.0445773195876291</v>
      </c>
      <c r="AA67" s="773">
        <v>1.0445773195876291</v>
      </c>
      <c r="AB67" s="773">
        <v>1.0445773195876291</v>
      </c>
      <c r="AC67" s="773">
        <v>1.0445773195876291</v>
      </c>
      <c r="AD67" s="773">
        <v>1.0445773195876291</v>
      </c>
      <c r="AE67" s="773">
        <v>1.0445773195876291</v>
      </c>
      <c r="AF67" s="773">
        <v>1.0445773195876291</v>
      </c>
      <c r="AG67" s="773">
        <v>1.0445773195876291</v>
      </c>
      <c r="AH67" s="773">
        <v>1.0445773195876291</v>
      </c>
      <c r="AI67" s="773">
        <v>0.65822680412371148</v>
      </c>
      <c r="AJ67" s="773">
        <v>0.55806185567010325</v>
      </c>
      <c r="AK67" s="773">
        <v>0.55806185567010325</v>
      </c>
      <c r="AL67" s="773">
        <v>0.55806185567010325</v>
      </c>
      <c r="AM67" s="773">
        <v>0.55806185567010325</v>
      </c>
      <c r="AN67" s="773">
        <v>0.55806185567010325</v>
      </c>
      <c r="AO67" s="774">
        <v>0.55806185567010325</v>
      </c>
      <c r="AP67" s="771"/>
      <c r="AQ67" s="772"/>
      <c r="AR67" s="773"/>
      <c r="AS67" s="773"/>
      <c r="AT67" s="773"/>
      <c r="AU67" s="773">
        <v>0</v>
      </c>
      <c r="AV67" s="773">
        <v>0</v>
      </c>
      <c r="AW67" s="773">
        <v>0</v>
      </c>
      <c r="AX67" s="773">
        <v>0</v>
      </c>
      <c r="AY67" s="773">
        <v>29178.979064232102</v>
      </c>
      <c r="AZ67" s="773">
        <v>29178.979064232102</v>
      </c>
      <c r="BA67" s="773">
        <v>29178.979064232102</v>
      </c>
      <c r="BB67" s="773">
        <v>29178.979064232102</v>
      </c>
      <c r="BC67" s="773">
        <v>29178.979064232102</v>
      </c>
      <c r="BD67" s="773">
        <v>29178.979064232102</v>
      </c>
      <c r="BE67" s="773">
        <v>29178.979064232102</v>
      </c>
      <c r="BF67" s="773">
        <v>29178.979064232102</v>
      </c>
      <c r="BG67" s="773">
        <v>29178.979064232102</v>
      </c>
      <c r="BH67" s="773">
        <v>29178.979064232102</v>
      </c>
      <c r="BI67" s="773">
        <v>28402.356936700016</v>
      </c>
      <c r="BJ67" s="773">
        <v>28402.356936700016</v>
      </c>
      <c r="BK67" s="773">
        <v>28402.356936700016</v>
      </c>
      <c r="BL67" s="773">
        <v>28402.356936700016</v>
      </c>
      <c r="BM67" s="773">
        <v>28402.356936700016</v>
      </c>
      <c r="BN67" s="773">
        <v>22014.781837247625</v>
      </c>
      <c r="BO67" s="773">
        <v>9388.6878077198362</v>
      </c>
      <c r="BP67" s="773">
        <v>9386.713553820804</v>
      </c>
      <c r="BQ67" s="773">
        <v>9386.713553820804</v>
      </c>
      <c r="BR67" s="773">
        <v>9386.713553820804</v>
      </c>
      <c r="BS67" s="773">
        <v>9382.7650460227378</v>
      </c>
      <c r="BT67" s="774">
        <v>9382.7650460227378</v>
      </c>
    </row>
    <row r="68" spans="2:73">
      <c r="B68" s="769" t="s">
        <v>208</v>
      </c>
      <c r="C68" s="769" t="s">
        <v>1040</v>
      </c>
      <c r="D68" s="769" t="s">
        <v>1042</v>
      </c>
      <c r="E68" s="769"/>
      <c r="F68" s="769"/>
      <c r="G68" s="769"/>
      <c r="H68" s="769">
        <v>2019</v>
      </c>
      <c r="I68" s="770"/>
      <c r="J68" s="556" t="s">
        <v>592</v>
      </c>
      <c r="K68" s="771"/>
      <c r="L68" s="772"/>
      <c r="M68" s="773"/>
      <c r="N68" s="773"/>
      <c r="O68" s="773"/>
      <c r="P68" s="773">
        <v>0</v>
      </c>
      <c r="Q68" s="773">
        <v>0</v>
      </c>
      <c r="R68" s="773">
        <v>0</v>
      </c>
      <c r="S68" s="773">
        <v>0</v>
      </c>
      <c r="T68" s="773">
        <v>0</v>
      </c>
      <c r="U68" s="773">
        <v>0</v>
      </c>
      <c r="V68" s="773">
        <v>0</v>
      </c>
      <c r="W68" s="773">
        <v>0</v>
      </c>
      <c r="X68" s="773">
        <v>0</v>
      </c>
      <c r="Y68" s="773">
        <v>0</v>
      </c>
      <c r="Z68" s="773">
        <v>0</v>
      </c>
      <c r="AA68" s="773">
        <v>0</v>
      </c>
      <c r="AB68" s="773">
        <v>0</v>
      </c>
      <c r="AC68" s="773">
        <v>0</v>
      </c>
      <c r="AD68" s="773">
        <v>0</v>
      </c>
      <c r="AE68" s="773">
        <v>0</v>
      </c>
      <c r="AF68" s="773">
        <v>0</v>
      </c>
      <c r="AG68" s="773">
        <v>0</v>
      </c>
      <c r="AH68" s="773">
        <v>0</v>
      </c>
      <c r="AI68" s="773">
        <v>0</v>
      </c>
      <c r="AJ68" s="773">
        <v>0</v>
      </c>
      <c r="AK68" s="773">
        <v>0</v>
      </c>
      <c r="AL68" s="773">
        <v>0</v>
      </c>
      <c r="AM68" s="773">
        <v>0</v>
      </c>
      <c r="AN68" s="773">
        <v>0</v>
      </c>
      <c r="AO68" s="774">
        <v>0</v>
      </c>
      <c r="AP68" s="771"/>
      <c r="AQ68" s="772"/>
      <c r="AR68" s="773"/>
      <c r="AS68" s="773"/>
      <c r="AT68" s="773"/>
      <c r="AU68" s="773">
        <v>0</v>
      </c>
      <c r="AV68" s="773">
        <v>0</v>
      </c>
      <c r="AW68" s="773">
        <v>0</v>
      </c>
      <c r="AX68" s="773">
        <v>0</v>
      </c>
      <c r="AY68" s="773">
        <v>0</v>
      </c>
      <c r="AZ68" s="773">
        <v>0</v>
      </c>
      <c r="BA68" s="773">
        <v>0</v>
      </c>
      <c r="BB68" s="773">
        <v>0</v>
      </c>
      <c r="BC68" s="773">
        <v>0</v>
      </c>
      <c r="BD68" s="773">
        <v>0</v>
      </c>
      <c r="BE68" s="773">
        <v>0</v>
      </c>
      <c r="BF68" s="773">
        <v>0</v>
      </c>
      <c r="BG68" s="773">
        <v>0</v>
      </c>
      <c r="BH68" s="773">
        <v>0</v>
      </c>
      <c r="BI68" s="773">
        <v>0</v>
      </c>
      <c r="BJ68" s="773">
        <v>0</v>
      </c>
      <c r="BK68" s="773">
        <v>0</v>
      </c>
      <c r="BL68" s="773">
        <v>0</v>
      </c>
      <c r="BM68" s="773">
        <v>0</v>
      </c>
      <c r="BN68" s="773">
        <v>0</v>
      </c>
      <c r="BO68" s="773">
        <v>0</v>
      </c>
      <c r="BP68" s="773">
        <v>0</v>
      </c>
      <c r="BQ68" s="773">
        <v>0</v>
      </c>
      <c r="BR68" s="773">
        <v>0</v>
      </c>
      <c r="BS68" s="773">
        <v>0</v>
      </c>
      <c r="BT68" s="774">
        <v>0</v>
      </c>
    </row>
    <row r="69" spans="2:73">
      <c r="B69" s="769" t="s">
        <v>208</v>
      </c>
      <c r="C69" s="769" t="s">
        <v>1037</v>
      </c>
      <c r="D69" s="769" t="s">
        <v>1046</v>
      </c>
      <c r="E69" s="769"/>
      <c r="F69" s="769"/>
      <c r="G69" s="769"/>
      <c r="H69" s="769">
        <v>2019</v>
      </c>
      <c r="I69" s="770"/>
      <c r="J69" s="556" t="s">
        <v>592</v>
      </c>
      <c r="K69" s="771"/>
      <c r="L69" s="772"/>
      <c r="M69" s="773"/>
      <c r="N69" s="773"/>
      <c r="O69" s="773"/>
      <c r="P69" s="773">
        <v>0</v>
      </c>
      <c r="Q69" s="773">
        <v>0</v>
      </c>
      <c r="R69" s="773">
        <v>0</v>
      </c>
      <c r="S69" s="773">
        <v>0</v>
      </c>
      <c r="T69" s="773">
        <v>0</v>
      </c>
      <c r="U69" s="773">
        <v>0</v>
      </c>
      <c r="V69" s="773">
        <v>0</v>
      </c>
      <c r="W69" s="773">
        <v>0</v>
      </c>
      <c r="X69" s="773">
        <v>0</v>
      </c>
      <c r="Y69" s="773">
        <v>0</v>
      </c>
      <c r="Z69" s="773">
        <v>0</v>
      </c>
      <c r="AA69" s="773">
        <v>0</v>
      </c>
      <c r="AB69" s="773">
        <v>0</v>
      </c>
      <c r="AC69" s="773">
        <v>0</v>
      </c>
      <c r="AD69" s="773">
        <v>0</v>
      </c>
      <c r="AE69" s="773">
        <v>0</v>
      </c>
      <c r="AF69" s="773">
        <v>0</v>
      </c>
      <c r="AG69" s="773">
        <v>0</v>
      </c>
      <c r="AH69" s="773">
        <v>0</v>
      </c>
      <c r="AI69" s="773">
        <v>0</v>
      </c>
      <c r="AJ69" s="773">
        <v>0</v>
      </c>
      <c r="AK69" s="773">
        <v>0</v>
      </c>
      <c r="AL69" s="773">
        <v>0</v>
      </c>
      <c r="AM69" s="773">
        <v>0</v>
      </c>
      <c r="AN69" s="773">
        <v>0</v>
      </c>
      <c r="AO69" s="774">
        <v>0</v>
      </c>
      <c r="AP69" s="771"/>
      <c r="AQ69" s="772"/>
      <c r="AR69" s="773"/>
      <c r="AS69" s="773"/>
      <c r="AT69" s="773"/>
      <c r="AU69" s="773">
        <v>0</v>
      </c>
      <c r="AV69" s="773">
        <v>0</v>
      </c>
      <c r="AW69" s="773">
        <v>0</v>
      </c>
      <c r="AX69" s="773">
        <v>0</v>
      </c>
      <c r="AY69" s="773">
        <v>0</v>
      </c>
      <c r="AZ69" s="773">
        <v>0</v>
      </c>
      <c r="BA69" s="773">
        <v>0</v>
      </c>
      <c r="BB69" s="773">
        <v>0</v>
      </c>
      <c r="BC69" s="773">
        <v>0</v>
      </c>
      <c r="BD69" s="773">
        <v>0</v>
      </c>
      <c r="BE69" s="773">
        <v>0</v>
      </c>
      <c r="BF69" s="773">
        <v>0</v>
      </c>
      <c r="BG69" s="773">
        <v>0</v>
      </c>
      <c r="BH69" s="773">
        <v>0</v>
      </c>
      <c r="BI69" s="773">
        <v>0</v>
      </c>
      <c r="BJ69" s="773">
        <v>0</v>
      </c>
      <c r="BK69" s="773">
        <v>0</v>
      </c>
      <c r="BL69" s="773">
        <v>0</v>
      </c>
      <c r="BM69" s="773">
        <v>0</v>
      </c>
      <c r="BN69" s="773">
        <v>0</v>
      </c>
      <c r="BO69" s="773">
        <v>0</v>
      </c>
      <c r="BP69" s="773">
        <v>0</v>
      </c>
      <c r="BQ69" s="773">
        <v>0</v>
      </c>
      <c r="BR69" s="773">
        <v>0</v>
      </c>
      <c r="BS69" s="773">
        <v>0</v>
      </c>
      <c r="BT69" s="774">
        <v>0</v>
      </c>
    </row>
    <row r="70" spans="2:73">
      <c r="B70" s="769" t="s">
        <v>208</v>
      </c>
      <c r="C70" s="769" t="s">
        <v>1040</v>
      </c>
      <c r="D70" s="769" t="s">
        <v>1043</v>
      </c>
      <c r="E70" s="769"/>
      <c r="F70" s="769"/>
      <c r="G70" s="769"/>
      <c r="H70" s="769">
        <v>2019</v>
      </c>
      <c r="I70" s="770"/>
      <c r="J70" s="556" t="s">
        <v>592</v>
      </c>
      <c r="K70" s="771"/>
      <c r="L70" s="772"/>
      <c r="M70" s="773"/>
      <c r="N70" s="773"/>
      <c r="O70" s="773"/>
      <c r="P70" s="773">
        <v>0</v>
      </c>
      <c r="Q70" s="773">
        <v>0</v>
      </c>
      <c r="R70" s="773">
        <v>0</v>
      </c>
      <c r="S70" s="773">
        <v>0</v>
      </c>
      <c r="T70" s="773">
        <v>0</v>
      </c>
      <c r="U70" s="773">
        <v>0</v>
      </c>
      <c r="V70" s="773">
        <v>0</v>
      </c>
      <c r="W70" s="773">
        <v>0</v>
      </c>
      <c r="X70" s="773">
        <v>0</v>
      </c>
      <c r="Y70" s="773">
        <v>0</v>
      </c>
      <c r="Z70" s="773">
        <v>0</v>
      </c>
      <c r="AA70" s="773">
        <v>0</v>
      </c>
      <c r="AB70" s="773">
        <v>0</v>
      </c>
      <c r="AC70" s="773">
        <v>0</v>
      </c>
      <c r="AD70" s="773">
        <v>0</v>
      </c>
      <c r="AE70" s="773">
        <v>0</v>
      </c>
      <c r="AF70" s="773">
        <v>0</v>
      </c>
      <c r="AG70" s="773">
        <v>0</v>
      </c>
      <c r="AH70" s="773">
        <v>0</v>
      </c>
      <c r="AI70" s="773">
        <v>0</v>
      </c>
      <c r="AJ70" s="773">
        <v>0</v>
      </c>
      <c r="AK70" s="773">
        <v>0</v>
      </c>
      <c r="AL70" s="773">
        <v>0</v>
      </c>
      <c r="AM70" s="773">
        <v>0</v>
      </c>
      <c r="AN70" s="773">
        <v>0</v>
      </c>
      <c r="AO70" s="774">
        <v>0</v>
      </c>
      <c r="AP70" s="771"/>
      <c r="AQ70" s="772"/>
      <c r="AR70" s="773"/>
      <c r="AS70" s="773"/>
      <c r="AT70" s="773"/>
      <c r="AU70" s="773">
        <v>0</v>
      </c>
      <c r="AV70" s="773">
        <v>0</v>
      </c>
      <c r="AW70" s="773">
        <v>0</v>
      </c>
      <c r="AX70" s="773">
        <v>0</v>
      </c>
      <c r="AY70" s="773">
        <v>0</v>
      </c>
      <c r="AZ70" s="773">
        <v>0</v>
      </c>
      <c r="BA70" s="773">
        <v>0</v>
      </c>
      <c r="BB70" s="773">
        <v>0</v>
      </c>
      <c r="BC70" s="773">
        <v>0</v>
      </c>
      <c r="BD70" s="773">
        <v>0</v>
      </c>
      <c r="BE70" s="773">
        <v>0</v>
      </c>
      <c r="BF70" s="773">
        <v>0</v>
      </c>
      <c r="BG70" s="773">
        <v>0</v>
      </c>
      <c r="BH70" s="773">
        <v>0</v>
      </c>
      <c r="BI70" s="773">
        <v>0</v>
      </c>
      <c r="BJ70" s="773">
        <v>0</v>
      </c>
      <c r="BK70" s="773">
        <v>0</v>
      </c>
      <c r="BL70" s="773">
        <v>0</v>
      </c>
      <c r="BM70" s="773">
        <v>0</v>
      </c>
      <c r="BN70" s="773">
        <v>0</v>
      </c>
      <c r="BO70" s="773">
        <v>0</v>
      </c>
      <c r="BP70" s="773">
        <v>0</v>
      </c>
      <c r="BQ70" s="773">
        <v>0</v>
      </c>
      <c r="BR70" s="773">
        <v>0</v>
      </c>
      <c r="BS70" s="773">
        <v>0</v>
      </c>
      <c r="BT70" s="774">
        <v>0</v>
      </c>
    </row>
    <row r="71" spans="2:73">
      <c r="B71" s="769" t="s">
        <v>208</v>
      </c>
      <c r="C71" s="769" t="s">
        <v>1040</v>
      </c>
      <c r="D71" s="769" t="s">
        <v>1044</v>
      </c>
      <c r="E71" s="769"/>
      <c r="F71" s="769"/>
      <c r="G71" s="769"/>
      <c r="H71" s="769">
        <v>2019</v>
      </c>
      <c r="I71" s="770"/>
      <c r="J71" s="556" t="s">
        <v>592</v>
      </c>
      <c r="K71" s="771"/>
      <c r="L71" s="772"/>
      <c r="M71" s="773"/>
      <c r="N71" s="773"/>
      <c r="O71" s="773"/>
      <c r="P71" s="773">
        <v>0</v>
      </c>
      <c r="Q71" s="773">
        <v>0</v>
      </c>
      <c r="R71" s="773">
        <v>0</v>
      </c>
      <c r="S71" s="773">
        <v>0</v>
      </c>
      <c r="T71" s="773">
        <v>0</v>
      </c>
      <c r="U71" s="773">
        <v>0</v>
      </c>
      <c r="V71" s="773">
        <v>0</v>
      </c>
      <c r="W71" s="773">
        <v>0</v>
      </c>
      <c r="X71" s="773">
        <v>0</v>
      </c>
      <c r="Y71" s="773">
        <v>0</v>
      </c>
      <c r="Z71" s="773">
        <v>0</v>
      </c>
      <c r="AA71" s="773">
        <v>0</v>
      </c>
      <c r="AB71" s="773">
        <v>0</v>
      </c>
      <c r="AC71" s="773">
        <v>0</v>
      </c>
      <c r="AD71" s="773">
        <v>0</v>
      </c>
      <c r="AE71" s="773">
        <v>0</v>
      </c>
      <c r="AF71" s="773">
        <v>0</v>
      </c>
      <c r="AG71" s="773">
        <v>0</v>
      </c>
      <c r="AH71" s="773">
        <v>0</v>
      </c>
      <c r="AI71" s="773">
        <v>0</v>
      </c>
      <c r="AJ71" s="773">
        <v>0</v>
      </c>
      <c r="AK71" s="773">
        <v>0</v>
      </c>
      <c r="AL71" s="773">
        <v>0</v>
      </c>
      <c r="AM71" s="773">
        <v>0</v>
      </c>
      <c r="AN71" s="773">
        <v>0</v>
      </c>
      <c r="AO71" s="774">
        <v>0</v>
      </c>
      <c r="AP71" s="771"/>
      <c r="AQ71" s="772"/>
      <c r="AR71" s="773"/>
      <c r="AS71" s="773"/>
      <c r="AT71" s="773"/>
      <c r="AU71" s="773">
        <v>0</v>
      </c>
      <c r="AV71" s="773">
        <v>0</v>
      </c>
      <c r="AW71" s="773">
        <v>0</v>
      </c>
      <c r="AX71" s="773">
        <v>0</v>
      </c>
      <c r="AY71" s="773">
        <v>0</v>
      </c>
      <c r="AZ71" s="773">
        <v>0</v>
      </c>
      <c r="BA71" s="773">
        <v>0</v>
      </c>
      <c r="BB71" s="773">
        <v>0</v>
      </c>
      <c r="BC71" s="773">
        <v>0</v>
      </c>
      <c r="BD71" s="773">
        <v>0</v>
      </c>
      <c r="BE71" s="773">
        <v>0</v>
      </c>
      <c r="BF71" s="773">
        <v>0</v>
      </c>
      <c r="BG71" s="773">
        <v>0</v>
      </c>
      <c r="BH71" s="773">
        <v>0</v>
      </c>
      <c r="BI71" s="773">
        <v>0</v>
      </c>
      <c r="BJ71" s="773">
        <v>0</v>
      </c>
      <c r="BK71" s="773">
        <v>0</v>
      </c>
      <c r="BL71" s="773">
        <v>0</v>
      </c>
      <c r="BM71" s="773">
        <v>0</v>
      </c>
      <c r="BN71" s="773">
        <v>0</v>
      </c>
      <c r="BO71" s="773">
        <v>0</v>
      </c>
      <c r="BP71" s="773">
        <v>0</v>
      </c>
      <c r="BQ71" s="773">
        <v>0</v>
      </c>
      <c r="BR71" s="773">
        <v>0</v>
      </c>
      <c r="BS71" s="773">
        <v>0</v>
      </c>
      <c r="BT71" s="774">
        <v>0</v>
      </c>
    </row>
    <row r="72" spans="2:73">
      <c r="B72" s="769" t="s">
        <v>208</v>
      </c>
      <c r="C72" s="769" t="s">
        <v>1040</v>
      </c>
      <c r="D72" s="769" t="s">
        <v>119</v>
      </c>
      <c r="E72" s="769"/>
      <c r="F72" s="769"/>
      <c r="G72" s="769"/>
      <c r="H72" s="769">
        <v>2019</v>
      </c>
      <c r="I72" s="770"/>
      <c r="J72" s="556" t="s">
        <v>592</v>
      </c>
      <c r="K72" s="771"/>
      <c r="L72" s="772"/>
      <c r="M72" s="773"/>
      <c r="N72" s="773"/>
      <c r="O72" s="773"/>
      <c r="P72" s="773">
        <v>0</v>
      </c>
      <c r="Q72" s="773">
        <v>0</v>
      </c>
      <c r="R72" s="773">
        <v>0</v>
      </c>
      <c r="S72" s="773">
        <v>0</v>
      </c>
      <c r="T72" s="773">
        <v>0</v>
      </c>
      <c r="U72" s="773">
        <v>0</v>
      </c>
      <c r="V72" s="773">
        <v>0</v>
      </c>
      <c r="W72" s="773">
        <v>0</v>
      </c>
      <c r="X72" s="773">
        <v>0</v>
      </c>
      <c r="Y72" s="773">
        <v>0</v>
      </c>
      <c r="Z72" s="773">
        <v>0</v>
      </c>
      <c r="AA72" s="773">
        <v>0</v>
      </c>
      <c r="AB72" s="773">
        <v>0</v>
      </c>
      <c r="AC72" s="773">
        <v>0</v>
      </c>
      <c r="AD72" s="773">
        <v>0</v>
      </c>
      <c r="AE72" s="773">
        <v>0</v>
      </c>
      <c r="AF72" s="773">
        <v>0</v>
      </c>
      <c r="AG72" s="773">
        <v>0</v>
      </c>
      <c r="AH72" s="773">
        <v>0</v>
      </c>
      <c r="AI72" s="773">
        <v>0</v>
      </c>
      <c r="AJ72" s="773">
        <v>0</v>
      </c>
      <c r="AK72" s="773">
        <v>0</v>
      </c>
      <c r="AL72" s="773">
        <v>0</v>
      </c>
      <c r="AM72" s="773">
        <v>0</v>
      </c>
      <c r="AN72" s="773">
        <v>0</v>
      </c>
      <c r="AO72" s="774">
        <v>0</v>
      </c>
      <c r="AP72" s="771"/>
      <c r="AQ72" s="772"/>
      <c r="AR72" s="773"/>
      <c r="AS72" s="773"/>
      <c r="AT72" s="773"/>
      <c r="AU72" s="773">
        <v>0</v>
      </c>
      <c r="AV72" s="773">
        <v>0</v>
      </c>
      <c r="AW72" s="773">
        <v>0</v>
      </c>
      <c r="AX72" s="773">
        <v>0</v>
      </c>
      <c r="AY72" s="773">
        <v>0</v>
      </c>
      <c r="AZ72" s="773">
        <v>0</v>
      </c>
      <c r="BA72" s="773">
        <v>0</v>
      </c>
      <c r="BB72" s="773">
        <v>0</v>
      </c>
      <c r="BC72" s="773">
        <v>0</v>
      </c>
      <c r="BD72" s="773">
        <v>0</v>
      </c>
      <c r="BE72" s="773">
        <v>0</v>
      </c>
      <c r="BF72" s="773">
        <v>0</v>
      </c>
      <c r="BG72" s="773">
        <v>0</v>
      </c>
      <c r="BH72" s="773">
        <v>0</v>
      </c>
      <c r="BI72" s="773">
        <v>0</v>
      </c>
      <c r="BJ72" s="773">
        <v>0</v>
      </c>
      <c r="BK72" s="773">
        <v>0</v>
      </c>
      <c r="BL72" s="773">
        <v>0</v>
      </c>
      <c r="BM72" s="773">
        <v>0</v>
      </c>
      <c r="BN72" s="773">
        <v>0</v>
      </c>
      <c r="BO72" s="773">
        <v>0</v>
      </c>
      <c r="BP72" s="773">
        <v>0</v>
      </c>
      <c r="BQ72" s="773">
        <v>0</v>
      </c>
      <c r="BR72" s="773">
        <v>0</v>
      </c>
      <c r="BS72" s="773">
        <v>0</v>
      </c>
      <c r="BT72" s="774">
        <v>0</v>
      </c>
    </row>
    <row r="73" spans="2:73">
      <c r="B73" s="769" t="s">
        <v>208</v>
      </c>
      <c r="C73" s="769" t="s">
        <v>1037</v>
      </c>
      <c r="D73" s="769" t="s">
        <v>1047</v>
      </c>
      <c r="E73" s="769"/>
      <c r="F73" s="769"/>
      <c r="G73" s="769"/>
      <c r="H73" s="769">
        <v>2019</v>
      </c>
      <c r="I73" s="770"/>
      <c r="J73" s="556" t="s">
        <v>592</v>
      </c>
      <c r="K73" s="771"/>
      <c r="L73" s="772"/>
      <c r="M73" s="773"/>
      <c r="N73" s="773"/>
      <c r="O73" s="773"/>
      <c r="P73" s="773">
        <v>0</v>
      </c>
      <c r="Q73" s="773">
        <v>0</v>
      </c>
      <c r="R73" s="773">
        <v>0</v>
      </c>
      <c r="S73" s="773">
        <v>0</v>
      </c>
      <c r="T73" s="773">
        <v>0.69</v>
      </c>
      <c r="U73" s="773">
        <v>0.69</v>
      </c>
      <c r="V73" s="773">
        <v>0.69</v>
      </c>
      <c r="W73" s="773">
        <v>0.69</v>
      </c>
      <c r="X73" s="773">
        <v>0.69</v>
      </c>
      <c r="Y73" s="773">
        <v>0.69</v>
      </c>
      <c r="Z73" s="773">
        <v>0.69</v>
      </c>
      <c r="AA73" s="773">
        <v>0.69</v>
      </c>
      <c r="AB73" s="773">
        <v>0.69</v>
      </c>
      <c r="AC73" s="773">
        <v>0.69</v>
      </c>
      <c r="AD73" s="773">
        <v>0</v>
      </c>
      <c r="AE73" s="773">
        <v>0</v>
      </c>
      <c r="AF73" s="773">
        <v>0</v>
      </c>
      <c r="AG73" s="773">
        <v>0</v>
      </c>
      <c r="AH73" s="773">
        <v>0</v>
      </c>
      <c r="AI73" s="773">
        <v>0</v>
      </c>
      <c r="AJ73" s="773">
        <v>0</v>
      </c>
      <c r="AK73" s="773">
        <v>0</v>
      </c>
      <c r="AL73" s="773">
        <v>0</v>
      </c>
      <c r="AM73" s="773">
        <v>0</v>
      </c>
      <c r="AN73" s="773">
        <v>0</v>
      </c>
      <c r="AO73" s="774">
        <v>0</v>
      </c>
      <c r="AP73" s="771"/>
      <c r="AQ73" s="772"/>
      <c r="AR73" s="773"/>
      <c r="AS73" s="773"/>
      <c r="AT73" s="773"/>
      <c r="AU73" s="773">
        <v>0</v>
      </c>
      <c r="AV73" s="773">
        <v>0</v>
      </c>
      <c r="AW73" s="773">
        <v>0</v>
      </c>
      <c r="AX73" s="773">
        <v>0</v>
      </c>
      <c r="AY73" s="773">
        <v>2684.618320834395</v>
      </c>
      <c r="AZ73" s="773">
        <v>2684.618320834395</v>
      </c>
      <c r="BA73" s="773">
        <v>2684.618320834395</v>
      </c>
      <c r="BB73" s="773">
        <v>2684.618320834395</v>
      </c>
      <c r="BC73" s="773">
        <v>2684.618320834395</v>
      </c>
      <c r="BD73" s="773">
        <v>2684.618320834395</v>
      </c>
      <c r="BE73" s="773">
        <v>2684.618320834395</v>
      </c>
      <c r="BF73" s="773">
        <v>2684.618320834395</v>
      </c>
      <c r="BG73" s="773">
        <v>2684.618320834395</v>
      </c>
      <c r="BH73" s="773">
        <v>2684.618320834395</v>
      </c>
      <c r="BI73" s="773">
        <v>0</v>
      </c>
      <c r="BJ73" s="773">
        <v>0</v>
      </c>
      <c r="BK73" s="773">
        <v>0</v>
      </c>
      <c r="BL73" s="773">
        <v>0</v>
      </c>
      <c r="BM73" s="773">
        <v>0</v>
      </c>
      <c r="BN73" s="773">
        <v>0</v>
      </c>
      <c r="BO73" s="773">
        <v>0</v>
      </c>
      <c r="BP73" s="773">
        <v>0</v>
      </c>
      <c r="BQ73" s="773">
        <v>0</v>
      </c>
      <c r="BR73" s="773">
        <v>0</v>
      </c>
      <c r="BS73" s="773">
        <v>0</v>
      </c>
      <c r="BT73" s="774">
        <v>0</v>
      </c>
    </row>
    <row r="74" spans="2:73">
      <c r="B74" s="769" t="s">
        <v>208</v>
      </c>
      <c r="C74" s="769" t="s">
        <v>1040</v>
      </c>
      <c r="D74" s="769" t="s">
        <v>120</v>
      </c>
      <c r="E74" s="769"/>
      <c r="F74" s="769"/>
      <c r="G74" s="769"/>
      <c r="H74" s="769">
        <v>2019</v>
      </c>
      <c r="I74" s="770"/>
      <c r="J74" s="556" t="s">
        <v>592</v>
      </c>
      <c r="K74" s="771"/>
      <c r="L74" s="772"/>
      <c r="M74" s="773"/>
      <c r="N74" s="773"/>
      <c r="O74" s="773"/>
      <c r="P74" s="773">
        <v>0</v>
      </c>
      <c r="Q74" s="773">
        <v>0</v>
      </c>
      <c r="R74" s="773">
        <v>0</v>
      </c>
      <c r="S74" s="773">
        <v>0</v>
      </c>
      <c r="T74" s="773">
        <v>165.87865145228218</v>
      </c>
      <c r="U74" s="773">
        <v>165.87865145228218</v>
      </c>
      <c r="V74" s="773">
        <v>165.87865145228218</v>
      </c>
      <c r="W74" s="773">
        <v>165.87865145228218</v>
      </c>
      <c r="X74" s="773">
        <v>165.87865145228218</v>
      </c>
      <c r="Y74" s="773">
        <v>165.87865145228218</v>
      </c>
      <c r="Z74" s="773">
        <v>165.87865145228218</v>
      </c>
      <c r="AA74" s="773">
        <v>165.87865145228218</v>
      </c>
      <c r="AB74" s="773">
        <v>165.87865145228218</v>
      </c>
      <c r="AC74" s="773">
        <v>165.87865145228218</v>
      </c>
      <c r="AD74" s="773">
        <v>165.87865145228218</v>
      </c>
      <c r="AE74" s="773">
        <v>165.87865145228218</v>
      </c>
      <c r="AF74" s="773">
        <v>165.87865145228218</v>
      </c>
      <c r="AG74" s="773">
        <v>165.87865145228218</v>
      </c>
      <c r="AH74" s="773">
        <v>165.87865145228218</v>
      </c>
      <c r="AI74" s="773">
        <v>152.63266390041497</v>
      </c>
      <c r="AJ74" s="773">
        <v>145.21977178423239</v>
      </c>
      <c r="AK74" s="773">
        <v>145.21977178423239</v>
      </c>
      <c r="AL74" s="773">
        <v>145.21977178423239</v>
      </c>
      <c r="AM74" s="773">
        <v>145.21977178423239</v>
      </c>
      <c r="AN74" s="773">
        <v>145.21977178423239</v>
      </c>
      <c r="AO74" s="774">
        <v>145.21977178423239</v>
      </c>
      <c r="AP74" s="771"/>
      <c r="AQ74" s="772"/>
      <c r="AR74" s="773"/>
      <c r="AS74" s="773"/>
      <c r="AT74" s="773"/>
      <c r="AU74" s="773">
        <v>0</v>
      </c>
      <c r="AV74" s="773">
        <v>0</v>
      </c>
      <c r="AW74" s="773">
        <v>0</v>
      </c>
      <c r="AX74" s="773">
        <v>0</v>
      </c>
      <c r="AY74" s="773">
        <v>928948.36726989166</v>
      </c>
      <c r="AZ74" s="773">
        <v>928948.36726989166</v>
      </c>
      <c r="BA74" s="773">
        <v>928948.36726989166</v>
      </c>
      <c r="BB74" s="773">
        <v>928948.36726989166</v>
      </c>
      <c r="BC74" s="773">
        <v>928948.36726989166</v>
      </c>
      <c r="BD74" s="773">
        <v>928948.36726989166</v>
      </c>
      <c r="BE74" s="773">
        <v>928948.36726989166</v>
      </c>
      <c r="BF74" s="773">
        <v>928948.36726989166</v>
      </c>
      <c r="BG74" s="773">
        <v>928948.36726989166</v>
      </c>
      <c r="BH74" s="773">
        <v>928948.36726989166</v>
      </c>
      <c r="BI74" s="773">
        <v>928948.36726989166</v>
      </c>
      <c r="BJ74" s="773">
        <v>928948.36726989166</v>
      </c>
      <c r="BK74" s="773">
        <v>928948.36726989166</v>
      </c>
      <c r="BL74" s="773">
        <v>928948.36726989166</v>
      </c>
      <c r="BM74" s="773">
        <v>928948.36726989166</v>
      </c>
      <c r="BN74" s="773">
        <v>793927.14367513126</v>
      </c>
      <c r="BO74" s="773">
        <v>718205.21427856735</v>
      </c>
      <c r="BP74" s="773">
        <v>718205.21427856735</v>
      </c>
      <c r="BQ74" s="773">
        <v>718205.21427856735</v>
      </c>
      <c r="BR74" s="773">
        <v>718205.21427856735</v>
      </c>
      <c r="BS74" s="773">
        <v>718205.21427856735</v>
      </c>
      <c r="BT74" s="774">
        <v>718205.21427856735</v>
      </c>
    </row>
    <row r="75" spans="2:73">
      <c r="B75" s="769" t="s">
        <v>208</v>
      </c>
      <c r="C75" s="769" t="s">
        <v>1040</v>
      </c>
      <c r="D75" s="769" t="s">
        <v>121</v>
      </c>
      <c r="E75" s="769"/>
      <c r="F75" s="769"/>
      <c r="G75" s="769"/>
      <c r="H75" s="769">
        <v>2019</v>
      </c>
      <c r="I75" s="770"/>
      <c r="J75" s="556" t="s">
        <v>592</v>
      </c>
      <c r="K75" s="771"/>
      <c r="L75" s="772"/>
      <c r="M75" s="773"/>
      <c r="N75" s="773"/>
      <c r="O75" s="773"/>
      <c r="P75" s="773">
        <v>0</v>
      </c>
      <c r="Q75" s="773">
        <v>0</v>
      </c>
      <c r="R75" s="773">
        <v>0</v>
      </c>
      <c r="S75" s="773">
        <v>0</v>
      </c>
      <c r="T75" s="773">
        <v>17.063716814159278</v>
      </c>
      <c r="U75" s="773">
        <v>17.063716814159278</v>
      </c>
      <c r="V75" s="773">
        <v>17.063716814159278</v>
      </c>
      <c r="W75" s="773">
        <v>17.063716814159278</v>
      </c>
      <c r="X75" s="773">
        <v>17.063716814159278</v>
      </c>
      <c r="Y75" s="773">
        <v>0</v>
      </c>
      <c r="Z75" s="773">
        <v>0</v>
      </c>
      <c r="AA75" s="773">
        <v>0</v>
      </c>
      <c r="AB75" s="773">
        <v>0</v>
      </c>
      <c r="AC75" s="773">
        <v>0</v>
      </c>
      <c r="AD75" s="773">
        <v>0</v>
      </c>
      <c r="AE75" s="773">
        <v>0</v>
      </c>
      <c r="AF75" s="773">
        <v>0</v>
      </c>
      <c r="AG75" s="773">
        <v>0</v>
      </c>
      <c r="AH75" s="773">
        <v>0</v>
      </c>
      <c r="AI75" s="773">
        <v>0</v>
      </c>
      <c r="AJ75" s="773">
        <v>0</v>
      </c>
      <c r="AK75" s="773">
        <v>0</v>
      </c>
      <c r="AL75" s="773">
        <v>0</v>
      </c>
      <c r="AM75" s="773">
        <v>0</v>
      </c>
      <c r="AN75" s="773">
        <v>0</v>
      </c>
      <c r="AO75" s="774">
        <v>0</v>
      </c>
      <c r="AP75" s="771"/>
      <c r="AQ75" s="772"/>
      <c r="AR75" s="773"/>
      <c r="AS75" s="773"/>
      <c r="AT75" s="773"/>
      <c r="AU75" s="773">
        <v>0</v>
      </c>
      <c r="AV75" s="773">
        <v>0</v>
      </c>
      <c r="AW75" s="773">
        <v>0</v>
      </c>
      <c r="AX75" s="773">
        <v>0</v>
      </c>
      <c r="AY75" s="773">
        <v>37420.864578834306</v>
      </c>
      <c r="AZ75" s="773">
        <v>37420.864578834306</v>
      </c>
      <c r="BA75" s="773">
        <v>37420.864578834306</v>
      </c>
      <c r="BB75" s="773">
        <v>37420.864578834306</v>
      </c>
      <c r="BC75" s="773">
        <v>37420.864578834306</v>
      </c>
      <c r="BD75" s="773">
        <v>0</v>
      </c>
      <c r="BE75" s="773">
        <v>0</v>
      </c>
      <c r="BF75" s="773">
        <v>0</v>
      </c>
      <c r="BG75" s="773">
        <v>0</v>
      </c>
      <c r="BH75" s="773">
        <v>0</v>
      </c>
      <c r="BI75" s="773">
        <v>0</v>
      </c>
      <c r="BJ75" s="773">
        <v>0</v>
      </c>
      <c r="BK75" s="773">
        <v>0</v>
      </c>
      <c r="BL75" s="773">
        <v>0</v>
      </c>
      <c r="BM75" s="773">
        <v>0</v>
      </c>
      <c r="BN75" s="773">
        <v>0</v>
      </c>
      <c r="BO75" s="773">
        <v>0</v>
      </c>
      <c r="BP75" s="773">
        <v>0</v>
      </c>
      <c r="BQ75" s="773">
        <v>0</v>
      </c>
      <c r="BR75" s="773">
        <v>0</v>
      </c>
      <c r="BS75" s="773">
        <v>0</v>
      </c>
      <c r="BT75" s="774">
        <v>0</v>
      </c>
    </row>
    <row r="76" spans="2:73">
      <c r="B76" s="769" t="s">
        <v>208</v>
      </c>
      <c r="C76" s="769" t="s">
        <v>1040</v>
      </c>
      <c r="D76" s="813" t="s">
        <v>1042</v>
      </c>
      <c r="E76" s="813"/>
      <c r="F76" s="813"/>
      <c r="G76" s="813"/>
      <c r="H76" s="813">
        <v>2019</v>
      </c>
      <c r="I76" s="556"/>
      <c r="J76" s="556" t="s">
        <v>585</v>
      </c>
      <c r="K76" s="39"/>
      <c r="L76" s="600"/>
      <c r="M76" s="601"/>
      <c r="N76" s="601"/>
      <c r="O76" s="601"/>
      <c r="P76" s="601"/>
      <c r="Q76" s="601"/>
      <c r="R76" s="601"/>
      <c r="S76" s="601"/>
      <c r="T76" s="601">
        <v>0</v>
      </c>
      <c r="U76" s="601">
        <v>0</v>
      </c>
      <c r="V76" s="601">
        <v>0</v>
      </c>
      <c r="W76" s="601">
        <v>0</v>
      </c>
      <c r="X76" s="601">
        <v>0</v>
      </c>
      <c r="Y76" s="601">
        <v>0</v>
      </c>
      <c r="Z76" s="601">
        <v>0</v>
      </c>
      <c r="AA76" s="601">
        <v>0</v>
      </c>
      <c r="AB76" s="601">
        <v>0</v>
      </c>
      <c r="AC76" s="601">
        <v>0</v>
      </c>
      <c r="AD76" s="601">
        <v>0</v>
      </c>
      <c r="AE76" s="601">
        <v>0</v>
      </c>
      <c r="AF76" s="601">
        <v>0</v>
      </c>
      <c r="AG76" s="601">
        <v>0</v>
      </c>
      <c r="AH76" s="601">
        <v>0</v>
      </c>
      <c r="AI76" s="601">
        <v>0</v>
      </c>
      <c r="AJ76" s="601">
        <v>0</v>
      </c>
      <c r="AK76" s="601">
        <v>0</v>
      </c>
      <c r="AL76" s="601">
        <v>0</v>
      </c>
      <c r="AM76" s="601">
        <v>0</v>
      </c>
      <c r="AN76" s="601">
        <v>0</v>
      </c>
      <c r="AO76" s="602">
        <v>0</v>
      </c>
      <c r="AP76" s="39"/>
      <c r="AQ76" s="600"/>
      <c r="AR76" s="601"/>
      <c r="AS76" s="601"/>
      <c r="AT76" s="601"/>
      <c r="AU76" s="601"/>
      <c r="AV76" s="601"/>
      <c r="AW76" s="601"/>
      <c r="AX76" s="601"/>
      <c r="AY76" s="601">
        <v>657510</v>
      </c>
      <c r="AZ76" s="601">
        <v>657510</v>
      </c>
      <c r="BA76" s="601">
        <v>657510</v>
      </c>
      <c r="BB76" s="601">
        <v>657510</v>
      </c>
      <c r="BC76" s="601">
        <v>657510</v>
      </c>
      <c r="BD76" s="601">
        <v>657510</v>
      </c>
      <c r="BE76" s="601">
        <v>657510</v>
      </c>
      <c r="BF76" s="601">
        <v>657510</v>
      </c>
      <c r="BG76" s="601">
        <v>647056.69706687564</v>
      </c>
      <c r="BH76" s="601">
        <v>543621.10386482032</v>
      </c>
      <c r="BI76" s="601">
        <v>345508.97733390029</v>
      </c>
      <c r="BJ76" s="601">
        <v>231118.99291802206</v>
      </c>
      <c r="BK76" s="601">
        <v>151644.96844424802</v>
      </c>
      <c r="BL76" s="601">
        <v>0</v>
      </c>
      <c r="BM76" s="601">
        <v>0</v>
      </c>
      <c r="BN76" s="601">
        <v>0</v>
      </c>
      <c r="BO76" s="601">
        <v>0</v>
      </c>
      <c r="BP76" s="601">
        <v>0</v>
      </c>
      <c r="BQ76" s="601">
        <v>0</v>
      </c>
      <c r="BR76" s="601">
        <v>0</v>
      </c>
      <c r="BS76" s="601">
        <v>0</v>
      </c>
      <c r="BT76" s="602">
        <v>0</v>
      </c>
    </row>
    <row r="77" spans="2:73">
      <c r="B77" s="769" t="s">
        <v>208</v>
      </c>
      <c r="C77" s="769" t="s">
        <v>1040</v>
      </c>
      <c r="D77" s="813" t="s">
        <v>121</v>
      </c>
      <c r="E77" s="813"/>
      <c r="F77" s="813"/>
      <c r="G77" s="813"/>
      <c r="H77" s="813">
        <v>2019</v>
      </c>
      <c r="I77" s="556"/>
      <c r="J77" s="556" t="s">
        <v>585</v>
      </c>
      <c r="K77" s="39"/>
      <c r="L77" s="600"/>
      <c r="M77" s="601"/>
      <c r="N77" s="601"/>
      <c r="O77" s="601"/>
      <c r="P77" s="601"/>
      <c r="Q77" s="601"/>
      <c r="R77" s="601"/>
      <c r="S77" s="601"/>
      <c r="T77" s="601">
        <v>12.180530973451317</v>
      </c>
      <c r="U77" s="601">
        <v>12.180530973451317</v>
      </c>
      <c r="V77" s="601">
        <v>12.180530973451317</v>
      </c>
      <c r="W77" s="601">
        <v>12.180530973451317</v>
      </c>
      <c r="X77" s="601">
        <v>12.180530973451317</v>
      </c>
      <c r="Y77" s="601">
        <v>0</v>
      </c>
      <c r="Z77" s="601">
        <v>0</v>
      </c>
      <c r="AA77" s="601">
        <v>0</v>
      </c>
      <c r="AB77" s="601">
        <v>0</v>
      </c>
      <c r="AC77" s="601">
        <v>0</v>
      </c>
      <c r="AD77" s="601">
        <v>0</v>
      </c>
      <c r="AE77" s="601">
        <v>0</v>
      </c>
      <c r="AF77" s="601">
        <v>0</v>
      </c>
      <c r="AG77" s="601">
        <v>0</v>
      </c>
      <c r="AH77" s="601">
        <v>0</v>
      </c>
      <c r="AI77" s="601">
        <v>0</v>
      </c>
      <c r="AJ77" s="601">
        <v>0</v>
      </c>
      <c r="AK77" s="601">
        <v>0</v>
      </c>
      <c r="AL77" s="601">
        <v>0</v>
      </c>
      <c r="AM77" s="601">
        <v>0</v>
      </c>
      <c r="AN77" s="601">
        <v>0</v>
      </c>
      <c r="AO77" s="602">
        <v>0</v>
      </c>
      <c r="AP77" s="39"/>
      <c r="AQ77" s="600"/>
      <c r="AR77" s="601"/>
      <c r="AS77" s="601"/>
      <c r="AT77" s="601"/>
      <c r="AU77" s="601"/>
      <c r="AV77" s="601"/>
      <c r="AW77" s="601"/>
      <c r="AX77" s="601"/>
      <c r="AY77" s="601">
        <v>64755.119928219749</v>
      </c>
      <c r="AZ77" s="601">
        <v>64755.119928219749</v>
      </c>
      <c r="BA77" s="601">
        <v>64755.119928219749</v>
      </c>
      <c r="BB77" s="601">
        <v>64755.119928219749</v>
      </c>
      <c r="BC77" s="601">
        <v>64755.119928219749</v>
      </c>
      <c r="BD77" s="601">
        <v>0</v>
      </c>
      <c r="BE77" s="601">
        <v>0</v>
      </c>
      <c r="BF77" s="601">
        <v>0</v>
      </c>
      <c r="BG77" s="601">
        <v>0</v>
      </c>
      <c r="BH77" s="601">
        <v>0</v>
      </c>
      <c r="BI77" s="601">
        <v>0</v>
      </c>
      <c r="BJ77" s="601">
        <v>0</v>
      </c>
      <c r="BK77" s="601">
        <v>0</v>
      </c>
      <c r="BL77" s="601">
        <v>0</v>
      </c>
      <c r="BM77" s="601">
        <v>0</v>
      </c>
      <c r="BN77" s="601">
        <v>0</v>
      </c>
      <c r="BO77" s="601">
        <v>0</v>
      </c>
      <c r="BP77" s="601">
        <v>0</v>
      </c>
      <c r="BQ77" s="601">
        <v>0</v>
      </c>
      <c r="BR77" s="601">
        <v>0</v>
      </c>
      <c r="BS77" s="601">
        <v>0</v>
      </c>
      <c r="BT77" s="602">
        <v>0</v>
      </c>
    </row>
    <row r="78" spans="2:73">
      <c r="B78" s="769" t="s">
        <v>208</v>
      </c>
      <c r="C78" s="769" t="s">
        <v>1040</v>
      </c>
      <c r="D78" s="813" t="s">
        <v>120</v>
      </c>
      <c r="E78" s="813"/>
      <c r="F78" s="813"/>
      <c r="G78" s="813"/>
      <c r="H78" s="813">
        <v>2019</v>
      </c>
      <c r="I78" s="556"/>
      <c r="J78" s="556" t="s">
        <v>585</v>
      </c>
      <c r="K78" s="39"/>
      <c r="L78" s="600"/>
      <c r="M78" s="601"/>
      <c r="N78" s="601"/>
      <c r="O78" s="601"/>
      <c r="P78" s="601"/>
      <c r="Q78" s="601"/>
      <c r="R78" s="601"/>
      <c r="S78" s="601"/>
      <c r="T78" s="601">
        <v>1014.1893360995853</v>
      </c>
      <c r="U78" s="601">
        <v>1014.1893360995853</v>
      </c>
      <c r="V78" s="601">
        <v>1014.1893360995853</v>
      </c>
      <c r="W78" s="601">
        <v>1014.1893360995853</v>
      </c>
      <c r="X78" s="601">
        <v>1014.1893360995853</v>
      </c>
      <c r="Y78" s="601">
        <v>1014.1893360995853</v>
      </c>
      <c r="Z78" s="601">
        <v>1014.1893360995853</v>
      </c>
      <c r="AA78" s="601">
        <v>1014.1893360995853</v>
      </c>
      <c r="AB78" s="601">
        <v>1014.1893360995853</v>
      </c>
      <c r="AC78" s="601">
        <v>1014.1893360995853</v>
      </c>
      <c r="AD78" s="601">
        <v>1014.1893360995853</v>
      </c>
      <c r="AE78" s="601">
        <v>1014.1893360995853</v>
      </c>
      <c r="AF78" s="601">
        <v>1014.1893360995853</v>
      </c>
      <c r="AG78" s="601">
        <v>1014.1893360995853</v>
      </c>
      <c r="AH78" s="601">
        <v>1014.1893360995853</v>
      </c>
      <c r="AI78" s="601">
        <v>933.20278838174283</v>
      </c>
      <c r="AJ78" s="601">
        <v>887.88004149377605</v>
      </c>
      <c r="AK78" s="601">
        <v>887.88004149377605</v>
      </c>
      <c r="AL78" s="601">
        <v>887.88004149377605</v>
      </c>
      <c r="AM78" s="601">
        <v>887.88004149377605</v>
      </c>
      <c r="AN78" s="601">
        <v>887.88004149377605</v>
      </c>
      <c r="AO78" s="602">
        <v>887.88004149377605</v>
      </c>
      <c r="AP78" s="39"/>
      <c r="AQ78" s="600"/>
      <c r="AR78" s="601"/>
      <c r="AS78" s="601"/>
      <c r="AT78" s="601"/>
      <c r="AU78" s="601"/>
      <c r="AV78" s="601"/>
      <c r="AW78" s="601"/>
      <c r="AX78" s="601"/>
      <c r="AY78" s="601">
        <v>2809059.3763993653</v>
      </c>
      <c r="AZ78" s="601">
        <v>2809059.3763993653</v>
      </c>
      <c r="BA78" s="601">
        <v>2809059.3763993653</v>
      </c>
      <c r="BB78" s="601">
        <v>2809059.3763993653</v>
      </c>
      <c r="BC78" s="601">
        <v>2809059.3763993653</v>
      </c>
      <c r="BD78" s="601">
        <v>2809059.3763993653</v>
      </c>
      <c r="BE78" s="601">
        <v>2809059.3763993653</v>
      </c>
      <c r="BF78" s="601">
        <v>2809059.3763993653</v>
      </c>
      <c r="BG78" s="601">
        <v>2809059.3763993653</v>
      </c>
      <c r="BH78" s="601">
        <v>2809059.3763993653</v>
      </c>
      <c r="BI78" s="601">
        <v>2809059.3763993653</v>
      </c>
      <c r="BJ78" s="601">
        <v>2809059.3763993653</v>
      </c>
      <c r="BK78" s="601">
        <v>2809059.3763993653</v>
      </c>
      <c r="BL78" s="601">
        <v>2809059.3763993653</v>
      </c>
      <c r="BM78" s="601">
        <v>2809059.3763993653</v>
      </c>
      <c r="BN78" s="601">
        <v>2400766.8947984129</v>
      </c>
      <c r="BO78" s="601">
        <v>2171790.3410254628</v>
      </c>
      <c r="BP78" s="601">
        <v>2171790.3410254628</v>
      </c>
      <c r="BQ78" s="601">
        <v>2171790.3410254628</v>
      </c>
      <c r="BR78" s="601">
        <v>2171790.3410254628</v>
      </c>
      <c r="BS78" s="601">
        <v>2171790.3410254628</v>
      </c>
      <c r="BT78" s="602">
        <v>2171790.3410254628</v>
      </c>
    </row>
    <row r="79" spans="2:73" ht="15.75">
      <c r="B79" s="769" t="s">
        <v>208</v>
      </c>
      <c r="C79" s="813" t="s">
        <v>1037</v>
      </c>
      <c r="D79" s="813" t="s">
        <v>115</v>
      </c>
      <c r="E79" s="813"/>
      <c r="F79" s="813"/>
      <c r="G79" s="813"/>
      <c r="H79" s="813">
        <v>2019</v>
      </c>
      <c r="I79" s="556"/>
      <c r="J79" s="556" t="s">
        <v>585</v>
      </c>
      <c r="K79" s="39"/>
      <c r="L79" s="600"/>
      <c r="M79" s="601"/>
      <c r="N79" s="601"/>
      <c r="O79" s="601"/>
      <c r="P79" s="601"/>
      <c r="Q79" s="601"/>
      <c r="R79" s="601"/>
      <c r="S79" s="601"/>
      <c r="T79" s="601">
        <v>15.531690721649488</v>
      </c>
      <c r="U79" s="601">
        <v>15.531690721649488</v>
      </c>
      <c r="V79" s="601">
        <v>15.531690721649488</v>
      </c>
      <c r="W79" s="601">
        <v>15.531690721649488</v>
      </c>
      <c r="X79" s="601">
        <v>15.531690721649488</v>
      </c>
      <c r="Y79" s="601">
        <v>15.531690721649488</v>
      </c>
      <c r="Z79" s="601">
        <v>15.531690721649488</v>
      </c>
      <c r="AA79" s="601">
        <v>15.531690721649488</v>
      </c>
      <c r="AB79" s="601">
        <v>15.531690721649488</v>
      </c>
      <c r="AC79" s="601">
        <v>15.531690721649488</v>
      </c>
      <c r="AD79" s="601">
        <v>15.531690721649488</v>
      </c>
      <c r="AE79" s="601">
        <v>15.531690721649488</v>
      </c>
      <c r="AF79" s="601">
        <v>15.531690721649488</v>
      </c>
      <c r="AG79" s="601">
        <v>15.531690721649488</v>
      </c>
      <c r="AH79" s="601">
        <v>15.531690721649488</v>
      </c>
      <c r="AI79" s="601">
        <v>9.7870927835051571</v>
      </c>
      <c r="AJ79" s="601">
        <v>8.2977525773195904</v>
      </c>
      <c r="AK79" s="601">
        <v>8.2977525773195904</v>
      </c>
      <c r="AL79" s="601">
        <v>8.2977525773195904</v>
      </c>
      <c r="AM79" s="601">
        <v>8.2977525773195904</v>
      </c>
      <c r="AN79" s="601">
        <v>8.2977525773195904</v>
      </c>
      <c r="AO79" s="602">
        <v>8.2977525773195904</v>
      </c>
      <c r="AP79" s="39"/>
      <c r="AQ79" s="600"/>
      <c r="AR79" s="601"/>
      <c r="AS79" s="601"/>
      <c r="AT79" s="601"/>
      <c r="AU79" s="601"/>
      <c r="AV79" s="601"/>
      <c r="AW79" s="601"/>
      <c r="AX79" s="601"/>
      <c r="AY79" s="601">
        <v>406570.72792822792</v>
      </c>
      <c r="AZ79" s="601">
        <v>406570.72792822792</v>
      </c>
      <c r="BA79" s="601">
        <v>406570.72792822792</v>
      </c>
      <c r="BB79" s="601">
        <v>406570.72792822792</v>
      </c>
      <c r="BC79" s="601">
        <v>406570.72792822792</v>
      </c>
      <c r="BD79" s="601">
        <v>406570.72792822792</v>
      </c>
      <c r="BE79" s="601">
        <v>406570.72792822792</v>
      </c>
      <c r="BF79" s="601">
        <v>406570.72792822792</v>
      </c>
      <c r="BG79" s="601">
        <v>406570.72792822792</v>
      </c>
      <c r="BH79" s="601">
        <v>406570.72792822792</v>
      </c>
      <c r="BI79" s="601">
        <v>395749.51917308883</v>
      </c>
      <c r="BJ79" s="601">
        <v>395749.51917308883</v>
      </c>
      <c r="BK79" s="601">
        <v>395749.51917308883</v>
      </c>
      <c r="BL79" s="601">
        <v>395749.51917308883</v>
      </c>
      <c r="BM79" s="601">
        <v>395749.51917308883</v>
      </c>
      <c r="BN79" s="601">
        <v>306747.05434511229</v>
      </c>
      <c r="BO79" s="601">
        <v>130819.02652840427</v>
      </c>
      <c r="BP79" s="601">
        <v>130791.51789477188</v>
      </c>
      <c r="BQ79" s="601">
        <v>130791.51789477188</v>
      </c>
      <c r="BR79" s="601">
        <v>130791.51789477188</v>
      </c>
      <c r="BS79" s="601">
        <v>130736.50062750712</v>
      </c>
      <c r="BT79" s="602">
        <v>130736.50062750712</v>
      </c>
      <c r="BU79" s="13"/>
    </row>
    <row r="80" spans="2:73" ht="15.75">
      <c r="B80" s="769" t="s">
        <v>208</v>
      </c>
      <c r="C80" s="769" t="s">
        <v>1040</v>
      </c>
      <c r="D80" s="813" t="s">
        <v>118</v>
      </c>
      <c r="E80" s="813"/>
      <c r="F80" s="813"/>
      <c r="G80" s="813"/>
      <c r="H80" s="813">
        <v>2019</v>
      </c>
      <c r="I80" s="556"/>
      <c r="J80" s="556" t="s">
        <v>585</v>
      </c>
      <c r="K80" s="39"/>
      <c r="L80" s="600"/>
      <c r="M80" s="601"/>
      <c r="N80" s="601"/>
      <c r="O80" s="601"/>
      <c r="P80" s="601"/>
      <c r="Q80" s="601"/>
      <c r="R80" s="601"/>
      <c r="S80" s="601"/>
      <c r="T80" s="601">
        <v>6922.6447754695882</v>
      </c>
      <c r="U80" s="601">
        <v>6958.0698233611174</v>
      </c>
      <c r="V80" s="601">
        <v>6958.0698233611174</v>
      </c>
      <c r="W80" s="601">
        <v>6958.0698233611174</v>
      </c>
      <c r="X80" s="601">
        <v>6958.0698233611174</v>
      </c>
      <c r="Y80" s="601">
        <v>6541.8255106356537</v>
      </c>
      <c r="Z80" s="601">
        <v>6541.8255106356537</v>
      </c>
      <c r="AA80" s="601">
        <v>6541.8255106356537</v>
      </c>
      <c r="AB80" s="601">
        <v>6538.217403905961</v>
      </c>
      <c r="AC80" s="601">
        <v>6538.217403905961</v>
      </c>
      <c r="AD80" s="601">
        <v>6256.1290595845285</v>
      </c>
      <c r="AE80" s="601">
        <v>6017.994015424807</v>
      </c>
      <c r="AF80" s="601">
        <v>1797.8211804950874</v>
      </c>
      <c r="AG80" s="601">
        <v>1120.4811444209486</v>
      </c>
      <c r="AH80" s="601">
        <v>104.63509516108977</v>
      </c>
      <c r="AI80" s="601">
        <v>0</v>
      </c>
      <c r="AJ80" s="601">
        <v>0</v>
      </c>
      <c r="AK80" s="601">
        <v>0</v>
      </c>
      <c r="AL80" s="601">
        <v>0</v>
      </c>
      <c r="AM80" s="601">
        <v>0</v>
      </c>
      <c r="AN80" s="601">
        <v>0</v>
      </c>
      <c r="AO80" s="602">
        <v>0</v>
      </c>
      <c r="AP80" s="39"/>
      <c r="AQ80" s="600"/>
      <c r="AR80" s="601"/>
      <c r="AS80" s="601"/>
      <c r="AT80" s="601"/>
      <c r="AU80" s="601"/>
      <c r="AV80" s="601"/>
      <c r="AW80" s="601"/>
      <c r="AX80" s="601"/>
      <c r="AY80" s="601">
        <v>47250850.345856465</v>
      </c>
      <c r="AZ80" s="601">
        <v>47417281.031238742</v>
      </c>
      <c r="BA80" s="601">
        <v>47417281.031238742</v>
      </c>
      <c r="BB80" s="601">
        <v>47417281.031238742</v>
      </c>
      <c r="BC80" s="601">
        <v>47417281.031238742</v>
      </c>
      <c r="BD80" s="601">
        <v>44853921.183033511</v>
      </c>
      <c r="BE80" s="601">
        <v>44853921.183033511</v>
      </c>
      <c r="BF80" s="601">
        <v>44853921.183033511</v>
      </c>
      <c r="BG80" s="601">
        <v>44644939.139177151</v>
      </c>
      <c r="BH80" s="601">
        <v>44644939.139177151</v>
      </c>
      <c r="BI80" s="601">
        <v>43097129.924863182</v>
      </c>
      <c r="BJ80" s="601">
        <v>41845264.608413637</v>
      </c>
      <c r="BK80" s="601">
        <v>15987335.310270511</v>
      </c>
      <c r="BL80" s="601">
        <v>12173008.249840295</v>
      </c>
      <c r="BM80" s="601">
        <v>1825599.9828791269</v>
      </c>
      <c r="BN80" s="601">
        <v>731239.81582808879</v>
      </c>
      <c r="BO80" s="601">
        <v>731239.81582808879</v>
      </c>
      <c r="BP80" s="601">
        <v>731239.81582808879</v>
      </c>
      <c r="BQ80" s="601">
        <v>731239.81582808879</v>
      </c>
      <c r="BR80" s="601">
        <v>731239.81582808879</v>
      </c>
      <c r="BS80" s="601">
        <v>0</v>
      </c>
      <c r="BT80" s="602">
        <v>0</v>
      </c>
      <c r="BU80" s="13"/>
    </row>
    <row r="81" spans="2:73">
      <c r="B81" s="769" t="s">
        <v>208</v>
      </c>
      <c r="C81" s="769" t="s">
        <v>1040</v>
      </c>
      <c r="D81" s="813" t="s">
        <v>1042</v>
      </c>
      <c r="E81" s="813"/>
      <c r="F81" s="813"/>
      <c r="G81" s="813"/>
      <c r="H81" s="813">
        <v>2020</v>
      </c>
      <c r="I81" s="556"/>
      <c r="J81" s="556" t="s">
        <v>585</v>
      </c>
      <c r="K81" s="39"/>
      <c r="L81" s="600"/>
      <c r="M81" s="601"/>
      <c r="N81" s="601"/>
      <c r="O81" s="601"/>
      <c r="P81" s="601"/>
      <c r="Q81" s="601"/>
      <c r="R81" s="601"/>
      <c r="S81" s="601"/>
      <c r="T81" s="601">
        <v>0</v>
      </c>
      <c r="U81" s="601">
        <v>0</v>
      </c>
      <c r="V81" s="601">
        <v>0</v>
      </c>
      <c r="W81" s="601">
        <v>0</v>
      </c>
      <c r="X81" s="601">
        <v>0</v>
      </c>
      <c r="Y81" s="601">
        <v>0</v>
      </c>
      <c r="Z81" s="601">
        <v>0</v>
      </c>
      <c r="AA81" s="601">
        <v>0</v>
      </c>
      <c r="AB81" s="601">
        <v>0</v>
      </c>
      <c r="AC81" s="601">
        <v>0</v>
      </c>
      <c r="AD81" s="601">
        <v>0</v>
      </c>
      <c r="AE81" s="601">
        <v>0</v>
      </c>
      <c r="AF81" s="601">
        <v>0</v>
      </c>
      <c r="AG81" s="601">
        <v>0</v>
      </c>
      <c r="AH81" s="601">
        <v>0</v>
      </c>
      <c r="AI81" s="601">
        <v>0</v>
      </c>
      <c r="AJ81" s="601">
        <v>0</v>
      </c>
      <c r="AK81" s="601">
        <v>0</v>
      </c>
      <c r="AL81" s="601">
        <v>0</v>
      </c>
      <c r="AM81" s="601">
        <v>0</v>
      </c>
      <c r="AN81" s="601">
        <v>0</v>
      </c>
      <c r="AO81" s="602">
        <v>0</v>
      </c>
      <c r="AP81" s="39"/>
      <c r="AQ81" s="600"/>
      <c r="AR81" s="601"/>
      <c r="AS81" s="601"/>
      <c r="AT81" s="601"/>
      <c r="AU81" s="601"/>
      <c r="AV81" s="601"/>
      <c r="AW81" s="601"/>
      <c r="AX81" s="601"/>
      <c r="AY81" s="601">
        <v>0</v>
      </c>
      <c r="AZ81" s="601">
        <v>45802934.349999994</v>
      </c>
      <c r="BA81" s="601">
        <v>45802934.349999994</v>
      </c>
      <c r="BB81" s="601">
        <v>45802934.349999994</v>
      </c>
      <c r="BC81" s="601">
        <v>45802934.349999994</v>
      </c>
      <c r="BD81" s="601">
        <v>45802934.349999994</v>
      </c>
      <c r="BE81" s="601">
        <v>45802934.349999994</v>
      </c>
      <c r="BF81" s="601">
        <v>45802934.349999994</v>
      </c>
      <c r="BG81" s="601">
        <v>45802934.349999994</v>
      </c>
      <c r="BH81" s="601">
        <v>45074744.743778706</v>
      </c>
      <c r="BI81" s="601">
        <v>37869297.397142082</v>
      </c>
      <c r="BJ81" s="601">
        <v>24068569.308695335</v>
      </c>
      <c r="BK81" s="601">
        <v>16100025.945859801</v>
      </c>
      <c r="BL81" s="601">
        <v>10563770.18472679</v>
      </c>
      <c r="BM81" s="601">
        <v>0</v>
      </c>
      <c r="BN81" s="601">
        <v>0</v>
      </c>
      <c r="BO81" s="601">
        <v>0</v>
      </c>
      <c r="BP81" s="601">
        <v>0</v>
      </c>
      <c r="BQ81" s="601">
        <v>0</v>
      </c>
      <c r="BR81" s="601">
        <v>0</v>
      </c>
      <c r="BS81" s="601">
        <v>0</v>
      </c>
      <c r="BT81" s="602">
        <v>0</v>
      </c>
    </row>
    <row r="82" spans="2:73" ht="15.75">
      <c r="B82" s="769" t="s">
        <v>208</v>
      </c>
      <c r="C82" s="769" t="s">
        <v>1040</v>
      </c>
      <c r="D82" s="813" t="s">
        <v>118</v>
      </c>
      <c r="E82" s="813"/>
      <c r="F82" s="813"/>
      <c r="G82" s="813"/>
      <c r="H82" s="813">
        <v>2020</v>
      </c>
      <c r="I82" s="556"/>
      <c r="J82" s="556" t="s">
        <v>585</v>
      </c>
      <c r="K82" s="39"/>
      <c r="L82" s="600"/>
      <c r="M82" s="601"/>
      <c r="N82" s="601"/>
      <c r="O82" s="601"/>
      <c r="P82" s="601"/>
      <c r="Q82" s="601"/>
      <c r="R82" s="601"/>
      <c r="S82" s="601"/>
      <c r="T82" s="601">
        <v>0</v>
      </c>
      <c r="U82" s="601">
        <v>2853.1672465480783</v>
      </c>
      <c r="V82" s="601">
        <v>2867.7676759547212</v>
      </c>
      <c r="W82" s="601">
        <v>2867.7676759547212</v>
      </c>
      <c r="X82" s="601">
        <v>2867.7676759547212</v>
      </c>
      <c r="Y82" s="601">
        <v>2867.7676759547212</v>
      </c>
      <c r="Z82" s="601">
        <v>2696.2126304266703</v>
      </c>
      <c r="AA82" s="601">
        <v>2696.2126304266703</v>
      </c>
      <c r="AB82" s="601">
        <v>2696.2126304266703</v>
      </c>
      <c r="AC82" s="601">
        <v>2694.7255496537714</v>
      </c>
      <c r="AD82" s="601">
        <v>2694.7255496537714</v>
      </c>
      <c r="AE82" s="601">
        <v>2578.4628710453212</v>
      </c>
      <c r="AF82" s="601">
        <v>2480.3155400340015</v>
      </c>
      <c r="AG82" s="601">
        <v>740.97179238711306</v>
      </c>
      <c r="AH82" s="601">
        <v>461.80617456565921</v>
      </c>
      <c r="AI82" s="601">
        <v>43.125342414064782</v>
      </c>
      <c r="AJ82" s="601">
        <v>0</v>
      </c>
      <c r="AK82" s="601">
        <v>0</v>
      </c>
      <c r="AL82" s="601">
        <v>0</v>
      </c>
      <c r="AM82" s="601">
        <v>0</v>
      </c>
      <c r="AN82" s="601">
        <v>0</v>
      </c>
      <c r="AO82" s="602">
        <v>0</v>
      </c>
      <c r="AP82" s="39"/>
      <c r="AQ82" s="600"/>
      <c r="AR82" s="601"/>
      <c r="AS82" s="601"/>
      <c r="AT82" s="601"/>
      <c r="AU82" s="601"/>
      <c r="AV82" s="601"/>
      <c r="AW82" s="601"/>
      <c r="AX82" s="601"/>
      <c r="AY82" s="601">
        <v>0</v>
      </c>
      <c r="AZ82" s="601">
        <v>16219772.522186009</v>
      </c>
      <c r="BA82" s="601">
        <v>16276903.088892283</v>
      </c>
      <c r="BB82" s="601">
        <v>16276903.088892283</v>
      </c>
      <c r="BC82" s="601">
        <v>16276903.088892283</v>
      </c>
      <c r="BD82" s="601">
        <v>16276903.088892283</v>
      </c>
      <c r="BE82" s="601">
        <v>15396980.011824526</v>
      </c>
      <c r="BF82" s="601">
        <v>15396980.011824526</v>
      </c>
      <c r="BG82" s="601">
        <v>15396980.011824526</v>
      </c>
      <c r="BH82" s="601">
        <v>15325242.864497844</v>
      </c>
      <c r="BI82" s="601">
        <v>15325242.864497844</v>
      </c>
      <c r="BJ82" s="601">
        <v>14793927.275886061</v>
      </c>
      <c r="BK82" s="601">
        <v>14364200.180762859</v>
      </c>
      <c r="BL82" s="601">
        <v>5487963.4984439882</v>
      </c>
      <c r="BM82" s="601">
        <v>4178621.617979358</v>
      </c>
      <c r="BN82" s="601">
        <v>626672.66773121164</v>
      </c>
      <c r="BO82" s="601">
        <v>251012.27565393166</v>
      </c>
      <c r="BP82" s="601">
        <v>251012.27565393166</v>
      </c>
      <c r="BQ82" s="601">
        <v>251012.27565393166</v>
      </c>
      <c r="BR82" s="601">
        <v>251012.27565393166</v>
      </c>
      <c r="BS82" s="601">
        <v>251012.27565393166</v>
      </c>
      <c r="BT82" s="602">
        <v>0</v>
      </c>
      <c r="BU82" s="13"/>
    </row>
    <row r="83" spans="2:73" ht="15.75">
      <c r="B83" s="769" t="s">
        <v>208</v>
      </c>
      <c r="C83" s="769" t="s">
        <v>1040</v>
      </c>
      <c r="D83" s="813" t="s">
        <v>120</v>
      </c>
      <c r="E83" s="813"/>
      <c r="F83" s="813"/>
      <c r="G83" s="813"/>
      <c r="H83" s="813">
        <v>2020</v>
      </c>
      <c r="I83" s="556"/>
      <c r="J83" s="556" t="s">
        <v>585</v>
      </c>
      <c r="K83" s="39"/>
      <c r="L83" s="600"/>
      <c r="M83" s="601"/>
      <c r="N83" s="601"/>
      <c r="O83" s="601"/>
      <c r="P83" s="601"/>
      <c r="Q83" s="601"/>
      <c r="R83" s="601"/>
      <c r="S83" s="601"/>
      <c r="T83" s="601">
        <v>0</v>
      </c>
      <c r="U83" s="601">
        <v>1794.703132780083</v>
      </c>
      <c r="V83" s="601">
        <v>1794.703132780083</v>
      </c>
      <c r="W83" s="601">
        <v>1794.703132780083</v>
      </c>
      <c r="X83" s="601">
        <v>1794.703132780083</v>
      </c>
      <c r="Y83" s="601">
        <v>1794.703132780083</v>
      </c>
      <c r="Z83" s="601">
        <v>1794.703132780083</v>
      </c>
      <c r="AA83" s="601">
        <v>1794.703132780083</v>
      </c>
      <c r="AB83" s="601">
        <v>1794.703132780083</v>
      </c>
      <c r="AC83" s="601">
        <v>1794.703132780083</v>
      </c>
      <c r="AD83" s="601">
        <v>1794.703132780083</v>
      </c>
      <c r="AE83" s="601">
        <v>1794.703132780083</v>
      </c>
      <c r="AF83" s="601">
        <v>1794.703132780083</v>
      </c>
      <c r="AG83" s="601">
        <v>1794.703132780083</v>
      </c>
      <c r="AH83" s="601">
        <v>1794.703132780083</v>
      </c>
      <c r="AI83" s="601">
        <v>1794.703132780083</v>
      </c>
      <c r="AJ83" s="601">
        <v>1651.3898423236515</v>
      </c>
      <c r="AK83" s="601">
        <v>1571.1869917012448</v>
      </c>
      <c r="AL83" s="601">
        <v>1571.1869917012448</v>
      </c>
      <c r="AM83" s="601">
        <v>1571.1869917012448</v>
      </c>
      <c r="AN83" s="601">
        <v>1571.1869917012448</v>
      </c>
      <c r="AO83" s="602">
        <v>1571.1869917012448</v>
      </c>
      <c r="AP83" s="39"/>
      <c r="AQ83" s="600"/>
      <c r="AR83" s="601"/>
      <c r="AS83" s="601"/>
      <c r="AT83" s="601"/>
      <c r="AU83" s="601"/>
      <c r="AV83" s="601"/>
      <c r="AW83" s="601"/>
      <c r="AX83" s="601"/>
      <c r="AY83" s="601">
        <v>0</v>
      </c>
      <c r="AZ83" s="601">
        <v>6867204.0873109819</v>
      </c>
      <c r="BA83" s="601">
        <v>6867204.0873109819</v>
      </c>
      <c r="BB83" s="601">
        <v>6867204.0873109819</v>
      </c>
      <c r="BC83" s="601">
        <v>6867204.0873109819</v>
      </c>
      <c r="BD83" s="601">
        <v>6867204.0873109819</v>
      </c>
      <c r="BE83" s="601">
        <v>6867204.0873109819</v>
      </c>
      <c r="BF83" s="601">
        <v>6867204.0873109819</v>
      </c>
      <c r="BG83" s="601">
        <v>6867204.0873109819</v>
      </c>
      <c r="BH83" s="601">
        <v>6867204.0873109819</v>
      </c>
      <c r="BI83" s="601">
        <v>6867204.0873109819</v>
      </c>
      <c r="BJ83" s="601">
        <v>6867204.0873109819</v>
      </c>
      <c r="BK83" s="601">
        <v>6867204.0873109819</v>
      </c>
      <c r="BL83" s="601">
        <v>6867204.0873109819</v>
      </c>
      <c r="BM83" s="601">
        <v>6867204.0873109819</v>
      </c>
      <c r="BN83" s="601">
        <v>6867204.0873109819</v>
      </c>
      <c r="BO83" s="601">
        <v>5869066.4822375234</v>
      </c>
      <c r="BP83" s="601">
        <v>5309295.9273041086</v>
      </c>
      <c r="BQ83" s="601">
        <v>5309295.9273041086</v>
      </c>
      <c r="BR83" s="601">
        <v>5309295.9273041086</v>
      </c>
      <c r="BS83" s="601">
        <v>5309295.9273041086</v>
      </c>
      <c r="BT83" s="602">
        <v>5309295.9273041086</v>
      </c>
      <c r="BU83" s="13"/>
    </row>
    <row r="84" spans="2:73" ht="15.75">
      <c r="B84" s="769" t="s">
        <v>208</v>
      </c>
      <c r="C84" s="769" t="s">
        <v>1040</v>
      </c>
      <c r="D84" s="813" t="s">
        <v>122</v>
      </c>
      <c r="E84" s="813"/>
      <c r="F84" s="813"/>
      <c r="G84" s="813"/>
      <c r="H84" s="813">
        <v>2020</v>
      </c>
      <c r="I84" s="556"/>
      <c r="J84" s="556" t="s">
        <v>585</v>
      </c>
      <c r="K84" s="39"/>
      <c r="L84" s="600"/>
      <c r="M84" s="601"/>
      <c r="N84" s="601"/>
      <c r="O84" s="601"/>
      <c r="P84" s="601"/>
      <c r="Q84" s="601"/>
      <c r="R84" s="601"/>
      <c r="S84" s="601"/>
      <c r="T84" s="601">
        <v>0</v>
      </c>
      <c r="U84" s="601">
        <v>312.60340632603408</v>
      </c>
      <c r="V84" s="601">
        <v>312.60340632603408</v>
      </c>
      <c r="W84" s="601">
        <v>312.60340632603408</v>
      </c>
      <c r="X84" s="601">
        <v>312.60340632603408</v>
      </c>
      <c r="Y84" s="601">
        <v>312.60340632603408</v>
      </c>
      <c r="Z84" s="601">
        <v>312.60340632603408</v>
      </c>
      <c r="AA84" s="601">
        <v>312.60340632603408</v>
      </c>
      <c r="AB84" s="601">
        <v>312.60340632603408</v>
      </c>
      <c r="AC84" s="601">
        <v>312.60340632603408</v>
      </c>
      <c r="AD84" s="601">
        <v>312.60340632603408</v>
      </c>
      <c r="AE84" s="601">
        <v>204.70194647201947</v>
      </c>
      <c r="AF84" s="601">
        <v>204.70194647201947</v>
      </c>
      <c r="AG84" s="601">
        <v>204.70194647201947</v>
      </c>
      <c r="AH84" s="601">
        <v>204.70194647201947</v>
      </c>
      <c r="AI84" s="601">
        <v>204.70194647201947</v>
      </c>
      <c r="AJ84" s="601">
        <v>204.70194647201947</v>
      </c>
      <c r="AK84" s="601">
        <v>204.70194647201947</v>
      </c>
      <c r="AL84" s="601">
        <v>204.70194647201947</v>
      </c>
      <c r="AM84" s="601">
        <v>204.70194647201947</v>
      </c>
      <c r="AN84" s="601">
        <v>204.70194647201947</v>
      </c>
      <c r="AO84" s="602">
        <v>0</v>
      </c>
      <c r="AP84" s="39"/>
      <c r="AQ84" s="600"/>
      <c r="AR84" s="601"/>
      <c r="AS84" s="601"/>
      <c r="AT84" s="601"/>
      <c r="AU84" s="601"/>
      <c r="AV84" s="601"/>
      <c r="AW84" s="601"/>
      <c r="AX84" s="601"/>
      <c r="AY84" s="601">
        <v>0</v>
      </c>
      <c r="AZ84" s="601">
        <v>3337019.6707922635</v>
      </c>
      <c r="BA84" s="601">
        <v>3337019.6707922635</v>
      </c>
      <c r="BB84" s="601">
        <v>3337019.6707922635</v>
      </c>
      <c r="BC84" s="601">
        <v>3337019.6707922635</v>
      </c>
      <c r="BD84" s="601">
        <v>3337019.6707922635</v>
      </c>
      <c r="BE84" s="601">
        <v>3337019.6707922635</v>
      </c>
      <c r="BF84" s="601">
        <v>3337019.6707922635</v>
      </c>
      <c r="BG84" s="601">
        <v>3337019.6707922635</v>
      </c>
      <c r="BH84" s="601">
        <v>3337019.6707922635</v>
      </c>
      <c r="BI84" s="601">
        <v>3337019.6707922635</v>
      </c>
      <c r="BJ84" s="601">
        <v>890242.89210572129</v>
      </c>
      <c r="BK84" s="601">
        <v>890242.89210572129</v>
      </c>
      <c r="BL84" s="601">
        <v>890242.89210572129</v>
      </c>
      <c r="BM84" s="601">
        <v>890242.89210572129</v>
      </c>
      <c r="BN84" s="601">
        <v>890242.89210572129</v>
      </c>
      <c r="BO84" s="601">
        <v>890242.89210572129</v>
      </c>
      <c r="BP84" s="601">
        <v>890242.89210572129</v>
      </c>
      <c r="BQ84" s="601">
        <v>890242.89210572129</v>
      </c>
      <c r="BR84" s="601">
        <v>890242.89210572129</v>
      </c>
      <c r="BS84" s="601">
        <v>890242.89210572129</v>
      </c>
      <c r="BT84" s="602">
        <v>0</v>
      </c>
      <c r="BU84" s="13"/>
    </row>
    <row r="85" spans="2:73">
      <c r="B85" s="769" t="s">
        <v>208</v>
      </c>
      <c r="C85" s="769" t="s">
        <v>1040</v>
      </c>
      <c r="D85" s="813" t="s">
        <v>1042</v>
      </c>
      <c r="E85" s="813"/>
      <c r="F85" s="813"/>
      <c r="G85" s="813"/>
      <c r="H85" s="813">
        <v>2021</v>
      </c>
      <c r="I85" s="556"/>
      <c r="J85" s="556" t="s">
        <v>585</v>
      </c>
      <c r="K85" s="39"/>
      <c r="L85" s="600"/>
      <c r="M85" s="601"/>
      <c r="N85" s="601"/>
      <c r="O85" s="601"/>
      <c r="P85" s="601"/>
      <c r="Q85" s="601"/>
      <c r="R85" s="601"/>
      <c r="S85" s="601"/>
      <c r="T85" s="601">
        <v>0</v>
      </c>
      <c r="U85" s="601">
        <v>0</v>
      </c>
      <c r="V85" s="601">
        <v>0</v>
      </c>
      <c r="W85" s="601">
        <v>0</v>
      </c>
      <c r="X85" s="601">
        <v>0</v>
      </c>
      <c r="Y85" s="601">
        <v>0</v>
      </c>
      <c r="Z85" s="601">
        <v>0</v>
      </c>
      <c r="AA85" s="601">
        <v>0</v>
      </c>
      <c r="AB85" s="601">
        <v>0</v>
      </c>
      <c r="AC85" s="601">
        <v>0</v>
      </c>
      <c r="AD85" s="601">
        <v>0</v>
      </c>
      <c r="AE85" s="601">
        <v>0</v>
      </c>
      <c r="AF85" s="601">
        <v>0</v>
      </c>
      <c r="AG85" s="601">
        <v>0</v>
      </c>
      <c r="AH85" s="601">
        <v>0</v>
      </c>
      <c r="AI85" s="601">
        <v>0</v>
      </c>
      <c r="AJ85" s="601">
        <v>0</v>
      </c>
      <c r="AK85" s="601">
        <v>0</v>
      </c>
      <c r="AL85" s="601">
        <v>0</v>
      </c>
      <c r="AM85" s="601">
        <v>0</v>
      </c>
      <c r="AN85" s="601">
        <v>0</v>
      </c>
      <c r="AO85" s="602">
        <v>0</v>
      </c>
      <c r="AP85" s="39"/>
      <c r="AQ85" s="600"/>
      <c r="AR85" s="601"/>
      <c r="AS85" s="601"/>
      <c r="AT85" s="601"/>
      <c r="AU85" s="601"/>
      <c r="AV85" s="601"/>
      <c r="AW85" s="601"/>
      <c r="AX85" s="601"/>
      <c r="AY85" s="601">
        <v>0</v>
      </c>
      <c r="AZ85" s="601">
        <v>0</v>
      </c>
      <c r="BA85" s="601">
        <v>0</v>
      </c>
      <c r="BB85" s="601">
        <v>0</v>
      </c>
      <c r="BC85" s="601">
        <v>0</v>
      </c>
      <c r="BD85" s="601">
        <v>0</v>
      </c>
      <c r="BE85" s="601">
        <v>0</v>
      </c>
      <c r="BF85" s="601">
        <v>0</v>
      </c>
      <c r="BG85" s="601">
        <v>0</v>
      </c>
      <c r="BH85" s="601">
        <v>0</v>
      </c>
      <c r="BI85" s="601">
        <v>0</v>
      </c>
      <c r="BJ85" s="601">
        <v>0</v>
      </c>
      <c r="BK85" s="601">
        <v>0</v>
      </c>
      <c r="BL85" s="601">
        <v>0</v>
      </c>
      <c r="BM85" s="601">
        <v>0</v>
      </c>
      <c r="BN85" s="601">
        <v>0</v>
      </c>
      <c r="BO85" s="601">
        <v>0</v>
      </c>
      <c r="BP85" s="601">
        <v>0</v>
      </c>
      <c r="BQ85" s="601">
        <v>0</v>
      </c>
      <c r="BR85" s="601">
        <v>0</v>
      </c>
      <c r="BS85" s="601">
        <v>0</v>
      </c>
      <c r="BT85" s="602">
        <v>0</v>
      </c>
    </row>
    <row r="86" spans="2:73">
      <c r="B86" s="769" t="s">
        <v>208</v>
      </c>
      <c r="C86" s="769" t="s">
        <v>1040</v>
      </c>
      <c r="D86" s="813" t="s">
        <v>118</v>
      </c>
      <c r="E86" s="813"/>
      <c r="F86" s="813"/>
      <c r="G86" s="813"/>
      <c r="H86" s="813">
        <v>2021</v>
      </c>
      <c r="I86" s="556"/>
      <c r="J86" s="556" t="s">
        <v>585</v>
      </c>
      <c r="K86" s="39"/>
      <c r="L86" s="600"/>
      <c r="M86" s="601"/>
      <c r="N86" s="601"/>
      <c r="O86" s="601"/>
      <c r="P86" s="601"/>
      <c r="Q86" s="601"/>
      <c r="R86" s="601"/>
      <c r="S86" s="601"/>
      <c r="T86" s="601">
        <v>0</v>
      </c>
      <c r="U86" s="601">
        <v>0</v>
      </c>
      <c r="V86" s="601">
        <v>875.15259982584905</v>
      </c>
      <c r="W86" s="601">
        <v>879.63099266077882</v>
      </c>
      <c r="X86" s="601">
        <v>879.63099266077882</v>
      </c>
      <c r="Y86" s="601">
        <v>879.63099266077882</v>
      </c>
      <c r="Z86" s="601">
        <v>879.63099266077882</v>
      </c>
      <c r="AA86" s="601">
        <v>827.00987685035466</v>
      </c>
      <c r="AB86" s="601">
        <v>827.00987685035466</v>
      </c>
      <c r="AC86" s="601">
        <v>827.00987685035466</v>
      </c>
      <c r="AD86" s="601">
        <v>826.55374424679701</v>
      </c>
      <c r="AE86" s="601">
        <v>826.55374424679701</v>
      </c>
      <c r="AF86" s="601">
        <v>790.89246796865302</v>
      </c>
      <c r="AG86" s="601">
        <v>760.78771613384765</v>
      </c>
      <c r="AH86" s="601">
        <v>227.27843637268322</v>
      </c>
      <c r="AI86" s="601">
        <v>141.64990670481407</v>
      </c>
      <c r="AJ86" s="601">
        <v>13.227845503172041</v>
      </c>
      <c r="AK86" s="601">
        <v>0</v>
      </c>
      <c r="AL86" s="601">
        <v>0</v>
      </c>
      <c r="AM86" s="601">
        <v>0</v>
      </c>
      <c r="AN86" s="601">
        <v>0</v>
      </c>
      <c r="AO86" s="602">
        <v>0</v>
      </c>
      <c r="AP86" s="39"/>
      <c r="AQ86" s="600"/>
      <c r="AR86" s="601"/>
      <c r="AS86" s="601"/>
      <c r="AT86" s="601"/>
      <c r="AU86" s="601"/>
      <c r="AV86" s="601"/>
      <c r="AW86" s="601"/>
      <c r="AX86" s="601"/>
      <c r="AY86" s="601">
        <v>0</v>
      </c>
      <c r="AZ86" s="601">
        <v>0</v>
      </c>
      <c r="BA86" s="601">
        <v>5240757.2067597704</v>
      </c>
      <c r="BB86" s="601">
        <v>5259216.616642531</v>
      </c>
      <c r="BC86" s="601">
        <v>5259216.616642531</v>
      </c>
      <c r="BD86" s="601">
        <v>5259216.616642531</v>
      </c>
      <c r="BE86" s="601">
        <v>5259216.616642531</v>
      </c>
      <c r="BF86" s="601">
        <v>4974905.4032004587</v>
      </c>
      <c r="BG86" s="601">
        <v>4974905.4032004587</v>
      </c>
      <c r="BH86" s="601">
        <v>4974905.4032004587</v>
      </c>
      <c r="BI86" s="601">
        <v>4951726.4732043417</v>
      </c>
      <c r="BJ86" s="601">
        <v>4951726.4732043417</v>
      </c>
      <c r="BK86" s="601">
        <v>4780053.5353581253</v>
      </c>
      <c r="BL86" s="601">
        <v>4641204.7711336976</v>
      </c>
      <c r="BM86" s="601">
        <v>1773211.3206621369</v>
      </c>
      <c r="BN86" s="601">
        <v>1350150.9548788695</v>
      </c>
      <c r="BO86" s="601">
        <v>202483.68435496942</v>
      </c>
      <c r="BP86" s="601">
        <v>81104.367574768999</v>
      </c>
      <c r="BQ86" s="601">
        <v>81104.367574768999</v>
      </c>
      <c r="BR86" s="601">
        <v>81104.367574768999</v>
      </c>
      <c r="BS86" s="601">
        <v>81104.367574768999</v>
      </c>
      <c r="BT86" s="602">
        <v>81104.367574768999</v>
      </c>
    </row>
    <row r="87" spans="2:73">
      <c r="B87" s="769" t="s">
        <v>208</v>
      </c>
      <c r="C87" s="769" t="s">
        <v>1040</v>
      </c>
      <c r="D87" s="813" t="s">
        <v>120</v>
      </c>
      <c r="E87" s="813"/>
      <c r="F87" s="813"/>
      <c r="G87" s="813"/>
      <c r="H87" s="813">
        <v>2021</v>
      </c>
      <c r="I87" s="556"/>
      <c r="J87" s="556" t="s">
        <v>585</v>
      </c>
      <c r="K87" s="39"/>
      <c r="L87" s="600"/>
      <c r="M87" s="601"/>
      <c r="N87" s="601"/>
      <c r="O87" s="601"/>
      <c r="P87" s="601"/>
      <c r="Q87" s="601"/>
      <c r="R87" s="601"/>
      <c r="S87" s="601"/>
      <c r="T87" s="601">
        <v>0</v>
      </c>
      <c r="U87" s="601">
        <v>0</v>
      </c>
      <c r="V87" s="601">
        <v>1719.1636929460583</v>
      </c>
      <c r="W87" s="601">
        <v>1719.1636929460583</v>
      </c>
      <c r="X87" s="601">
        <v>1719.1636929460583</v>
      </c>
      <c r="Y87" s="601">
        <v>1719.1636929460583</v>
      </c>
      <c r="Z87" s="601">
        <v>1719.1636929460583</v>
      </c>
      <c r="AA87" s="601">
        <v>1719.1636929460583</v>
      </c>
      <c r="AB87" s="601">
        <v>1719.1636929460583</v>
      </c>
      <c r="AC87" s="601">
        <v>1719.1636929460583</v>
      </c>
      <c r="AD87" s="601">
        <v>1719.1636929460583</v>
      </c>
      <c r="AE87" s="601">
        <v>1719.1636929460583</v>
      </c>
      <c r="AF87" s="601">
        <v>1719.1636929460583</v>
      </c>
      <c r="AG87" s="601">
        <v>1719.1636929460583</v>
      </c>
      <c r="AH87" s="601">
        <v>1719.1636929460583</v>
      </c>
      <c r="AI87" s="601">
        <v>1719.1636929460583</v>
      </c>
      <c r="AJ87" s="601">
        <v>1719.1636929460583</v>
      </c>
      <c r="AK87" s="601">
        <v>1581.8824896265562</v>
      </c>
      <c r="AL87" s="601">
        <v>1505.0553941908715</v>
      </c>
      <c r="AM87" s="601">
        <v>1505.0553941908715</v>
      </c>
      <c r="AN87" s="601">
        <v>1505.0553941908715</v>
      </c>
      <c r="AO87" s="602">
        <v>1505.0553941908715</v>
      </c>
      <c r="AP87" s="39"/>
      <c r="AQ87" s="600"/>
      <c r="AR87" s="601"/>
      <c r="AS87" s="601"/>
      <c r="AT87" s="601"/>
      <c r="AU87" s="601"/>
      <c r="AV87" s="601"/>
      <c r="AW87" s="601"/>
      <c r="AX87" s="601"/>
      <c r="AY87" s="601">
        <v>0</v>
      </c>
      <c r="AZ87" s="601">
        <v>0</v>
      </c>
      <c r="BA87" s="601">
        <v>6017027.4904255327</v>
      </c>
      <c r="BB87" s="601">
        <v>6017027.4904255327</v>
      </c>
      <c r="BC87" s="601">
        <v>6017027.4904255327</v>
      </c>
      <c r="BD87" s="601">
        <v>6017027.4904255327</v>
      </c>
      <c r="BE87" s="601">
        <v>6017027.4904255327</v>
      </c>
      <c r="BF87" s="601">
        <v>6017027.4904255327</v>
      </c>
      <c r="BG87" s="601">
        <v>6017027.4904255327</v>
      </c>
      <c r="BH87" s="601">
        <v>6017027.4904255327</v>
      </c>
      <c r="BI87" s="601">
        <v>6017027.4904255327</v>
      </c>
      <c r="BJ87" s="601">
        <v>6017027.4904255327</v>
      </c>
      <c r="BK87" s="601">
        <v>6017027.4904255327</v>
      </c>
      <c r="BL87" s="601">
        <v>6017027.4904255327</v>
      </c>
      <c r="BM87" s="601">
        <v>6017027.4904255327</v>
      </c>
      <c r="BN87" s="601">
        <v>6017027.4904255327</v>
      </c>
      <c r="BO87" s="601">
        <v>6017027.4904255327</v>
      </c>
      <c r="BP87" s="601">
        <v>5142461.7526674429</v>
      </c>
      <c r="BQ87" s="601">
        <v>4651992.1562288152</v>
      </c>
      <c r="BR87" s="601">
        <v>4651992.1562288152</v>
      </c>
      <c r="BS87" s="601">
        <v>4651992.1562288152</v>
      </c>
      <c r="BT87" s="602">
        <v>4651992.1562288152</v>
      </c>
    </row>
    <row r="88" spans="2:73">
      <c r="B88" s="769" t="s">
        <v>208</v>
      </c>
      <c r="C88" s="769" t="s">
        <v>1040</v>
      </c>
      <c r="D88" s="813" t="s">
        <v>115</v>
      </c>
      <c r="E88" s="813"/>
      <c r="F88" s="813"/>
      <c r="G88" s="813"/>
      <c r="H88" s="813">
        <v>2021</v>
      </c>
      <c r="I88" s="556"/>
      <c r="J88" s="556" t="s">
        <v>585</v>
      </c>
      <c r="K88" s="39"/>
      <c r="L88" s="600"/>
      <c r="M88" s="601"/>
      <c r="N88" s="601"/>
      <c r="O88" s="601"/>
      <c r="P88" s="601"/>
      <c r="Q88" s="601"/>
      <c r="R88" s="601"/>
      <c r="S88" s="601"/>
      <c r="T88" s="601">
        <v>0</v>
      </c>
      <c r="U88" s="601">
        <v>0</v>
      </c>
      <c r="V88" s="601">
        <v>17.925639175257743</v>
      </c>
      <c r="W88" s="601">
        <v>17.925639175257743</v>
      </c>
      <c r="X88" s="601">
        <v>17.925639175257743</v>
      </c>
      <c r="Y88" s="601">
        <v>17.925639175257743</v>
      </c>
      <c r="Z88" s="601">
        <v>17.925639175257743</v>
      </c>
      <c r="AA88" s="601">
        <v>17.925639175257743</v>
      </c>
      <c r="AB88" s="601">
        <v>17.925639175257743</v>
      </c>
      <c r="AC88" s="601">
        <v>17.925639175257743</v>
      </c>
      <c r="AD88" s="601">
        <v>17.925639175257743</v>
      </c>
      <c r="AE88" s="601">
        <v>17.925639175257743</v>
      </c>
      <c r="AF88" s="601">
        <v>17.925639175257743</v>
      </c>
      <c r="AG88" s="601">
        <v>17.925639175257743</v>
      </c>
      <c r="AH88" s="601">
        <v>17.925639175257743</v>
      </c>
      <c r="AI88" s="601">
        <v>17.925639175257743</v>
      </c>
      <c r="AJ88" s="601">
        <v>17.925639175257743</v>
      </c>
      <c r="AK88" s="601">
        <v>11.295608247422686</v>
      </c>
      <c r="AL88" s="601">
        <v>9.5767113402061899</v>
      </c>
      <c r="AM88" s="601">
        <v>9.5767113402061899</v>
      </c>
      <c r="AN88" s="601">
        <v>9.5767113402061899</v>
      </c>
      <c r="AO88" s="602">
        <v>9.5767113402061899</v>
      </c>
      <c r="AP88" s="39"/>
      <c r="AQ88" s="603"/>
      <c r="AR88" s="604"/>
      <c r="AS88" s="604"/>
      <c r="AT88" s="604"/>
      <c r="AU88" s="604"/>
      <c r="AV88" s="604"/>
      <c r="AW88" s="604"/>
      <c r="AX88" s="604"/>
      <c r="AY88" s="604">
        <v>0</v>
      </c>
      <c r="AZ88" s="604">
        <v>0</v>
      </c>
      <c r="BA88" s="604">
        <v>522702.52929642651</v>
      </c>
      <c r="BB88" s="604">
        <v>522702.52929642651</v>
      </c>
      <c r="BC88" s="604">
        <v>522702.52929642651</v>
      </c>
      <c r="BD88" s="604">
        <v>522702.52929642651</v>
      </c>
      <c r="BE88" s="604">
        <v>522702.52929642651</v>
      </c>
      <c r="BF88" s="604">
        <v>522702.52929642651</v>
      </c>
      <c r="BG88" s="604">
        <v>522702.52929642651</v>
      </c>
      <c r="BH88" s="604">
        <v>522702.52929642651</v>
      </c>
      <c r="BI88" s="604">
        <v>522702.52929642651</v>
      </c>
      <c r="BJ88" s="604">
        <v>522702.52929642651</v>
      </c>
      <c r="BK88" s="604">
        <v>508790.37872135034</v>
      </c>
      <c r="BL88" s="604">
        <v>508790.37872135034</v>
      </c>
      <c r="BM88" s="604">
        <v>508790.37872135034</v>
      </c>
      <c r="BN88" s="604">
        <v>508790.37872135034</v>
      </c>
      <c r="BO88" s="604">
        <v>508790.37872135034</v>
      </c>
      <c r="BP88" s="604">
        <v>394365.48218179407</v>
      </c>
      <c r="BQ88" s="604">
        <v>168185.83176151404</v>
      </c>
      <c r="BR88" s="604">
        <v>168150.46563358247</v>
      </c>
      <c r="BS88" s="604">
        <v>168150.46563358247</v>
      </c>
      <c r="BT88" s="605">
        <v>168150.46563358247</v>
      </c>
    </row>
    <row r="89" spans="2:73">
      <c r="B89" s="769" t="s">
        <v>208</v>
      </c>
      <c r="C89" s="769" t="s">
        <v>1040</v>
      </c>
      <c r="D89" s="813" t="s">
        <v>122</v>
      </c>
      <c r="E89" s="813"/>
      <c r="F89" s="813"/>
      <c r="G89" s="813"/>
      <c r="H89" s="813">
        <v>2021</v>
      </c>
      <c r="I89" s="556"/>
      <c r="J89" s="556" t="s">
        <v>585</v>
      </c>
      <c r="K89" s="39"/>
      <c r="L89" s="600"/>
      <c r="M89" s="601"/>
      <c r="N89" s="601"/>
      <c r="O89" s="601"/>
      <c r="P89" s="601"/>
      <c r="Q89" s="601"/>
      <c r="R89" s="601"/>
      <c r="S89" s="601"/>
      <c r="T89" s="601">
        <v>0</v>
      </c>
      <c r="U89" s="601">
        <v>0</v>
      </c>
      <c r="V89" s="601">
        <v>21314.841849148419</v>
      </c>
      <c r="W89" s="601">
        <v>21314.841849148419</v>
      </c>
      <c r="X89" s="601">
        <v>21314.841849148419</v>
      </c>
      <c r="Y89" s="601">
        <v>21314.841849148419</v>
      </c>
      <c r="Z89" s="601">
        <v>21314.841849148419</v>
      </c>
      <c r="AA89" s="601">
        <v>21314.841849148419</v>
      </c>
      <c r="AB89" s="601">
        <v>21314.841849148419</v>
      </c>
      <c r="AC89" s="601">
        <v>21314.841849148419</v>
      </c>
      <c r="AD89" s="601">
        <v>21314.841849148419</v>
      </c>
      <c r="AE89" s="601">
        <v>21314.841849148419</v>
      </c>
      <c r="AF89" s="601">
        <v>13957.588199513382</v>
      </c>
      <c r="AG89" s="601">
        <v>13957.588199513382</v>
      </c>
      <c r="AH89" s="601">
        <v>13957.588199513382</v>
      </c>
      <c r="AI89" s="601">
        <v>13957.588199513382</v>
      </c>
      <c r="AJ89" s="601">
        <v>13957.588199513382</v>
      </c>
      <c r="AK89" s="601">
        <v>13957.588199513382</v>
      </c>
      <c r="AL89" s="601">
        <v>13957.588199513382</v>
      </c>
      <c r="AM89" s="601">
        <v>13957.588199513382</v>
      </c>
      <c r="AN89" s="601">
        <v>13957.588199513382</v>
      </c>
      <c r="AO89" s="602">
        <v>13957.588199513382</v>
      </c>
      <c r="AP89" s="39"/>
      <c r="AQ89" s="597"/>
      <c r="AR89" s="598"/>
      <c r="AS89" s="598"/>
      <c r="AT89" s="598"/>
      <c r="AU89" s="598"/>
      <c r="AV89" s="598"/>
      <c r="AW89" s="598"/>
      <c r="AX89" s="598"/>
      <c r="AY89" s="598">
        <v>0</v>
      </c>
      <c r="AZ89" s="598">
        <v>0</v>
      </c>
      <c r="BA89" s="598">
        <v>196157024.95417485</v>
      </c>
      <c r="BB89" s="598">
        <v>196157024.95417485</v>
      </c>
      <c r="BC89" s="598">
        <v>196157024.95417485</v>
      </c>
      <c r="BD89" s="598">
        <v>196157024.95417485</v>
      </c>
      <c r="BE89" s="598">
        <v>196157024.95417485</v>
      </c>
      <c r="BF89" s="598">
        <v>196157024.95417485</v>
      </c>
      <c r="BG89" s="598">
        <v>196157024.95417485</v>
      </c>
      <c r="BH89" s="598">
        <v>196157024.95417485</v>
      </c>
      <c r="BI89" s="598">
        <v>196157024.95417485</v>
      </c>
      <c r="BJ89" s="598">
        <v>196157024.95417485</v>
      </c>
      <c r="BK89" s="598">
        <v>52330346.9651407</v>
      </c>
      <c r="BL89" s="598">
        <v>52330346.9651407</v>
      </c>
      <c r="BM89" s="598">
        <v>52330346.9651407</v>
      </c>
      <c r="BN89" s="598">
        <v>52330346.9651407</v>
      </c>
      <c r="BO89" s="598">
        <v>52330346.9651407</v>
      </c>
      <c r="BP89" s="598">
        <v>52330346.9651407</v>
      </c>
      <c r="BQ89" s="598">
        <v>52330346.9651407</v>
      </c>
      <c r="BR89" s="598">
        <v>52330346.9651407</v>
      </c>
      <c r="BS89" s="598">
        <v>52330346.9651407</v>
      </c>
      <c r="BT89" s="599">
        <v>52330346.9651407</v>
      </c>
    </row>
    <row r="90" spans="2:73">
      <c r="B90" s="769" t="s">
        <v>208</v>
      </c>
      <c r="C90" s="769" t="s">
        <v>1040</v>
      </c>
      <c r="D90" s="813" t="s">
        <v>123</v>
      </c>
      <c r="E90" s="813"/>
      <c r="F90" s="813"/>
      <c r="G90" s="813"/>
      <c r="H90" s="813">
        <v>2020</v>
      </c>
      <c r="I90" s="556"/>
      <c r="J90" s="556" t="s">
        <v>585</v>
      </c>
      <c r="K90" s="39"/>
      <c r="L90" s="600"/>
      <c r="M90" s="601"/>
      <c r="N90" s="601"/>
      <c r="O90" s="601"/>
      <c r="P90" s="601"/>
      <c r="Q90" s="601"/>
      <c r="R90" s="601"/>
      <c r="S90" s="601"/>
      <c r="T90" s="601">
        <v>0</v>
      </c>
      <c r="U90" s="601">
        <v>732</v>
      </c>
      <c r="V90" s="601">
        <v>732</v>
      </c>
      <c r="W90" s="601">
        <v>732</v>
      </c>
      <c r="X90" s="601">
        <v>732</v>
      </c>
      <c r="Y90" s="601">
        <v>732</v>
      </c>
      <c r="Z90" s="601">
        <v>732</v>
      </c>
      <c r="AA90" s="601">
        <v>732</v>
      </c>
      <c r="AB90" s="601">
        <v>732</v>
      </c>
      <c r="AC90" s="601">
        <v>732</v>
      </c>
      <c r="AD90" s="601">
        <v>732</v>
      </c>
      <c r="AE90" s="601">
        <v>732</v>
      </c>
      <c r="AF90" s="601">
        <v>732</v>
      </c>
      <c r="AG90" s="601">
        <v>732</v>
      </c>
      <c r="AH90" s="601">
        <v>732</v>
      </c>
      <c r="AI90" s="601">
        <v>732</v>
      </c>
      <c r="AJ90" s="601">
        <v>732</v>
      </c>
      <c r="AK90" s="601">
        <v>732</v>
      </c>
      <c r="AL90" s="601">
        <v>732</v>
      </c>
      <c r="AM90" s="601">
        <v>732</v>
      </c>
      <c r="AN90" s="601">
        <v>732</v>
      </c>
      <c r="AO90" s="602">
        <v>732</v>
      </c>
      <c r="AP90" s="39"/>
      <c r="AQ90" s="600"/>
      <c r="AR90" s="601"/>
      <c r="AS90" s="601"/>
      <c r="AT90" s="601"/>
      <c r="AU90" s="601"/>
      <c r="AV90" s="601"/>
      <c r="AW90" s="601"/>
      <c r="AX90" s="601"/>
      <c r="AY90" s="601">
        <v>0</v>
      </c>
      <c r="AZ90" s="601">
        <v>1922411</v>
      </c>
      <c r="BA90" s="601">
        <v>1922411</v>
      </c>
      <c r="BB90" s="601">
        <v>1922411</v>
      </c>
      <c r="BC90" s="601">
        <v>1922411</v>
      </c>
      <c r="BD90" s="601">
        <v>1922411</v>
      </c>
      <c r="BE90" s="601">
        <v>1922411</v>
      </c>
      <c r="BF90" s="601">
        <v>1922411</v>
      </c>
      <c r="BG90" s="601">
        <v>1922411</v>
      </c>
      <c r="BH90" s="601">
        <v>1922411</v>
      </c>
      <c r="BI90" s="601">
        <v>1922411</v>
      </c>
      <c r="BJ90" s="601">
        <v>1922411</v>
      </c>
      <c r="BK90" s="601">
        <v>1922411</v>
      </c>
      <c r="BL90" s="601">
        <v>1922411</v>
      </c>
      <c r="BM90" s="601">
        <v>1922411</v>
      </c>
      <c r="BN90" s="601">
        <v>1922411</v>
      </c>
      <c r="BO90" s="601">
        <v>1922411</v>
      </c>
      <c r="BP90" s="601">
        <v>1922411</v>
      </c>
      <c r="BQ90" s="601">
        <v>1922411</v>
      </c>
      <c r="BR90" s="601">
        <v>1922411</v>
      </c>
      <c r="BS90" s="601">
        <v>1922411</v>
      </c>
      <c r="BT90" s="602">
        <v>1922411</v>
      </c>
    </row>
    <row r="91" spans="2:73">
      <c r="B91" s="769" t="s">
        <v>208</v>
      </c>
      <c r="C91" s="769" t="s">
        <v>1040</v>
      </c>
      <c r="D91" s="813" t="s">
        <v>118</v>
      </c>
      <c r="E91" s="813"/>
      <c r="F91" s="813"/>
      <c r="G91" s="813"/>
      <c r="H91" s="813">
        <v>2022</v>
      </c>
      <c r="I91" s="556"/>
      <c r="J91" s="556" t="s">
        <v>585</v>
      </c>
      <c r="K91" s="39"/>
      <c r="L91" s="600"/>
      <c r="M91" s="601"/>
      <c r="N91" s="601"/>
      <c r="O91" s="601"/>
      <c r="P91" s="601"/>
      <c r="Q91" s="601"/>
      <c r="R91" s="601"/>
      <c r="S91" s="601"/>
      <c r="T91" s="601">
        <v>0</v>
      </c>
      <c r="U91" s="601">
        <v>0</v>
      </c>
      <c r="V91" s="601">
        <v>0</v>
      </c>
      <c r="W91" s="601">
        <v>247.76956711033708</v>
      </c>
      <c r="X91" s="601">
        <v>249.03747107849233</v>
      </c>
      <c r="Y91" s="601">
        <v>249.03747107849233</v>
      </c>
      <c r="Z91" s="601">
        <v>249.03747107849233</v>
      </c>
      <c r="AA91" s="601">
        <v>249.03747107849233</v>
      </c>
      <c r="AB91" s="601">
        <v>234.13959945266822</v>
      </c>
      <c r="AC91" s="601">
        <v>234.13959945266822</v>
      </c>
      <c r="AD91" s="601">
        <v>234.13959945266822</v>
      </c>
      <c r="AE91" s="601">
        <v>234.01046108554129</v>
      </c>
      <c r="AF91" s="601">
        <v>234.01046108554129</v>
      </c>
      <c r="AG91" s="601">
        <v>223.91418874652734</v>
      </c>
      <c r="AH91" s="601">
        <v>215.39105651615043</v>
      </c>
      <c r="AI91" s="601">
        <v>64.346126383878584</v>
      </c>
      <c r="AJ91" s="601">
        <v>40.103332918688061</v>
      </c>
      <c r="AK91" s="601">
        <v>3.7450126466807645</v>
      </c>
      <c r="AL91" s="601">
        <v>0</v>
      </c>
      <c r="AM91" s="601">
        <v>0</v>
      </c>
      <c r="AN91" s="601">
        <v>0</v>
      </c>
      <c r="AO91" s="602">
        <v>0</v>
      </c>
      <c r="AP91" s="39"/>
      <c r="AQ91" s="600"/>
      <c r="AR91" s="601"/>
      <c r="AS91" s="601"/>
      <c r="AT91" s="601"/>
      <c r="AU91" s="601"/>
      <c r="AV91" s="601"/>
      <c r="AW91" s="601"/>
      <c r="AX91" s="601"/>
      <c r="AY91" s="601">
        <v>0</v>
      </c>
      <c r="AZ91" s="601">
        <v>0</v>
      </c>
      <c r="BA91" s="601">
        <v>0</v>
      </c>
      <c r="BB91" s="601">
        <v>3844561.4324619654</v>
      </c>
      <c r="BC91" s="601">
        <v>3858103.0510680955</v>
      </c>
      <c r="BD91" s="601">
        <v>3858103.0510680955</v>
      </c>
      <c r="BE91" s="601">
        <v>3858103.0510680955</v>
      </c>
      <c r="BF91" s="601">
        <v>3858103.0510680955</v>
      </c>
      <c r="BG91" s="601">
        <v>3649535.4943406088</v>
      </c>
      <c r="BH91" s="601">
        <v>3649535.4943406088</v>
      </c>
      <c r="BI91" s="601">
        <v>3649535.4943406088</v>
      </c>
      <c r="BJ91" s="601">
        <v>3632531.6880597407</v>
      </c>
      <c r="BK91" s="601">
        <v>3632531.6880597407</v>
      </c>
      <c r="BL91" s="601">
        <v>3506594.3225604007</v>
      </c>
      <c r="BM91" s="601">
        <v>3404736.4072206663</v>
      </c>
      <c r="BN91" s="601">
        <v>1300808.1821133469</v>
      </c>
      <c r="BO91" s="601">
        <v>990455.78422021598</v>
      </c>
      <c r="BP91" s="601">
        <v>148539.78783253359</v>
      </c>
      <c r="BQ91" s="601">
        <v>59497.265620316823</v>
      </c>
      <c r="BR91" s="601">
        <v>59497.265620316823</v>
      </c>
      <c r="BS91" s="601">
        <v>59497.265620316823</v>
      </c>
      <c r="BT91" s="602">
        <v>59497.265620316823</v>
      </c>
    </row>
    <row r="92" spans="2:73">
      <c r="B92" s="769" t="s">
        <v>208</v>
      </c>
      <c r="C92" s="769" t="s">
        <v>1040</v>
      </c>
      <c r="D92" s="813" t="s">
        <v>123</v>
      </c>
      <c r="E92" s="813"/>
      <c r="F92" s="813"/>
      <c r="G92" s="813"/>
      <c r="H92" s="813">
        <v>2019</v>
      </c>
      <c r="I92" s="556"/>
      <c r="J92" s="556" t="s">
        <v>585</v>
      </c>
      <c r="K92" s="39"/>
      <c r="L92" s="600"/>
      <c r="M92" s="601"/>
      <c r="N92" s="601"/>
      <c r="O92" s="601"/>
      <c r="P92" s="601"/>
      <c r="Q92" s="601"/>
      <c r="R92" s="601"/>
      <c r="S92" s="601"/>
      <c r="T92" s="601">
        <v>129</v>
      </c>
      <c r="U92" s="601">
        <v>129</v>
      </c>
      <c r="V92" s="601">
        <v>129</v>
      </c>
      <c r="W92" s="601">
        <v>129</v>
      </c>
      <c r="X92" s="601">
        <v>129</v>
      </c>
      <c r="Y92" s="601">
        <v>129</v>
      </c>
      <c r="Z92" s="601">
        <v>129</v>
      </c>
      <c r="AA92" s="601">
        <v>129</v>
      </c>
      <c r="AB92" s="601">
        <v>129</v>
      </c>
      <c r="AC92" s="601">
        <v>129</v>
      </c>
      <c r="AD92" s="601">
        <v>129</v>
      </c>
      <c r="AE92" s="601">
        <v>129</v>
      </c>
      <c r="AF92" s="601">
        <v>129</v>
      </c>
      <c r="AG92" s="601">
        <v>129</v>
      </c>
      <c r="AH92" s="601">
        <v>129</v>
      </c>
      <c r="AI92" s="601">
        <v>129</v>
      </c>
      <c r="AJ92" s="601">
        <v>129</v>
      </c>
      <c r="AK92" s="601">
        <v>129</v>
      </c>
      <c r="AL92" s="601">
        <v>129</v>
      </c>
      <c r="AM92" s="601">
        <v>129</v>
      </c>
      <c r="AN92" s="601">
        <v>129</v>
      </c>
      <c r="AO92" s="602">
        <v>129</v>
      </c>
      <c r="AP92" s="39"/>
      <c r="AQ92" s="600"/>
      <c r="AR92" s="601"/>
      <c r="AS92" s="601"/>
      <c r="AT92" s="601"/>
      <c r="AU92" s="601"/>
      <c r="AV92" s="601"/>
      <c r="AW92" s="601"/>
      <c r="AX92" s="601"/>
      <c r="AY92" s="601">
        <v>1253000</v>
      </c>
      <c r="AZ92" s="601">
        <v>1253000</v>
      </c>
      <c r="BA92" s="601">
        <v>1253000</v>
      </c>
      <c r="BB92" s="601">
        <v>1253000</v>
      </c>
      <c r="BC92" s="601">
        <v>1253000</v>
      </c>
      <c r="BD92" s="601">
        <v>1253000</v>
      </c>
      <c r="BE92" s="601">
        <v>1253000</v>
      </c>
      <c r="BF92" s="601">
        <v>1253000</v>
      </c>
      <c r="BG92" s="601">
        <v>1253000</v>
      </c>
      <c r="BH92" s="601">
        <v>1253000</v>
      </c>
      <c r="BI92" s="601">
        <v>1253000</v>
      </c>
      <c r="BJ92" s="601">
        <v>1253000</v>
      </c>
      <c r="BK92" s="601">
        <v>1253000</v>
      </c>
      <c r="BL92" s="601">
        <v>1253000</v>
      </c>
      <c r="BM92" s="601">
        <v>1253000</v>
      </c>
      <c r="BN92" s="601">
        <v>1253000</v>
      </c>
      <c r="BO92" s="601">
        <v>1253000</v>
      </c>
      <c r="BP92" s="601">
        <v>1253000</v>
      </c>
      <c r="BQ92" s="601">
        <v>1253000</v>
      </c>
      <c r="BR92" s="601">
        <v>1253000</v>
      </c>
      <c r="BS92" s="601">
        <v>1253000</v>
      </c>
      <c r="BT92" s="602">
        <v>1253000</v>
      </c>
    </row>
    <row r="93" spans="2:73">
      <c r="B93" s="769" t="s">
        <v>208</v>
      </c>
      <c r="C93" s="769" t="s">
        <v>1040</v>
      </c>
      <c r="D93" s="769" t="s">
        <v>122</v>
      </c>
      <c r="E93" s="596"/>
      <c r="F93" s="596"/>
      <c r="G93" s="596"/>
      <c r="H93" s="813">
        <v>2019</v>
      </c>
      <c r="I93" s="556"/>
      <c r="J93" s="556" t="s">
        <v>585</v>
      </c>
      <c r="K93" s="39"/>
      <c r="L93" s="600"/>
      <c r="M93" s="601"/>
      <c r="N93" s="601"/>
      <c r="O93" s="601"/>
      <c r="P93" s="601"/>
      <c r="Q93" s="601"/>
      <c r="R93" s="601"/>
      <c r="S93" s="601"/>
      <c r="T93" s="601">
        <v>367.15912408759124</v>
      </c>
      <c r="U93" s="601">
        <v>367.15912408759124</v>
      </c>
      <c r="V93" s="601">
        <v>367.15912408759124</v>
      </c>
      <c r="W93" s="601">
        <v>367.15912408759124</v>
      </c>
      <c r="X93" s="601">
        <v>367.15912408759124</v>
      </c>
      <c r="Y93" s="601">
        <v>367.15912408759124</v>
      </c>
      <c r="Z93" s="601">
        <v>367.15912408759124</v>
      </c>
      <c r="AA93" s="601">
        <v>367.15912408759124</v>
      </c>
      <c r="AB93" s="601">
        <v>367.15912408759124</v>
      </c>
      <c r="AC93" s="601">
        <v>367.15912408759124</v>
      </c>
      <c r="AD93" s="601">
        <v>240.42664233576642</v>
      </c>
      <c r="AE93" s="601">
        <v>240.42664233576642</v>
      </c>
      <c r="AF93" s="601">
        <v>240.42664233576642</v>
      </c>
      <c r="AG93" s="601">
        <v>240.42664233576642</v>
      </c>
      <c r="AH93" s="601">
        <v>240.42664233576642</v>
      </c>
      <c r="AI93" s="601">
        <v>240.42664233576642</v>
      </c>
      <c r="AJ93" s="601">
        <v>240.42664233576642</v>
      </c>
      <c r="AK93" s="601">
        <v>240.42664233576642</v>
      </c>
      <c r="AL93" s="601">
        <v>240.42664233576642</v>
      </c>
      <c r="AM93" s="601">
        <v>240.42664233576642</v>
      </c>
      <c r="AN93" s="601">
        <v>0</v>
      </c>
      <c r="AO93" s="602">
        <v>0</v>
      </c>
      <c r="AP93" s="39"/>
      <c r="AQ93" s="600"/>
      <c r="AR93" s="601"/>
      <c r="AS93" s="601"/>
      <c r="AT93" s="601"/>
      <c r="AU93" s="601"/>
      <c r="AV93" s="601"/>
      <c r="AW93" s="601"/>
      <c r="AX93" s="601"/>
      <c r="AY93" s="601">
        <v>2156052.8773483224</v>
      </c>
      <c r="AZ93" s="601">
        <v>2156052.8773483224</v>
      </c>
      <c r="BA93" s="601">
        <v>2156052.8773483224</v>
      </c>
      <c r="BB93" s="601">
        <v>2156052.8773483224</v>
      </c>
      <c r="BC93" s="601">
        <v>2156052.8773483224</v>
      </c>
      <c r="BD93" s="601">
        <v>2156052.8773483224</v>
      </c>
      <c r="BE93" s="601">
        <v>2156052.8773483224</v>
      </c>
      <c r="BF93" s="601">
        <v>2156052.8773483224</v>
      </c>
      <c r="BG93" s="601">
        <v>2156052.8773483224</v>
      </c>
      <c r="BH93" s="601">
        <v>2156052.8773483224</v>
      </c>
      <c r="BI93" s="601">
        <v>575187.12456607504</v>
      </c>
      <c r="BJ93" s="601">
        <v>575187.12456607504</v>
      </c>
      <c r="BK93" s="601">
        <v>575187.12456607504</v>
      </c>
      <c r="BL93" s="601">
        <v>575187.12456607504</v>
      </c>
      <c r="BM93" s="601">
        <v>575187.12456607504</v>
      </c>
      <c r="BN93" s="601">
        <v>575187.12456607504</v>
      </c>
      <c r="BO93" s="601">
        <v>575187.12456607504</v>
      </c>
      <c r="BP93" s="601">
        <v>575187.12456607504</v>
      </c>
      <c r="BQ93" s="601">
        <v>575187.12456607504</v>
      </c>
      <c r="BR93" s="601">
        <v>575187.12456607504</v>
      </c>
      <c r="BS93" s="601">
        <v>0</v>
      </c>
      <c r="BT93" s="602">
        <v>0</v>
      </c>
    </row>
    <row r="94" spans="2:73">
      <c r="B94" s="769" t="s">
        <v>208</v>
      </c>
      <c r="C94" s="769" t="s">
        <v>1040</v>
      </c>
      <c r="D94" s="813" t="s">
        <v>120</v>
      </c>
      <c r="E94" s="596"/>
      <c r="F94" s="596"/>
      <c r="G94" s="596"/>
      <c r="H94" s="596">
        <v>2018</v>
      </c>
      <c r="I94" s="556"/>
      <c r="J94" s="556" t="s">
        <v>585</v>
      </c>
      <c r="K94" s="39"/>
      <c r="L94" s="600"/>
      <c r="M94" s="601"/>
      <c r="N94" s="601"/>
      <c r="O94" s="601"/>
      <c r="P94" s="601"/>
      <c r="Q94" s="601"/>
      <c r="R94" s="601"/>
      <c r="S94" s="601">
        <v>183.1139004149378</v>
      </c>
      <c r="T94" s="601">
        <v>183.1139004149378</v>
      </c>
      <c r="U94" s="601">
        <v>183.1139004149378</v>
      </c>
      <c r="V94" s="601">
        <v>183.1139004149378</v>
      </c>
      <c r="W94" s="601">
        <v>183.1139004149378</v>
      </c>
      <c r="X94" s="601">
        <v>183.1139004149378</v>
      </c>
      <c r="Y94" s="601">
        <v>183.1139004149378</v>
      </c>
      <c r="Z94" s="601">
        <v>183.1139004149378</v>
      </c>
      <c r="AA94" s="601">
        <v>183.1139004149378</v>
      </c>
      <c r="AB94" s="601">
        <v>183.1139004149378</v>
      </c>
      <c r="AC94" s="601">
        <v>183.1139004149378</v>
      </c>
      <c r="AD94" s="601">
        <v>183.1139004149378</v>
      </c>
      <c r="AE94" s="601">
        <v>183.1139004149378</v>
      </c>
      <c r="AF94" s="601">
        <v>183.1139004149378</v>
      </c>
      <c r="AG94" s="601">
        <v>183.1139004149378</v>
      </c>
      <c r="AH94" s="601">
        <v>168.49161825726145</v>
      </c>
      <c r="AI94" s="601">
        <v>160.30850622406643</v>
      </c>
      <c r="AJ94" s="601">
        <v>160.30850622406643</v>
      </c>
      <c r="AK94" s="601">
        <v>160.30850622406643</v>
      </c>
      <c r="AL94" s="601">
        <v>160.30850622406643</v>
      </c>
      <c r="AM94" s="601">
        <v>160.30850622406643</v>
      </c>
      <c r="AN94" s="601">
        <v>160.30850622406643</v>
      </c>
      <c r="AO94" s="602">
        <v>160.30850622406643</v>
      </c>
      <c r="AP94" s="39"/>
      <c r="AQ94" s="600"/>
      <c r="AR94" s="601"/>
      <c r="AS94" s="601"/>
      <c r="AT94" s="601"/>
      <c r="AU94" s="601"/>
      <c r="AV94" s="601"/>
      <c r="AW94" s="601"/>
      <c r="AX94" s="601">
        <v>824104.68523732643</v>
      </c>
      <c r="AY94" s="601">
        <v>824104.68523732643</v>
      </c>
      <c r="AZ94" s="601">
        <v>824104.68523732643</v>
      </c>
      <c r="BA94" s="601">
        <v>824104.68523732643</v>
      </c>
      <c r="BB94" s="601">
        <v>824104.68523732643</v>
      </c>
      <c r="BC94" s="601">
        <v>824104.68523732643</v>
      </c>
      <c r="BD94" s="601">
        <v>824104.68523732643</v>
      </c>
      <c r="BE94" s="601">
        <v>824104.68523732643</v>
      </c>
      <c r="BF94" s="601">
        <v>824104.68523732643</v>
      </c>
      <c r="BG94" s="601">
        <v>824104.68523732643</v>
      </c>
      <c r="BH94" s="601">
        <v>824104.68523732643</v>
      </c>
      <c r="BI94" s="601">
        <v>824104.68523732643</v>
      </c>
      <c r="BJ94" s="601">
        <v>824104.68523732643</v>
      </c>
      <c r="BK94" s="601">
        <v>824104.68523732643</v>
      </c>
      <c r="BL94" s="601">
        <v>824104.68523732643</v>
      </c>
      <c r="BM94" s="601">
        <v>704322.33038165502</v>
      </c>
      <c r="BN94" s="601">
        <v>637146.58736989286</v>
      </c>
      <c r="BO94" s="601">
        <v>637146.58736989286</v>
      </c>
      <c r="BP94" s="601">
        <v>637146.58736989286</v>
      </c>
      <c r="BQ94" s="601">
        <v>637146.58736989286</v>
      </c>
      <c r="BR94" s="601">
        <v>637146.58736989286</v>
      </c>
      <c r="BS94" s="601">
        <v>637146.58736989286</v>
      </c>
      <c r="BT94" s="602">
        <v>637146.58736989286</v>
      </c>
    </row>
    <row r="95" spans="2:73">
      <c r="B95" s="769" t="s">
        <v>208</v>
      </c>
      <c r="C95" s="769" t="s">
        <v>1040</v>
      </c>
      <c r="D95" s="813" t="s">
        <v>122</v>
      </c>
      <c r="E95" s="596"/>
      <c r="F95" s="596"/>
      <c r="G95" s="596"/>
      <c r="H95" s="596">
        <v>2018</v>
      </c>
      <c r="I95" s="556"/>
      <c r="J95" s="556" t="s">
        <v>585</v>
      </c>
      <c r="K95" s="39"/>
      <c r="L95" s="600"/>
      <c r="M95" s="601"/>
      <c r="N95" s="601"/>
      <c r="O95" s="601"/>
      <c r="P95" s="601"/>
      <c r="Q95" s="601"/>
      <c r="R95" s="601"/>
      <c r="S95" s="601">
        <v>35.970802919708035</v>
      </c>
      <c r="T95" s="601">
        <v>35.970802919708035</v>
      </c>
      <c r="U95" s="601">
        <v>35.970802919708035</v>
      </c>
      <c r="V95" s="601">
        <v>35.970802919708035</v>
      </c>
      <c r="W95" s="601">
        <v>35.970802919708035</v>
      </c>
      <c r="X95" s="601">
        <v>35.970802919708035</v>
      </c>
      <c r="Y95" s="601">
        <v>35.970802919708035</v>
      </c>
      <c r="Z95" s="601">
        <v>35.970802919708035</v>
      </c>
      <c r="AA95" s="601">
        <v>35.970802919708035</v>
      </c>
      <c r="AB95" s="601">
        <v>35.970802919708035</v>
      </c>
      <c r="AC95" s="601">
        <v>23.554744525547449</v>
      </c>
      <c r="AD95" s="601">
        <v>23.554744525547449</v>
      </c>
      <c r="AE95" s="601">
        <v>23.554744525547449</v>
      </c>
      <c r="AF95" s="601">
        <v>23.554744525547449</v>
      </c>
      <c r="AG95" s="601">
        <v>23.554744525547449</v>
      </c>
      <c r="AH95" s="601">
        <v>23.554744525547449</v>
      </c>
      <c r="AI95" s="601">
        <v>23.554744525547449</v>
      </c>
      <c r="AJ95" s="601">
        <v>23.554744525547449</v>
      </c>
      <c r="AK95" s="601">
        <v>23.554744525547449</v>
      </c>
      <c r="AL95" s="601">
        <v>23.554744525547449</v>
      </c>
      <c r="AM95" s="601">
        <v>0</v>
      </c>
      <c r="AN95" s="601">
        <v>0</v>
      </c>
      <c r="AO95" s="602">
        <v>0</v>
      </c>
      <c r="AP95" s="39"/>
      <c r="AQ95" s="600"/>
      <c r="AR95" s="601"/>
      <c r="AS95" s="601"/>
      <c r="AT95" s="601"/>
      <c r="AU95" s="601"/>
      <c r="AV95" s="601"/>
      <c r="AW95" s="601"/>
      <c r="AX95" s="601">
        <v>318896.07775489206</v>
      </c>
      <c r="AY95" s="601">
        <v>318896.07775489206</v>
      </c>
      <c r="AZ95" s="601">
        <v>318896.07775489206</v>
      </c>
      <c r="BA95" s="601">
        <v>318896.07775489206</v>
      </c>
      <c r="BB95" s="601">
        <v>318896.07775489206</v>
      </c>
      <c r="BC95" s="601">
        <v>318896.07775489206</v>
      </c>
      <c r="BD95" s="601">
        <v>318896.07775489206</v>
      </c>
      <c r="BE95" s="601">
        <v>318896.07775489206</v>
      </c>
      <c r="BF95" s="601">
        <v>318896.07775489206</v>
      </c>
      <c r="BG95" s="601">
        <v>318896.07775489206</v>
      </c>
      <c r="BH95" s="601">
        <v>85074.40607153649</v>
      </c>
      <c r="BI95" s="601">
        <v>85074.40607153649</v>
      </c>
      <c r="BJ95" s="601">
        <v>85074.40607153649</v>
      </c>
      <c r="BK95" s="601">
        <v>85074.40607153649</v>
      </c>
      <c r="BL95" s="601">
        <v>85074.40607153649</v>
      </c>
      <c r="BM95" s="601">
        <v>85074.40607153649</v>
      </c>
      <c r="BN95" s="601">
        <v>85074.40607153649</v>
      </c>
      <c r="BO95" s="601">
        <v>85074.40607153649</v>
      </c>
      <c r="BP95" s="601">
        <v>85074.40607153649</v>
      </c>
      <c r="BQ95" s="601">
        <v>85074.40607153649</v>
      </c>
      <c r="BR95" s="601">
        <v>0</v>
      </c>
      <c r="BS95" s="601">
        <v>0</v>
      </c>
      <c r="BT95" s="602">
        <v>0</v>
      </c>
    </row>
    <row r="96" spans="2:73">
      <c r="B96" s="769" t="s">
        <v>208</v>
      </c>
      <c r="C96" s="769" t="s">
        <v>1040</v>
      </c>
      <c r="D96" s="813" t="s">
        <v>123</v>
      </c>
      <c r="E96" s="596"/>
      <c r="F96" s="596"/>
      <c r="G96" s="596"/>
      <c r="H96" s="596">
        <v>2018</v>
      </c>
      <c r="I96" s="556"/>
      <c r="J96" s="556" t="s">
        <v>585</v>
      </c>
      <c r="K96" s="39"/>
      <c r="L96" s="600"/>
      <c r="M96" s="601"/>
      <c r="N96" s="601"/>
      <c r="O96" s="601"/>
      <c r="P96" s="601"/>
      <c r="Q96" s="601"/>
      <c r="R96" s="601"/>
      <c r="S96" s="601">
        <v>620</v>
      </c>
      <c r="T96" s="601">
        <v>620</v>
      </c>
      <c r="U96" s="601">
        <v>620</v>
      </c>
      <c r="V96" s="601">
        <v>620</v>
      </c>
      <c r="W96" s="601">
        <v>620</v>
      </c>
      <c r="X96" s="601">
        <v>620</v>
      </c>
      <c r="Y96" s="601">
        <v>620</v>
      </c>
      <c r="Z96" s="601">
        <v>620</v>
      </c>
      <c r="AA96" s="601">
        <v>620</v>
      </c>
      <c r="AB96" s="601">
        <v>620</v>
      </c>
      <c r="AC96" s="601">
        <v>620</v>
      </c>
      <c r="AD96" s="601">
        <v>620</v>
      </c>
      <c r="AE96" s="601">
        <v>620</v>
      </c>
      <c r="AF96" s="601">
        <v>620</v>
      </c>
      <c r="AG96" s="601">
        <v>620</v>
      </c>
      <c r="AH96" s="601">
        <v>620</v>
      </c>
      <c r="AI96" s="601">
        <v>620</v>
      </c>
      <c r="AJ96" s="601">
        <v>620</v>
      </c>
      <c r="AK96" s="601">
        <v>620</v>
      </c>
      <c r="AL96" s="601">
        <v>620</v>
      </c>
      <c r="AM96" s="601">
        <v>620</v>
      </c>
      <c r="AN96" s="601">
        <v>620</v>
      </c>
      <c r="AO96" s="602">
        <v>620</v>
      </c>
      <c r="AP96" s="39"/>
      <c r="AQ96" s="600"/>
      <c r="AR96" s="601"/>
      <c r="AS96" s="601"/>
      <c r="AT96" s="601"/>
      <c r="AU96" s="601"/>
      <c r="AV96" s="601"/>
      <c r="AW96" s="601"/>
      <c r="AX96" s="601">
        <v>2323000</v>
      </c>
      <c r="AY96" s="601">
        <v>2323000</v>
      </c>
      <c r="AZ96" s="601">
        <v>2323000</v>
      </c>
      <c r="BA96" s="601">
        <v>2323000</v>
      </c>
      <c r="BB96" s="601">
        <v>2323000</v>
      </c>
      <c r="BC96" s="601">
        <v>2323000</v>
      </c>
      <c r="BD96" s="601">
        <v>2323000</v>
      </c>
      <c r="BE96" s="601">
        <v>2323000</v>
      </c>
      <c r="BF96" s="601">
        <v>2323000</v>
      </c>
      <c r="BG96" s="601">
        <v>2323000</v>
      </c>
      <c r="BH96" s="601">
        <v>2323000</v>
      </c>
      <c r="BI96" s="601">
        <v>2323000</v>
      </c>
      <c r="BJ96" s="601">
        <v>2323000</v>
      </c>
      <c r="BK96" s="601">
        <v>2323000</v>
      </c>
      <c r="BL96" s="601">
        <v>2323000</v>
      </c>
      <c r="BM96" s="601">
        <v>2323000</v>
      </c>
      <c r="BN96" s="601">
        <v>2323000</v>
      </c>
      <c r="BO96" s="601">
        <v>2323000</v>
      </c>
      <c r="BP96" s="601">
        <v>2323000</v>
      </c>
      <c r="BQ96" s="601">
        <v>2323000</v>
      </c>
      <c r="BR96" s="601">
        <v>2323000</v>
      </c>
      <c r="BS96" s="601">
        <v>2323000</v>
      </c>
      <c r="BT96" s="602">
        <v>2323000</v>
      </c>
    </row>
    <row r="97" spans="2:73">
      <c r="B97" s="769" t="s">
        <v>208</v>
      </c>
      <c r="C97" s="769" t="s">
        <v>1040</v>
      </c>
      <c r="D97" s="813" t="s">
        <v>118</v>
      </c>
      <c r="E97" s="596"/>
      <c r="F97" s="596"/>
      <c r="G97" s="596"/>
      <c r="H97" s="596">
        <v>2018</v>
      </c>
      <c r="I97" s="556"/>
      <c r="J97" s="556" t="s">
        <v>585</v>
      </c>
      <c r="K97" s="39"/>
      <c r="L97" s="600"/>
      <c r="M97" s="601"/>
      <c r="N97" s="601"/>
      <c r="O97" s="601"/>
      <c r="P97" s="601"/>
      <c r="Q97" s="601"/>
      <c r="R97" s="601"/>
      <c r="S97" s="601">
        <v>2611.3912999129243</v>
      </c>
      <c r="T97" s="601">
        <v>2624.7544963303894</v>
      </c>
      <c r="U97" s="601">
        <v>2624.7544963303894</v>
      </c>
      <c r="V97" s="601">
        <v>2624.7544963303894</v>
      </c>
      <c r="W97" s="601">
        <v>2624.7544963303894</v>
      </c>
      <c r="X97" s="601">
        <v>2467.7369384251774</v>
      </c>
      <c r="Y97" s="601">
        <v>2467.7369384251774</v>
      </c>
      <c r="Z97" s="601">
        <v>2467.7369384251774</v>
      </c>
      <c r="AA97" s="601">
        <v>2466.3758721233985</v>
      </c>
      <c r="AB97" s="601">
        <v>2466.3758721233985</v>
      </c>
      <c r="AC97" s="601">
        <v>2359.9652339843265</v>
      </c>
      <c r="AD97" s="601">
        <v>2270.1348580669237</v>
      </c>
      <c r="AE97" s="601">
        <v>678.18221818634163</v>
      </c>
      <c r="AF97" s="601">
        <v>422.67295335240703</v>
      </c>
      <c r="AG97" s="601">
        <v>39.470922751586023</v>
      </c>
      <c r="AH97" s="601">
        <v>0</v>
      </c>
      <c r="AI97" s="601">
        <v>0</v>
      </c>
      <c r="AJ97" s="601">
        <v>0</v>
      </c>
      <c r="AK97" s="601">
        <v>0</v>
      </c>
      <c r="AL97" s="601">
        <v>0</v>
      </c>
      <c r="AM97" s="601">
        <v>0</v>
      </c>
      <c r="AN97" s="601">
        <v>0</v>
      </c>
      <c r="AO97" s="602">
        <v>0</v>
      </c>
      <c r="AP97" s="39"/>
      <c r="AQ97" s="600"/>
      <c r="AR97" s="601"/>
      <c r="AS97" s="601"/>
      <c r="AT97" s="601"/>
      <c r="AU97" s="601"/>
      <c r="AV97" s="601"/>
      <c r="AW97" s="601"/>
      <c r="AX97" s="601">
        <v>23273600.966789719</v>
      </c>
      <c r="AY97" s="601">
        <v>23355577.086412214</v>
      </c>
      <c r="AZ97" s="601">
        <v>23355577.086412214</v>
      </c>
      <c r="BA97" s="601">
        <v>23355577.086412214</v>
      </c>
      <c r="BB97" s="601">
        <v>23355577.086412214</v>
      </c>
      <c r="BC97" s="601">
        <v>22092983.63455382</v>
      </c>
      <c r="BD97" s="601">
        <v>22092983.63455382</v>
      </c>
      <c r="BE97" s="601">
        <v>22092983.63455382</v>
      </c>
      <c r="BF97" s="601">
        <v>21990048.668043453</v>
      </c>
      <c r="BG97" s="601">
        <v>21990048.668043453</v>
      </c>
      <c r="BH97" s="601">
        <v>21227668.864018984</v>
      </c>
      <c r="BI97" s="601">
        <v>20611057.445897374</v>
      </c>
      <c r="BJ97" s="601">
        <v>7874627.8598165382</v>
      </c>
      <c r="BK97" s="601">
        <v>5995865.354771683</v>
      </c>
      <c r="BL97" s="601">
        <v>899206.7913172032</v>
      </c>
      <c r="BM97" s="601">
        <v>360175.18330448726</v>
      </c>
      <c r="BN97" s="601">
        <v>360175.18330448726</v>
      </c>
      <c r="BO97" s="601">
        <v>360175.18330448726</v>
      </c>
      <c r="BP97" s="601">
        <v>360175.18330448726</v>
      </c>
      <c r="BQ97" s="601">
        <v>360175.18330448726</v>
      </c>
      <c r="BR97" s="601">
        <v>0</v>
      </c>
      <c r="BS97" s="601">
        <v>0</v>
      </c>
      <c r="BT97" s="602">
        <v>0</v>
      </c>
    </row>
    <row r="98" spans="2:73" ht="15.75">
      <c r="B98" s="769" t="s">
        <v>208</v>
      </c>
      <c r="C98" s="769" t="s">
        <v>1037</v>
      </c>
      <c r="D98" s="769" t="s">
        <v>1038</v>
      </c>
      <c r="E98" s="769"/>
      <c r="F98" s="769"/>
      <c r="G98" s="769"/>
      <c r="H98" s="769">
        <v>2018</v>
      </c>
      <c r="I98" s="556"/>
      <c r="J98" s="556" t="s">
        <v>592</v>
      </c>
      <c r="K98" s="39"/>
      <c r="L98" s="600"/>
      <c r="M98" s="601"/>
      <c r="N98" s="601"/>
      <c r="O98" s="601"/>
      <c r="P98" s="601"/>
      <c r="Q98" s="601"/>
      <c r="R98" s="601"/>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4"/>
      <c r="AP98" s="39"/>
      <c r="AQ98" s="600"/>
      <c r="AR98" s="601"/>
      <c r="AS98" s="601"/>
      <c r="AT98" s="601"/>
      <c r="AU98" s="601"/>
      <c r="AV98" s="601"/>
      <c r="AW98" s="601"/>
      <c r="AX98" s="773">
        <v>29551044.31774094</v>
      </c>
      <c r="AY98" s="773">
        <v>21400525.528073184</v>
      </c>
      <c r="AZ98" s="773">
        <v>21400525.528073184</v>
      </c>
      <c r="BA98" s="773">
        <v>21400525.528073184</v>
      </c>
      <c r="BB98" s="773">
        <v>21400525.528073184</v>
      </c>
      <c r="BC98" s="773">
        <v>21400525.528073184</v>
      </c>
      <c r="BD98" s="773">
        <v>21400525.528073184</v>
      </c>
      <c r="BE98" s="773">
        <v>21400111.483699396</v>
      </c>
      <c r="BF98" s="773">
        <v>21400111.483699396</v>
      </c>
      <c r="BG98" s="773">
        <v>21400111.483699396</v>
      </c>
      <c r="BH98" s="773">
        <v>21010499.156903274</v>
      </c>
      <c r="BI98" s="773">
        <v>20973876.374839101</v>
      </c>
      <c r="BJ98" s="773">
        <v>20973876.374839101</v>
      </c>
      <c r="BK98" s="773">
        <v>17709610.966938451</v>
      </c>
      <c r="BL98" s="773">
        <v>17709610.966938451</v>
      </c>
      <c r="BM98" s="773">
        <v>13716895.77563991</v>
      </c>
      <c r="BN98" s="773">
        <v>10871631.272727087</v>
      </c>
      <c r="BO98" s="773">
        <v>0</v>
      </c>
      <c r="BP98" s="773">
        <v>0</v>
      </c>
      <c r="BQ98" s="773">
        <v>0</v>
      </c>
      <c r="BR98" s="773">
        <v>0</v>
      </c>
      <c r="BS98" s="773">
        <v>0</v>
      </c>
      <c r="BT98" s="774">
        <v>0</v>
      </c>
      <c r="BU98" s="13"/>
    </row>
    <row r="99" spans="2:73" ht="15.75">
      <c r="B99" s="769" t="s">
        <v>208</v>
      </c>
      <c r="C99" s="769" t="s">
        <v>1037</v>
      </c>
      <c r="D99" s="769" t="s">
        <v>1039</v>
      </c>
      <c r="E99" s="769"/>
      <c r="F99" s="769"/>
      <c r="G99" s="769"/>
      <c r="H99" s="769">
        <v>2018</v>
      </c>
      <c r="I99" s="556"/>
      <c r="J99" s="556" t="s">
        <v>592</v>
      </c>
      <c r="K99" s="39"/>
      <c r="L99" s="600"/>
      <c r="M99" s="601"/>
      <c r="N99" s="601"/>
      <c r="O99" s="601"/>
      <c r="P99" s="601"/>
      <c r="Q99" s="601"/>
      <c r="R99" s="601"/>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4"/>
      <c r="AP99" s="39"/>
      <c r="AQ99" s="600"/>
      <c r="AR99" s="601"/>
      <c r="AS99" s="601"/>
      <c r="AT99" s="601"/>
      <c r="AU99" s="601"/>
      <c r="AV99" s="601"/>
      <c r="AW99" s="601"/>
      <c r="AX99" s="773">
        <v>3248301.8129647598</v>
      </c>
      <c r="AY99" s="773">
        <v>3248301.8129647598</v>
      </c>
      <c r="AZ99" s="773">
        <v>3248301.8129647598</v>
      </c>
      <c r="BA99" s="773">
        <v>3248301.8129647598</v>
      </c>
      <c r="BB99" s="773">
        <v>3248301.8129647598</v>
      </c>
      <c r="BC99" s="773">
        <v>3248301.8129647598</v>
      </c>
      <c r="BD99" s="773">
        <v>3248301.8129647598</v>
      </c>
      <c r="BE99" s="773">
        <v>3248301.8129647598</v>
      </c>
      <c r="BF99" s="773">
        <v>3248301.8129647598</v>
      </c>
      <c r="BG99" s="773">
        <v>3248301.8129647598</v>
      </c>
      <c r="BH99" s="773">
        <v>3248301.8129647598</v>
      </c>
      <c r="BI99" s="773">
        <v>3248301.8129647598</v>
      </c>
      <c r="BJ99" s="773">
        <v>3248301.8129647598</v>
      </c>
      <c r="BK99" s="773">
        <v>3248301.8129647598</v>
      </c>
      <c r="BL99" s="773">
        <v>3248301.8129647598</v>
      </c>
      <c r="BM99" s="773">
        <v>3248301.8129647598</v>
      </c>
      <c r="BN99" s="773">
        <v>3248301.8129647598</v>
      </c>
      <c r="BO99" s="773">
        <v>3248301.8129647598</v>
      </c>
      <c r="BP99" s="773">
        <v>3121589.0126913022</v>
      </c>
      <c r="BQ99" s="773">
        <v>0</v>
      </c>
      <c r="BR99" s="773">
        <v>0</v>
      </c>
      <c r="BS99" s="773">
        <v>0</v>
      </c>
      <c r="BT99" s="774">
        <v>0</v>
      </c>
      <c r="BU99" s="13"/>
    </row>
    <row r="100" spans="2:73" ht="15.75">
      <c r="B100" s="769" t="s">
        <v>208</v>
      </c>
      <c r="C100" s="769" t="s">
        <v>1037</v>
      </c>
      <c r="D100" s="769" t="s">
        <v>115</v>
      </c>
      <c r="E100" s="769"/>
      <c r="F100" s="769"/>
      <c r="G100" s="769"/>
      <c r="H100" s="769">
        <v>2018</v>
      </c>
      <c r="I100" s="556"/>
      <c r="J100" s="556" t="s">
        <v>592</v>
      </c>
      <c r="K100" s="39"/>
      <c r="L100" s="600"/>
      <c r="M100" s="601"/>
      <c r="N100" s="601"/>
      <c r="O100" s="601"/>
      <c r="P100" s="601"/>
      <c r="Q100" s="601"/>
      <c r="R100" s="601"/>
      <c r="S100" s="773">
        <v>15.689731958762893</v>
      </c>
      <c r="T100" s="773">
        <v>15.689731958762893</v>
      </c>
      <c r="U100" s="773">
        <v>15.689731958762893</v>
      </c>
      <c r="V100" s="773">
        <v>15.689731958762893</v>
      </c>
      <c r="W100" s="773">
        <v>15.689731958762893</v>
      </c>
      <c r="X100" s="773">
        <v>15.689731958762893</v>
      </c>
      <c r="Y100" s="773">
        <v>15.689731958762893</v>
      </c>
      <c r="Z100" s="773">
        <v>15.689731958762893</v>
      </c>
      <c r="AA100" s="773">
        <v>15.689731958762893</v>
      </c>
      <c r="AB100" s="773">
        <v>15.689731958762893</v>
      </c>
      <c r="AC100" s="773">
        <v>15.689731958762893</v>
      </c>
      <c r="AD100" s="773">
        <v>15.689731958762893</v>
      </c>
      <c r="AE100" s="773">
        <v>15.689731958762893</v>
      </c>
      <c r="AF100" s="773">
        <v>15.689731958762893</v>
      </c>
      <c r="AG100" s="773">
        <v>15.689731958762893</v>
      </c>
      <c r="AH100" s="773">
        <v>9.8866804123711383</v>
      </c>
      <c r="AI100" s="773">
        <v>8.3821855670103123</v>
      </c>
      <c r="AJ100" s="773">
        <v>8.3821855670103123</v>
      </c>
      <c r="AK100" s="773">
        <v>8.3821855670103123</v>
      </c>
      <c r="AL100" s="773">
        <v>8.3821855670103123</v>
      </c>
      <c r="AM100" s="773">
        <v>8.3821855670103123</v>
      </c>
      <c r="AN100" s="773">
        <v>8.3821855670103123</v>
      </c>
      <c r="AO100" s="774">
        <v>8.3821855670103123</v>
      </c>
      <c r="AP100" s="39"/>
      <c r="AQ100" s="600"/>
      <c r="AR100" s="601"/>
      <c r="AS100" s="601"/>
      <c r="AT100" s="601"/>
      <c r="AU100" s="601"/>
      <c r="AV100" s="601"/>
      <c r="AW100" s="601"/>
      <c r="AX100" s="773">
        <v>267761.04947553569</v>
      </c>
      <c r="AY100" s="773">
        <v>267761.04947553569</v>
      </c>
      <c r="AZ100" s="773">
        <v>267761.04947553569</v>
      </c>
      <c r="BA100" s="773">
        <v>267761.04947553569</v>
      </c>
      <c r="BB100" s="773">
        <v>267761.04947553569</v>
      </c>
      <c r="BC100" s="773">
        <v>267761.04947553569</v>
      </c>
      <c r="BD100" s="773">
        <v>267761.04947553569</v>
      </c>
      <c r="BE100" s="773">
        <v>267761.04947553569</v>
      </c>
      <c r="BF100" s="773">
        <v>267761.04947553569</v>
      </c>
      <c r="BG100" s="773">
        <v>267761.04947553569</v>
      </c>
      <c r="BH100" s="773">
        <v>260634.37258063295</v>
      </c>
      <c r="BI100" s="773">
        <v>260634.37258063295</v>
      </c>
      <c r="BJ100" s="773">
        <v>260634.37258063295</v>
      </c>
      <c r="BK100" s="773">
        <v>260634.37258063295</v>
      </c>
      <c r="BL100" s="773">
        <v>260634.37258063295</v>
      </c>
      <c r="BM100" s="773">
        <v>202018.75726153055</v>
      </c>
      <c r="BN100" s="773">
        <v>86155.341318121224</v>
      </c>
      <c r="BO100" s="773">
        <v>86137.224567196783</v>
      </c>
      <c r="BP100" s="773">
        <v>86137.224567196783</v>
      </c>
      <c r="BQ100" s="773">
        <v>86137.224567196783</v>
      </c>
      <c r="BR100" s="773">
        <v>86100.991065347902</v>
      </c>
      <c r="BS100" s="773">
        <v>86100.991065347902</v>
      </c>
      <c r="BT100" s="774">
        <v>86100.991065347902</v>
      </c>
      <c r="BU100" s="13"/>
    </row>
    <row r="101" spans="2:73">
      <c r="B101" s="769" t="s">
        <v>208</v>
      </c>
      <c r="C101" s="769" t="s">
        <v>1037</v>
      </c>
      <c r="D101" s="769" t="s">
        <v>116</v>
      </c>
      <c r="E101" s="769"/>
      <c r="F101" s="769"/>
      <c r="G101" s="769"/>
      <c r="H101" s="769">
        <v>2018</v>
      </c>
      <c r="I101" s="556"/>
      <c r="J101" s="556" t="s">
        <v>592</v>
      </c>
      <c r="K101" s="39"/>
      <c r="L101" s="600"/>
      <c r="M101" s="601"/>
      <c r="N101" s="601"/>
      <c r="O101" s="601"/>
      <c r="P101" s="601"/>
      <c r="Q101" s="601"/>
      <c r="R101" s="601"/>
      <c r="S101" s="773">
        <v>485.04340974559682</v>
      </c>
      <c r="T101" s="773">
        <v>485.04340974559682</v>
      </c>
      <c r="U101" s="773">
        <v>485.04340974559682</v>
      </c>
      <c r="V101" s="773">
        <v>485.04340974559682</v>
      </c>
      <c r="W101" s="773">
        <v>485.04340974559682</v>
      </c>
      <c r="X101" s="773">
        <v>485.04340974559682</v>
      </c>
      <c r="Y101" s="773">
        <v>485.04340974559682</v>
      </c>
      <c r="Z101" s="773">
        <v>485.04340974559682</v>
      </c>
      <c r="AA101" s="773">
        <v>485.04340974559682</v>
      </c>
      <c r="AB101" s="773">
        <v>482.10375271683563</v>
      </c>
      <c r="AC101" s="773">
        <v>114.64662412168651</v>
      </c>
      <c r="AD101" s="773">
        <v>114.64662412168651</v>
      </c>
      <c r="AE101" s="773">
        <v>108.76731006416412</v>
      </c>
      <c r="AF101" s="773">
        <v>108.76731006416412</v>
      </c>
      <c r="AG101" s="773">
        <v>97.008681949119349</v>
      </c>
      <c r="AH101" s="773">
        <v>97.008681949119349</v>
      </c>
      <c r="AI101" s="773">
        <v>97.008681949119349</v>
      </c>
      <c r="AJ101" s="773">
        <v>97.008681949119349</v>
      </c>
      <c r="AK101" s="773">
        <v>97.008681949119349</v>
      </c>
      <c r="AL101" s="773">
        <v>97.008681949119349</v>
      </c>
      <c r="AM101" s="773">
        <v>0</v>
      </c>
      <c r="AN101" s="773">
        <v>0</v>
      </c>
      <c r="AO101" s="774">
        <v>0</v>
      </c>
      <c r="AP101" s="39"/>
      <c r="AQ101" s="600"/>
      <c r="AR101" s="601"/>
      <c r="AS101" s="601"/>
      <c r="AT101" s="601"/>
      <c r="AU101" s="601"/>
      <c r="AV101" s="601"/>
      <c r="AW101" s="601"/>
      <c r="AX101" s="773">
        <v>834949.47228732542</v>
      </c>
      <c r="AY101" s="773">
        <v>834949.47228732542</v>
      </c>
      <c r="AZ101" s="773">
        <v>834949.47228732542</v>
      </c>
      <c r="BA101" s="773">
        <v>834949.47228732542</v>
      </c>
      <c r="BB101" s="773">
        <v>834949.47228732542</v>
      </c>
      <c r="BC101" s="773">
        <v>834949.47228732542</v>
      </c>
      <c r="BD101" s="773">
        <v>834949.47228732542</v>
      </c>
      <c r="BE101" s="773">
        <v>834949.47228732542</v>
      </c>
      <c r="BF101" s="773">
        <v>834949.47228732542</v>
      </c>
      <c r="BG101" s="773">
        <v>834422.83122643619</v>
      </c>
      <c r="BH101" s="773">
        <v>610294.97170049278</v>
      </c>
      <c r="BI101" s="773">
        <v>608285.53388209979</v>
      </c>
      <c r="BJ101" s="773">
        <v>596686.48035251454</v>
      </c>
      <c r="BK101" s="773">
        <v>596686.48035251454</v>
      </c>
      <c r="BL101" s="773">
        <v>569364.81695388153</v>
      </c>
      <c r="BM101" s="773">
        <v>567776.26031119924</v>
      </c>
      <c r="BN101" s="773">
        <v>567776.26031119924</v>
      </c>
      <c r="BO101" s="773">
        <v>567776.26031119924</v>
      </c>
      <c r="BP101" s="773">
        <v>567776.26031119924</v>
      </c>
      <c r="BQ101" s="773">
        <v>567776.26031119924</v>
      </c>
      <c r="BR101" s="773">
        <v>30135.092180883581</v>
      </c>
      <c r="BS101" s="773">
        <v>30135.092180883581</v>
      </c>
      <c r="BT101" s="774">
        <v>30135.092180883581</v>
      </c>
    </row>
    <row r="102" spans="2:73" ht="15.75">
      <c r="B102" s="769" t="s">
        <v>208</v>
      </c>
      <c r="C102" s="769" t="s">
        <v>1040</v>
      </c>
      <c r="D102" s="769" t="s">
        <v>118</v>
      </c>
      <c r="E102" s="769"/>
      <c r="F102" s="769"/>
      <c r="G102" s="769"/>
      <c r="H102" s="769">
        <v>2018</v>
      </c>
      <c r="I102" s="556"/>
      <c r="J102" s="556" t="s">
        <v>592</v>
      </c>
      <c r="K102" s="39"/>
      <c r="L102" s="600"/>
      <c r="M102" s="601"/>
      <c r="N102" s="601"/>
      <c r="O102" s="601"/>
      <c r="P102" s="601"/>
      <c r="Q102" s="601"/>
      <c r="R102" s="601"/>
      <c r="S102" s="773">
        <v>14828.254211850359</v>
      </c>
      <c r="T102" s="773">
        <v>14904.134403979231</v>
      </c>
      <c r="U102" s="773">
        <v>14904.134403979231</v>
      </c>
      <c r="V102" s="773">
        <v>14904.134403979231</v>
      </c>
      <c r="W102" s="773">
        <v>14904.134403979231</v>
      </c>
      <c r="X102" s="773">
        <v>14012.542146464988</v>
      </c>
      <c r="Y102" s="773">
        <v>14012.542146464988</v>
      </c>
      <c r="Z102" s="773">
        <v>14012.542146464988</v>
      </c>
      <c r="AA102" s="773">
        <v>14004.813608377788</v>
      </c>
      <c r="AB102" s="773">
        <v>14004.813608377788</v>
      </c>
      <c r="AC102" s="773">
        <v>13400.582448833069</v>
      </c>
      <c r="AD102" s="773">
        <v>12890.498935077874</v>
      </c>
      <c r="AE102" s="773">
        <v>3850.9197505402426</v>
      </c>
      <c r="AF102" s="773">
        <v>2400.0623732613517</v>
      </c>
      <c r="AG102" s="773">
        <v>224.12760452879721</v>
      </c>
      <c r="AH102" s="773">
        <v>0</v>
      </c>
      <c r="AI102" s="773">
        <v>0</v>
      </c>
      <c r="AJ102" s="773">
        <v>0</v>
      </c>
      <c r="AK102" s="773">
        <v>0</v>
      </c>
      <c r="AL102" s="773">
        <v>0</v>
      </c>
      <c r="AM102" s="773">
        <v>0</v>
      </c>
      <c r="AN102" s="773">
        <v>0</v>
      </c>
      <c r="AO102" s="774">
        <v>0</v>
      </c>
      <c r="AP102" s="39"/>
      <c r="AQ102" s="600"/>
      <c r="AR102" s="601"/>
      <c r="AS102" s="601"/>
      <c r="AT102" s="601"/>
      <c r="AU102" s="601"/>
      <c r="AV102" s="601"/>
      <c r="AW102" s="601"/>
      <c r="AX102" s="773">
        <v>119405875.00915526</v>
      </c>
      <c r="AY102" s="773">
        <v>119826455.83407129</v>
      </c>
      <c r="AZ102" s="773">
        <v>119826455.83407129</v>
      </c>
      <c r="BA102" s="773">
        <v>119826455.83407129</v>
      </c>
      <c r="BB102" s="773">
        <v>119826455.83407129</v>
      </c>
      <c r="BC102" s="773">
        <v>113348684.03953423</v>
      </c>
      <c r="BD102" s="773">
        <v>113348684.03953423</v>
      </c>
      <c r="BE102" s="773">
        <v>113348684.03953423</v>
      </c>
      <c r="BF102" s="773">
        <v>112820573.2515755</v>
      </c>
      <c r="BG102" s="773">
        <v>112820573.2515755</v>
      </c>
      <c r="BH102" s="773">
        <v>108909161.87528057</v>
      </c>
      <c r="BI102" s="773">
        <v>105745619.36948144</v>
      </c>
      <c r="BJ102" s="773">
        <v>40401003.321943782</v>
      </c>
      <c r="BK102" s="773">
        <v>30761958.587551851</v>
      </c>
      <c r="BL102" s="773">
        <v>4613406.1456419248</v>
      </c>
      <c r="BM102" s="773">
        <v>1847889.0731358724</v>
      </c>
      <c r="BN102" s="773">
        <v>1847889.0731358724</v>
      </c>
      <c r="BO102" s="773">
        <v>1847889.0731358724</v>
      </c>
      <c r="BP102" s="773">
        <v>1847889.0731358724</v>
      </c>
      <c r="BQ102" s="773">
        <v>1847889.0731358724</v>
      </c>
      <c r="BR102" s="773">
        <v>0</v>
      </c>
      <c r="BS102" s="773">
        <v>0</v>
      </c>
      <c r="BT102" s="774">
        <v>0</v>
      </c>
      <c r="BU102" s="13"/>
    </row>
    <row r="103" spans="2:73" ht="15.75">
      <c r="B103" s="769" t="s">
        <v>208</v>
      </c>
      <c r="C103" s="769" t="s">
        <v>1040</v>
      </c>
      <c r="D103" s="769" t="s">
        <v>117</v>
      </c>
      <c r="E103" s="769"/>
      <c r="F103" s="769"/>
      <c r="G103" s="769"/>
      <c r="H103" s="769">
        <v>2018</v>
      </c>
      <c r="I103" s="556"/>
      <c r="J103" s="556" t="s">
        <v>592</v>
      </c>
      <c r="K103" s="39"/>
      <c r="L103" s="600"/>
      <c r="M103" s="601"/>
      <c r="N103" s="601"/>
      <c r="O103" s="601"/>
      <c r="P103" s="601"/>
      <c r="Q103" s="601"/>
      <c r="R103" s="601"/>
      <c r="S103" s="773"/>
      <c r="T103" s="773"/>
      <c r="U103" s="773"/>
      <c r="V103" s="773"/>
      <c r="W103" s="773"/>
      <c r="X103" s="773"/>
      <c r="Y103" s="773"/>
      <c r="Z103" s="773"/>
      <c r="AA103" s="773"/>
      <c r="AB103" s="773"/>
      <c r="AC103" s="773"/>
      <c r="AD103" s="773"/>
      <c r="AE103" s="773"/>
      <c r="AF103" s="773"/>
      <c r="AG103" s="773"/>
      <c r="AH103" s="773"/>
      <c r="AI103" s="773"/>
      <c r="AJ103" s="773"/>
      <c r="AK103" s="773"/>
      <c r="AL103" s="773"/>
      <c r="AM103" s="773"/>
      <c r="AN103" s="773"/>
      <c r="AO103" s="774"/>
      <c r="AP103" s="39"/>
      <c r="AQ103" s="600"/>
      <c r="AR103" s="601"/>
      <c r="AS103" s="601"/>
      <c r="AT103" s="601"/>
      <c r="AU103" s="601"/>
      <c r="AV103" s="601"/>
      <c r="AW103" s="601"/>
      <c r="AX103" s="773"/>
      <c r="AY103" s="773"/>
      <c r="AZ103" s="773"/>
      <c r="BA103" s="773"/>
      <c r="BB103" s="773"/>
      <c r="BC103" s="773"/>
      <c r="BD103" s="773"/>
      <c r="BE103" s="773"/>
      <c r="BF103" s="773"/>
      <c r="BG103" s="773"/>
      <c r="BH103" s="773"/>
      <c r="BI103" s="773"/>
      <c r="BJ103" s="773"/>
      <c r="BK103" s="773"/>
      <c r="BL103" s="773"/>
      <c r="BM103" s="773"/>
      <c r="BN103" s="773"/>
      <c r="BO103" s="773"/>
      <c r="BP103" s="773"/>
      <c r="BQ103" s="773"/>
      <c r="BR103" s="773"/>
      <c r="BS103" s="773"/>
      <c r="BT103" s="774"/>
      <c r="BU103" s="13"/>
    </row>
    <row r="104" spans="2:73" ht="15.75">
      <c r="B104" s="769" t="s">
        <v>208</v>
      </c>
      <c r="C104" s="769" t="s">
        <v>1040</v>
      </c>
      <c r="D104" s="769" t="s">
        <v>119</v>
      </c>
      <c r="E104" s="769"/>
      <c r="F104" s="769"/>
      <c r="G104" s="769"/>
      <c r="H104" s="769">
        <v>2018</v>
      </c>
      <c r="I104" s="556"/>
      <c r="J104" s="556" t="s">
        <v>592</v>
      </c>
      <c r="K104" s="39"/>
      <c r="L104" s="600"/>
      <c r="M104" s="601"/>
      <c r="N104" s="601"/>
      <c r="O104" s="601"/>
      <c r="P104" s="601"/>
      <c r="Q104" s="601"/>
      <c r="R104" s="601"/>
      <c r="S104" s="773">
        <v>2272.1832231139656</v>
      </c>
      <c r="T104" s="773">
        <v>2272.1832231139656</v>
      </c>
      <c r="U104" s="773">
        <v>2234.9343178170152</v>
      </c>
      <c r="V104" s="773">
        <v>2225.1319743178178</v>
      </c>
      <c r="W104" s="773">
        <v>2062.4130722311406</v>
      </c>
      <c r="X104" s="773">
        <v>1776.1846420545755</v>
      </c>
      <c r="Y104" s="773">
        <v>1531.1260545746395</v>
      </c>
      <c r="Z104" s="773">
        <v>1101.7834093097918</v>
      </c>
      <c r="AA104" s="773">
        <v>843.00154093097944</v>
      </c>
      <c r="AB104" s="773">
        <v>570.49639165329074</v>
      </c>
      <c r="AC104" s="773">
        <v>339.16108507223129</v>
      </c>
      <c r="AD104" s="773">
        <v>194.08640128410923</v>
      </c>
      <c r="AE104" s="773">
        <v>119.5885906902087</v>
      </c>
      <c r="AF104" s="773">
        <v>90.181560192616388</v>
      </c>
      <c r="AG104" s="773">
        <v>52.932654895666147</v>
      </c>
      <c r="AH104" s="773">
        <v>50.972186195826659</v>
      </c>
      <c r="AI104" s="773">
        <v>49.01171749598717</v>
      </c>
      <c r="AJ104" s="773">
        <v>45.090780096308201</v>
      </c>
      <c r="AK104" s="773">
        <v>25.486093097913329</v>
      </c>
      <c r="AL104" s="773">
        <v>25.486093097913329</v>
      </c>
      <c r="AM104" s="773">
        <v>3.9209373996789738</v>
      </c>
      <c r="AN104" s="773">
        <v>0</v>
      </c>
      <c r="AO104" s="774">
        <v>0</v>
      </c>
      <c r="AP104" s="39"/>
      <c r="AQ104" s="600"/>
      <c r="AR104" s="601"/>
      <c r="AS104" s="601"/>
      <c r="AT104" s="601"/>
      <c r="AU104" s="601"/>
      <c r="AV104" s="601"/>
      <c r="AW104" s="601"/>
      <c r="AX104" s="773">
        <v>6885942.1769453548</v>
      </c>
      <c r="AY104" s="773">
        <v>6885942.1769453548</v>
      </c>
      <c r="AZ104" s="773">
        <v>6622552.487660436</v>
      </c>
      <c r="BA104" s="773">
        <v>6561494.4465598157</v>
      </c>
      <c r="BB104" s="773">
        <v>5805398.3402195321</v>
      </c>
      <c r="BC104" s="773">
        <v>4666835.6091298414</v>
      </c>
      <c r="BD104" s="773">
        <v>3850527.5435302537</v>
      </c>
      <c r="BE104" s="773">
        <v>2596669.2918312815</v>
      </c>
      <c r="BF104" s="773">
        <v>1918310.1988407527</v>
      </c>
      <c r="BG104" s="773">
        <v>1271927.0301629072</v>
      </c>
      <c r="BH104" s="773">
        <v>792552.89046594955</v>
      </c>
      <c r="BI104" s="773">
        <v>478352.87219831388</v>
      </c>
      <c r="BJ104" s="773">
        <v>317220.99760288699</v>
      </c>
      <c r="BK104" s="773">
        <v>232758.15268328367</v>
      </c>
      <c r="BL104" s="773">
        <v>131817.47460258886</v>
      </c>
      <c r="BM104" s="773">
        <v>126276.41714488996</v>
      </c>
      <c r="BN104" s="773">
        <v>121484.11616332509</v>
      </c>
      <c r="BO104" s="773">
        <v>111455.71053496511</v>
      </c>
      <c r="BP104" s="773">
        <v>65636.226278784656</v>
      </c>
      <c r="BQ104" s="773">
        <v>64302.219940022485</v>
      </c>
      <c r="BR104" s="773">
        <v>12190.326406937584</v>
      </c>
      <c r="BS104" s="773">
        <v>1095.2347761821718</v>
      </c>
      <c r="BT104" s="774">
        <v>1095.2347761821718</v>
      </c>
      <c r="BU104" s="13"/>
    </row>
    <row r="105" spans="2:73" ht="15.75">
      <c r="B105" s="769" t="s">
        <v>208</v>
      </c>
      <c r="C105" s="769" t="s">
        <v>1040</v>
      </c>
      <c r="D105" s="769" t="s">
        <v>120</v>
      </c>
      <c r="E105" s="769"/>
      <c r="F105" s="769"/>
      <c r="G105" s="769"/>
      <c r="H105" s="769">
        <v>2018</v>
      </c>
      <c r="I105" s="556"/>
      <c r="J105" s="556" t="s">
        <v>592</v>
      </c>
      <c r="K105" s="39"/>
      <c r="L105" s="600"/>
      <c r="M105" s="601"/>
      <c r="N105" s="601"/>
      <c r="O105" s="601"/>
      <c r="P105" s="601"/>
      <c r="Q105" s="601"/>
      <c r="R105" s="601"/>
      <c r="S105" s="773">
        <v>245.43379668049795</v>
      </c>
      <c r="T105" s="773">
        <v>245.43379668049795</v>
      </c>
      <c r="U105" s="773">
        <v>245.43379668049795</v>
      </c>
      <c r="V105" s="773">
        <v>245.43379668049795</v>
      </c>
      <c r="W105" s="773">
        <v>245.43379668049795</v>
      </c>
      <c r="X105" s="773">
        <v>245.43379668049795</v>
      </c>
      <c r="Y105" s="773">
        <v>245.43379668049795</v>
      </c>
      <c r="Z105" s="773">
        <v>245.43379668049795</v>
      </c>
      <c r="AA105" s="773">
        <v>245.43379668049795</v>
      </c>
      <c r="AB105" s="773">
        <v>245.43379668049795</v>
      </c>
      <c r="AC105" s="773">
        <v>245.43379668049795</v>
      </c>
      <c r="AD105" s="773">
        <v>245.43379668049795</v>
      </c>
      <c r="AE105" s="773">
        <v>245.43379668049795</v>
      </c>
      <c r="AF105" s="773">
        <v>245.43379668049795</v>
      </c>
      <c r="AG105" s="773">
        <v>245.43379668049795</v>
      </c>
      <c r="AH105" s="773">
        <v>225.83505394190871</v>
      </c>
      <c r="AI105" s="773">
        <v>214.86695020746888</v>
      </c>
      <c r="AJ105" s="773">
        <v>214.86695020746888</v>
      </c>
      <c r="AK105" s="773">
        <v>214.86695020746888</v>
      </c>
      <c r="AL105" s="773">
        <v>214.86695020746888</v>
      </c>
      <c r="AM105" s="773">
        <v>214.86695020746888</v>
      </c>
      <c r="AN105" s="773">
        <v>214.86695020746888</v>
      </c>
      <c r="AO105" s="774">
        <v>214.86695020746888</v>
      </c>
      <c r="AP105" s="39"/>
      <c r="AQ105" s="600"/>
      <c r="AR105" s="601"/>
      <c r="AS105" s="601"/>
      <c r="AT105" s="601"/>
      <c r="AU105" s="601"/>
      <c r="AV105" s="601"/>
      <c r="AW105" s="601"/>
      <c r="AX105" s="773">
        <v>1748428.1936468899</v>
      </c>
      <c r="AY105" s="773">
        <v>1748428.1936468899</v>
      </c>
      <c r="AZ105" s="773">
        <v>1748428.1936468899</v>
      </c>
      <c r="BA105" s="773">
        <v>1748428.1936468899</v>
      </c>
      <c r="BB105" s="773">
        <v>1748428.1936468899</v>
      </c>
      <c r="BC105" s="773">
        <v>1748428.1936468899</v>
      </c>
      <c r="BD105" s="773">
        <v>1748428.1936468899</v>
      </c>
      <c r="BE105" s="773">
        <v>1748428.1936468899</v>
      </c>
      <c r="BF105" s="773">
        <v>1748428.1936468899</v>
      </c>
      <c r="BG105" s="773">
        <v>1748428.1936468899</v>
      </c>
      <c r="BH105" s="773">
        <v>1748428.1936468899</v>
      </c>
      <c r="BI105" s="773">
        <v>1748428.1936468899</v>
      </c>
      <c r="BJ105" s="773">
        <v>1748428.1936468899</v>
      </c>
      <c r="BK105" s="773">
        <v>1748428.1936468899</v>
      </c>
      <c r="BL105" s="773">
        <v>1748428.1936468899</v>
      </c>
      <c r="BM105" s="773">
        <v>1494296.8313542944</v>
      </c>
      <c r="BN105" s="773">
        <v>1351776.1478599163</v>
      </c>
      <c r="BO105" s="773">
        <v>1351776.1478599163</v>
      </c>
      <c r="BP105" s="773">
        <v>1351776.1478599163</v>
      </c>
      <c r="BQ105" s="773">
        <v>1351776.1478599163</v>
      </c>
      <c r="BR105" s="773">
        <v>1351776.1478599163</v>
      </c>
      <c r="BS105" s="773">
        <v>1351776.1478599163</v>
      </c>
      <c r="BT105" s="774">
        <v>1351776.1478599163</v>
      </c>
      <c r="BU105" s="13"/>
    </row>
    <row r="106" spans="2:73" ht="15.75">
      <c r="B106" s="769" t="s">
        <v>208</v>
      </c>
      <c r="C106" s="769" t="s">
        <v>1040</v>
      </c>
      <c r="D106" s="769" t="s">
        <v>121</v>
      </c>
      <c r="E106" s="769"/>
      <c r="F106" s="769"/>
      <c r="G106" s="769"/>
      <c r="H106" s="769">
        <v>2018</v>
      </c>
      <c r="I106" s="556"/>
      <c r="J106" s="556" t="s">
        <v>592</v>
      </c>
      <c r="K106" s="39"/>
      <c r="L106" s="600"/>
      <c r="M106" s="601"/>
      <c r="N106" s="601"/>
      <c r="O106" s="601"/>
      <c r="P106" s="601"/>
      <c r="Q106" s="601"/>
      <c r="R106" s="601"/>
      <c r="S106" s="773">
        <v>19.373628318584053</v>
      </c>
      <c r="T106" s="773">
        <v>19.373628318584053</v>
      </c>
      <c r="U106" s="773">
        <v>19.373628318584053</v>
      </c>
      <c r="V106" s="773">
        <v>19.373628318584053</v>
      </c>
      <c r="W106" s="773">
        <v>19.373628318584053</v>
      </c>
      <c r="X106" s="773">
        <v>0</v>
      </c>
      <c r="Y106" s="773">
        <v>0</v>
      </c>
      <c r="Z106" s="773">
        <v>0</v>
      </c>
      <c r="AA106" s="773">
        <v>0</v>
      </c>
      <c r="AB106" s="773">
        <v>0</v>
      </c>
      <c r="AC106" s="773">
        <v>0</v>
      </c>
      <c r="AD106" s="773">
        <v>0</v>
      </c>
      <c r="AE106" s="773">
        <v>0</v>
      </c>
      <c r="AF106" s="773">
        <v>0</v>
      </c>
      <c r="AG106" s="773">
        <v>0</v>
      </c>
      <c r="AH106" s="773">
        <v>0</v>
      </c>
      <c r="AI106" s="773">
        <v>0</v>
      </c>
      <c r="AJ106" s="773">
        <v>0</v>
      </c>
      <c r="AK106" s="773">
        <v>0</v>
      </c>
      <c r="AL106" s="773">
        <v>0</v>
      </c>
      <c r="AM106" s="773">
        <v>0</v>
      </c>
      <c r="AN106" s="773">
        <v>0</v>
      </c>
      <c r="AO106" s="774">
        <v>0</v>
      </c>
      <c r="AP106" s="39"/>
      <c r="AQ106" s="600"/>
      <c r="AR106" s="601"/>
      <c r="AS106" s="601"/>
      <c r="AT106" s="601"/>
      <c r="AU106" s="601"/>
      <c r="AV106" s="601"/>
      <c r="AW106" s="601"/>
      <c r="AX106" s="773">
        <v>92527.9226560104</v>
      </c>
      <c r="AY106" s="773">
        <v>92527.9226560104</v>
      </c>
      <c r="AZ106" s="773">
        <v>92527.9226560104</v>
      </c>
      <c r="BA106" s="773">
        <v>92527.9226560104</v>
      </c>
      <c r="BB106" s="773">
        <v>92527.9226560104</v>
      </c>
      <c r="BC106" s="773">
        <v>0</v>
      </c>
      <c r="BD106" s="773">
        <v>0</v>
      </c>
      <c r="BE106" s="773">
        <v>0</v>
      </c>
      <c r="BF106" s="773">
        <v>0</v>
      </c>
      <c r="BG106" s="773">
        <v>0</v>
      </c>
      <c r="BH106" s="773">
        <v>0</v>
      </c>
      <c r="BI106" s="773">
        <v>0</v>
      </c>
      <c r="BJ106" s="773">
        <v>0</v>
      </c>
      <c r="BK106" s="773">
        <v>0</v>
      </c>
      <c r="BL106" s="773">
        <v>0</v>
      </c>
      <c r="BM106" s="773">
        <v>0</v>
      </c>
      <c r="BN106" s="773">
        <v>0</v>
      </c>
      <c r="BO106" s="773">
        <v>0</v>
      </c>
      <c r="BP106" s="773">
        <v>0</v>
      </c>
      <c r="BQ106" s="773">
        <v>0</v>
      </c>
      <c r="BR106" s="773">
        <v>0</v>
      </c>
      <c r="BS106" s="773">
        <v>0</v>
      </c>
      <c r="BT106" s="774">
        <v>0</v>
      </c>
      <c r="BU106" s="13"/>
    </row>
    <row r="107" spans="2:73" ht="15.75">
      <c r="B107" s="769" t="s">
        <v>208</v>
      </c>
      <c r="C107" s="769" t="s">
        <v>1040</v>
      </c>
      <c r="D107" s="769" t="s">
        <v>122</v>
      </c>
      <c r="E107" s="769"/>
      <c r="F107" s="769"/>
      <c r="G107" s="769"/>
      <c r="H107" s="769">
        <v>2018</v>
      </c>
      <c r="I107" s="556"/>
      <c r="J107" s="556" t="s">
        <v>592</v>
      </c>
      <c r="K107" s="39"/>
      <c r="L107" s="600"/>
      <c r="M107" s="601"/>
      <c r="N107" s="601"/>
      <c r="O107" s="601"/>
      <c r="P107" s="601"/>
      <c r="Q107" s="601"/>
      <c r="R107" s="601"/>
      <c r="S107" s="773">
        <v>489.45985401459865</v>
      </c>
      <c r="T107" s="773">
        <v>489.45985401459865</v>
      </c>
      <c r="U107" s="773">
        <v>489.45985401459865</v>
      </c>
      <c r="V107" s="773">
        <v>489.45985401459865</v>
      </c>
      <c r="W107" s="773">
        <v>489.45985401459865</v>
      </c>
      <c r="X107" s="773">
        <v>489.45985401459865</v>
      </c>
      <c r="Y107" s="773">
        <v>489.45985401459865</v>
      </c>
      <c r="Z107" s="773">
        <v>489.45985401459865</v>
      </c>
      <c r="AA107" s="773">
        <v>489.45985401459865</v>
      </c>
      <c r="AB107" s="773">
        <v>489.45985401459865</v>
      </c>
      <c r="AC107" s="773">
        <v>320.5127737226278</v>
      </c>
      <c r="AD107" s="773">
        <v>320.5127737226278</v>
      </c>
      <c r="AE107" s="773">
        <v>320.5127737226278</v>
      </c>
      <c r="AF107" s="773">
        <v>320.5127737226278</v>
      </c>
      <c r="AG107" s="773">
        <v>320.5127737226278</v>
      </c>
      <c r="AH107" s="773">
        <v>320.5127737226278</v>
      </c>
      <c r="AI107" s="773">
        <v>320.5127737226278</v>
      </c>
      <c r="AJ107" s="773">
        <v>320.5127737226278</v>
      </c>
      <c r="AK107" s="773">
        <v>320.5127737226278</v>
      </c>
      <c r="AL107" s="773">
        <v>320.5127737226278</v>
      </c>
      <c r="AM107" s="773">
        <v>0</v>
      </c>
      <c r="AN107" s="773">
        <v>0</v>
      </c>
      <c r="AO107" s="774">
        <v>0</v>
      </c>
      <c r="AP107" s="39"/>
      <c r="AQ107" s="603"/>
      <c r="AR107" s="604"/>
      <c r="AS107" s="604"/>
      <c r="AT107" s="604"/>
      <c r="AU107" s="604"/>
      <c r="AV107" s="604"/>
      <c r="AW107" s="604"/>
      <c r="AX107" s="773">
        <v>3369434.931443173</v>
      </c>
      <c r="AY107" s="773">
        <v>3369434.931443173</v>
      </c>
      <c r="AZ107" s="773">
        <v>3369434.931443173</v>
      </c>
      <c r="BA107" s="773">
        <v>3369434.931443173</v>
      </c>
      <c r="BB107" s="773">
        <v>3369434.931443173</v>
      </c>
      <c r="BC107" s="773">
        <v>3369434.931443173</v>
      </c>
      <c r="BD107" s="773">
        <v>3369434.931443173</v>
      </c>
      <c r="BE107" s="773">
        <v>3369434.931443173</v>
      </c>
      <c r="BF107" s="773">
        <v>3369434.931443173</v>
      </c>
      <c r="BG107" s="773">
        <v>3369434.931443173</v>
      </c>
      <c r="BH107" s="773">
        <v>898890.56525035552</v>
      </c>
      <c r="BI107" s="773">
        <v>898890.56525035552</v>
      </c>
      <c r="BJ107" s="773">
        <v>898890.56525035552</v>
      </c>
      <c r="BK107" s="773">
        <v>898890.56525035552</v>
      </c>
      <c r="BL107" s="773">
        <v>898890.56525035552</v>
      </c>
      <c r="BM107" s="773">
        <v>898890.56525035552</v>
      </c>
      <c r="BN107" s="773">
        <v>898890.56525035552</v>
      </c>
      <c r="BO107" s="773">
        <v>898890.56525035552</v>
      </c>
      <c r="BP107" s="773">
        <v>898890.56525035552</v>
      </c>
      <c r="BQ107" s="773">
        <v>898890.56525035552</v>
      </c>
      <c r="BR107" s="773">
        <v>0</v>
      </c>
      <c r="BS107" s="773">
        <v>0</v>
      </c>
      <c r="BT107" s="774">
        <v>0</v>
      </c>
      <c r="BU107" s="13"/>
    </row>
    <row r="108" spans="2:73" ht="15.75">
      <c r="B108" s="769" t="s">
        <v>208</v>
      </c>
      <c r="C108" s="769" t="s">
        <v>1040</v>
      </c>
      <c r="D108" s="769" t="s">
        <v>124</v>
      </c>
      <c r="E108" s="769"/>
      <c r="F108" s="769"/>
      <c r="G108" s="769"/>
      <c r="H108" s="769">
        <v>2018</v>
      </c>
      <c r="I108" s="556"/>
      <c r="J108" s="556" t="s">
        <v>592</v>
      </c>
      <c r="K108" s="39"/>
      <c r="L108" s="600"/>
      <c r="M108" s="601"/>
      <c r="N108" s="601"/>
      <c r="O108" s="601"/>
      <c r="P108" s="601"/>
      <c r="Q108" s="601"/>
      <c r="R108" s="601"/>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774"/>
      <c r="AP108" s="39"/>
      <c r="AQ108" s="597"/>
      <c r="AR108" s="598"/>
      <c r="AS108" s="598"/>
      <c r="AT108" s="598"/>
      <c r="AU108" s="598"/>
      <c r="AV108" s="598"/>
      <c r="AW108" s="598"/>
      <c r="AX108" s="773"/>
      <c r="AY108" s="773"/>
      <c r="AZ108" s="773"/>
      <c r="BA108" s="773"/>
      <c r="BB108" s="773"/>
      <c r="BC108" s="773"/>
      <c r="BD108" s="773"/>
      <c r="BE108" s="773"/>
      <c r="BF108" s="773"/>
      <c r="BG108" s="773"/>
      <c r="BH108" s="773"/>
      <c r="BI108" s="773"/>
      <c r="BJ108" s="773"/>
      <c r="BK108" s="773"/>
      <c r="BL108" s="773"/>
      <c r="BM108" s="773"/>
      <c r="BN108" s="773"/>
      <c r="BO108" s="773"/>
      <c r="BP108" s="773"/>
      <c r="BQ108" s="773"/>
      <c r="BR108" s="773"/>
      <c r="BS108" s="773"/>
      <c r="BT108" s="774"/>
      <c r="BU108" s="13"/>
    </row>
    <row r="109" spans="2:73" ht="15.75">
      <c r="B109" s="769" t="s">
        <v>208</v>
      </c>
      <c r="C109" s="769" t="s">
        <v>1040</v>
      </c>
      <c r="D109" s="769" t="s">
        <v>1041</v>
      </c>
      <c r="E109" s="769"/>
      <c r="F109" s="769"/>
      <c r="G109" s="769"/>
      <c r="H109" s="769">
        <v>2018</v>
      </c>
      <c r="I109" s="556"/>
      <c r="J109" s="556" t="s">
        <v>592</v>
      </c>
      <c r="K109" s="39"/>
      <c r="L109" s="600"/>
      <c r="M109" s="601"/>
      <c r="N109" s="601"/>
      <c r="O109" s="601"/>
      <c r="P109" s="601"/>
      <c r="Q109" s="601"/>
      <c r="R109" s="601"/>
      <c r="S109" s="773"/>
      <c r="T109" s="773"/>
      <c r="U109" s="773"/>
      <c r="V109" s="773"/>
      <c r="W109" s="773"/>
      <c r="X109" s="773"/>
      <c r="Y109" s="773"/>
      <c r="Z109" s="773"/>
      <c r="AA109" s="773"/>
      <c r="AB109" s="773"/>
      <c r="AC109" s="773"/>
      <c r="AD109" s="773"/>
      <c r="AE109" s="773"/>
      <c r="AF109" s="773"/>
      <c r="AG109" s="773"/>
      <c r="AH109" s="773"/>
      <c r="AI109" s="773"/>
      <c r="AJ109" s="773"/>
      <c r="AK109" s="773"/>
      <c r="AL109" s="773"/>
      <c r="AM109" s="773"/>
      <c r="AN109" s="773"/>
      <c r="AO109" s="774"/>
      <c r="AP109" s="39"/>
      <c r="AQ109" s="600"/>
      <c r="AR109" s="601"/>
      <c r="AS109" s="601"/>
      <c r="AT109" s="601"/>
      <c r="AU109" s="601"/>
      <c r="AV109" s="601"/>
      <c r="AW109" s="601"/>
      <c r="AX109" s="773"/>
      <c r="AY109" s="773"/>
      <c r="AZ109" s="773"/>
      <c r="BA109" s="773"/>
      <c r="BB109" s="773"/>
      <c r="BC109" s="773"/>
      <c r="BD109" s="773"/>
      <c r="BE109" s="773"/>
      <c r="BF109" s="773"/>
      <c r="BG109" s="773"/>
      <c r="BH109" s="773"/>
      <c r="BI109" s="773"/>
      <c r="BJ109" s="773"/>
      <c r="BK109" s="773"/>
      <c r="BL109" s="773"/>
      <c r="BM109" s="773"/>
      <c r="BN109" s="773"/>
      <c r="BO109" s="773"/>
      <c r="BP109" s="773"/>
      <c r="BQ109" s="773"/>
      <c r="BR109" s="773"/>
      <c r="BS109" s="773"/>
      <c r="BT109" s="774"/>
      <c r="BU109" s="13"/>
    </row>
    <row r="110" spans="2:73" ht="15.75">
      <c r="B110" s="769" t="s">
        <v>208</v>
      </c>
      <c r="C110" s="769" t="s">
        <v>1040</v>
      </c>
      <c r="D110" s="769" t="s">
        <v>1042</v>
      </c>
      <c r="E110" s="769"/>
      <c r="F110" s="769"/>
      <c r="G110" s="769"/>
      <c r="H110" s="769">
        <v>2018</v>
      </c>
      <c r="I110" s="556"/>
      <c r="J110" s="556" t="s">
        <v>592</v>
      </c>
      <c r="K110" s="39"/>
      <c r="L110" s="600"/>
      <c r="M110" s="601"/>
      <c r="N110" s="601"/>
      <c r="O110" s="601"/>
      <c r="P110" s="601"/>
      <c r="Q110" s="601"/>
      <c r="R110" s="601"/>
      <c r="S110" s="773"/>
      <c r="T110" s="773"/>
      <c r="U110" s="773"/>
      <c r="V110" s="773"/>
      <c r="W110" s="773"/>
      <c r="X110" s="773"/>
      <c r="Y110" s="773"/>
      <c r="Z110" s="773"/>
      <c r="AA110" s="773"/>
      <c r="AB110" s="773"/>
      <c r="AC110" s="773"/>
      <c r="AD110" s="773"/>
      <c r="AE110" s="773"/>
      <c r="AF110" s="773"/>
      <c r="AG110" s="773"/>
      <c r="AH110" s="773"/>
      <c r="AI110" s="773"/>
      <c r="AJ110" s="773"/>
      <c r="AK110" s="773"/>
      <c r="AL110" s="773"/>
      <c r="AM110" s="773"/>
      <c r="AN110" s="773"/>
      <c r="AO110" s="774"/>
      <c r="AP110" s="39"/>
      <c r="AQ110" s="600"/>
      <c r="AR110" s="601"/>
      <c r="AS110" s="601"/>
      <c r="AT110" s="601"/>
      <c r="AU110" s="601"/>
      <c r="AV110" s="601"/>
      <c r="AW110" s="601"/>
      <c r="AX110" s="773">
        <v>215780.66999999998</v>
      </c>
      <c r="AY110" s="773">
        <v>215780.66999999998</v>
      </c>
      <c r="AZ110" s="773">
        <v>215780.66999999998</v>
      </c>
      <c r="BA110" s="773">
        <v>215780.66999999998</v>
      </c>
      <c r="BB110" s="773">
        <v>215780.66999999998</v>
      </c>
      <c r="BC110" s="773">
        <v>215780.66999999998</v>
      </c>
      <c r="BD110" s="773">
        <v>215780.66999999998</v>
      </c>
      <c r="BE110" s="773">
        <v>215780.66999999998</v>
      </c>
      <c r="BF110" s="773">
        <v>212350.12033440926</v>
      </c>
      <c r="BG110" s="773">
        <v>178404.77866205914</v>
      </c>
      <c r="BH110" s="773">
        <v>113388.63077386474</v>
      </c>
      <c r="BI110" s="773">
        <v>75848.29301695191</v>
      </c>
      <c r="BJ110" s="773">
        <v>49766.623919071477</v>
      </c>
      <c r="BK110" s="773">
        <v>0</v>
      </c>
      <c r="BL110" s="773">
        <v>0</v>
      </c>
      <c r="BM110" s="773">
        <v>0</v>
      </c>
      <c r="BN110" s="773">
        <v>0</v>
      </c>
      <c r="BO110" s="773">
        <v>0</v>
      </c>
      <c r="BP110" s="773">
        <v>0</v>
      </c>
      <c r="BQ110" s="773">
        <v>0</v>
      </c>
      <c r="BR110" s="773">
        <v>0</v>
      </c>
      <c r="BS110" s="773">
        <v>0</v>
      </c>
      <c r="BT110" s="774">
        <v>0</v>
      </c>
      <c r="BU110" s="13"/>
    </row>
    <row r="111" spans="2:73" ht="15.75">
      <c r="B111" s="769" t="s">
        <v>208</v>
      </c>
      <c r="C111" s="769" t="s">
        <v>1040</v>
      </c>
      <c r="D111" s="769" t="s">
        <v>1043</v>
      </c>
      <c r="E111" s="769"/>
      <c r="F111" s="769"/>
      <c r="G111" s="769"/>
      <c r="H111" s="769">
        <v>2018</v>
      </c>
      <c r="I111" s="556"/>
      <c r="J111" s="556" t="s">
        <v>592</v>
      </c>
      <c r="K111" s="39"/>
      <c r="L111" s="600"/>
      <c r="M111" s="601"/>
      <c r="N111" s="601"/>
      <c r="O111" s="601"/>
      <c r="P111" s="601"/>
      <c r="Q111" s="601"/>
      <c r="R111" s="601"/>
      <c r="S111" s="773">
        <v>940.6872376357087</v>
      </c>
      <c r="T111" s="773">
        <v>940.6872376357087</v>
      </c>
      <c r="U111" s="773">
        <v>940.6872376357087</v>
      </c>
      <c r="V111" s="773">
        <v>940.6872376357087</v>
      </c>
      <c r="W111" s="773">
        <v>940.6872376357087</v>
      </c>
      <c r="X111" s="773">
        <v>940.6872376357087</v>
      </c>
      <c r="Y111" s="773">
        <v>940.6872376357087</v>
      </c>
      <c r="Z111" s="773">
        <v>940.6872376357087</v>
      </c>
      <c r="AA111" s="773">
        <v>940.6872376357087</v>
      </c>
      <c r="AB111" s="773">
        <v>940.6872376357087</v>
      </c>
      <c r="AC111" s="773">
        <v>940.6872376357087</v>
      </c>
      <c r="AD111" s="773">
        <v>940.6872376357087</v>
      </c>
      <c r="AE111" s="773">
        <v>940.6872376357087</v>
      </c>
      <c r="AF111" s="773">
        <v>940.6872376357087</v>
      </c>
      <c r="AG111" s="773">
        <v>940.6872376357087</v>
      </c>
      <c r="AH111" s="773">
        <v>0</v>
      </c>
      <c r="AI111" s="773">
        <v>0</v>
      </c>
      <c r="AJ111" s="773">
        <v>0</v>
      </c>
      <c r="AK111" s="773">
        <v>0</v>
      </c>
      <c r="AL111" s="773">
        <v>0</v>
      </c>
      <c r="AM111" s="773">
        <v>0</v>
      </c>
      <c r="AN111" s="773">
        <v>0</v>
      </c>
      <c r="AO111" s="774">
        <v>0</v>
      </c>
      <c r="AP111" s="39"/>
      <c r="AQ111" s="600"/>
      <c r="AR111" s="601"/>
      <c r="AS111" s="601"/>
      <c r="AT111" s="601"/>
      <c r="AU111" s="601"/>
      <c r="AV111" s="601"/>
      <c r="AW111" s="601"/>
      <c r="AX111" s="773">
        <v>5713080.3000000035</v>
      </c>
      <c r="AY111" s="773">
        <v>5713080.3000000035</v>
      </c>
      <c r="AZ111" s="773">
        <v>5713080.3000000035</v>
      </c>
      <c r="BA111" s="773">
        <v>5713080.3000000035</v>
      </c>
      <c r="BB111" s="773">
        <v>5713080.3000000035</v>
      </c>
      <c r="BC111" s="773">
        <v>5713080.3000000035</v>
      </c>
      <c r="BD111" s="773">
        <v>5713080.3000000035</v>
      </c>
      <c r="BE111" s="773">
        <v>5713080.3000000035</v>
      </c>
      <c r="BF111" s="773">
        <v>5713080.3000000035</v>
      </c>
      <c r="BG111" s="773">
        <v>5713080.3000000035</v>
      </c>
      <c r="BH111" s="773">
        <v>5713080.3000000035</v>
      </c>
      <c r="BI111" s="773">
        <v>5713080.3000000035</v>
      </c>
      <c r="BJ111" s="773">
        <v>5713080.3000000035</v>
      </c>
      <c r="BK111" s="773">
        <v>5713080.3000000035</v>
      </c>
      <c r="BL111" s="773">
        <v>5713080.3000000035</v>
      </c>
      <c r="BM111" s="773">
        <v>0</v>
      </c>
      <c r="BN111" s="773">
        <v>0</v>
      </c>
      <c r="BO111" s="773">
        <v>0</v>
      </c>
      <c r="BP111" s="773">
        <v>0</v>
      </c>
      <c r="BQ111" s="773">
        <v>0</v>
      </c>
      <c r="BR111" s="773">
        <v>0</v>
      </c>
      <c r="BS111" s="773">
        <v>0</v>
      </c>
      <c r="BT111" s="774">
        <v>0</v>
      </c>
      <c r="BU111" s="13"/>
    </row>
    <row r="112" spans="2:73">
      <c r="B112" s="769" t="s">
        <v>208</v>
      </c>
      <c r="C112" s="769" t="s">
        <v>1040</v>
      </c>
      <c r="D112" s="769" t="s">
        <v>1044</v>
      </c>
      <c r="E112" s="769"/>
      <c r="F112" s="769"/>
      <c r="G112" s="769"/>
      <c r="H112" s="769">
        <v>2018</v>
      </c>
      <c r="I112" s="556"/>
      <c r="J112" s="556" t="s">
        <v>592</v>
      </c>
      <c r="K112" s="39"/>
      <c r="L112" s="600"/>
      <c r="M112" s="601"/>
      <c r="N112" s="601"/>
      <c r="O112" s="601"/>
      <c r="P112" s="601"/>
      <c r="Q112" s="601"/>
      <c r="R112" s="601"/>
      <c r="S112" s="773">
        <v>547.44312887877538</v>
      </c>
      <c r="T112" s="773">
        <v>547.44312887877538</v>
      </c>
      <c r="U112" s="773">
        <v>547.44312887877538</v>
      </c>
      <c r="V112" s="773">
        <v>547.44312887877538</v>
      </c>
      <c r="W112" s="773">
        <v>547.44312887877538</v>
      </c>
      <c r="X112" s="773">
        <v>547.44312887877538</v>
      </c>
      <c r="Y112" s="773">
        <v>547.44312887877538</v>
      </c>
      <c r="Z112" s="773">
        <v>547.44312887877538</v>
      </c>
      <c r="AA112" s="773">
        <v>547.44312887877538</v>
      </c>
      <c r="AB112" s="773">
        <v>547.44312887877538</v>
      </c>
      <c r="AC112" s="773">
        <v>0</v>
      </c>
      <c r="AD112" s="773">
        <v>0</v>
      </c>
      <c r="AE112" s="773">
        <v>0</v>
      </c>
      <c r="AF112" s="773">
        <v>0</v>
      </c>
      <c r="AG112" s="773">
        <v>0</v>
      </c>
      <c r="AH112" s="773">
        <v>0</v>
      </c>
      <c r="AI112" s="773">
        <v>0</v>
      </c>
      <c r="AJ112" s="773">
        <v>0</v>
      </c>
      <c r="AK112" s="773">
        <v>0</v>
      </c>
      <c r="AL112" s="773">
        <v>0</v>
      </c>
      <c r="AM112" s="773">
        <v>0</v>
      </c>
      <c r="AN112" s="773">
        <v>0</v>
      </c>
      <c r="AO112" s="774">
        <v>0</v>
      </c>
      <c r="AP112" s="39"/>
      <c r="AQ112" s="600"/>
      <c r="AR112" s="601"/>
      <c r="AS112" s="601"/>
      <c r="AT112" s="601"/>
      <c r="AU112" s="601"/>
      <c r="AV112" s="601"/>
      <c r="AW112" s="601"/>
      <c r="AX112" s="773">
        <v>2382983.7405918417</v>
      </c>
      <c r="AY112" s="773">
        <v>2382983.7405918417</v>
      </c>
      <c r="AZ112" s="773">
        <v>2382983.7405918417</v>
      </c>
      <c r="BA112" s="773">
        <v>2382983.7405918417</v>
      </c>
      <c r="BB112" s="773">
        <v>2382983.7405918417</v>
      </c>
      <c r="BC112" s="773">
        <v>2382983.7405918417</v>
      </c>
      <c r="BD112" s="773">
        <v>2382983.7405918417</v>
      </c>
      <c r="BE112" s="773">
        <v>2382983.7405918417</v>
      </c>
      <c r="BF112" s="773">
        <v>2382983.7405918417</v>
      </c>
      <c r="BG112" s="773">
        <v>2382983.7405918417</v>
      </c>
      <c r="BH112" s="773">
        <v>0</v>
      </c>
      <c r="BI112" s="773">
        <v>0</v>
      </c>
      <c r="BJ112" s="773">
        <v>0</v>
      </c>
      <c r="BK112" s="773">
        <v>0</v>
      </c>
      <c r="BL112" s="773">
        <v>0</v>
      </c>
      <c r="BM112" s="773">
        <v>0</v>
      </c>
      <c r="BN112" s="773">
        <v>0</v>
      </c>
      <c r="BO112" s="773">
        <v>0</v>
      </c>
      <c r="BP112" s="773">
        <v>0</v>
      </c>
      <c r="BQ112" s="773">
        <v>0</v>
      </c>
      <c r="BR112" s="773">
        <v>0</v>
      </c>
      <c r="BS112" s="773">
        <v>0</v>
      </c>
      <c r="BT112" s="774">
        <v>0</v>
      </c>
    </row>
    <row r="113" spans="2:73">
      <c r="B113" s="769" t="s">
        <v>208</v>
      </c>
      <c r="C113" s="769" t="s">
        <v>1040</v>
      </c>
      <c r="D113" s="769" t="s">
        <v>1101</v>
      </c>
      <c r="E113" s="769"/>
      <c r="F113" s="769"/>
      <c r="G113" s="769"/>
      <c r="H113" s="769">
        <v>2018</v>
      </c>
      <c r="I113" s="556"/>
      <c r="J113" s="556" t="s">
        <v>592</v>
      </c>
      <c r="K113" s="39"/>
      <c r="L113" s="600"/>
      <c r="M113" s="601"/>
      <c r="N113" s="601"/>
      <c r="O113" s="601"/>
      <c r="P113" s="601"/>
      <c r="Q113" s="601"/>
      <c r="R113" s="601"/>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4"/>
      <c r="AP113" s="39"/>
      <c r="AQ113" s="600"/>
      <c r="AR113" s="601"/>
      <c r="AS113" s="601"/>
      <c r="AT113" s="601"/>
      <c r="AU113" s="601"/>
      <c r="AV113" s="601"/>
      <c r="AW113" s="601"/>
      <c r="AX113" s="773"/>
      <c r="AY113" s="773"/>
      <c r="AZ113" s="773"/>
      <c r="BA113" s="773"/>
      <c r="BB113" s="773"/>
      <c r="BC113" s="773"/>
      <c r="BD113" s="773"/>
      <c r="BE113" s="773"/>
      <c r="BF113" s="773"/>
      <c r="BG113" s="773"/>
      <c r="BH113" s="773"/>
      <c r="BI113" s="773"/>
      <c r="BJ113" s="773"/>
      <c r="BK113" s="773"/>
      <c r="BL113" s="773"/>
      <c r="BM113" s="773"/>
      <c r="BN113" s="773"/>
      <c r="BO113" s="773"/>
      <c r="BP113" s="773"/>
      <c r="BQ113" s="773"/>
      <c r="BR113" s="773"/>
      <c r="BS113" s="773"/>
      <c r="BT113" s="774"/>
    </row>
    <row r="114" spans="2:73">
      <c r="B114" s="769" t="s">
        <v>208</v>
      </c>
      <c r="C114" s="769" t="s">
        <v>1040</v>
      </c>
      <c r="D114" s="769" t="s">
        <v>125</v>
      </c>
      <c r="E114" s="769"/>
      <c r="F114" s="769"/>
      <c r="G114" s="769"/>
      <c r="H114" s="769">
        <v>2018</v>
      </c>
      <c r="I114" s="556"/>
      <c r="J114" s="556" t="s">
        <v>592</v>
      </c>
      <c r="K114" s="39"/>
      <c r="L114" s="600"/>
      <c r="M114" s="601"/>
      <c r="N114" s="601"/>
      <c r="O114" s="601"/>
      <c r="P114" s="601"/>
      <c r="Q114" s="601"/>
      <c r="R114" s="601"/>
      <c r="S114" s="773">
        <v>1350.6420448877886</v>
      </c>
      <c r="T114" s="773">
        <v>1350.6420448877886</v>
      </c>
      <c r="U114" s="773">
        <v>1350.6420448877886</v>
      </c>
      <c r="V114" s="773">
        <v>1158.500498753124</v>
      </c>
      <c r="W114" s="773">
        <v>991.78945137157689</v>
      </c>
      <c r="X114" s="773">
        <v>991.78945137157689</v>
      </c>
      <c r="Y114" s="773">
        <v>991.78945137157689</v>
      </c>
      <c r="Z114" s="773">
        <v>991.78945137157689</v>
      </c>
      <c r="AA114" s="773">
        <v>991.78945137157689</v>
      </c>
      <c r="AB114" s="773">
        <v>991.78945137157689</v>
      </c>
      <c r="AC114" s="773">
        <v>991.78945137157689</v>
      </c>
      <c r="AD114" s="773">
        <v>991.78945137157689</v>
      </c>
      <c r="AE114" s="773">
        <v>991.78945137157689</v>
      </c>
      <c r="AF114" s="773">
        <v>991.78945137157689</v>
      </c>
      <c r="AG114" s="773">
        <v>991.78945137157689</v>
      </c>
      <c r="AH114" s="773">
        <v>0</v>
      </c>
      <c r="AI114" s="773">
        <v>0</v>
      </c>
      <c r="AJ114" s="773">
        <v>0</v>
      </c>
      <c r="AK114" s="773">
        <v>0</v>
      </c>
      <c r="AL114" s="773">
        <v>0</v>
      </c>
      <c r="AM114" s="773">
        <v>0</v>
      </c>
      <c r="AN114" s="773">
        <v>0</v>
      </c>
      <c r="AO114" s="774">
        <v>0</v>
      </c>
      <c r="AP114" s="39"/>
      <c r="AQ114" s="600"/>
      <c r="AR114" s="601"/>
      <c r="AS114" s="601"/>
      <c r="AT114" s="601"/>
      <c r="AU114" s="601"/>
      <c r="AV114" s="601"/>
      <c r="AW114" s="601"/>
      <c r="AX114" s="773">
        <v>8659818.2333332226</v>
      </c>
      <c r="AY114" s="773">
        <v>8659818.2333332226</v>
      </c>
      <c r="AZ114" s="773">
        <v>8659818.2333332226</v>
      </c>
      <c r="BA114" s="773">
        <v>7718112.741402925</v>
      </c>
      <c r="BB114" s="773">
        <v>6903645.0462684371</v>
      </c>
      <c r="BC114" s="773">
        <v>6763743.4301165212</v>
      </c>
      <c r="BD114" s="773">
        <v>6763743.4301165212</v>
      </c>
      <c r="BE114" s="773">
        <v>6763743.4301165212</v>
      </c>
      <c r="BF114" s="773">
        <v>6763743.4301165212</v>
      </c>
      <c r="BG114" s="773">
        <v>6763743.4301165212</v>
      </c>
      <c r="BH114" s="773">
        <v>6763743.4301165212</v>
      </c>
      <c r="BI114" s="773">
        <v>6763743.4301165212</v>
      </c>
      <c r="BJ114" s="773">
        <v>6763743.4301165212</v>
      </c>
      <c r="BK114" s="773">
        <v>6763743.4301165212</v>
      </c>
      <c r="BL114" s="773">
        <v>6763743.4301165212</v>
      </c>
      <c r="BM114" s="773">
        <v>0</v>
      </c>
      <c r="BN114" s="773">
        <v>0</v>
      </c>
      <c r="BO114" s="773">
        <v>0</v>
      </c>
      <c r="BP114" s="773">
        <v>0</v>
      </c>
      <c r="BQ114" s="773">
        <v>0</v>
      </c>
      <c r="BR114" s="773">
        <v>0</v>
      </c>
      <c r="BS114" s="773">
        <v>0</v>
      </c>
      <c r="BT114" s="774">
        <v>0</v>
      </c>
    </row>
    <row r="115" spans="2:73" ht="15.75">
      <c r="B115" s="769" t="s">
        <v>208</v>
      </c>
      <c r="C115" s="769" t="s">
        <v>1037</v>
      </c>
      <c r="D115" s="769" t="s">
        <v>1046</v>
      </c>
      <c r="E115" s="769"/>
      <c r="F115" s="769"/>
      <c r="G115" s="769"/>
      <c r="H115" s="769">
        <v>2018</v>
      </c>
      <c r="I115" s="556"/>
      <c r="J115" s="556" t="s">
        <v>592</v>
      </c>
      <c r="K115" s="39"/>
      <c r="L115" s="600"/>
      <c r="M115" s="601"/>
      <c r="N115" s="601"/>
      <c r="O115" s="601"/>
      <c r="P115" s="601"/>
      <c r="Q115" s="601"/>
      <c r="R115" s="601"/>
      <c r="S115" s="773"/>
      <c r="T115" s="773"/>
      <c r="U115" s="773"/>
      <c r="V115" s="773"/>
      <c r="W115" s="773"/>
      <c r="X115" s="773"/>
      <c r="Y115" s="773"/>
      <c r="Z115" s="773"/>
      <c r="AA115" s="773"/>
      <c r="AB115" s="773"/>
      <c r="AC115" s="773"/>
      <c r="AD115" s="773"/>
      <c r="AE115" s="773"/>
      <c r="AF115" s="773"/>
      <c r="AG115" s="773"/>
      <c r="AH115" s="773"/>
      <c r="AI115" s="773"/>
      <c r="AJ115" s="773"/>
      <c r="AK115" s="773"/>
      <c r="AL115" s="773"/>
      <c r="AM115" s="773"/>
      <c r="AN115" s="773"/>
      <c r="AO115" s="774"/>
      <c r="AP115" s="39"/>
      <c r="AQ115" s="600"/>
      <c r="AR115" s="601"/>
      <c r="AS115" s="601"/>
      <c r="AT115" s="601"/>
      <c r="AU115" s="601"/>
      <c r="AV115" s="601"/>
      <c r="AW115" s="601"/>
      <c r="AX115" s="773">
        <v>1994755.4390573783</v>
      </c>
      <c r="AY115" s="773">
        <v>1994755.4390573783</v>
      </c>
      <c r="AZ115" s="773">
        <v>1994755.4390573783</v>
      </c>
      <c r="BA115" s="773">
        <v>1994755.4390573783</v>
      </c>
      <c r="BB115" s="773">
        <v>1994755.4390573783</v>
      </c>
      <c r="BC115" s="773">
        <v>1994755.4390573783</v>
      </c>
      <c r="BD115" s="773">
        <v>1994755.4390573783</v>
      </c>
      <c r="BE115" s="773">
        <v>1994755.4390573783</v>
      </c>
      <c r="BF115" s="773">
        <v>1994755.4390573783</v>
      </c>
      <c r="BG115" s="773">
        <v>1994755.4390573783</v>
      </c>
      <c r="BH115" s="773">
        <v>1994755.4390573783</v>
      </c>
      <c r="BI115" s="773">
        <v>1994755.4390573783</v>
      </c>
      <c r="BJ115" s="773">
        <v>1994755.4390573783</v>
      </c>
      <c r="BK115" s="773">
        <v>1994755.4390573783</v>
      </c>
      <c r="BL115" s="773">
        <v>1994755.4390573783</v>
      </c>
      <c r="BM115" s="773">
        <v>1994755.4390573783</v>
      </c>
      <c r="BN115" s="773">
        <v>1994755.4390573783</v>
      </c>
      <c r="BO115" s="773">
        <v>1994755.4390573783</v>
      </c>
      <c r="BP115" s="773">
        <v>1994755.4390573783</v>
      </c>
      <c r="BQ115" s="773">
        <v>1994755.4390573783</v>
      </c>
      <c r="BR115" s="773">
        <v>1994755.4390573783</v>
      </c>
      <c r="BS115" s="773">
        <v>1994755.4390573783</v>
      </c>
      <c r="BT115" s="774">
        <v>1994755.4390573783</v>
      </c>
      <c r="BU115" s="13"/>
    </row>
    <row r="116" spans="2:73" ht="15.75">
      <c r="B116" s="769" t="s">
        <v>208</v>
      </c>
      <c r="C116" s="769" t="s">
        <v>1037</v>
      </c>
      <c r="D116" s="769" t="s">
        <v>1047</v>
      </c>
      <c r="E116" s="769"/>
      <c r="F116" s="769"/>
      <c r="G116" s="769"/>
      <c r="H116" s="769">
        <v>2018</v>
      </c>
      <c r="I116" s="556"/>
      <c r="J116" s="556" t="s">
        <v>592</v>
      </c>
      <c r="K116" s="39"/>
      <c r="L116" s="600"/>
      <c r="M116" s="601"/>
      <c r="N116" s="601"/>
      <c r="O116" s="601"/>
      <c r="P116" s="601"/>
      <c r="Q116" s="601"/>
      <c r="R116" s="601"/>
      <c r="S116" s="773">
        <v>224.9046700254751</v>
      </c>
      <c r="T116" s="773">
        <v>224.9046700254751</v>
      </c>
      <c r="U116" s="773">
        <v>224.9046700254751</v>
      </c>
      <c r="V116" s="773">
        <v>224.9046700254751</v>
      </c>
      <c r="W116" s="773">
        <v>224.9046700254751</v>
      </c>
      <c r="X116" s="773">
        <v>224.9046700254751</v>
      </c>
      <c r="Y116" s="773">
        <v>224.9046700254751</v>
      </c>
      <c r="Z116" s="773">
        <v>224.9046700254751</v>
      </c>
      <c r="AA116" s="773">
        <v>224.9046700254751</v>
      </c>
      <c r="AB116" s="773">
        <v>224.9046700254751</v>
      </c>
      <c r="AC116" s="773">
        <v>0</v>
      </c>
      <c r="AD116" s="773">
        <v>0</v>
      </c>
      <c r="AE116" s="773">
        <v>0</v>
      </c>
      <c r="AF116" s="773">
        <v>0</v>
      </c>
      <c r="AG116" s="773">
        <v>0</v>
      </c>
      <c r="AH116" s="773">
        <v>0</v>
      </c>
      <c r="AI116" s="773">
        <v>0</v>
      </c>
      <c r="AJ116" s="773">
        <v>0</v>
      </c>
      <c r="AK116" s="773">
        <v>0</v>
      </c>
      <c r="AL116" s="773">
        <v>0</v>
      </c>
      <c r="AM116" s="773">
        <v>0</v>
      </c>
      <c r="AN116" s="773">
        <v>0</v>
      </c>
      <c r="AO116" s="774">
        <v>0</v>
      </c>
      <c r="AP116" s="39"/>
      <c r="AQ116" s="600"/>
      <c r="AR116" s="601"/>
      <c r="AS116" s="601"/>
      <c r="AT116" s="601"/>
      <c r="AU116" s="601"/>
      <c r="AV116" s="601"/>
      <c r="AW116" s="601"/>
      <c r="AX116" s="773">
        <v>671046.19318664516</v>
      </c>
      <c r="AY116" s="773">
        <v>671046.19318664516</v>
      </c>
      <c r="AZ116" s="773">
        <v>671046.19318664516</v>
      </c>
      <c r="BA116" s="773">
        <v>671046.19318664516</v>
      </c>
      <c r="BB116" s="773">
        <v>671046.19318664516</v>
      </c>
      <c r="BC116" s="773">
        <v>671046.19318664516</v>
      </c>
      <c r="BD116" s="773">
        <v>671046.19318664516</v>
      </c>
      <c r="BE116" s="773">
        <v>671046.19318664516</v>
      </c>
      <c r="BF116" s="773">
        <v>671046.19318664516</v>
      </c>
      <c r="BG116" s="773">
        <v>671046.19318664516</v>
      </c>
      <c r="BH116" s="773">
        <v>0</v>
      </c>
      <c r="BI116" s="773">
        <v>0</v>
      </c>
      <c r="BJ116" s="773">
        <v>0</v>
      </c>
      <c r="BK116" s="773">
        <v>0</v>
      </c>
      <c r="BL116" s="773">
        <v>0</v>
      </c>
      <c r="BM116" s="773">
        <v>0</v>
      </c>
      <c r="BN116" s="773">
        <v>0</v>
      </c>
      <c r="BO116" s="773">
        <v>0</v>
      </c>
      <c r="BP116" s="773">
        <v>0</v>
      </c>
      <c r="BQ116" s="773">
        <v>0</v>
      </c>
      <c r="BR116" s="773">
        <v>0</v>
      </c>
      <c r="BS116" s="773">
        <v>0</v>
      </c>
      <c r="BT116" s="774">
        <v>0</v>
      </c>
      <c r="BU116" s="13"/>
    </row>
    <row r="117" spans="2:73" ht="15.75">
      <c r="B117" s="769" t="s">
        <v>208</v>
      </c>
      <c r="C117" s="769" t="s">
        <v>1040</v>
      </c>
      <c r="D117" s="769" t="s">
        <v>1102</v>
      </c>
      <c r="E117" s="769"/>
      <c r="F117" s="769"/>
      <c r="G117" s="769"/>
      <c r="H117" s="769">
        <v>2018</v>
      </c>
      <c r="I117" s="556"/>
      <c r="J117" s="556" t="s">
        <v>592</v>
      </c>
      <c r="K117" s="39"/>
      <c r="L117" s="600"/>
      <c r="M117" s="601"/>
      <c r="N117" s="601"/>
      <c r="O117" s="601"/>
      <c r="P117" s="601"/>
      <c r="Q117" s="601"/>
      <c r="R117" s="601"/>
      <c r="S117" s="773"/>
      <c r="T117" s="773"/>
      <c r="U117" s="773"/>
      <c r="V117" s="773"/>
      <c r="W117" s="773"/>
      <c r="X117" s="773"/>
      <c r="Y117" s="773"/>
      <c r="Z117" s="773"/>
      <c r="AA117" s="773"/>
      <c r="AB117" s="773"/>
      <c r="AC117" s="773"/>
      <c r="AD117" s="773"/>
      <c r="AE117" s="773"/>
      <c r="AF117" s="773"/>
      <c r="AG117" s="773"/>
      <c r="AH117" s="773"/>
      <c r="AI117" s="773"/>
      <c r="AJ117" s="773"/>
      <c r="AK117" s="773"/>
      <c r="AL117" s="773"/>
      <c r="AM117" s="773"/>
      <c r="AN117" s="773"/>
      <c r="AO117" s="774"/>
      <c r="AP117" s="39"/>
      <c r="AQ117" s="600"/>
      <c r="AR117" s="601"/>
      <c r="AS117" s="601"/>
      <c r="AT117" s="601"/>
      <c r="AU117" s="601"/>
      <c r="AV117" s="601"/>
      <c r="AW117" s="601"/>
      <c r="AX117" s="773"/>
      <c r="AY117" s="773"/>
      <c r="AZ117" s="773"/>
      <c r="BA117" s="773"/>
      <c r="BB117" s="773"/>
      <c r="BC117" s="773"/>
      <c r="BD117" s="773"/>
      <c r="BE117" s="773"/>
      <c r="BF117" s="773"/>
      <c r="BG117" s="773"/>
      <c r="BH117" s="773"/>
      <c r="BI117" s="773"/>
      <c r="BJ117" s="773"/>
      <c r="BK117" s="773"/>
      <c r="BL117" s="773"/>
      <c r="BM117" s="773"/>
      <c r="BN117" s="773"/>
      <c r="BO117" s="773"/>
      <c r="BP117" s="773"/>
      <c r="BQ117" s="773"/>
      <c r="BR117" s="773"/>
      <c r="BS117" s="773"/>
      <c r="BT117" s="774"/>
      <c r="BU117" s="13"/>
    </row>
    <row r="118" spans="2:73" ht="15.75">
      <c r="B118" s="769" t="s">
        <v>208</v>
      </c>
      <c r="C118" s="769" t="s">
        <v>1040</v>
      </c>
      <c r="D118" s="769" t="s">
        <v>117</v>
      </c>
      <c r="E118" s="769"/>
      <c r="F118" s="769"/>
      <c r="G118" s="769"/>
      <c r="H118" s="769">
        <v>2018</v>
      </c>
      <c r="I118" s="556"/>
      <c r="J118" s="556" t="s">
        <v>592</v>
      </c>
      <c r="K118" s="39"/>
      <c r="L118" s="600"/>
      <c r="M118" s="601"/>
      <c r="N118" s="601"/>
      <c r="O118" s="601"/>
      <c r="P118" s="601"/>
      <c r="Q118" s="601"/>
      <c r="R118" s="601"/>
      <c r="S118" s="773">
        <v>0</v>
      </c>
      <c r="T118" s="773">
        <v>0</v>
      </c>
      <c r="U118" s="773">
        <v>0</v>
      </c>
      <c r="V118" s="773">
        <v>0</v>
      </c>
      <c r="W118" s="773">
        <v>0</v>
      </c>
      <c r="X118" s="773">
        <v>0</v>
      </c>
      <c r="Y118" s="773">
        <v>0</v>
      </c>
      <c r="Z118" s="773">
        <v>0</v>
      </c>
      <c r="AA118" s="773">
        <v>0</v>
      </c>
      <c r="AB118" s="773">
        <v>0</v>
      </c>
      <c r="AC118" s="773"/>
      <c r="AD118" s="773"/>
      <c r="AE118" s="773"/>
      <c r="AF118" s="773"/>
      <c r="AG118" s="773"/>
      <c r="AH118" s="773"/>
      <c r="AI118" s="773"/>
      <c r="AJ118" s="773"/>
      <c r="AK118" s="773"/>
      <c r="AL118" s="773"/>
      <c r="AM118" s="773"/>
      <c r="AN118" s="773"/>
      <c r="AO118" s="774"/>
      <c r="AP118" s="39"/>
      <c r="AQ118" s="600"/>
      <c r="AR118" s="601"/>
      <c r="AS118" s="601"/>
      <c r="AT118" s="601"/>
      <c r="AU118" s="601"/>
      <c r="AV118" s="601"/>
      <c r="AW118" s="601"/>
      <c r="AX118" s="773">
        <v>0</v>
      </c>
      <c r="AY118" s="773">
        <v>0</v>
      </c>
      <c r="AZ118" s="773">
        <v>0</v>
      </c>
      <c r="BA118" s="773">
        <v>0</v>
      </c>
      <c r="BB118" s="773">
        <v>0</v>
      </c>
      <c r="BC118" s="773">
        <v>0</v>
      </c>
      <c r="BD118" s="773">
        <v>0</v>
      </c>
      <c r="BE118" s="773">
        <v>0</v>
      </c>
      <c r="BF118" s="773">
        <v>0</v>
      </c>
      <c r="BG118" s="773">
        <v>0</v>
      </c>
      <c r="BH118" s="773"/>
      <c r="BI118" s="773"/>
      <c r="BJ118" s="773"/>
      <c r="BK118" s="773"/>
      <c r="BL118" s="773"/>
      <c r="BM118" s="773"/>
      <c r="BN118" s="773"/>
      <c r="BO118" s="773"/>
      <c r="BP118" s="773"/>
      <c r="BQ118" s="773"/>
      <c r="BR118" s="773"/>
      <c r="BS118" s="773"/>
      <c r="BT118" s="774"/>
      <c r="BU118" s="13"/>
    </row>
    <row r="119" spans="2:73" ht="15.75">
      <c r="B119" s="769" t="s">
        <v>208</v>
      </c>
      <c r="C119" s="769" t="s">
        <v>1040</v>
      </c>
      <c r="D119" s="769" t="s">
        <v>124</v>
      </c>
      <c r="E119" s="769"/>
      <c r="F119" s="769"/>
      <c r="G119" s="769"/>
      <c r="H119" s="769">
        <v>2018</v>
      </c>
      <c r="I119" s="556"/>
      <c r="J119" s="556" t="s">
        <v>592</v>
      </c>
      <c r="K119" s="39"/>
      <c r="L119" s="600"/>
      <c r="M119" s="601"/>
      <c r="N119" s="601"/>
      <c r="O119" s="601"/>
      <c r="P119" s="601"/>
      <c r="Q119" s="601"/>
      <c r="R119" s="601"/>
      <c r="S119" s="773">
        <v>0</v>
      </c>
      <c r="T119" s="773">
        <v>0</v>
      </c>
      <c r="U119" s="773">
        <v>0</v>
      </c>
      <c r="V119" s="773">
        <v>0</v>
      </c>
      <c r="W119" s="773">
        <v>0</v>
      </c>
      <c r="X119" s="773">
        <v>0</v>
      </c>
      <c r="Y119" s="773">
        <v>0</v>
      </c>
      <c r="Z119" s="773">
        <v>0</v>
      </c>
      <c r="AA119" s="773">
        <v>0</v>
      </c>
      <c r="AB119" s="773">
        <v>0</v>
      </c>
      <c r="AC119" s="773"/>
      <c r="AD119" s="773"/>
      <c r="AE119" s="773"/>
      <c r="AF119" s="773"/>
      <c r="AG119" s="773"/>
      <c r="AH119" s="773"/>
      <c r="AI119" s="773"/>
      <c r="AJ119" s="773"/>
      <c r="AK119" s="773"/>
      <c r="AL119" s="773"/>
      <c r="AM119" s="773"/>
      <c r="AN119" s="773"/>
      <c r="AO119" s="774"/>
      <c r="AP119" s="39"/>
      <c r="AQ119" s="600"/>
      <c r="AR119" s="601"/>
      <c r="AS119" s="601"/>
      <c r="AT119" s="601"/>
      <c r="AU119" s="601"/>
      <c r="AV119" s="601"/>
      <c r="AW119" s="601"/>
      <c r="AX119" s="773">
        <v>0</v>
      </c>
      <c r="AY119" s="773">
        <v>0</v>
      </c>
      <c r="AZ119" s="773">
        <v>0</v>
      </c>
      <c r="BA119" s="773">
        <v>0</v>
      </c>
      <c r="BB119" s="773">
        <v>0</v>
      </c>
      <c r="BC119" s="773">
        <v>0</v>
      </c>
      <c r="BD119" s="773">
        <v>0</v>
      </c>
      <c r="BE119" s="773">
        <v>0</v>
      </c>
      <c r="BF119" s="773">
        <v>0</v>
      </c>
      <c r="BG119" s="773">
        <v>0</v>
      </c>
      <c r="BH119" s="773"/>
      <c r="BI119" s="773"/>
      <c r="BJ119" s="773"/>
      <c r="BK119" s="773"/>
      <c r="BL119" s="773"/>
      <c r="BM119" s="773"/>
      <c r="BN119" s="773"/>
      <c r="BO119" s="773"/>
      <c r="BP119" s="773"/>
      <c r="BQ119" s="773"/>
      <c r="BR119" s="773"/>
      <c r="BS119" s="773"/>
      <c r="BT119" s="774"/>
      <c r="BU119" s="13"/>
    </row>
    <row r="120" spans="2:73">
      <c r="B120" s="769" t="s">
        <v>208</v>
      </c>
      <c r="C120" s="769" t="s">
        <v>1040</v>
      </c>
      <c r="D120" s="769" t="s">
        <v>125</v>
      </c>
      <c r="E120" s="769"/>
      <c r="F120" s="769"/>
      <c r="G120" s="769"/>
      <c r="H120" s="769">
        <v>2018</v>
      </c>
      <c r="I120" s="556"/>
      <c r="J120" s="556" t="s">
        <v>592</v>
      </c>
      <c r="K120" s="39"/>
      <c r="L120" s="600"/>
      <c r="M120" s="601"/>
      <c r="N120" s="601"/>
      <c r="O120" s="601"/>
      <c r="P120" s="601"/>
      <c r="Q120" s="601"/>
      <c r="R120" s="601"/>
      <c r="S120" s="773">
        <v>2.145635910224442</v>
      </c>
      <c r="T120" s="773">
        <v>2.145635910224442</v>
      </c>
      <c r="U120" s="773">
        <v>2.145635910224442</v>
      </c>
      <c r="V120" s="773">
        <v>1.8403990024937682</v>
      </c>
      <c r="W120" s="773">
        <v>1.5755610972568601</v>
      </c>
      <c r="X120" s="773">
        <v>1.5755610972568601</v>
      </c>
      <c r="Y120" s="773">
        <v>1.5755610972568601</v>
      </c>
      <c r="Z120" s="773">
        <v>1.5755610972568601</v>
      </c>
      <c r="AA120" s="773">
        <v>1.5755610972568601</v>
      </c>
      <c r="AB120" s="773">
        <v>1.5755610972568601</v>
      </c>
      <c r="AC120" s="773">
        <v>1.5755610972568601</v>
      </c>
      <c r="AD120" s="773">
        <v>1.5755610972568601</v>
      </c>
      <c r="AE120" s="773">
        <v>1.5755610972568601</v>
      </c>
      <c r="AF120" s="773">
        <v>1.5755610972568601</v>
      </c>
      <c r="AG120" s="773">
        <v>1.5755610972568601</v>
      </c>
      <c r="AH120" s="773">
        <v>0</v>
      </c>
      <c r="AI120" s="773">
        <v>0</v>
      </c>
      <c r="AJ120" s="773">
        <v>0</v>
      </c>
      <c r="AK120" s="773">
        <v>0</v>
      </c>
      <c r="AL120" s="773">
        <v>0</v>
      </c>
      <c r="AM120" s="773">
        <v>0</v>
      </c>
      <c r="AN120" s="773">
        <v>0</v>
      </c>
      <c r="AO120" s="774">
        <v>0</v>
      </c>
      <c r="AP120" s="39"/>
      <c r="AQ120" s="600"/>
      <c r="AR120" s="601"/>
      <c r="AS120" s="601"/>
      <c r="AT120" s="601"/>
      <c r="AU120" s="601"/>
      <c r="AV120" s="601"/>
      <c r="AW120" s="601"/>
      <c r="AX120" s="773">
        <v>15180.526199382313</v>
      </c>
      <c r="AY120" s="773">
        <v>15180.526199382313</v>
      </c>
      <c r="AZ120" s="773">
        <v>15180.526199382313</v>
      </c>
      <c r="BA120" s="773">
        <v>13529.731170299166</v>
      </c>
      <c r="BB120" s="773">
        <v>12101.982013053794</v>
      </c>
      <c r="BC120" s="773">
        <v>11856.736663543423</v>
      </c>
      <c r="BD120" s="773">
        <v>11856.736663543423</v>
      </c>
      <c r="BE120" s="773">
        <v>11856.736663543423</v>
      </c>
      <c r="BF120" s="773">
        <v>11856.736663543423</v>
      </c>
      <c r="BG120" s="773">
        <v>11856.736663543423</v>
      </c>
      <c r="BH120" s="773">
        <v>11856.736663543423</v>
      </c>
      <c r="BI120" s="773">
        <v>11856.736663543423</v>
      </c>
      <c r="BJ120" s="773">
        <v>11856.736663543423</v>
      </c>
      <c r="BK120" s="773">
        <v>11856.736663543423</v>
      </c>
      <c r="BL120" s="773">
        <v>11856.736663543423</v>
      </c>
      <c r="BM120" s="773">
        <v>0</v>
      </c>
      <c r="BN120" s="773">
        <v>0</v>
      </c>
      <c r="BO120" s="773">
        <v>0</v>
      </c>
      <c r="BP120" s="773">
        <v>0</v>
      </c>
      <c r="BQ120" s="773">
        <v>0</v>
      </c>
      <c r="BR120" s="773">
        <v>0</v>
      </c>
      <c r="BS120" s="773">
        <v>0</v>
      </c>
      <c r="BT120" s="774">
        <v>0</v>
      </c>
    </row>
    <row r="121" spans="2:73" ht="15.75">
      <c r="B121" s="769" t="s">
        <v>208</v>
      </c>
      <c r="C121" s="769" t="s">
        <v>1037</v>
      </c>
      <c r="D121" s="769" t="s">
        <v>115</v>
      </c>
      <c r="E121" s="769"/>
      <c r="F121" s="769"/>
      <c r="G121" s="769"/>
      <c r="H121" s="769">
        <v>2018</v>
      </c>
      <c r="I121" s="556"/>
      <c r="J121" s="556" t="s">
        <v>592</v>
      </c>
      <c r="K121" s="39"/>
      <c r="L121" s="600"/>
      <c r="M121" s="601"/>
      <c r="N121" s="601"/>
      <c r="O121" s="601"/>
      <c r="P121" s="601"/>
      <c r="Q121" s="601"/>
      <c r="R121" s="601"/>
      <c r="S121" s="773">
        <v>0</v>
      </c>
      <c r="T121" s="773">
        <v>0</v>
      </c>
      <c r="U121" s="773">
        <v>0</v>
      </c>
      <c r="V121" s="773">
        <v>0</v>
      </c>
      <c r="W121" s="773">
        <v>0</v>
      </c>
      <c r="X121" s="773">
        <v>0</v>
      </c>
      <c r="Y121" s="773">
        <v>0</v>
      </c>
      <c r="Z121" s="773">
        <v>0</v>
      </c>
      <c r="AA121" s="773">
        <v>0</v>
      </c>
      <c r="AB121" s="773">
        <v>0</v>
      </c>
      <c r="AC121" s="773"/>
      <c r="AD121" s="773"/>
      <c r="AE121" s="773"/>
      <c r="AF121" s="773"/>
      <c r="AG121" s="773"/>
      <c r="AH121" s="773"/>
      <c r="AI121" s="773"/>
      <c r="AJ121" s="773"/>
      <c r="AK121" s="773"/>
      <c r="AL121" s="773"/>
      <c r="AM121" s="773"/>
      <c r="AN121" s="773"/>
      <c r="AO121" s="774"/>
      <c r="AP121" s="39"/>
      <c r="AQ121" s="600"/>
      <c r="AR121" s="601"/>
      <c r="AS121" s="601"/>
      <c r="AT121" s="601"/>
      <c r="AU121" s="601"/>
      <c r="AV121" s="601"/>
      <c r="AW121" s="601"/>
      <c r="AX121" s="773">
        <v>0</v>
      </c>
      <c r="AY121" s="773">
        <v>0</v>
      </c>
      <c r="AZ121" s="773">
        <v>0</v>
      </c>
      <c r="BA121" s="773">
        <v>0</v>
      </c>
      <c r="BB121" s="773">
        <v>0</v>
      </c>
      <c r="BC121" s="773">
        <v>0</v>
      </c>
      <c r="BD121" s="773">
        <v>0</v>
      </c>
      <c r="BE121" s="773">
        <v>0</v>
      </c>
      <c r="BF121" s="773">
        <v>0</v>
      </c>
      <c r="BG121" s="773">
        <v>0</v>
      </c>
      <c r="BH121" s="773"/>
      <c r="BI121" s="773"/>
      <c r="BJ121" s="773"/>
      <c r="BK121" s="773"/>
      <c r="BL121" s="773"/>
      <c r="BM121" s="773"/>
      <c r="BN121" s="773"/>
      <c r="BO121" s="773"/>
      <c r="BP121" s="773"/>
      <c r="BQ121" s="773"/>
      <c r="BR121" s="773"/>
      <c r="BS121" s="773"/>
      <c r="BT121" s="774"/>
      <c r="BU121" s="13"/>
    </row>
    <row r="122" spans="2:73" ht="15.75">
      <c r="B122" s="769" t="s">
        <v>208</v>
      </c>
      <c r="C122" s="769" t="s">
        <v>1040</v>
      </c>
      <c r="D122" s="769" t="s">
        <v>1042</v>
      </c>
      <c r="E122" s="769"/>
      <c r="F122" s="769"/>
      <c r="G122" s="769"/>
      <c r="H122" s="769">
        <v>2018</v>
      </c>
      <c r="I122" s="556"/>
      <c r="J122" s="556" t="s">
        <v>592</v>
      </c>
      <c r="K122" s="39"/>
      <c r="L122" s="603"/>
      <c r="M122" s="604"/>
      <c r="N122" s="604"/>
      <c r="O122" s="604"/>
      <c r="P122" s="604"/>
      <c r="Q122" s="604"/>
      <c r="R122" s="604"/>
      <c r="S122" s="773">
        <v>0</v>
      </c>
      <c r="T122" s="773">
        <v>0</v>
      </c>
      <c r="U122" s="773">
        <v>0</v>
      </c>
      <c r="V122" s="773">
        <v>0</v>
      </c>
      <c r="W122" s="773">
        <v>0</v>
      </c>
      <c r="X122" s="773">
        <v>0</v>
      </c>
      <c r="Y122" s="773">
        <v>0</v>
      </c>
      <c r="Z122" s="773">
        <v>0</v>
      </c>
      <c r="AA122" s="773">
        <v>0</v>
      </c>
      <c r="AB122" s="773">
        <v>0</v>
      </c>
      <c r="AC122" s="773"/>
      <c r="AD122" s="773"/>
      <c r="AE122" s="773"/>
      <c r="AF122" s="773"/>
      <c r="AG122" s="773"/>
      <c r="AH122" s="773"/>
      <c r="AI122" s="773"/>
      <c r="AJ122" s="773"/>
      <c r="AK122" s="773"/>
      <c r="AL122" s="773"/>
      <c r="AM122" s="773"/>
      <c r="AN122" s="773"/>
      <c r="AO122" s="774"/>
      <c r="AP122" s="39"/>
      <c r="AQ122" s="603"/>
      <c r="AR122" s="604"/>
      <c r="AS122" s="604"/>
      <c r="AT122" s="604"/>
      <c r="AU122" s="604"/>
      <c r="AV122" s="604"/>
      <c r="AW122" s="604"/>
      <c r="AX122" s="773">
        <v>0</v>
      </c>
      <c r="AY122" s="773">
        <v>0</v>
      </c>
      <c r="AZ122" s="773">
        <v>0</v>
      </c>
      <c r="BA122" s="773">
        <v>0</v>
      </c>
      <c r="BB122" s="773">
        <v>0</v>
      </c>
      <c r="BC122" s="773">
        <v>0</v>
      </c>
      <c r="BD122" s="773">
        <v>0</v>
      </c>
      <c r="BE122" s="773">
        <v>0</v>
      </c>
      <c r="BF122" s="773">
        <v>0</v>
      </c>
      <c r="BG122" s="773">
        <v>0</v>
      </c>
      <c r="BH122" s="773"/>
      <c r="BI122" s="773"/>
      <c r="BJ122" s="773"/>
      <c r="BK122" s="773"/>
      <c r="BL122" s="773"/>
      <c r="BM122" s="773"/>
      <c r="BN122" s="773"/>
      <c r="BO122" s="773"/>
      <c r="BP122" s="773"/>
      <c r="BQ122" s="773"/>
      <c r="BR122" s="773"/>
      <c r="BS122" s="773"/>
      <c r="BT122" s="774"/>
      <c r="BU122" s="13"/>
    </row>
    <row r="123" spans="2:73">
      <c r="B123" s="769" t="s">
        <v>208</v>
      </c>
      <c r="C123" s="769" t="s">
        <v>1037</v>
      </c>
      <c r="D123" s="769" t="s">
        <v>1046</v>
      </c>
      <c r="E123" s="769"/>
      <c r="F123" s="769"/>
      <c r="G123" s="769"/>
      <c r="H123" s="769">
        <v>2018</v>
      </c>
      <c r="J123" s="556" t="s">
        <v>592</v>
      </c>
      <c r="S123" s="773">
        <v>0</v>
      </c>
      <c r="T123" s="773">
        <v>0</v>
      </c>
      <c r="U123" s="773">
        <v>0</v>
      </c>
      <c r="V123" s="773">
        <v>0</v>
      </c>
      <c r="W123" s="773">
        <v>0</v>
      </c>
      <c r="X123" s="773">
        <v>0</v>
      </c>
      <c r="Y123" s="773">
        <v>0</v>
      </c>
      <c r="Z123" s="773">
        <v>0</v>
      </c>
      <c r="AA123" s="773">
        <v>0</v>
      </c>
      <c r="AB123" s="773">
        <v>0</v>
      </c>
      <c r="AC123" s="773"/>
      <c r="AD123" s="773"/>
      <c r="AE123" s="773"/>
      <c r="AF123" s="773"/>
      <c r="AG123" s="773"/>
      <c r="AH123" s="773"/>
      <c r="AI123" s="773"/>
      <c r="AJ123" s="773"/>
      <c r="AK123" s="773"/>
      <c r="AL123" s="773"/>
      <c r="AM123" s="773"/>
      <c r="AN123" s="773"/>
      <c r="AO123" s="774"/>
      <c r="AX123" s="773">
        <v>0</v>
      </c>
      <c r="AY123" s="773">
        <v>0</v>
      </c>
      <c r="AZ123" s="773">
        <v>0</v>
      </c>
      <c r="BA123" s="773">
        <v>0</v>
      </c>
      <c r="BB123" s="773">
        <v>0</v>
      </c>
      <c r="BC123" s="773">
        <v>0</v>
      </c>
      <c r="BD123" s="773">
        <v>0</v>
      </c>
      <c r="BE123" s="773">
        <v>0</v>
      </c>
      <c r="BF123" s="773">
        <v>0</v>
      </c>
      <c r="BG123" s="773">
        <v>0</v>
      </c>
      <c r="BH123" s="773"/>
      <c r="BI123" s="773"/>
      <c r="BJ123" s="773"/>
      <c r="BK123" s="773"/>
      <c r="BL123" s="773"/>
      <c r="BM123" s="773"/>
      <c r="BN123" s="773"/>
      <c r="BO123" s="773"/>
      <c r="BP123" s="773"/>
      <c r="BQ123" s="773"/>
      <c r="BR123" s="773"/>
      <c r="BS123" s="773"/>
      <c r="BT123" s="774"/>
    </row>
    <row r="124" spans="2:73">
      <c r="B124" s="769" t="s">
        <v>208</v>
      </c>
      <c r="C124" s="769" t="s">
        <v>1040</v>
      </c>
      <c r="D124" s="769" t="s">
        <v>1043</v>
      </c>
      <c r="E124" s="769"/>
      <c r="F124" s="769"/>
      <c r="G124" s="769"/>
      <c r="H124" s="769">
        <v>2018</v>
      </c>
      <c r="J124" s="556" t="s">
        <v>592</v>
      </c>
      <c r="S124" s="773">
        <v>414.80319662243795</v>
      </c>
      <c r="T124" s="773">
        <v>414.80319662243795</v>
      </c>
      <c r="U124" s="773">
        <v>414.80319662243795</v>
      </c>
      <c r="V124" s="773">
        <v>414.80319662243795</v>
      </c>
      <c r="W124" s="773">
        <v>414.80319662243795</v>
      </c>
      <c r="X124" s="773">
        <v>414.80319662243795</v>
      </c>
      <c r="Y124" s="773">
        <v>414.80319662243795</v>
      </c>
      <c r="Z124" s="773">
        <v>414.80319662243795</v>
      </c>
      <c r="AA124" s="773">
        <v>414.80319662243795</v>
      </c>
      <c r="AB124" s="773">
        <v>414.80319662243795</v>
      </c>
      <c r="AC124" s="773">
        <v>414.80319662243795</v>
      </c>
      <c r="AD124" s="773">
        <v>414.80319662243795</v>
      </c>
      <c r="AE124" s="773">
        <v>414.80319662243795</v>
      </c>
      <c r="AF124" s="773">
        <v>414.80319662243795</v>
      </c>
      <c r="AG124" s="773">
        <v>414.80319662243795</v>
      </c>
      <c r="AH124" s="773">
        <v>0</v>
      </c>
      <c r="AI124" s="773">
        <v>0</v>
      </c>
      <c r="AJ124" s="773">
        <v>0</v>
      </c>
      <c r="AK124" s="773">
        <v>0</v>
      </c>
      <c r="AL124" s="773">
        <v>0</v>
      </c>
      <c r="AM124" s="773">
        <v>0</v>
      </c>
      <c r="AN124" s="773">
        <v>0</v>
      </c>
      <c r="AO124" s="774">
        <v>0</v>
      </c>
      <c r="AX124" s="773">
        <v>1264997.7673762117</v>
      </c>
      <c r="AY124" s="773">
        <v>1264997.7673762117</v>
      </c>
      <c r="AZ124" s="773">
        <v>1264997.7673762117</v>
      </c>
      <c r="BA124" s="773">
        <v>1264997.7673762117</v>
      </c>
      <c r="BB124" s="773">
        <v>1264997.7673762117</v>
      </c>
      <c r="BC124" s="773">
        <v>1264997.7673762117</v>
      </c>
      <c r="BD124" s="773">
        <v>1264997.7673762117</v>
      </c>
      <c r="BE124" s="773">
        <v>1264997.7673762117</v>
      </c>
      <c r="BF124" s="773">
        <v>1264997.7673762117</v>
      </c>
      <c r="BG124" s="773">
        <v>1264997.7673762117</v>
      </c>
      <c r="BH124" s="773">
        <v>1264997.7673762117</v>
      </c>
      <c r="BI124" s="773">
        <v>1264997.7673762117</v>
      </c>
      <c r="BJ124" s="773">
        <v>1264997.7673762117</v>
      </c>
      <c r="BK124" s="773">
        <v>1264997.7673762117</v>
      </c>
      <c r="BL124" s="773">
        <v>1264997.7673762117</v>
      </c>
      <c r="BM124" s="773">
        <v>0</v>
      </c>
      <c r="BN124" s="773">
        <v>0</v>
      </c>
      <c r="BO124" s="773">
        <v>0</v>
      </c>
      <c r="BP124" s="773">
        <v>0</v>
      </c>
      <c r="BQ124" s="773">
        <v>0</v>
      </c>
      <c r="BR124" s="773">
        <v>0</v>
      </c>
      <c r="BS124" s="773">
        <v>0</v>
      </c>
      <c r="BT124" s="774">
        <v>0</v>
      </c>
    </row>
    <row r="125" spans="2:73">
      <c r="B125" s="769" t="s">
        <v>208</v>
      </c>
      <c r="C125" s="769" t="s">
        <v>1040</v>
      </c>
      <c r="D125" s="769" t="s">
        <v>1044</v>
      </c>
      <c r="E125" s="769"/>
      <c r="F125" s="769"/>
      <c r="G125" s="769"/>
      <c r="H125" s="769">
        <v>2018</v>
      </c>
      <c r="J125" s="556" t="s">
        <v>592</v>
      </c>
      <c r="S125" s="773">
        <v>315.93501638284232</v>
      </c>
      <c r="T125" s="773">
        <v>315.93501638284232</v>
      </c>
      <c r="U125" s="773">
        <v>315.93501638284232</v>
      </c>
      <c r="V125" s="773">
        <v>315.93501638284232</v>
      </c>
      <c r="W125" s="773">
        <v>315.93501638284232</v>
      </c>
      <c r="X125" s="773">
        <v>315.93501638284232</v>
      </c>
      <c r="Y125" s="773">
        <v>315.93501638284232</v>
      </c>
      <c r="Z125" s="773">
        <v>315.93501638284232</v>
      </c>
      <c r="AA125" s="773">
        <v>315.93501638284232</v>
      </c>
      <c r="AB125" s="773">
        <v>315.93501638284232</v>
      </c>
      <c r="AC125" s="773">
        <v>0</v>
      </c>
      <c r="AD125" s="773">
        <v>0</v>
      </c>
      <c r="AE125" s="773">
        <v>0</v>
      </c>
      <c r="AF125" s="773">
        <v>0</v>
      </c>
      <c r="AG125" s="773">
        <v>0</v>
      </c>
      <c r="AH125" s="773">
        <v>0</v>
      </c>
      <c r="AI125" s="773">
        <v>0</v>
      </c>
      <c r="AJ125" s="773">
        <v>0</v>
      </c>
      <c r="AK125" s="773">
        <v>0</v>
      </c>
      <c r="AL125" s="773">
        <v>0</v>
      </c>
      <c r="AM125" s="773">
        <v>0</v>
      </c>
      <c r="AN125" s="773">
        <v>0</v>
      </c>
      <c r="AO125" s="774">
        <v>0</v>
      </c>
      <c r="AX125" s="773">
        <v>1360946.7954103923</v>
      </c>
      <c r="AY125" s="773">
        <v>1360946.7954103923</v>
      </c>
      <c r="AZ125" s="773">
        <v>1360946.7954103923</v>
      </c>
      <c r="BA125" s="773">
        <v>1360946.7954103923</v>
      </c>
      <c r="BB125" s="773">
        <v>1360946.7954103923</v>
      </c>
      <c r="BC125" s="773">
        <v>1360946.7954103923</v>
      </c>
      <c r="BD125" s="773">
        <v>1360946.7954103923</v>
      </c>
      <c r="BE125" s="773">
        <v>1360946.7954103923</v>
      </c>
      <c r="BF125" s="773">
        <v>1360946.7954103923</v>
      </c>
      <c r="BG125" s="773">
        <v>1360946.7954103923</v>
      </c>
      <c r="BH125" s="773">
        <v>0</v>
      </c>
      <c r="BI125" s="773">
        <v>0</v>
      </c>
      <c r="BJ125" s="773">
        <v>0</v>
      </c>
      <c r="BK125" s="773">
        <v>0</v>
      </c>
      <c r="BL125" s="773">
        <v>0</v>
      </c>
      <c r="BM125" s="773">
        <v>0</v>
      </c>
      <c r="BN125" s="773">
        <v>0</v>
      </c>
      <c r="BO125" s="773">
        <v>0</v>
      </c>
      <c r="BP125" s="773">
        <v>0</v>
      </c>
      <c r="BQ125" s="773">
        <v>0</v>
      </c>
      <c r="BR125" s="773">
        <v>0</v>
      </c>
      <c r="BS125" s="773">
        <v>0</v>
      </c>
      <c r="BT125" s="774">
        <v>0</v>
      </c>
    </row>
    <row r="126" spans="2:73">
      <c r="B126" s="769" t="s">
        <v>208</v>
      </c>
      <c r="C126" s="769" t="s">
        <v>1040</v>
      </c>
      <c r="D126" s="769" t="s">
        <v>119</v>
      </c>
      <c r="E126" s="769"/>
      <c r="F126" s="769"/>
      <c r="G126" s="769"/>
      <c r="H126" s="769">
        <v>2018</v>
      </c>
      <c r="J126" s="556" t="s">
        <v>592</v>
      </c>
      <c r="S126" s="773">
        <v>4.445313804173356</v>
      </c>
      <c r="T126" s="773">
        <v>4.445313804173356</v>
      </c>
      <c r="U126" s="773">
        <v>4.3724398073836284</v>
      </c>
      <c r="V126" s="773">
        <v>4.3532624398073843</v>
      </c>
      <c r="W126" s="773">
        <v>4.0349181380417347</v>
      </c>
      <c r="X126" s="773">
        <v>3.4749390048154103</v>
      </c>
      <c r="Y126" s="773">
        <v>2.9955048154093107</v>
      </c>
      <c r="Z126" s="773">
        <v>2.1555361155698241</v>
      </c>
      <c r="AA126" s="773">
        <v>1.6492536115569827</v>
      </c>
      <c r="AB126" s="773">
        <v>1.1161227929374</v>
      </c>
      <c r="AC126" s="773">
        <v>0.66353691813804194</v>
      </c>
      <c r="AD126" s="773">
        <v>0.37971187800963091</v>
      </c>
      <c r="AE126" s="773">
        <v>0.2339638844301766</v>
      </c>
      <c r="AF126" s="773">
        <v>0.17643178170144463</v>
      </c>
      <c r="AG126" s="773">
        <v>0.10355778491171751</v>
      </c>
      <c r="AH126" s="773">
        <v>9.9722311396468699E-2</v>
      </c>
      <c r="AI126" s="773">
        <v>9.5886837881219905E-2</v>
      </c>
      <c r="AJ126" s="773">
        <v>8.8215890850722317E-2</v>
      </c>
      <c r="AK126" s="773">
        <v>4.986115569823435E-2</v>
      </c>
      <c r="AL126" s="773">
        <v>4.986115569823435E-2</v>
      </c>
      <c r="AM126" s="773">
        <v>7.6709470304975923E-3</v>
      </c>
      <c r="AN126" s="773">
        <v>0</v>
      </c>
      <c r="AO126" s="774">
        <v>0</v>
      </c>
      <c r="AX126" s="773">
        <v>16472.584921297959</v>
      </c>
      <c r="AY126" s="773">
        <v>16472.584921297959</v>
      </c>
      <c r="AZ126" s="773">
        <v>15842.50280433415</v>
      </c>
      <c r="BA126" s="773">
        <v>15696.439456528891</v>
      </c>
      <c r="BB126" s="773">
        <v>13887.702612636585</v>
      </c>
      <c r="BC126" s="773">
        <v>11164.027218019821</v>
      </c>
      <c r="BD126" s="773">
        <v>9211.251027486267</v>
      </c>
      <c r="BE126" s="773">
        <v>6211.7651184216229</v>
      </c>
      <c r="BF126" s="773">
        <v>4588.9911422134546</v>
      </c>
      <c r="BG126" s="773">
        <v>3042.7101302420747</v>
      </c>
      <c r="BH126" s="773">
        <v>1895.9489431280647</v>
      </c>
      <c r="BI126" s="773">
        <v>1144.3181059543836</v>
      </c>
      <c r="BJ126" s="773">
        <v>758.85763887585415</v>
      </c>
      <c r="BK126" s="773">
        <v>556.80520365633799</v>
      </c>
      <c r="BL126" s="773">
        <v>315.33441447883553</v>
      </c>
      <c r="BM126" s="773">
        <v>302.07906943232416</v>
      </c>
      <c r="BN126" s="773">
        <v>290.6149033300369</v>
      </c>
      <c r="BO126" s="773">
        <v>266.62490180323596</v>
      </c>
      <c r="BP126" s="773">
        <v>157.01530502401559</v>
      </c>
      <c r="BQ126" s="773">
        <v>153.82408846480863</v>
      </c>
      <c r="BR126" s="773">
        <v>29.161759102325075</v>
      </c>
      <c r="BS126" s="773">
        <v>2.6200260466640795</v>
      </c>
      <c r="BT126" s="774">
        <v>2.6200260466640795</v>
      </c>
    </row>
    <row r="127" spans="2:73">
      <c r="B127" s="769" t="s">
        <v>208</v>
      </c>
      <c r="C127" s="769" t="s">
        <v>1037</v>
      </c>
      <c r="D127" s="769" t="s">
        <v>1047</v>
      </c>
      <c r="E127" s="769"/>
      <c r="F127" s="769"/>
      <c r="G127" s="769"/>
      <c r="H127" s="769">
        <v>2018</v>
      </c>
      <c r="J127" s="556" t="s">
        <v>592</v>
      </c>
      <c r="S127" s="773">
        <v>13.492982389874912</v>
      </c>
      <c r="T127" s="773">
        <v>13.492982389874912</v>
      </c>
      <c r="U127" s="773">
        <v>13.492982389874912</v>
      </c>
      <c r="V127" s="773">
        <v>13.492982389874912</v>
      </c>
      <c r="W127" s="773">
        <v>13.492982389874912</v>
      </c>
      <c r="X127" s="773">
        <v>13.492982389874912</v>
      </c>
      <c r="Y127" s="773">
        <v>13.492982389874912</v>
      </c>
      <c r="Z127" s="773">
        <v>13.492982389874912</v>
      </c>
      <c r="AA127" s="773">
        <v>13.492982389874912</v>
      </c>
      <c r="AB127" s="773">
        <v>13.492982389874912</v>
      </c>
      <c r="AC127" s="773">
        <v>0</v>
      </c>
      <c r="AD127" s="773">
        <v>0</v>
      </c>
      <c r="AE127" s="773">
        <v>0</v>
      </c>
      <c r="AF127" s="773">
        <v>0</v>
      </c>
      <c r="AG127" s="773">
        <v>0</v>
      </c>
      <c r="AH127" s="773">
        <v>0</v>
      </c>
      <c r="AI127" s="773">
        <v>0</v>
      </c>
      <c r="AJ127" s="773">
        <v>0</v>
      </c>
      <c r="AK127" s="773">
        <v>0</v>
      </c>
      <c r="AL127" s="773">
        <v>0</v>
      </c>
      <c r="AM127" s="773">
        <v>0</v>
      </c>
      <c r="AN127" s="773">
        <v>0</v>
      </c>
      <c r="AO127" s="774">
        <v>0</v>
      </c>
      <c r="AX127" s="773">
        <v>56874.477129217601</v>
      </c>
      <c r="AY127" s="773">
        <v>56874.477129217601</v>
      </c>
      <c r="AZ127" s="773">
        <v>56874.477129217601</v>
      </c>
      <c r="BA127" s="773">
        <v>56874.477129217601</v>
      </c>
      <c r="BB127" s="773">
        <v>56874.477129217601</v>
      </c>
      <c r="BC127" s="773">
        <v>56874.477129217601</v>
      </c>
      <c r="BD127" s="773">
        <v>56874.477129217601</v>
      </c>
      <c r="BE127" s="773">
        <v>56874.477129217601</v>
      </c>
      <c r="BF127" s="773">
        <v>56874.477129217601</v>
      </c>
      <c r="BG127" s="773">
        <v>56874.477129217601</v>
      </c>
      <c r="BH127" s="773">
        <v>0</v>
      </c>
      <c r="BI127" s="773">
        <v>0</v>
      </c>
      <c r="BJ127" s="773">
        <v>0</v>
      </c>
      <c r="BK127" s="773">
        <v>0</v>
      </c>
      <c r="BL127" s="773">
        <v>0</v>
      </c>
      <c r="BM127" s="773">
        <v>0</v>
      </c>
      <c r="BN127" s="773">
        <v>0</v>
      </c>
      <c r="BO127" s="773">
        <v>0</v>
      </c>
      <c r="BP127" s="773">
        <v>0</v>
      </c>
      <c r="BQ127" s="773">
        <v>0</v>
      </c>
      <c r="BR127" s="773">
        <v>0</v>
      </c>
      <c r="BS127" s="773">
        <v>0</v>
      </c>
      <c r="BT127" s="774">
        <v>0</v>
      </c>
    </row>
    <row r="128" spans="2:73">
      <c r="B128" s="769" t="s">
        <v>208</v>
      </c>
      <c r="C128" s="769" t="s">
        <v>1040</v>
      </c>
      <c r="D128" s="769" t="s">
        <v>120</v>
      </c>
      <c r="E128" s="769"/>
      <c r="F128" s="769"/>
      <c r="G128" s="769"/>
      <c r="H128" s="769">
        <v>2018</v>
      </c>
      <c r="J128" s="556" t="s">
        <v>592</v>
      </c>
      <c r="S128" s="773">
        <v>958.76240663900433</v>
      </c>
      <c r="T128" s="773">
        <v>958.76240663900433</v>
      </c>
      <c r="U128" s="773">
        <v>958.76240663900433</v>
      </c>
      <c r="V128" s="773">
        <v>958.76240663900433</v>
      </c>
      <c r="W128" s="773">
        <v>958.76240663900433</v>
      </c>
      <c r="X128" s="773">
        <v>958.76240663900433</v>
      </c>
      <c r="Y128" s="773">
        <v>958.76240663900433</v>
      </c>
      <c r="Z128" s="773">
        <v>958.76240663900433</v>
      </c>
      <c r="AA128" s="773">
        <v>958.76240663900433</v>
      </c>
      <c r="AB128" s="773">
        <v>958.76240663900433</v>
      </c>
      <c r="AC128" s="773">
        <v>958.76240663900433</v>
      </c>
      <c r="AD128" s="773">
        <v>958.76240663900433</v>
      </c>
      <c r="AE128" s="773">
        <v>958.76240663900433</v>
      </c>
      <c r="AF128" s="773">
        <v>958.76240663900433</v>
      </c>
      <c r="AG128" s="773">
        <v>958.76240663900433</v>
      </c>
      <c r="AH128" s="773">
        <v>882.20189211618265</v>
      </c>
      <c r="AI128" s="773">
        <v>839.35609958506234</v>
      </c>
      <c r="AJ128" s="773">
        <v>839.35609958506234</v>
      </c>
      <c r="AK128" s="773">
        <v>839.35609958506234</v>
      </c>
      <c r="AL128" s="773">
        <v>839.35609958506234</v>
      </c>
      <c r="AM128" s="773">
        <v>839.35609958506234</v>
      </c>
      <c r="AN128" s="773">
        <v>839.35609958506234</v>
      </c>
      <c r="AO128" s="774">
        <v>839.35609958506234</v>
      </c>
      <c r="AX128" s="773">
        <v>2943702.231217436</v>
      </c>
      <c r="AY128" s="773">
        <v>2943702.231217436</v>
      </c>
      <c r="AZ128" s="773">
        <v>2943702.231217436</v>
      </c>
      <c r="BA128" s="773">
        <v>2943702.231217436</v>
      </c>
      <c r="BB128" s="773">
        <v>2943702.231217436</v>
      </c>
      <c r="BC128" s="773">
        <v>2943702.231217436</v>
      </c>
      <c r="BD128" s="773">
        <v>2943702.231217436</v>
      </c>
      <c r="BE128" s="773">
        <v>2943702.231217436</v>
      </c>
      <c r="BF128" s="773">
        <v>2943702.231217436</v>
      </c>
      <c r="BG128" s="773">
        <v>2943702.231217436</v>
      </c>
      <c r="BH128" s="773">
        <v>2943702.231217436</v>
      </c>
      <c r="BI128" s="773">
        <v>2943702.231217436</v>
      </c>
      <c r="BJ128" s="773">
        <v>2943702.231217436</v>
      </c>
      <c r="BK128" s="773">
        <v>2943702.231217436</v>
      </c>
      <c r="BL128" s="773">
        <v>2943702.231217436</v>
      </c>
      <c r="BM128" s="773">
        <v>2515839.6167152803</v>
      </c>
      <c r="BN128" s="773">
        <v>2275887.8385859439</v>
      </c>
      <c r="BO128" s="773">
        <v>2275887.8385859439</v>
      </c>
      <c r="BP128" s="773">
        <v>2275887.8385859439</v>
      </c>
      <c r="BQ128" s="773">
        <v>2275887.8385859439</v>
      </c>
      <c r="BR128" s="773">
        <v>2275887.8385859439</v>
      </c>
      <c r="BS128" s="773">
        <v>2275887.8385859439</v>
      </c>
      <c r="BT128" s="774">
        <v>2275887.8385859439</v>
      </c>
    </row>
    <row r="129" spans="2:72">
      <c r="B129" s="769" t="s">
        <v>208</v>
      </c>
      <c r="C129" s="769" t="s">
        <v>1040</v>
      </c>
      <c r="D129" s="769" t="s">
        <v>121</v>
      </c>
      <c r="E129" s="769"/>
      <c r="F129" s="769"/>
      <c r="G129" s="769"/>
      <c r="H129" s="769">
        <v>2018</v>
      </c>
      <c r="J129" s="556" t="s">
        <v>592</v>
      </c>
      <c r="S129" s="773">
        <v>0</v>
      </c>
      <c r="T129" s="773">
        <v>0</v>
      </c>
      <c r="U129" s="773">
        <v>0</v>
      </c>
      <c r="V129" s="773">
        <v>0</v>
      </c>
      <c r="W129" s="773">
        <v>0</v>
      </c>
      <c r="X129" s="773">
        <v>0</v>
      </c>
      <c r="Y129" s="773">
        <v>0</v>
      </c>
      <c r="Z129" s="773">
        <v>0</v>
      </c>
      <c r="AA129" s="773">
        <v>0</v>
      </c>
      <c r="AB129" s="773">
        <v>0</v>
      </c>
      <c r="AC129" s="773"/>
      <c r="AD129" s="773"/>
      <c r="AE129" s="773"/>
      <c r="AF129" s="773"/>
      <c r="AG129" s="773"/>
      <c r="AH129" s="773"/>
      <c r="AI129" s="773"/>
      <c r="AJ129" s="773"/>
      <c r="AK129" s="773"/>
      <c r="AL129" s="773"/>
      <c r="AM129" s="773"/>
      <c r="AN129" s="773"/>
      <c r="AO129" s="774"/>
      <c r="AX129" s="773">
        <v>0</v>
      </c>
      <c r="AY129" s="773">
        <v>0</v>
      </c>
      <c r="AZ129" s="773">
        <v>0</v>
      </c>
      <c r="BA129" s="773">
        <v>0</v>
      </c>
      <c r="BB129" s="773">
        <v>0</v>
      </c>
      <c r="BC129" s="773">
        <v>0</v>
      </c>
      <c r="BD129" s="773">
        <v>0</v>
      </c>
      <c r="BE129" s="773">
        <v>0</v>
      </c>
      <c r="BF129" s="773">
        <v>0</v>
      </c>
      <c r="BG129" s="773">
        <v>0</v>
      </c>
      <c r="BH129" s="773"/>
      <c r="BI129" s="773"/>
      <c r="BJ129" s="773"/>
      <c r="BK129" s="773"/>
      <c r="BL129" s="773"/>
      <c r="BM129" s="773"/>
      <c r="BN129" s="773"/>
      <c r="BO129" s="773"/>
      <c r="BP129" s="773"/>
      <c r="BQ129" s="773"/>
      <c r="BR129" s="773"/>
      <c r="BS129" s="773"/>
      <c r="BT129" s="774"/>
    </row>
    <row r="130" spans="2:72">
      <c r="B130" s="769" t="s">
        <v>208</v>
      </c>
      <c r="C130" s="769" t="s">
        <v>1037</v>
      </c>
      <c r="D130" s="769" t="s">
        <v>1045</v>
      </c>
      <c r="E130" s="769"/>
      <c r="F130" s="769"/>
      <c r="G130" s="769"/>
      <c r="H130" s="769">
        <v>2018</v>
      </c>
      <c r="J130" s="556" t="s">
        <v>592</v>
      </c>
      <c r="S130" s="773">
        <v>0</v>
      </c>
      <c r="T130" s="773">
        <v>0</v>
      </c>
      <c r="U130" s="773">
        <v>0</v>
      </c>
      <c r="V130" s="773">
        <v>0</v>
      </c>
      <c r="W130" s="773">
        <v>0</v>
      </c>
      <c r="X130" s="773">
        <v>0</v>
      </c>
      <c r="Y130" s="773">
        <v>0</v>
      </c>
      <c r="Z130" s="773">
        <v>0</v>
      </c>
      <c r="AA130" s="773">
        <v>0</v>
      </c>
      <c r="AB130" s="773">
        <v>0</v>
      </c>
      <c r="AC130" s="773"/>
      <c r="AD130" s="773"/>
      <c r="AE130" s="773"/>
      <c r="AF130" s="773"/>
      <c r="AG130" s="773"/>
      <c r="AH130" s="773"/>
      <c r="AI130" s="773"/>
      <c r="AJ130" s="773"/>
      <c r="AK130" s="773"/>
      <c r="AL130" s="773"/>
      <c r="AM130" s="773"/>
      <c r="AN130" s="773"/>
      <c r="AO130" s="774"/>
      <c r="AX130" s="773">
        <v>0</v>
      </c>
      <c r="AY130" s="773">
        <v>0</v>
      </c>
      <c r="AZ130" s="773">
        <v>0</v>
      </c>
      <c r="BA130" s="773">
        <v>0</v>
      </c>
      <c r="BB130" s="773">
        <v>0</v>
      </c>
      <c r="BC130" s="773">
        <v>0</v>
      </c>
      <c r="BD130" s="773">
        <v>0</v>
      </c>
      <c r="BE130" s="773">
        <v>0</v>
      </c>
      <c r="BF130" s="773">
        <v>0</v>
      </c>
      <c r="BG130" s="773">
        <v>0</v>
      </c>
      <c r="BH130" s="773"/>
      <c r="BI130" s="773"/>
      <c r="BJ130" s="773"/>
      <c r="BK130" s="773"/>
      <c r="BL130" s="773"/>
      <c r="BM130" s="773"/>
      <c r="BN130" s="773"/>
      <c r="BO130" s="773"/>
      <c r="BP130" s="773"/>
      <c r="BQ130" s="773"/>
      <c r="BR130" s="773"/>
      <c r="BS130" s="773"/>
      <c r="BT130" s="774"/>
    </row>
    <row r="131" spans="2:72">
      <c r="B131" s="769" t="s">
        <v>208</v>
      </c>
      <c r="C131" s="769" t="s">
        <v>1040</v>
      </c>
      <c r="D131" s="769" t="s">
        <v>122</v>
      </c>
      <c r="E131" s="769"/>
      <c r="F131" s="769"/>
      <c r="G131" s="769"/>
      <c r="H131" s="769">
        <v>2018</v>
      </c>
      <c r="J131" s="556" t="s">
        <v>592</v>
      </c>
      <c r="S131" s="773">
        <v>0</v>
      </c>
      <c r="T131" s="773">
        <v>0</v>
      </c>
      <c r="U131" s="773">
        <v>0</v>
      </c>
      <c r="V131" s="773">
        <v>0</v>
      </c>
      <c r="W131" s="773">
        <v>0</v>
      </c>
      <c r="X131" s="773">
        <v>0</v>
      </c>
      <c r="Y131" s="773">
        <v>0</v>
      </c>
      <c r="Z131" s="773">
        <v>0</v>
      </c>
      <c r="AA131" s="773">
        <v>0</v>
      </c>
      <c r="AB131" s="773">
        <v>0</v>
      </c>
      <c r="AC131" s="773"/>
      <c r="AD131" s="773"/>
      <c r="AE131" s="773"/>
      <c r="AF131" s="773"/>
      <c r="AG131" s="773"/>
      <c r="AH131" s="773"/>
      <c r="AI131" s="773"/>
      <c r="AJ131" s="773"/>
      <c r="AK131" s="773"/>
      <c r="AL131" s="773"/>
      <c r="AM131" s="773"/>
      <c r="AN131" s="773"/>
      <c r="AO131" s="774"/>
      <c r="AX131" s="773">
        <v>0</v>
      </c>
      <c r="AY131" s="773">
        <v>0</v>
      </c>
      <c r="AZ131" s="773">
        <v>0</v>
      </c>
      <c r="BA131" s="773">
        <v>0</v>
      </c>
      <c r="BB131" s="773">
        <v>0</v>
      </c>
      <c r="BC131" s="773">
        <v>0</v>
      </c>
      <c r="BD131" s="773">
        <v>0</v>
      </c>
      <c r="BE131" s="773">
        <v>0</v>
      </c>
      <c r="BF131" s="773">
        <v>0</v>
      </c>
      <c r="BG131" s="773">
        <v>0</v>
      </c>
      <c r="BH131" s="773"/>
      <c r="BI131" s="773"/>
      <c r="BJ131" s="773"/>
      <c r="BK131" s="773"/>
      <c r="BL131" s="773"/>
      <c r="BM131" s="773"/>
      <c r="BN131" s="773"/>
      <c r="BO131" s="773"/>
      <c r="BP131" s="773"/>
      <c r="BQ131" s="773"/>
      <c r="BR131" s="773"/>
      <c r="BS131" s="773"/>
      <c r="BT131" s="774"/>
    </row>
    <row r="132" spans="2:72">
      <c r="B132" s="769" t="s">
        <v>208</v>
      </c>
      <c r="C132" s="769" t="s">
        <v>1040</v>
      </c>
      <c r="D132" s="769" t="s">
        <v>117</v>
      </c>
      <c r="E132" s="769"/>
      <c r="F132" s="769"/>
      <c r="G132" s="769"/>
      <c r="H132" s="769">
        <v>2018</v>
      </c>
      <c r="J132" s="556" t="s">
        <v>592</v>
      </c>
      <c r="S132" s="773">
        <v>0</v>
      </c>
      <c r="T132" s="773">
        <v>0</v>
      </c>
      <c r="U132" s="773">
        <v>0</v>
      </c>
      <c r="V132" s="773">
        <v>0</v>
      </c>
      <c r="W132" s="773">
        <v>0</v>
      </c>
      <c r="X132" s="773">
        <v>0</v>
      </c>
      <c r="Y132" s="773">
        <v>0</v>
      </c>
      <c r="Z132" s="773">
        <v>0</v>
      </c>
      <c r="AA132" s="773">
        <v>0</v>
      </c>
      <c r="AB132" s="773">
        <v>0</v>
      </c>
      <c r="AC132" s="773"/>
      <c r="AD132" s="773"/>
      <c r="AE132" s="773"/>
      <c r="AF132" s="773"/>
      <c r="AG132" s="773"/>
      <c r="AH132" s="773"/>
      <c r="AI132" s="773"/>
      <c r="AJ132" s="773"/>
      <c r="AK132" s="773"/>
      <c r="AL132" s="773"/>
      <c r="AM132" s="773"/>
      <c r="AN132" s="773"/>
      <c r="AO132" s="774"/>
      <c r="AX132" s="773">
        <v>0</v>
      </c>
      <c r="AY132" s="773">
        <v>0</v>
      </c>
      <c r="AZ132" s="773">
        <v>0</v>
      </c>
      <c r="BA132" s="773">
        <v>0</v>
      </c>
      <c r="BB132" s="773">
        <v>0</v>
      </c>
      <c r="BC132" s="773">
        <v>0</v>
      </c>
      <c r="BD132" s="773">
        <v>0</v>
      </c>
      <c r="BE132" s="773">
        <v>0</v>
      </c>
      <c r="BF132" s="773">
        <v>0</v>
      </c>
      <c r="BG132" s="773">
        <v>0</v>
      </c>
      <c r="BH132" s="773"/>
      <c r="BI132" s="773"/>
      <c r="BJ132" s="773"/>
      <c r="BK132" s="773"/>
      <c r="BL132" s="773"/>
      <c r="BM132" s="773"/>
      <c r="BN132" s="773"/>
      <c r="BO132" s="773"/>
      <c r="BP132" s="773"/>
      <c r="BQ132" s="773"/>
      <c r="BR132" s="773"/>
      <c r="BS132" s="773"/>
      <c r="BT132" s="774"/>
    </row>
    <row r="133" spans="2:72">
      <c r="B133" s="769" t="s">
        <v>208</v>
      </c>
      <c r="C133" s="769" t="s">
        <v>1040</v>
      </c>
      <c r="D133" s="769" t="s">
        <v>120</v>
      </c>
      <c r="E133" s="769"/>
      <c r="F133" s="769"/>
      <c r="G133" s="769"/>
      <c r="H133" s="769">
        <v>2018</v>
      </c>
      <c r="J133" s="556" t="s">
        <v>592</v>
      </c>
      <c r="S133" s="773">
        <v>51.456535269709548</v>
      </c>
      <c r="T133" s="773">
        <v>51.456535269709548</v>
      </c>
      <c r="U133" s="773">
        <v>51.456535269709548</v>
      </c>
      <c r="V133" s="773">
        <v>51.456535269709548</v>
      </c>
      <c r="W133" s="773">
        <v>51.456535269709548</v>
      </c>
      <c r="X133" s="773">
        <v>51.456535269709548</v>
      </c>
      <c r="Y133" s="773">
        <v>51.456535269709548</v>
      </c>
      <c r="Z133" s="773">
        <v>51.456535269709548</v>
      </c>
      <c r="AA133" s="773">
        <v>51.456535269709548</v>
      </c>
      <c r="AB133" s="773">
        <v>51.456535269709548</v>
      </c>
      <c r="AC133" s="773">
        <v>51.456535269709548</v>
      </c>
      <c r="AD133" s="773">
        <v>51.456535269709548</v>
      </c>
      <c r="AE133" s="773">
        <v>51.456535269709548</v>
      </c>
      <c r="AF133" s="773">
        <v>51.456535269709548</v>
      </c>
      <c r="AG133" s="773">
        <v>51.456535269709548</v>
      </c>
      <c r="AH133" s="773">
        <v>43.977406613203094</v>
      </c>
      <c r="AI133" s="773">
        <v>39.78299897121979</v>
      </c>
      <c r="AJ133" s="773">
        <v>39.78299897121979</v>
      </c>
      <c r="AK133" s="773">
        <v>39.78299897121979</v>
      </c>
      <c r="AL133" s="773">
        <v>39.78299897121979</v>
      </c>
      <c r="AM133" s="773">
        <v>39.78299897121979</v>
      </c>
      <c r="AN133" s="773">
        <v>39.78299897121979</v>
      </c>
      <c r="AO133" s="774">
        <v>39.78299897121979</v>
      </c>
      <c r="AX133" s="773">
        <v>164158.52636073902</v>
      </c>
      <c r="AY133" s="773">
        <v>164158.52636073902</v>
      </c>
      <c r="AZ133" s="773">
        <v>164158.52636073902</v>
      </c>
      <c r="BA133" s="773">
        <v>164158.52636073902</v>
      </c>
      <c r="BB133" s="773">
        <v>164158.52636073902</v>
      </c>
      <c r="BC133" s="773">
        <v>164158.52636073902</v>
      </c>
      <c r="BD133" s="773">
        <v>164158.52636073902</v>
      </c>
      <c r="BE133" s="773">
        <v>164158.52636073902</v>
      </c>
      <c r="BF133" s="773">
        <v>164158.52636073902</v>
      </c>
      <c r="BG133" s="773">
        <v>164158.52636073902</v>
      </c>
      <c r="BH133" s="773">
        <v>164158.52636073902</v>
      </c>
      <c r="BI133" s="773">
        <v>164158.52636073902</v>
      </c>
      <c r="BJ133" s="773">
        <v>164158.52636073902</v>
      </c>
      <c r="BK133" s="773">
        <v>164158.52636073902</v>
      </c>
      <c r="BL133" s="773">
        <v>164158.52636073902</v>
      </c>
      <c r="BM133" s="773">
        <v>140298.33576922034</v>
      </c>
      <c r="BN133" s="773">
        <v>126917.18264930707</v>
      </c>
      <c r="BO133" s="773">
        <v>126917.18264930707</v>
      </c>
      <c r="BP133" s="773">
        <v>126917.18264930707</v>
      </c>
      <c r="BQ133" s="773">
        <v>126917.18264930707</v>
      </c>
      <c r="BR133" s="773">
        <v>126917.18264930707</v>
      </c>
      <c r="BS133" s="773">
        <v>126917.18264930707</v>
      </c>
      <c r="BT133" s="774">
        <v>126917.18264930707</v>
      </c>
    </row>
    <row r="134" spans="2:72">
      <c r="B134" s="769" t="s">
        <v>208</v>
      </c>
      <c r="C134" s="769" t="s">
        <v>1040</v>
      </c>
      <c r="D134" s="769" t="s">
        <v>115</v>
      </c>
      <c r="E134" s="769"/>
      <c r="F134" s="769"/>
      <c r="G134" s="769"/>
      <c r="H134" s="769">
        <v>2018</v>
      </c>
      <c r="J134" s="556" t="s">
        <v>592</v>
      </c>
      <c r="S134" s="773">
        <v>4.8187525773195894</v>
      </c>
      <c r="T134" s="773">
        <v>4.8187525773195894</v>
      </c>
      <c r="U134" s="773">
        <v>4.8187525773195894</v>
      </c>
      <c r="V134" s="773">
        <v>4.8187525773195894</v>
      </c>
      <c r="W134" s="773">
        <v>4.8187525773195894</v>
      </c>
      <c r="X134" s="773">
        <v>4.8187525773195894</v>
      </c>
      <c r="Y134" s="773">
        <v>4.8187525773195894</v>
      </c>
      <c r="Z134" s="773">
        <v>4.8187525773195894</v>
      </c>
      <c r="AA134" s="773">
        <v>4.8187525773195894</v>
      </c>
      <c r="AB134" s="773">
        <v>4.8187525773195894</v>
      </c>
      <c r="AC134" s="773">
        <v>4.6904975801035951</v>
      </c>
      <c r="AD134" s="773">
        <v>4.6904975801035951</v>
      </c>
      <c r="AE134" s="773">
        <v>4.6904975801035951</v>
      </c>
      <c r="AF134" s="773">
        <v>4.6904975801035951</v>
      </c>
      <c r="AG134" s="773">
        <v>4.6904975801035951</v>
      </c>
      <c r="AH134" s="773">
        <v>3.6356236619465592</v>
      </c>
      <c r="AI134" s="773">
        <v>1.550491656048268</v>
      </c>
      <c r="AJ134" s="773">
        <v>1.5501656185593173</v>
      </c>
      <c r="AK134" s="773">
        <v>1.5501656185593173</v>
      </c>
      <c r="AL134" s="773">
        <v>1.5501656185593173</v>
      </c>
      <c r="AM134" s="773">
        <v>1.549513543581416</v>
      </c>
      <c r="AN134" s="773">
        <v>1.549513543581416</v>
      </c>
      <c r="AO134" s="774">
        <v>1.549513543581416</v>
      </c>
      <c r="AX134" s="773">
        <v>133961.47537741976</v>
      </c>
      <c r="AY134" s="773">
        <v>133961.47537741976</v>
      </c>
      <c r="AZ134" s="773">
        <v>133961.47537741976</v>
      </c>
      <c r="BA134" s="773">
        <v>133961.47537741976</v>
      </c>
      <c r="BB134" s="773">
        <v>133961.47537741976</v>
      </c>
      <c r="BC134" s="773">
        <v>133961.47537741976</v>
      </c>
      <c r="BD134" s="773">
        <v>133961.47537741976</v>
      </c>
      <c r="BE134" s="773">
        <v>133961.47537741976</v>
      </c>
      <c r="BF134" s="773">
        <v>133961.47537741976</v>
      </c>
      <c r="BG134" s="773">
        <v>133961.47537741976</v>
      </c>
      <c r="BH134" s="773">
        <v>130395.98236322177</v>
      </c>
      <c r="BI134" s="773">
        <v>130395.98236322177</v>
      </c>
      <c r="BJ134" s="773">
        <v>130395.98236322177</v>
      </c>
      <c r="BK134" s="773">
        <v>130395.98236322177</v>
      </c>
      <c r="BL134" s="773">
        <v>130395.98236322177</v>
      </c>
      <c r="BM134" s="773">
        <v>101070.45378584864</v>
      </c>
      <c r="BN134" s="773">
        <v>43103.717501955762</v>
      </c>
      <c r="BO134" s="773">
        <v>43094.653649361673</v>
      </c>
      <c r="BP134" s="773">
        <v>43094.653649361673</v>
      </c>
      <c r="BQ134" s="773">
        <v>43094.653649361673</v>
      </c>
      <c r="BR134" s="773">
        <v>43076.525944173503</v>
      </c>
      <c r="BS134" s="773">
        <v>43076.525944173503</v>
      </c>
      <c r="BT134" s="774">
        <v>43076.525944173503</v>
      </c>
    </row>
    <row r="135" spans="2:72">
      <c r="B135" s="769" t="s">
        <v>208</v>
      </c>
      <c r="C135" s="769" t="s">
        <v>1037</v>
      </c>
      <c r="D135" s="769" t="s">
        <v>1047</v>
      </c>
      <c r="E135" s="769"/>
      <c r="F135" s="769"/>
      <c r="G135" s="769"/>
      <c r="H135" s="769">
        <v>2018</v>
      </c>
      <c r="J135" s="556" t="s">
        <v>592</v>
      </c>
      <c r="S135" s="773">
        <v>0</v>
      </c>
      <c r="T135" s="773">
        <v>0</v>
      </c>
      <c r="U135" s="773">
        <v>0</v>
      </c>
      <c r="V135" s="773">
        <v>0</v>
      </c>
      <c r="W135" s="773">
        <v>0</v>
      </c>
      <c r="X135" s="773">
        <v>0</v>
      </c>
      <c r="Y135" s="773">
        <v>0</v>
      </c>
      <c r="Z135" s="773">
        <v>0</v>
      </c>
      <c r="AA135" s="773">
        <v>0</v>
      </c>
      <c r="AB135" s="773">
        <v>0</v>
      </c>
      <c r="AC135" s="773"/>
      <c r="AD135" s="773"/>
      <c r="AE135" s="773"/>
      <c r="AF135" s="773"/>
      <c r="AG135" s="773"/>
      <c r="AH135" s="773"/>
      <c r="AI135" s="773"/>
      <c r="AJ135" s="773"/>
      <c r="AK135" s="773"/>
      <c r="AL135" s="773"/>
      <c r="AM135" s="773"/>
      <c r="AN135" s="773"/>
      <c r="AO135" s="774"/>
      <c r="AX135" s="773">
        <v>0</v>
      </c>
      <c r="AY135" s="773">
        <v>0</v>
      </c>
      <c r="AZ135" s="773">
        <v>0</v>
      </c>
      <c r="BA135" s="773">
        <v>0</v>
      </c>
      <c r="BB135" s="773">
        <v>0</v>
      </c>
      <c r="BC135" s="773">
        <v>0</v>
      </c>
      <c r="BD135" s="773">
        <v>0</v>
      </c>
      <c r="BE135" s="773">
        <v>0</v>
      </c>
      <c r="BF135" s="773">
        <v>0</v>
      </c>
      <c r="BG135" s="773">
        <v>0</v>
      </c>
      <c r="BH135" s="773"/>
      <c r="BI135" s="773"/>
      <c r="BJ135" s="773"/>
      <c r="BK135" s="773"/>
      <c r="BL135" s="773"/>
      <c r="BM135" s="773"/>
      <c r="BN135" s="773"/>
      <c r="BO135" s="773"/>
      <c r="BP135" s="773"/>
      <c r="BQ135" s="773"/>
      <c r="BR135" s="773"/>
      <c r="BS135" s="773"/>
      <c r="BT135" s="774"/>
    </row>
    <row r="136" spans="2:72">
      <c r="B136" s="769" t="s">
        <v>208</v>
      </c>
      <c r="C136" s="769" t="s">
        <v>1040</v>
      </c>
      <c r="D136" s="769" t="s">
        <v>118</v>
      </c>
      <c r="E136" s="769"/>
      <c r="F136" s="769"/>
      <c r="G136" s="769"/>
      <c r="H136" s="769">
        <v>2018</v>
      </c>
      <c r="J136" s="556" t="s">
        <v>592</v>
      </c>
      <c r="S136" s="773">
        <v>8334.7673064753089</v>
      </c>
      <c r="T136" s="773">
        <v>8377.4185677451187</v>
      </c>
      <c r="U136" s="773">
        <v>8377.4185677451187</v>
      </c>
      <c r="V136" s="773">
        <v>8377.4185677451187</v>
      </c>
      <c r="W136" s="773">
        <v>8377.4185677451187</v>
      </c>
      <c r="X136" s="773">
        <v>7876.2662478248549</v>
      </c>
      <c r="Y136" s="773">
        <v>7876.2662478248549</v>
      </c>
      <c r="Z136" s="773">
        <v>7876.2662478248549</v>
      </c>
      <c r="AA136" s="773">
        <v>7871.9221378807069</v>
      </c>
      <c r="AB136" s="773">
        <v>7871.9221378807069</v>
      </c>
      <c r="AC136" s="773">
        <v>7532.2917240655561</v>
      </c>
      <c r="AD136" s="773">
        <v>7245.5804677518354</v>
      </c>
      <c r="AE136" s="773">
        <v>2164.5515094428415</v>
      </c>
      <c r="AF136" s="773">
        <v>1349.0435972006471</v>
      </c>
      <c r="AG136" s="773">
        <v>125.97918838027121</v>
      </c>
      <c r="AH136" s="773">
        <v>0</v>
      </c>
      <c r="AI136" s="773">
        <v>0</v>
      </c>
      <c r="AJ136" s="773">
        <v>0</v>
      </c>
      <c r="AK136" s="773">
        <v>0</v>
      </c>
      <c r="AL136" s="773">
        <v>0</v>
      </c>
      <c r="AM136" s="773">
        <v>0</v>
      </c>
      <c r="AN136" s="773">
        <v>0</v>
      </c>
      <c r="AO136" s="774">
        <v>0</v>
      </c>
      <c r="AX136" s="773">
        <v>63957978.155970149</v>
      </c>
      <c r="AY136" s="773">
        <v>64183256.009432025</v>
      </c>
      <c r="AZ136" s="773">
        <v>64183256.009432025</v>
      </c>
      <c r="BA136" s="773">
        <v>64183256.009432025</v>
      </c>
      <c r="BB136" s="773">
        <v>64183256.009432025</v>
      </c>
      <c r="BC136" s="773">
        <v>60713534.047237158</v>
      </c>
      <c r="BD136" s="773">
        <v>60713534.047237158</v>
      </c>
      <c r="BE136" s="773">
        <v>60713534.047237158</v>
      </c>
      <c r="BF136" s="773">
        <v>60430659.370948352</v>
      </c>
      <c r="BG136" s="773">
        <v>60430659.370948352</v>
      </c>
      <c r="BH136" s="773">
        <v>58335570.135641433</v>
      </c>
      <c r="BI136" s="773">
        <v>56641065.719791956</v>
      </c>
      <c r="BJ136" s="773">
        <v>21640195.574514534</v>
      </c>
      <c r="BK136" s="773">
        <v>16477184.855658453</v>
      </c>
      <c r="BL136" s="773">
        <v>2471102.2758717779</v>
      </c>
      <c r="BM136" s="773">
        <v>989794.25396964932</v>
      </c>
      <c r="BN136" s="773">
        <v>989794.25396964932</v>
      </c>
      <c r="BO136" s="773">
        <v>989794.25396964932</v>
      </c>
      <c r="BP136" s="773">
        <v>989794.25396964932</v>
      </c>
      <c r="BQ136" s="773">
        <v>989794.25396964932</v>
      </c>
      <c r="BR136" s="773">
        <v>0</v>
      </c>
      <c r="BS136" s="773">
        <v>0</v>
      </c>
      <c r="BT136" s="774">
        <v>0</v>
      </c>
    </row>
    <row r="137" spans="2:72">
      <c r="B137" s="769" t="s">
        <v>208</v>
      </c>
      <c r="C137" s="769" t="s">
        <v>1040</v>
      </c>
      <c r="D137" s="769" t="s">
        <v>118</v>
      </c>
      <c r="E137" s="769"/>
      <c r="F137" s="769"/>
      <c r="G137" s="769"/>
      <c r="H137" s="769">
        <v>2018</v>
      </c>
      <c r="J137" s="556" t="s">
        <v>592</v>
      </c>
      <c r="S137" s="773">
        <v>1310.5117239706431</v>
      </c>
      <c r="T137" s="773">
        <v>1317.2179673342457</v>
      </c>
      <c r="U137" s="773">
        <v>1317.2179673342457</v>
      </c>
      <c r="V137" s="773">
        <v>1317.2179673342457</v>
      </c>
      <c r="W137" s="773">
        <v>1317.2179673342457</v>
      </c>
      <c r="X137" s="773">
        <v>1238.4196078119171</v>
      </c>
      <c r="Y137" s="773">
        <v>1238.4196078119171</v>
      </c>
      <c r="Z137" s="773">
        <v>1238.4196078119171</v>
      </c>
      <c r="AA137" s="773">
        <v>1237.7365645063649</v>
      </c>
      <c r="AB137" s="773">
        <v>1237.7365645063649</v>
      </c>
      <c r="AC137" s="773">
        <v>1184.3349969813826</v>
      </c>
      <c r="AD137" s="773">
        <v>1139.2541388149439</v>
      </c>
      <c r="AE137" s="773">
        <v>340.34185070282376</v>
      </c>
      <c r="AF137" s="773">
        <v>212.11599379690676</v>
      </c>
      <c r="AG137" s="773">
        <v>19.80825586101091</v>
      </c>
      <c r="AH137" s="773">
        <v>0</v>
      </c>
      <c r="AI137" s="773">
        <v>0</v>
      </c>
      <c r="AJ137" s="773">
        <v>0</v>
      </c>
      <c r="AK137" s="773">
        <v>0</v>
      </c>
      <c r="AL137" s="773">
        <v>0</v>
      </c>
      <c r="AM137" s="773">
        <v>0</v>
      </c>
      <c r="AN137" s="773">
        <v>0</v>
      </c>
      <c r="AO137" s="774">
        <v>0</v>
      </c>
      <c r="AX137" s="773">
        <v>8187557.2874138281</v>
      </c>
      <c r="AY137" s="773">
        <v>8216396.149804174</v>
      </c>
      <c r="AZ137" s="773">
        <v>8216396.149804174</v>
      </c>
      <c r="BA137" s="773">
        <v>8216396.149804174</v>
      </c>
      <c r="BB137" s="773">
        <v>8216396.149804174</v>
      </c>
      <c r="BC137" s="773">
        <v>7772220.9560919786</v>
      </c>
      <c r="BD137" s="773">
        <v>7772220.9560919786</v>
      </c>
      <c r="BE137" s="773">
        <v>7772220.9560919786</v>
      </c>
      <c r="BF137" s="773">
        <v>7736008.8573976569</v>
      </c>
      <c r="BG137" s="773">
        <v>7736008.8573976569</v>
      </c>
      <c r="BH137" s="773">
        <v>7467806.7717330996</v>
      </c>
      <c r="BI137" s="773">
        <v>7250885.4058839474</v>
      </c>
      <c r="BJ137" s="773">
        <v>2770261.757573056</v>
      </c>
      <c r="BK137" s="773">
        <v>2109320.8201800887</v>
      </c>
      <c r="BL137" s="773">
        <v>316337.25815127714</v>
      </c>
      <c r="BM137" s="773">
        <v>126708.15105141141</v>
      </c>
      <c r="BN137" s="773">
        <v>126708.15105141141</v>
      </c>
      <c r="BO137" s="773">
        <v>126708.15105141141</v>
      </c>
      <c r="BP137" s="773">
        <v>126708.15105141141</v>
      </c>
      <c r="BQ137" s="773">
        <v>126708.15105141141</v>
      </c>
      <c r="BR137" s="773">
        <v>0</v>
      </c>
      <c r="BS137" s="773">
        <v>0</v>
      </c>
      <c r="BT137" s="774">
        <v>0</v>
      </c>
    </row>
    <row r="138" spans="2:72">
      <c r="B138" s="769" t="s">
        <v>208</v>
      </c>
      <c r="C138" s="769" t="s">
        <v>1040</v>
      </c>
      <c r="D138" s="769" t="s">
        <v>125</v>
      </c>
      <c r="E138" s="769"/>
      <c r="F138" s="769"/>
      <c r="G138" s="769"/>
      <c r="H138" s="769">
        <v>2018</v>
      </c>
      <c r="J138" s="556" t="s">
        <v>592</v>
      </c>
      <c r="S138" s="773">
        <v>0</v>
      </c>
      <c r="T138" s="773">
        <v>0</v>
      </c>
      <c r="U138" s="773">
        <v>0</v>
      </c>
      <c r="V138" s="773">
        <v>0</v>
      </c>
      <c r="W138" s="773">
        <v>0</v>
      </c>
      <c r="X138" s="773">
        <v>0</v>
      </c>
      <c r="Y138" s="773">
        <v>0</v>
      </c>
      <c r="Z138" s="773">
        <v>0</v>
      </c>
      <c r="AA138" s="773">
        <v>0</v>
      </c>
      <c r="AB138" s="773">
        <v>0</v>
      </c>
      <c r="AC138" s="773">
        <v>0</v>
      </c>
      <c r="AD138" s="773">
        <v>0</v>
      </c>
      <c r="AE138" s="773">
        <v>0</v>
      </c>
      <c r="AF138" s="773">
        <v>0</v>
      </c>
      <c r="AG138" s="773">
        <v>0</v>
      </c>
      <c r="AH138" s="773">
        <v>0</v>
      </c>
      <c r="AI138" s="773">
        <v>0</v>
      </c>
      <c r="AJ138" s="773">
        <v>0</v>
      </c>
      <c r="AK138" s="773">
        <v>0</v>
      </c>
      <c r="AL138" s="773">
        <v>0</v>
      </c>
      <c r="AM138" s="773">
        <v>0</v>
      </c>
      <c r="AN138" s="773">
        <v>0</v>
      </c>
      <c r="AO138" s="774">
        <v>0</v>
      </c>
      <c r="AX138" s="773">
        <v>0</v>
      </c>
      <c r="AY138" s="773">
        <v>0</v>
      </c>
      <c r="AZ138" s="773">
        <v>0</v>
      </c>
      <c r="BA138" s="773">
        <v>0</v>
      </c>
      <c r="BB138" s="773">
        <v>0</v>
      </c>
      <c r="BC138" s="773">
        <v>0</v>
      </c>
      <c r="BD138" s="773">
        <v>0</v>
      </c>
      <c r="BE138" s="773">
        <v>0</v>
      </c>
      <c r="BF138" s="773">
        <v>0</v>
      </c>
      <c r="BG138" s="773">
        <v>0</v>
      </c>
      <c r="BH138" s="773">
        <v>0</v>
      </c>
      <c r="BI138" s="773">
        <v>0</v>
      </c>
      <c r="BJ138" s="773">
        <v>0</v>
      </c>
      <c r="BK138" s="773">
        <v>0</v>
      </c>
      <c r="BL138" s="773">
        <v>0</v>
      </c>
      <c r="BM138" s="773">
        <v>0</v>
      </c>
      <c r="BN138" s="773">
        <v>0</v>
      </c>
      <c r="BO138" s="773">
        <v>0</v>
      </c>
      <c r="BP138" s="773">
        <v>0</v>
      </c>
      <c r="BQ138" s="773">
        <v>0</v>
      </c>
      <c r="BR138" s="773">
        <v>0</v>
      </c>
      <c r="BS138" s="773">
        <v>0</v>
      </c>
      <c r="BT138" s="774">
        <v>0</v>
      </c>
    </row>
    <row r="139" spans="2:72">
      <c r="B139" s="769" t="s">
        <v>208</v>
      </c>
      <c r="C139" s="769" t="s">
        <v>1040</v>
      </c>
      <c r="D139" s="769" t="s">
        <v>1043</v>
      </c>
      <c r="E139" s="769"/>
      <c r="F139" s="769"/>
      <c r="G139" s="769"/>
      <c r="H139" s="769">
        <v>2018</v>
      </c>
      <c r="J139" s="556" t="s">
        <v>592</v>
      </c>
      <c r="S139" s="773">
        <v>0</v>
      </c>
      <c r="T139" s="773">
        <v>0</v>
      </c>
      <c r="U139" s="773">
        <v>0</v>
      </c>
      <c r="V139" s="773">
        <v>0</v>
      </c>
      <c r="W139" s="773">
        <v>0</v>
      </c>
      <c r="X139" s="773">
        <v>0</v>
      </c>
      <c r="Y139" s="773">
        <v>0</v>
      </c>
      <c r="Z139" s="773">
        <v>0</v>
      </c>
      <c r="AA139" s="773">
        <v>0</v>
      </c>
      <c r="AB139" s="773">
        <v>0</v>
      </c>
      <c r="AC139" s="773">
        <v>0</v>
      </c>
      <c r="AD139" s="773">
        <v>0</v>
      </c>
      <c r="AE139" s="773">
        <v>0</v>
      </c>
      <c r="AF139" s="773">
        <v>0</v>
      </c>
      <c r="AG139" s="773">
        <v>0</v>
      </c>
      <c r="AH139" s="773">
        <v>0</v>
      </c>
      <c r="AI139" s="773">
        <v>0</v>
      </c>
      <c r="AJ139" s="773">
        <v>0</v>
      </c>
      <c r="AK139" s="773">
        <v>0</v>
      </c>
      <c r="AL139" s="773">
        <v>0</v>
      </c>
      <c r="AM139" s="773">
        <v>0</v>
      </c>
      <c r="AN139" s="773">
        <v>0</v>
      </c>
      <c r="AO139" s="774">
        <v>0</v>
      </c>
      <c r="AX139" s="773">
        <v>0</v>
      </c>
      <c r="AY139" s="773">
        <v>0</v>
      </c>
      <c r="AZ139" s="773">
        <v>0</v>
      </c>
      <c r="BA139" s="773">
        <v>0</v>
      </c>
      <c r="BB139" s="773">
        <v>0</v>
      </c>
      <c r="BC139" s="773">
        <v>0</v>
      </c>
      <c r="BD139" s="773">
        <v>0</v>
      </c>
      <c r="BE139" s="773">
        <v>0</v>
      </c>
      <c r="BF139" s="773">
        <v>0</v>
      </c>
      <c r="BG139" s="773">
        <v>0</v>
      </c>
      <c r="BH139" s="773">
        <v>0</v>
      </c>
      <c r="BI139" s="773">
        <v>0</v>
      </c>
      <c r="BJ139" s="773">
        <v>0</v>
      </c>
      <c r="BK139" s="773">
        <v>0</v>
      </c>
      <c r="BL139" s="773">
        <v>0</v>
      </c>
      <c r="BM139" s="773">
        <v>0</v>
      </c>
      <c r="BN139" s="773">
        <v>0</v>
      </c>
      <c r="BO139" s="773">
        <v>0</v>
      </c>
      <c r="BP139" s="773">
        <v>0</v>
      </c>
      <c r="BQ139" s="773">
        <v>0</v>
      </c>
      <c r="BR139" s="773">
        <v>0</v>
      </c>
      <c r="BS139" s="773">
        <v>0</v>
      </c>
      <c r="BT139" s="774">
        <v>0</v>
      </c>
    </row>
    <row r="140" spans="2:72">
      <c r="B140" s="769" t="s">
        <v>208</v>
      </c>
      <c r="C140" s="769" t="s">
        <v>1037</v>
      </c>
      <c r="D140" s="769" t="s">
        <v>115</v>
      </c>
      <c r="E140" s="769"/>
      <c r="F140" s="769"/>
      <c r="G140" s="769"/>
      <c r="H140" s="769">
        <v>2018</v>
      </c>
      <c r="J140" s="556" t="s">
        <v>592</v>
      </c>
      <c r="S140" s="773">
        <v>26.474164948453609</v>
      </c>
      <c r="T140" s="773">
        <v>26.474164948453609</v>
      </c>
      <c r="U140" s="773">
        <v>26.474164948453609</v>
      </c>
      <c r="V140" s="773">
        <v>26.474164948453609</v>
      </c>
      <c r="W140" s="773">
        <v>26.474164948453609</v>
      </c>
      <c r="X140" s="773">
        <v>26.474164948453609</v>
      </c>
      <c r="Y140" s="773">
        <v>26.474164948453609</v>
      </c>
      <c r="Z140" s="773">
        <v>26.474164948453609</v>
      </c>
      <c r="AA140" s="773">
        <v>26.474164948453609</v>
      </c>
      <c r="AB140" s="773">
        <v>26.474164948453609</v>
      </c>
      <c r="AC140" s="773">
        <v>26.474164948453609</v>
      </c>
      <c r="AD140" s="773">
        <v>26.474164948453609</v>
      </c>
      <c r="AE140" s="773">
        <v>26.474164948453609</v>
      </c>
      <c r="AF140" s="773">
        <v>26.474164948453609</v>
      </c>
      <c r="AG140" s="773">
        <v>26.474164948453609</v>
      </c>
      <c r="AH140" s="773">
        <v>16.682350515463916</v>
      </c>
      <c r="AI140" s="773">
        <v>14.143731958762885</v>
      </c>
      <c r="AJ140" s="773">
        <v>14.143731958762885</v>
      </c>
      <c r="AK140" s="773">
        <v>14.143731958762885</v>
      </c>
      <c r="AL140" s="773">
        <v>14.143731958762885</v>
      </c>
      <c r="AM140" s="773">
        <v>14.143731958762885</v>
      </c>
      <c r="AN140" s="773">
        <v>14.143731958762885</v>
      </c>
      <c r="AO140" s="774">
        <v>14.143731958762885</v>
      </c>
      <c r="AX140" s="773">
        <v>695510.7936417053</v>
      </c>
      <c r="AY140" s="773">
        <v>695510.7936417053</v>
      </c>
      <c r="AZ140" s="773">
        <v>695510.7936417053</v>
      </c>
      <c r="BA140" s="773">
        <v>695510.7936417053</v>
      </c>
      <c r="BB140" s="773">
        <v>695510.7936417053</v>
      </c>
      <c r="BC140" s="773">
        <v>695510.7936417053</v>
      </c>
      <c r="BD140" s="773">
        <v>695510.7936417053</v>
      </c>
      <c r="BE140" s="773">
        <v>695510.7936417053</v>
      </c>
      <c r="BF140" s="773">
        <v>695510.7936417053</v>
      </c>
      <c r="BG140" s="773">
        <v>695510.7936417053</v>
      </c>
      <c r="BH140" s="773">
        <v>676999.21134506247</v>
      </c>
      <c r="BI140" s="773">
        <v>676999.21134506247</v>
      </c>
      <c r="BJ140" s="773">
        <v>676999.21134506247</v>
      </c>
      <c r="BK140" s="773">
        <v>676999.21134506247</v>
      </c>
      <c r="BL140" s="773">
        <v>676999.21134506247</v>
      </c>
      <c r="BM140" s="773">
        <v>524744.82927478827</v>
      </c>
      <c r="BN140" s="773">
        <v>223788.97130112021</v>
      </c>
      <c r="BO140" s="773">
        <v>223741.91294129397</v>
      </c>
      <c r="BP140" s="773">
        <v>223741.91294129397</v>
      </c>
      <c r="BQ140" s="773">
        <v>223741.91294129397</v>
      </c>
      <c r="BR140" s="773">
        <v>223647.7962216415</v>
      </c>
      <c r="BS140" s="773">
        <v>223647.7962216415</v>
      </c>
      <c r="BT140" s="774">
        <v>223647.7962216415</v>
      </c>
    </row>
    <row r="141" spans="2:72">
      <c r="B141" s="769" t="s">
        <v>208</v>
      </c>
      <c r="C141" s="769" t="s">
        <v>1040</v>
      </c>
      <c r="D141" s="769" t="s">
        <v>121</v>
      </c>
      <c r="E141" s="769"/>
      <c r="F141" s="769"/>
      <c r="G141" s="769"/>
      <c r="H141" s="769">
        <v>2018</v>
      </c>
      <c r="J141" s="556" t="s">
        <v>592</v>
      </c>
      <c r="S141" s="773">
        <v>0.12619469026548663</v>
      </c>
      <c r="T141" s="773">
        <v>0.12619469026548663</v>
      </c>
      <c r="U141" s="773">
        <v>0.12619469026548663</v>
      </c>
      <c r="V141" s="773">
        <v>0.12619469026548663</v>
      </c>
      <c r="W141" s="773">
        <v>0.12619469026548663</v>
      </c>
      <c r="X141" s="773">
        <v>0</v>
      </c>
      <c r="Y141" s="773">
        <v>0</v>
      </c>
      <c r="Z141" s="773">
        <v>0</v>
      </c>
      <c r="AA141" s="773">
        <v>0</v>
      </c>
      <c r="AB141" s="773">
        <v>0</v>
      </c>
      <c r="AC141" s="773">
        <v>0</v>
      </c>
      <c r="AD141" s="773">
        <v>0</v>
      </c>
      <c r="AE141" s="773">
        <v>0</v>
      </c>
      <c r="AF141" s="773">
        <v>0</v>
      </c>
      <c r="AG141" s="773">
        <v>0</v>
      </c>
      <c r="AH141" s="773">
        <v>0</v>
      </c>
      <c r="AI141" s="773">
        <v>0</v>
      </c>
      <c r="AJ141" s="773">
        <v>0</v>
      </c>
      <c r="AK141" s="773">
        <v>0</v>
      </c>
      <c r="AL141" s="773">
        <v>0</v>
      </c>
      <c r="AM141" s="773">
        <v>0</v>
      </c>
      <c r="AN141" s="773">
        <v>0</v>
      </c>
      <c r="AO141" s="774">
        <v>0</v>
      </c>
      <c r="AX141" s="773">
        <v>46955.188994435368</v>
      </c>
      <c r="AY141" s="773">
        <v>46955.188994435368</v>
      </c>
      <c r="AZ141" s="773">
        <v>46955.188994435368</v>
      </c>
      <c r="BA141" s="773">
        <v>46955.188994435368</v>
      </c>
      <c r="BB141" s="773">
        <v>46955.188994435368</v>
      </c>
      <c r="BC141" s="773">
        <v>0</v>
      </c>
      <c r="BD141" s="773">
        <v>0</v>
      </c>
      <c r="BE141" s="773">
        <v>0</v>
      </c>
      <c r="BF141" s="773">
        <v>0</v>
      </c>
      <c r="BG141" s="773">
        <v>0</v>
      </c>
      <c r="BH141" s="773">
        <v>0</v>
      </c>
      <c r="BI141" s="773">
        <v>0</v>
      </c>
      <c r="BJ141" s="773">
        <v>0</v>
      </c>
      <c r="BK141" s="773">
        <v>0</v>
      </c>
      <c r="BL141" s="773">
        <v>0</v>
      </c>
      <c r="BM141" s="773">
        <v>0</v>
      </c>
      <c r="BN141" s="773">
        <v>0</v>
      </c>
      <c r="BO141" s="773">
        <v>0</v>
      </c>
      <c r="BP141" s="773">
        <v>0</v>
      </c>
      <c r="BQ141" s="773">
        <v>0</v>
      </c>
      <c r="BR141" s="773">
        <v>0</v>
      </c>
      <c r="BS141" s="773">
        <v>0</v>
      </c>
      <c r="BT141" s="774">
        <v>0</v>
      </c>
    </row>
    <row r="142" spans="2:72">
      <c r="B142" s="769" t="s">
        <v>208</v>
      </c>
      <c r="C142" s="769" t="s">
        <v>1037</v>
      </c>
      <c r="D142" s="769" t="s">
        <v>1047</v>
      </c>
      <c r="E142" s="769"/>
      <c r="F142" s="769"/>
      <c r="G142" s="769"/>
      <c r="H142" s="769">
        <v>2018</v>
      </c>
      <c r="J142" s="556" t="s">
        <v>592</v>
      </c>
      <c r="S142" s="773">
        <v>0.92999999999999994</v>
      </c>
      <c r="T142" s="773">
        <v>0.92999999999999994</v>
      </c>
      <c r="U142" s="773">
        <v>0.92999999999999994</v>
      </c>
      <c r="V142" s="773">
        <v>0.92999999999999994</v>
      </c>
      <c r="W142" s="773">
        <v>0.92999999999999994</v>
      </c>
      <c r="X142" s="773">
        <v>0.92999999999999994</v>
      </c>
      <c r="Y142" s="773">
        <v>0.92999999999999994</v>
      </c>
      <c r="Z142" s="773">
        <v>0.92999999999999994</v>
      </c>
      <c r="AA142" s="773">
        <v>0.92999999999999994</v>
      </c>
      <c r="AB142" s="773">
        <v>0.92999999999999994</v>
      </c>
      <c r="AC142" s="773">
        <v>0</v>
      </c>
      <c r="AD142" s="773">
        <v>0</v>
      </c>
      <c r="AE142" s="773">
        <v>0</v>
      </c>
      <c r="AF142" s="773">
        <v>0</v>
      </c>
      <c r="AG142" s="773">
        <v>0</v>
      </c>
      <c r="AH142" s="773">
        <v>0</v>
      </c>
      <c r="AI142" s="773">
        <v>0</v>
      </c>
      <c r="AJ142" s="773">
        <v>0</v>
      </c>
      <c r="AK142" s="773">
        <v>0</v>
      </c>
      <c r="AL142" s="773">
        <v>0</v>
      </c>
      <c r="AM142" s="773">
        <v>0</v>
      </c>
      <c r="AN142" s="773">
        <v>0</v>
      </c>
      <c r="AO142" s="774">
        <v>0</v>
      </c>
      <c r="AX142" s="773">
        <v>6218.9826786281019</v>
      </c>
      <c r="AY142" s="773">
        <v>6218.9826786281019</v>
      </c>
      <c r="AZ142" s="773">
        <v>6218.9826786281019</v>
      </c>
      <c r="BA142" s="773">
        <v>6218.9826786281019</v>
      </c>
      <c r="BB142" s="773">
        <v>6218.9826786281019</v>
      </c>
      <c r="BC142" s="773">
        <v>6218.9826786281019</v>
      </c>
      <c r="BD142" s="773">
        <v>6218.9826786281019</v>
      </c>
      <c r="BE142" s="773">
        <v>6218.9826786281019</v>
      </c>
      <c r="BF142" s="773">
        <v>6218.9826786281019</v>
      </c>
      <c r="BG142" s="773">
        <v>6218.9826786281019</v>
      </c>
      <c r="BH142" s="773">
        <v>0</v>
      </c>
      <c r="BI142" s="773">
        <v>0</v>
      </c>
      <c r="BJ142" s="773">
        <v>0</v>
      </c>
      <c r="BK142" s="773">
        <v>0</v>
      </c>
      <c r="BL142" s="773">
        <v>0</v>
      </c>
      <c r="BM142" s="773">
        <v>0</v>
      </c>
      <c r="BN142" s="773">
        <v>0</v>
      </c>
      <c r="BO142" s="773">
        <v>0</v>
      </c>
      <c r="BP142" s="773">
        <v>0</v>
      </c>
      <c r="BQ142" s="773">
        <v>0</v>
      </c>
      <c r="BR142" s="773">
        <v>0</v>
      </c>
      <c r="BS142" s="773">
        <v>0</v>
      </c>
      <c r="BT142" s="774">
        <v>0</v>
      </c>
    </row>
    <row r="143" spans="2:72">
      <c r="B143" s="769" t="s">
        <v>208</v>
      </c>
      <c r="C143" s="769" t="s">
        <v>1040</v>
      </c>
      <c r="D143" s="769" t="s">
        <v>120</v>
      </c>
      <c r="E143" s="769"/>
      <c r="F143" s="769"/>
      <c r="G143" s="769"/>
      <c r="H143" s="769">
        <v>2018</v>
      </c>
      <c r="J143" s="556" t="s">
        <v>592</v>
      </c>
      <c r="S143" s="773">
        <v>401.21937759336106</v>
      </c>
      <c r="T143" s="773">
        <v>401.21937759336106</v>
      </c>
      <c r="U143" s="773">
        <v>401.21937759336106</v>
      </c>
      <c r="V143" s="773">
        <v>401.21937759336106</v>
      </c>
      <c r="W143" s="773">
        <v>401.21937759336106</v>
      </c>
      <c r="X143" s="773">
        <v>401.21937759336106</v>
      </c>
      <c r="Y143" s="773">
        <v>401.21937759336106</v>
      </c>
      <c r="Z143" s="773">
        <v>401.21937759336106</v>
      </c>
      <c r="AA143" s="773">
        <v>401.21937759336106</v>
      </c>
      <c r="AB143" s="773">
        <v>401.21937759336106</v>
      </c>
      <c r="AC143" s="773">
        <v>401.21937759336106</v>
      </c>
      <c r="AD143" s="773">
        <v>401.21937759336106</v>
      </c>
      <c r="AE143" s="773">
        <v>401.21937759336106</v>
      </c>
      <c r="AF143" s="773">
        <v>401.21937759336106</v>
      </c>
      <c r="AG143" s="773">
        <v>401.21937759336106</v>
      </c>
      <c r="AH143" s="773">
        <v>369.18061410788386</v>
      </c>
      <c r="AI143" s="773">
        <v>351.25066390041496</v>
      </c>
      <c r="AJ143" s="773">
        <v>351.25066390041496</v>
      </c>
      <c r="AK143" s="773">
        <v>351.25066390041496</v>
      </c>
      <c r="AL143" s="773">
        <v>351.25066390041496</v>
      </c>
      <c r="AM143" s="773">
        <v>351.25066390041496</v>
      </c>
      <c r="AN143" s="773">
        <v>351.25066390041496</v>
      </c>
      <c r="AO143" s="774">
        <v>351.25066390041496</v>
      </c>
      <c r="AX143" s="773">
        <v>853929.05335217039</v>
      </c>
      <c r="AY143" s="773">
        <v>853929.05335217039</v>
      </c>
      <c r="AZ143" s="773">
        <v>853929.05335217039</v>
      </c>
      <c r="BA143" s="773">
        <v>853929.05335217039</v>
      </c>
      <c r="BB143" s="773">
        <v>853929.05335217039</v>
      </c>
      <c r="BC143" s="773">
        <v>853929.05335217039</v>
      </c>
      <c r="BD143" s="773">
        <v>853929.05335217039</v>
      </c>
      <c r="BE143" s="773">
        <v>853929.05335217039</v>
      </c>
      <c r="BF143" s="773">
        <v>853929.05335217039</v>
      </c>
      <c r="BG143" s="773">
        <v>853929.05335217039</v>
      </c>
      <c r="BH143" s="773">
        <v>853929.05335217039</v>
      </c>
      <c r="BI143" s="773">
        <v>853929.05335217039</v>
      </c>
      <c r="BJ143" s="773">
        <v>853929.05335217039</v>
      </c>
      <c r="BK143" s="773">
        <v>853929.05335217039</v>
      </c>
      <c r="BL143" s="773">
        <v>853929.05335217039</v>
      </c>
      <c r="BM143" s="773">
        <v>729811.77223182225</v>
      </c>
      <c r="BN143" s="773">
        <v>660204.9374863758</v>
      </c>
      <c r="BO143" s="773">
        <v>660204.9374863758</v>
      </c>
      <c r="BP143" s="773">
        <v>660204.9374863758</v>
      </c>
      <c r="BQ143" s="773">
        <v>660204.9374863758</v>
      </c>
      <c r="BR143" s="773">
        <v>660204.9374863758</v>
      </c>
      <c r="BS143" s="773">
        <v>660204.9374863758</v>
      </c>
      <c r="BT143" s="774">
        <v>660204.9374863758</v>
      </c>
    </row>
  </sheetData>
  <autoFilter ref="C26:BT143" xr:uid="{00000000-0009-0000-0000-00000C000000}">
    <sortState xmlns:xlrd2="http://schemas.microsoft.com/office/spreadsheetml/2017/richdata2" ref="C26:BT42">
      <sortCondition ref="H25"/>
    </sortState>
  </autoFilter>
  <mergeCells count="1">
    <mergeCell ref="C24:G24"/>
  </mergeCells>
  <conditionalFormatting sqref="L76:AO97 L98:R122">
    <cfRule type="cellIs" dxfId="4" priority="7" operator="equal">
      <formula>0</formula>
    </cfRule>
  </conditionalFormatting>
  <conditionalFormatting sqref="AQ76:BT97 AQ98:AW122">
    <cfRule type="cellIs" dxfId="3" priority="4" operator="equal">
      <formula>0</formula>
    </cfRule>
  </conditionalFormatting>
  <conditionalFormatting sqref="L27:AO75 AQ27:BT75">
    <cfRule type="cellIs" dxfId="2" priority="3" operator="equal">
      <formula>0</formula>
    </cfRule>
  </conditionalFormatting>
  <conditionalFormatting sqref="S98:AO143">
    <cfRule type="cellIs" dxfId="1" priority="2" operator="equal">
      <formula>0</formula>
    </cfRule>
  </conditionalFormatting>
  <conditionalFormatting sqref="AX98:BT143">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I76:I1048576</xm:sqref>
        </x14:dataValidation>
        <x14:dataValidation type="list" allowBlank="1" showInputMessage="1" showErrorMessage="1" xr:uid="{00000000-0002-0000-0C00-000001000000}">
          <x14:formula1>
            <xm:f>DropDownList!$H$2:$H$3</xm:f>
          </x14:formula1>
          <xm:sqref>J27:J1048576</xm:sqref>
        </x14:dataValidation>
        <x14:dataValidation type="list" allowBlank="1" showInputMessage="1" showErrorMessage="1" xr:uid="{F5BD9767-F9FB-41FB-AC7F-01844B347247}">
          <x14:formula1>
            <xm:f>'C:\Users\jmusaazi\Downloads\[THESL_IRR_1-Staff-4_App B - LRAMVA Workform_Updated_20201014 (4).XLSX]DropDownList'!#REF!</xm:f>
          </x14:formula1>
          <xm:sqref>I27:I75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106" zoomScaleNormal="106" workbookViewId="0">
      <selection activeCell="V15" sqref="V15"/>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09"/>
      <c r="B13" s="509" t="s">
        <v>171</v>
      </c>
      <c r="D13" s="99" t="s">
        <v>175</v>
      </c>
      <c r="E13" s="641"/>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09" t="s">
        <v>504</v>
      </c>
    </row>
    <row r="16" spans="1:17" ht="15.75">
      <c r="B16" s="509"/>
    </row>
    <row r="17" spans="2:21" s="24" customFormat="1" ht="20.45" customHeight="1">
      <c r="B17" s="577" t="s">
        <v>652</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77" t="s">
        <v>703</v>
      </c>
      <c r="C18" s="877"/>
      <c r="D18" s="877"/>
      <c r="E18" s="877"/>
      <c r="F18" s="877"/>
      <c r="G18" s="877"/>
      <c r="H18" s="877"/>
      <c r="I18" s="877"/>
      <c r="J18" s="877"/>
      <c r="K18" s="877"/>
      <c r="L18" s="877"/>
      <c r="M18" s="877"/>
      <c r="N18" s="877"/>
      <c r="O18" s="877"/>
      <c r="P18" s="877"/>
      <c r="Q18" s="877"/>
      <c r="R18" s="877"/>
      <c r="S18" s="877"/>
      <c r="T18" s="877"/>
      <c r="U18" s="877"/>
    </row>
    <row r="21" spans="2:21" ht="21">
      <c r="B21" s="639" t="s">
        <v>687</v>
      </c>
    </row>
    <row r="23" spans="2:21" ht="21">
      <c r="B23" s="639" t="s">
        <v>688</v>
      </c>
      <c r="C23" s="640"/>
      <c r="E23" s="640"/>
      <c r="F23" s="640"/>
      <c r="H23" s="639" t="s">
        <v>689</v>
      </c>
    </row>
    <row r="24" spans="2:21" ht="18.75" customHeight="1">
      <c r="B24" s="936" t="s">
        <v>667</v>
      </c>
      <c r="C24" s="936"/>
      <c r="D24" s="936"/>
      <c r="E24" s="936"/>
      <c r="F24" s="936"/>
      <c r="H24" s="1" t="s">
        <v>675</v>
      </c>
      <c r="M24" s="1" t="s">
        <v>676</v>
      </c>
    </row>
    <row r="25" spans="2:21" ht="45">
      <c r="B25" s="636" t="s">
        <v>62</v>
      </c>
      <c r="C25" s="636" t="s">
        <v>668</v>
      </c>
      <c r="D25" s="636" t="s">
        <v>669</v>
      </c>
      <c r="E25" s="636" t="s">
        <v>671</v>
      </c>
      <c r="F25" s="636" t="s">
        <v>670</v>
      </c>
      <c r="H25" s="636" t="s">
        <v>672</v>
      </c>
      <c r="I25" s="636" t="s">
        <v>673</v>
      </c>
      <c r="J25" s="636" t="s">
        <v>674</v>
      </c>
      <c r="K25" s="636" t="s">
        <v>668</v>
      </c>
      <c r="M25" s="636" t="s">
        <v>672</v>
      </c>
      <c r="N25" s="636" t="s">
        <v>673</v>
      </c>
      <c r="O25" s="636" t="s">
        <v>674</v>
      </c>
      <c r="P25" s="636" t="s">
        <v>668</v>
      </c>
    </row>
    <row r="26" spans="2:21" ht="18">
      <c r="B26" s="636"/>
      <c r="C26" s="636" t="s">
        <v>677</v>
      </c>
      <c r="D26" s="636" t="s">
        <v>678</v>
      </c>
      <c r="E26" s="636" t="s">
        <v>679</v>
      </c>
      <c r="F26" s="636" t="s">
        <v>680</v>
      </c>
      <c r="H26" s="636"/>
      <c r="I26" s="636" t="s">
        <v>681</v>
      </c>
      <c r="J26" s="636" t="s">
        <v>682</v>
      </c>
      <c r="K26" s="636" t="s">
        <v>683</v>
      </c>
      <c r="M26" s="636"/>
      <c r="N26" s="636" t="s">
        <v>684</v>
      </c>
      <c r="O26" s="636" t="s">
        <v>685</v>
      </c>
      <c r="P26" s="636" t="s">
        <v>686</v>
      </c>
    </row>
    <row r="27" spans="2:21" ht="15.75" customHeight="1">
      <c r="B27" s="638" t="s">
        <v>691</v>
      </c>
      <c r="C27" s="645">
        <f>K49</f>
        <v>0</v>
      </c>
      <c r="D27" s="643"/>
      <c r="E27" s="637"/>
      <c r="F27" s="637"/>
      <c r="H27" s="637"/>
      <c r="I27" s="637"/>
      <c r="J27" s="637"/>
      <c r="K27" s="637">
        <f>I27*J27</f>
        <v>0</v>
      </c>
      <c r="M27" s="637"/>
      <c r="N27" s="637"/>
      <c r="O27" s="637"/>
      <c r="P27" s="637">
        <f>N27*O27</f>
        <v>0</v>
      </c>
    </row>
    <row r="28" spans="2:21" ht="15.75" customHeight="1">
      <c r="B28" s="638" t="s">
        <v>692</v>
      </c>
      <c r="C28" s="646">
        <f>P49</f>
        <v>0</v>
      </c>
      <c r="D28" s="647">
        <f>C28-C27</f>
        <v>0</v>
      </c>
      <c r="E28" s="637"/>
      <c r="F28" s="644">
        <f>D28*E28</f>
        <v>0</v>
      </c>
      <c r="H28" s="637"/>
      <c r="I28" s="637"/>
      <c r="J28" s="637"/>
      <c r="K28" s="637"/>
      <c r="M28" s="637"/>
      <c r="N28" s="637"/>
      <c r="O28" s="637"/>
      <c r="P28" s="637"/>
    </row>
    <row r="29" spans="2:21" ht="15.75" customHeight="1">
      <c r="B29" s="638" t="s">
        <v>693</v>
      </c>
      <c r="C29" s="637"/>
      <c r="D29" s="637"/>
      <c r="E29" s="637"/>
      <c r="F29" s="637"/>
      <c r="H29" s="637"/>
      <c r="I29" s="637"/>
      <c r="J29" s="637"/>
      <c r="K29" s="637"/>
      <c r="M29" s="637"/>
      <c r="N29" s="637"/>
      <c r="O29" s="637"/>
      <c r="P29" s="637"/>
    </row>
    <row r="30" spans="2:21" ht="15.75" customHeight="1">
      <c r="B30" s="638" t="s">
        <v>694</v>
      </c>
      <c r="C30" s="637"/>
      <c r="D30" s="637"/>
      <c r="E30" s="637"/>
      <c r="F30" s="637"/>
      <c r="H30" s="637"/>
      <c r="I30" s="637"/>
      <c r="J30" s="637"/>
      <c r="K30" s="637"/>
      <c r="M30" s="637"/>
      <c r="N30" s="637"/>
      <c r="O30" s="637"/>
      <c r="P30" s="637"/>
    </row>
    <row r="31" spans="2:21" ht="15.75" customHeight="1">
      <c r="B31" s="638" t="s">
        <v>695</v>
      </c>
      <c r="C31" s="637"/>
      <c r="D31" s="637"/>
      <c r="E31" s="637"/>
      <c r="F31" s="637"/>
      <c r="H31" s="637"/>
      <c r="I31" s="637"/>
      <c r="J31" s="637"/>
      <c r="K31" s="637"/>
      <c r="M31" s="637"/>
      <c r="N31" s="637"/>
      <c r="O31" s="637"/>
      <c r="P31" s="637"/>
    </row>
    <row r="32" spans="2:21" ht="15.75" customHeight="1">
      <c r="B32" s="638" t="s">
        <v>696</v>
      </c>
      <c r="C32" s="637"/>
      <c r="D32" s="637"/>
      <c r="E32" s="637"/>
      <c r="F32" s="637"/>
      <c r="H32" s="637"/>
      <c r="I32" s="637"/>
      <c r="J32" s="637"/>
      <c r="K32" s="637"/>
      <c r="M32" s="637"/>
      <c r="N32" s="637"/>
      <c r="O32" s="637"/>
      <c r="P32" s="637"/>
    </row>
    <row r="33" spans="2:16" ht="15.75" customHeight="1">
      <c r="B33" s="638" t="s">
        <v>697</v>
      </c>
      <c r="C33" s="637"/>
      <c r="D33" s="637"/>
      <c r="E33" s="637"/>
      <c r="F33" s="637"/>
      <c r="H33" s="637"/>
      <c r="I33" s="637"/>
      <c r="J33" s="637"/>
      <c r="K33" s="637"/>
      <c r="M33" s="637"/>
      <c r="N33" s="637"/>
      <c r="O33" s="637"/>
      <c r="P33" s="637"/>
    </row>
    <row r="34" spans="2:16" ht="15.75" customHeight="1">
      <c r="B34" s="638" t="s">
        <v>698</v>
      </c>
      <c r="C34" s="637"/>
      <c r="D34" s="637"/>
      <c r="E34" s="637"/>
      <c r="F34" s="637"/>
      <c r="H34" s="637"/>
      <c r="I34" s="637"/>
      <c r="J34" s="637"/>
      <c r="K34" s="637"/>
      <c r="M34" s="637"/>
      <c r="N34" s="637"/>
      <c r="O34" s="637"/>
      <c r="P34" s="637"/>
    </row>
    <row r="35" spans="2:16" ht="15.75" customHeight="1">
      <c r="B35" s="638" t="s">
        <v>699</v>
      </c>
      <c r="C35" s="637"/>
      <c r="D35" s="637"/>
      <c r="E35" s="637"/>
      <c r="F35" s="637"/>
      <c r="H35" s="637"/>
      <c r="I35" s="637"/>
      <c r="J35" s="637"/>
      <c r="K35" s="637"/>
      <c r="M35" s="637"/>
      <c r="N35" s="637"/>
      <c r="O35" s="637"/>
      <c r="P35" s="637"/>
    </row>
    <row r="36" spans="2:16" ht="15.75" customHeight="1">
      <c r="B36" s="638" t="s">
        <v>700</v>
      </c>
      <c r="C36" s="637"/>
      <c r="D36" s="637"/>
      <c r="E36" s="637"/>
      <c r="F36" s="637"/>
      <c r="H36" s="637"/>
      <c r="I36" s="637"/>
      <c r="J36" s="637"/>
      <c r="K36" s="637"/>
      <c r="M36" s="637"/>
      <c r="N36" s="637"/>
      <c r="O36" s="637"/>
      <c r="P36" s="637"/>
    </row>
    <row r="37" spans="2:16" ht="15.75" customHeight="1">
      <c r="B37" s="638" t="s">
        <v>701</v>
      </c>
      <c r="C37" s="637"/>
      <c r="D37" s="637"/>
      <c r="E37" s="637"/>
      <c r="F37" s="637"/>
      <c r="H37" s="637"/>
      <c r="I37" s="637"/>
      <c r="J37" s="637"/>
      <c r="K37" s="637"/>
      <c r="M37" s="637"/>
      <c r="N37" s="637"/>
      <c r="O37" s="637"/>
      <c r="P37" s="637"/>
    </row>
    <row r="38" spans="2:16" ht="15.75" customHeight="1">
      <c r="B38" s="638" t="s">
        <v>702</v>
      </c>
      <c r="C38" s="637"/>
      <c r="D38" s="637"/>
      <c r="E38" s="637"/>
      <c r="F38" s="637"/>
      <c r="H38" s="637"/>
      <c r="I38" s="637"/>
      <c r="J38" s="637"/>
      <c r="K38" s="637"/>
      <c r="M38" s="637"/>
      <c r="N38" s="637"/>
      <c r="O38" s="637"/>
      <c r="P38" s="637"/>
    </row>
    <row r="39" spans="2:16" ht="16.350000000000001" customHeight="1">
      <c r="B39" s="648" t="s">
        <v>26</v>
      </c>
      <c r="C39" s="649"/>
      <c r="D39" s="649"/>
      <c r="E39" s="649"/>
      <c r="F39" s="650">
        <f>SUM(F28:F38)</f>
        <v>0</v>
      </c>
      <c r="H39" s="637"/>
      <c r="I39" s="637"/>
      <c r="J39" s="637"/>
      <c r="K39" s="637"/>
      <c r="M39" s="637"/>
      <c r="N39" s="637"/>
      <c r="O39" s="637"/>
      <c r="P39" s="637"/>
    </row>
    <row r="40" spans="2:16">
      <c r="B40" s="638" t="s">
        <v>690</v>
      </c>
      <c r="C40" s="637"/>
      <c r="D40" s="637"/>
      <c r="E40" s="637"/>
      <c r="F40" s="637"/>
      <c r="H40" s="637"/>
      <c r="I40" s="637"/>
      <c r="J40" s="637"/>
      <c r="K40" s="637"/>
      <c r="M40" s="637"/>
      <c r="N40" s="637"/>
      <c r="O40" s="637"/>
      <c r="P40" s="637"/>
    </row>
    <row r="41" spans="2:16">
      <c r="B41" s="638" t="s">
        <v>690</v>
      </c>
      <c r="C41" s="637"/>
      <c r="D41" s="637"/>
      <c r="E41" s="637"/>
      <c r="F41" s="637"/>
      <c r="H41" s="637"/>
      <c r="I41" s="637"/>
      <c r="J41" s="637"/>
      <c r="K41" s="637"/>
      <c r="M41" s="637"/>
      <c r="N41" s="637"/>
      <c r="O41" s="637"/>
      <c r="P41" s="637"/>
    </row>
    <row r="42" spans="2:16">
      <c r="B42" s="638" t="s">
        <v>690</v>
      </c>
      <c r="C42" s="637"/>
      <c r="D42" s="637"/>
      <c r="E42" s="637"/>
      <c r="F42" s="637"/>
      <c r="H42" s="637"/>
      <c r="I42" s="637"/>
      <c r="J42" s="637"/>
      <c r="K42" s="637"/>
      <c r="M42" s="637"/>
      <c r="N42" s="637"/>
      <c r="O42" s="637"/>
      <c r="P42" s="637"/>
    </row>
    <row r="43" spans="2:16">
      <c r="B43" s="638" t="s">
        <v>690</v>
      </c>
      <c r="C43" s="637"/>
      <c r="D43" s="637"/>
      <c r="E43" s="637"/>
      <c r="F43" s="637"/>
      <c r="H43" s="637"/>
      <c r="I43" s="637"/>
      <c r="J43" s="637"/>
      <c r="K43" s="637"/>
      <c r="M43" s="637"/>
      <c r="N43" s="637"/>
      <c r="O43" s="637"/>
      <c r="P43" s="637"/>
    </row>
    <row r="44" spans="2:16">
      <c r="H44" s="637"/>
      <c r="I44" s="637"/>
      <c r="J44" s="637"/>
      <c r="K44" s="637"/>
      <c r="M44" s="637"/>
      <c r="N44" s="637"/>
      <c r="O44" s="637"/>
      <c r="P44" s="637"/>
    </row>
    <row r="45" spans="2:16">
      <c r="H45" s="637"/>
      <c r="I45" s="637"/>
      <c r="J45" s="637"/>
      <c r="K45" s="637"/>
      <c r="M45" s="637"/>
      <c r="N45" s="637"/>
      <c r="O45" s="637"/>
      <c r="P45" s="637"/>
    </row>
    <row r="46" spans="2:16">
      <c r="H46" s="637"/>
      <c r="I46" s="637"/>
      <c r="J46" s="637"/>
      <c r="K46" s="637"/>
      <c r="M46" s="637"/>
      <c r="N46" s="637"/>
      <c r="O46" s="637"/>
      <c r="P46" s="637"/>
    </row>
    <row r="47" spans="2:16">
      <c r="H47" s="637"/>
      <c r="I47" s="637"/>
      <c r="J47" s="637"/>
      <c r="K47" s="637"/>
      <c r="M47" s="637"/>
      <c r="N47" s="637"/>
      <c r="O47" s="637"/>
      <c r="P47" s="637"/>
    </row>
    <row r="48" spans="2:16">
      <c r="H48" s="637"/>
      <c r="I48" s="637"/>
      <c r="J48" s="637"/>
      <c r="K48" s="637"/>
      <c r="M48" s="637"/>
      <c r="N48" s="637"/>
      <c r="O48" s="637"/>
      <c r="P48" s="637"/>
    </row>
    <row r="49" spans="8:16">
      <c r="H49" s="648" t="s">
        <v>26</v>
      </c>
      <c r="I49" s="649"/>
      <c r="J49" s="649"/>
      <c r="K49" s="645">
        <f>SUM(K27:K48)</f>
        <v>0</v>
      </c>
      <c r="M49" s="648" t="s">
        <v>26</v>
      </c>
      <c r="N49" s="649"/>
      <c r="O49" s="649"/>
      <c r="P49" s="646">
        <f>SUM(P27:P48)</f>
        <v>0</v>
      </c>
    </row>
  </sheetData>
  <mergeCells count="2">
    <mergeCell ref="B24:F24"/>
    <mergeCell ref="B18:U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980C64-8C0D-42B2-9284-7E752E647FD1}">
  <ds:schemaRefs>
    <ds:schemaRef ds:uri="http://schemas.microsoft.com/office/2006/documentManagement/types"/>
    <ds:schemaRef ds:uri="http://purl.org/dc/elements/1.1/"/>
    <ds:schemaRef ds:uri="12f68b52-648b-46a0-8463-d3282342a499"/>
    <ds:schemaRef ds:uri="http://purl.org/dc/dcmitype/"/>
    <ds:schemaRef ds:uri="http://schemas.microsoft.com/office/2006/metadata/properties"/>
    <ds:schemaRef ds:uri="http://schemas.microsoft.com/office/infopath/2007/PartnerControls"/>
    <ds:schemaRef ds:uri="http://purl.org/dc/terms/"/>
    <ds:schemaRef ds:uri="http://schemas.microsoft.com/sharepoint/v3/fields"/>
    <ds:schemaRef ds:uri="http://schemas.openxmlformats.org/package/2006/metadata/core-properties"/>
    <ds:schemaRef ds:uri="d178a8d1-16ff-473a-8ed0-d41f4478457a"/>
    <ds:schemaRef ds:uri="http://www.w3.org/XML/1998/namespace"/>
  </ds:schemaRefs>
</ds:datastoreItem>
</file>

<file path=customXml/itemProps2.xml><?xml version="1.0" encoding="utf-8"?>
<ds:datastoreItem xmlns:ds="http://schemas.openxmlformats.org/officeDocument/2006/customXml" ds:itemID="{9F50BB24-8505-4E13-8046-DA067EE4774B}">
  <ds:schemaRefs>
    <ds:schemaRef ds:uri="http://schemas.microsoft.com/sharepoint/v3/contenttype/forms"/>
  </ds:schemaRefs>
</ds:datastoreItem>
</file>

<file path=customXml/itemProps3.xml><?xml version="1.0" encoding="utf-8"?>
<ds:datastoreItem xmlns:ds="http://schemas.openxmlformats.org/officeDocument/2006/customXml" ds:itemID="{DFAD13A5-C731-4575-BE4A-0DA980DDEF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3-a.  Rate Class Allocations</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Jp Musaazi</cp:lastModifiedBy>
  <cp:lastPrinted>2017-05-24T00:43:43Z</cp:lastPrinted>
  <dcterms:created xsi:type="dcterms:W3CDTF">2012-03-05T18:56:04Z</dcterms:created>
  <dcterms:modified xsi:type="dcterms:W3CDTF">2024-04-02T17:10:05Z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2023-08-03T17:22:52Z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0f4e6c02-3056-40a5-92ce-23862382174e</vt:lpwstr>
  </property>
  <property fmtid="{D5CDD505-2E9C-101B-9397-08002B2CF9AE}" pid="8" name="MSIP_Label_84f3ae17-4131-4cab-af65-6307e1627001_ContentBits">
    <vt:lpwstr>0</vt:lpwstr>
  </property>
  <property fmtid="{D5CDD505-2E9C-101B-9397-08002B2CF9AE}" pid="9" name="ContentTypeId">
    <vt:lpwstr>0x0101002EDAACFF67256049A485179023DD9F32</vt:lpwstr>
  </property>
</Properties>
</file>