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yhydro.torontohydro.com/divisions/regulatorylegal/2025RateApp/Exhibits/2024 Interrogatories (IRs)/IRR Exhibit 2A/0. OEB Staff/2A-Staff-109/"/>
    </mc:Choice>
  </mc:AlternateContent>
  <xr:revisionPtr revIDLastSave="0" documentId="13_ncr:1_{DF39DBC8-DD46-4A22-A686-185C6463F9E4}" xr6:coauthVersionLast="47" xr6:coauthVersionMax="47" xr10:uidLastSave="{00000000-0000-0000-0000-000000000000}"/>
  <bookViews>
    <workbookView xWindow="15750" yWindow="-16320" windowWidth="29040" windowHeight="15840" tabRatio="751" activeTab="1" xr2:uid="{00000000-000D-0000-FFFF-FFFF00000000}"/>
  </bookViews>
  <sheets>
    <sheet name="App.2-FA Proposed REG Inves Cx" sheetId="2" r:id="rId1"/>
    <sheet name="App.2-FA Proposed REG ISA" sheetId="3" r:id="rId2"/>
    <sheet name="App.2-FB Calc of REG Consol" sheetId="11" r:id="rId3"/>
    <sheet name="Formula intact tabs&gt;" sheetId="12" r:id="rId4"/>
    <sheet name="App.2-FB Calc of REG A" sheetId="4" r:id="rId5"/>
    <sheet name="App.2-FB Calc of REG B" sheetId="5" r:id="rId6"/>
    <sheet name="App.2-FB Calc of REG C" sheetId="6" r:id="rId7"/>
    <sheet name="App.2-FB Calc of REG D" sheetId="7" r:id="rId8"/>
    <sheet name="App.2-FB Calc of REG E" sheetId="8" r:id="rId9"/>
    <sheet name="App.2-FB Calc of REG F" sheetId="9" r:id="rId10"/>
    <sheet name="App.2-FB Calc of REG G" sheetId="1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Parse_Out" localSheetId="5" hidden="1">#REF!</definedName>
    <definedName name="_Parse_Out" localSheetId="6"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ash" localSheetId="5">#REF!</definedName>
    <definedName name="Cash" localSheetId="6">#REF!</definedName>
    <definedName name="Cash">#REF!</definedName>
    <definedName name="contactf" localSheetId="5">#REF!</definedName>
    <definedName name="contactf" localSheetId="6">#REF!</definedName>
    <definedName name="contactf">#REF!</definedName>
    <definedName name="CRLF">'[1]Z1.ModelVariables'!$C$10</definedName>
    <definedName name="CustomerAdministration">[5]lists!$Z$1:$Z$36</definedName>
    <definedName name="EBNUMBER">'[4]LDC Info'!$E$16</definedName>
    <definedName name="Fixed_Charges">[5]lists!$I$1:$I$212</definedName>
    <definedName name="histdate">[6]Financials!$E$76</definedName>
    <definedName name="Incr2000" localSheetId="5">#REF!</definedName>
    <definedName name="Incr2000" localSheetId="6">#REF!</definedName>
    <definedName name="Incr2000">#REF!</definedName>
    <definedName name="Last_Rebasing_Year">'[3]0.1 LDC Info'!$E$27</definedName>
    <definedName name="LDC_LIST">[7]lists!$AM$1:$AM$80</definedName>
    <definedName name="LDCNAMES">[5]lists!$AL$1:$AL$78</definedName>
    <definedName name="LIMIT" localSheetId="5">#REF!</definedName>
    <definedName name="LIMIT" localSheetId="6">#REF!</definedName>
    <definedName name="LIMIT">#REF!</definedName>
    <definedName name="LossFactors">[5]lists!$L$2:$L$15</definedName>
    <definedName name="man_beg_bud" localSheetId="5">#REF!</definedName>
    <definedName name="man_beg_bud" localSheetId="6">#REF!</definedName>
    <definedName name="man_beg_bud">#REF!</definedName>
    <definedName name="man_end_bud" localSheetId="5">#REF!</definedName>
    <definedName name="man_end_bud" localSheetId="6">#REF!</definedName>
    <definedName name="man_end_bud">#REF!</definedName>
    <definedName name="man12ACT" localSheetId="5">#REF!</definedName>
    <definedName name="man12ACT" localSheetId="6">#REF!</definedName>
    <definedName name="man12ACT">#REF!</definedName>
    <definedName name="MANBUD" localSheetId="5">#REF!</definedName>
    <definedName name="MANBUD" localSheetId="6">#REF!</definedName>
    <definedName name="MANBUD">#REF!</definedName>
    <definedName name="manCYACT" localSheetId="5">#REF!</definedName>
    <definedName name="manCYACT" localSheetId="6">#REF!</definedName>
    <definedName name="manCYACT">#REF!</definedName>
    <definedName name="manCYBUD" localSheetId="5">#REF!</definedName>
    <definedName name="manCYBUD" localSheetId="6">#REF!</definedName>
    <definedName name="manCYBUD">#REF!</definedName>
    <definedName name="manCYF" localSheetId="5">#REF!</definedName>
    <definedName name="manCYF" localSheetId="6">#REF!</definedName>
    <definedName name="manCYF">#REF!</definedName>
    <definedName name="MANEND" localSheetId="5">#REF!</definedName>
    <definedName name="MANEND" localSheetId="6">#REF!</definedName>
    <definedName name="MANEND">#REF!</definedName>
    <definedName name="manNYbud" localSheetId="5">#REF!</definedName>
    <definedName name="manNYbud" localSheetId="6">#REF!</definedName>
    <definedName name="manNYbud">#REF!</definedName>
    <definedName name="manpower_costs" localSheetId="5">#REF!</definedName>
    <definedName name="manpower_costs" localSheetId="6">#REF!</definedName>
    <definedName name="manpower_costs">#REF!</definedName>
    <definedName name="manPYACT" localSheetId="5">#REF!</definedName>
    <definedName name="manPYACT" localSheetId="6">#REF!</definedName>
    <definedName name="manPYACT">#REF!</definedName>
    <definedName name="MANSTART" localSheetId="5">#REF!</definedName>
    <definedName name="MANSTART" localSheetId="6">#REF!</definedName>
    <definedName name="MANSTART">#REF!</definedName>
    <definedName name="mat_beg_bud" localSheetId="5">#REF!</definedName>
    <definedName name="mat_beg_bud" localSheetId="6">#REF!</definedName>
    <definedName name="mat_beg_bud">#REF!</definedName>
    <definedName name="mat_end_bud" localSheetId="5">#REF!</definedName>
    <definedName name="mat_end_bud" localSheetId="6">#REF!</definedName>
    <definedName name="mat_end_bud">#REF!</definedName>
    <definedName name="mat12ACT" localSheetId="5">#REF!</definedName>
    <definedName name="mat12ACT" localSheetId="6">#REF!</definedName>
    <definedName name="mat12ACT">#REF!</definedName>
    <definedName name="MATBUD" localSheetId="5">#REF!</definedName>
    <definedName name="MATBUD" localSheetId="6">#REF!</definedName>
    <definedName name="MATBUD">#REF!</definedName>
    <definedName name="matCYACT" localSheetId="5">#REF!</definedName>
    <definedName name="matCYACT" localSheetId="6">#REF!</definedName>
    <definedName name="matCYACT">#REF!</definedName>
    <definedName name="matCYBUD" localSheetId="5">#REF!</definedName>
    <definedName name="matCYBUD" localSheetId="6">#REF!</definedName>
    <definedName name="matCYBUD">#REF!</definedName>
    <definedName name="matCYF" localSheetId="5">#REF!</definedName>
    <definedName name="matCYF" localSheetId="6">#REF!</definedName>
    <definedName name="matCYF">#REF!</definedName>
    <definedName name="MATEND" localSheetId="5">#REF!</definedName>
    <definedName name="MATEND" localSheetId="6">#REF!</definedName>
    <definedName name="MATEND">#REF!</definedName>
    <definedName name="material_costs" localSheetId="5">#REF!</definedName>
    <definedName name="material_costs" localSheetId="6">#REF!</definedName>
    <definedName name="material_costs">#REF!</definedName>
    <definedName name="matNYbud" localSheetId="5">#REF!</definedName>
    <definedName name="matNYbud" localSheetId="6">#REF!</definedName>
    <definedName name="matNYbud">#REF!</definedName>
    <definedName name="matPYACT" localSheetId="5">#REF!</definedName>
    <definedName name="matPYACT" localSheetId="6">#REF!</definedName>
    <definedName name="matPYACT">#REF!</definedName>
    <definedName name="MATSTART" localSheetId="5">#REF!</definedName>
    <definedName name="MATSTART" localSheetId="6">#REF!</definedName>
    <definedName name="MATSTART">#REF!</definedName>
    <definedName name="NonPayment">[5]lists!$AA$1:$AA$71</definedName>
    <definedName name="oth_beg_bud" localSheetId="5">#REF!</definedName>
    <definedName name="oth_beg_bud" localSheetId="6">#REF!</definedName>
    <definedName name="oth_beg_bud">#REF!</definedName>
    <definedName name="oth_end_bud" localSheetId="5">#REF!</definedName>
    <definedName name="oth_end_bud" localSheetId="6">#REF!</definedName>
    <definedName name="oth_end_bud">#REF!</definedName>
    <definedName name="oth12ACT" localSheetId="5">#REF!</definedName>
    <definedName name="oth12ACT" localSheetId="6">#REF!</definedName>
    <definedName name="oth12ACT">#REF!</definedName>
    <definedName name="othCYACT" localSheetId="5">#REF!</definedName>
    <definedName name="othCYACT" localSheetId="6">#REF!</definedName>
    <definedName name="othCYACT">#REF!</definedName>
    <definedName name="othCYBUD" localSheetId="5">#REF!</definedName>
    <definedName name="othCYBUD" localSheetId="6">#REF!</definedName>
    <definedName name="othCYBUD">#REF!</definedName>
    <definedName name="othCYF" localSheetId="5">#REF!</definedName>
    <definedName name="othCYF" localSheetId="6">#REF!</definedName>
    <definedName name="othCYF">#REF!</definedName>
    <definedName name="OTHEND" localSheetId="5">#REF!</definedName>
    <definedName name="OTHEND" localSheetId="6">#REF!</definedName>
    <definedName name="OTHEND">#REF!</definedName>
    <definedName name="other_costs" localSheetId="5">#REF!</definedName>
    <definedName name="other_costs" localSheetId="6">#REF!</definedName>
    <definedName name="other_costs">#REF!</definedName>
    <definedName name="OTHERBUD" localSheetId="5">#REF!</definedName>
    <definedName name="OTHERBUD" localSheetId="6">#REF!</definedName>
    <definedName name="OTHERBUD">#REF!</definedName>
    <definedName name="othNYbud" localSheetId="5">#REF!</definedName>
    <definedName name="othNYbud" localSheetId="6">#REF!</definedName>
    <definedName name="othNYbud">#REF!</definedName>
    <definedName name="othPYACT" localSheetId="5">#REF!</definedName>
    <definedName name="othPYACT" localSheetId="6">#REF!</definedName>
    <definedName name="othPYACT">#REF!</definedName>
    <definedName name="OTHSTART" localSheetId="5">#REF!</definedName>
    <definedName name="OTHSTART" localSheetId="6">#REF!</definedName>
    <definedName name="OTHSTART">#REF!</definedName>
    <definedName name="print_end" localSheetId="5">#REF!</definedName>
    <definedName name="print_end" localSheetId="6">#REF!</definedName>
    <definedName name="print_end">#REF!</definedName>
    <definedName name="Rate_Class">[5]lists!$A$2:$A$105</definedName>
    <definedName name="RATE_CLASSES">[5]lists!$A$1:$A$104</definedName>
    <definedName name="ratedescription">[8]hidden1!$D$1:$D$122</definedName>
    <definedName name="RebaseYear">'[4]LDC Info'!$E$28</definedName>
    <definedName name="RebaseYear_1">'[9]LDC Info'!$E$24</definedName>
    <definedName name="RenameBridge">'[10]LDC Info'!$E$26</definedName>
    <definedName name="RenameRebase">'[10]LDC Info'!$E$28</definedName>
    <definedName name="RenameTest">'[10]LDC Info'!$E$24</definedName>
    <definedName name="RMpilsVer">'[1]Z1.ModelVariables'!$C$13</definedName>
    <definedName name="RMversion">'[11]Z1.ModelVariables'!$C$13</definedName>
    <definedName name="SALBENF" localSheetId="5">#REF!</definedName>
    <definedName name="SALBENF" localSheetId="6">#REF!</definedName>
    <definedName name="SALBENF">#REF!</definedName>
    <definedName name="salreg" localSheetId="5">#REF!</definedName>
    <definedName name="salreg" localSheetId="6">#REF!</definedName>
    <definedName name="salreg">#REF!</definedName>
    <definedName name="SALREGF" localSheetId="5">#REF!</definedName>
    <definedName name="SALREGF" localSheetId="6">#REF!</definedName>
    <definedName name="SALREGF">#REF!</definedName>
    <definedName name="TableName">"Dummy"</definedName>
    <definedName name="TEMPA" localSheetId="5">#REF!</definedName>
    <definedName name="TEMPA" localSheetId="6">#REF!</definedName>
    <definedName name="TEMPA">#REF!</definedName>
    <definedName name="Test_Year">'[3]0.1 LDC Info'!$E$25</definedName>
    <definedName name="TestYear">'[4]LDC Info'!$E$24</definedName>
    <definedName name="TestYr">'[1]P0.Admin'!$C$13</definedName>
    <definedName name="total_dept" localSheetId="5">#REF!</definedName>
    <definedName name="total_dept" localSheetId="6">#REF!</definedName>
    <definedName name="total_dept">#REF!</definedName>
    <definedName name="total_manpower" localSheetId="5">#REF!</definedName>
    <definedName name="total_manpower" localSheetId="6">#REF!</definedName>
    <definedName name="total_manpower">#REF!</definedName>
    <definedName name="total_material" localSheetId="5">#REF!</definedName>
    <definedName name="total_material" localSheetId="6">#REF!</definedName>
    <definedName name="total_material">#REF!</definedName>
    <definedName name="total_other" localSheetId="5">#REF!</definedName>
    <definedName name="total_other" localSheetId="6">#REF!</definedName>
    <definedName name="total_other">#REF!</definedName>
    <definedName name="total_transportation" localSheetId="5">#REF!</definedName>
    <definedName name="total_transportation" localSheetId="6">#REF!</definedName>
    <definedName name="total_transportation">#REF!</definedName>
    <definedName name="TRANBUD" localSheetId="5">#REF!</definedName>
    <definedName name="TRANBUD" localSheetId="6">#REF!</definedName>
    <definedName name="TRANBUD">#REF!</definedName>
    <definedName name="TRANEND" localSheetId="5">#REF!</definedName>
    <definedName name="TRANEND" localSheetId="6">#REF!</definedName>
    <definedName name="TRANEND">#REF!</definedName>
    <definedName name="transportation_costs" localSheetId="5">#REF!</definedName>
    <definedName name="transportation_costs" localSheetId="6">#REF!</definedName>
    <definedName name="transportation_costs">#REF!</definedName>
    <definedName name="TRANSTART" localSheetId="5">#REF!</definedName>
    <definedName name="TRANSTART" localSheetId="6">#REF!</definedName>
    <definedName name="TRANSTART">#REF!</definedName>
    <definedName name="trn_beg_bud" localSheetId="5">#REF!</definedName>
    <definedName name="trn_beg_bud" localSheetId="6">#REF!</definedName>
    <definedName name="trn_beg_bud">#REF!</definedName>
    <definedName name="trn_end_bud" localSheetId="5">#REF!</definedName>
    <definedName name="trn_end_bud" localSheetId="6">#REF!</definedName>
    <definedName name="trn_end_bud">#REF!</definedName>
    <definedName name="trn12ACT" localSheetId="5">#REF!</definedName>
    <definedName name="trn12ACT" localSheetId="6">#REF!</definedName>
    <definedName name="trn12ACT">#REF!</definedName>
    <definedName name="trnCYACT" localSheetId="5">#REF!</definedName>
    <definedName name="trnCYACT" localSheetId="6">#REF!</definedName>
    <definedName name="trnCYACT">#REF!</definedName>
    <definedName name="trnCYBUD" localSheetId="5">#REF!</definedName>
    <definedName name="trnCYBUD" localSheetId="6">#REF!</definedName>
    <definedName name="trnCYBUD">#REF!</definedName>
    <definedName name="trnCYF" localSheetId="5">#REF!</definedName>
    <definedName name="trnCYF" localSheetId="6">#REF!</definedName>
    <definedName name="trnCYF">#REF!</definedName>
    <definedName name="trnNYbud" localSheetId="5">#REF!</definedName>
    <definedName name="trnNYbud" localSheetId="6">#REF!</definedName>
    <definedName name="trnNYbud">#REF!</definedName>
    <definedName name="trnPYACT" localSheetId="5">#REF!</definedName>
    <definedName name="trnPYACT" localSheetId="6">#REF!</definedName>
    <definedName name="trnPYACT">#REF!</definedName>
    <definedName name="Units">[5]lists!$N$2:$N$5</definedName>
    <definedName name="Units1">[5]lists!$O$2:$O$4</definedName>
    <definedName name="Units2">[5]lists!$P$2:$P$3</definedName>
    <definedName name="Utility">[6]Financials!$A$1</definedName>
    <definedName name="utitliy1">[12]Financials!$A$1</definedName>
    <definedName name="valuevx">42.314159</definedName>
    <definedName name="WAGBENF" localSheetId="5">#REF!</definedName>
    <definedName name="WAGBENF" localSheetId="6">#REF!</definedName>
    <definedName name="WAGBENF">#REF!</definedName>
    <definedName name="wagdob" localSheetId="5">#REF!</definedName>
    <definedName name="wagdob" localSheetId="6">#REF!</definedName>
    <definedName name="wagdob">#REF!</definedName>
    <definedName name="wagdobf" localSheetId="5">#REF!</definedName>
    <definedName name="wagdobf" localSheetId="6">#REF!</definedName>
    <definedName name="wagdobf">#REF!</definedName>
    <definedName name="wagreg" localSheetId="5">#REF!</definedName>
    <definedName name="wagreg" localSheetId="6">#REF!</definedName>
    <definedName name="wagreg">#REF!</definedName>
    <definedName name="wagregf" localSheetId="5">#REF!</definedName>
    <definedName name="wagregf" localSheetId="6">#REF!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8" i="8" l="1"/>
  <c r="E78" i="8"/>
  <c r="F78" i="7"/>
  <c r="E79" i="7"/>
  <c r="E78" i="7"/>
  <c r="L95" i="11" l="1"/>
  <c r="M95" i="11"/>
  <c r="N95" i="11"/>
  <c r="O95" i="11"/>
  <c r="P95" i="11"/>
  <c r="Q95" i="11"/>
  <c r="R95" i="11"/>
  <c r="S95" i="11"/>
  <c r="T95" i="11"/>
  <c r="K95" i="11"/>
  <c r="G95" i="11"/>
  <c r="H95" i="11"/>
  <c r="I95" i="11"/>
  <c r="J95" i="11"/>
  <c r="F95" i="11"/>
  <c r="L89" i="11"/>
  <c r="M89" i="11"/>
  <c r="N89" i="11"/>
  <c r="O89" i="11"/>
  <c r="O91" i="11" s="1"/>
  <c r="P89" i="11"/>
  <c r="Q89" i="11"/>
  <c r="R89" i="11"/>
  <c r="R91" i="11" s="1"/>
  <c r="S89" i="11"/>
  <c r="T89" i="11"/>
  <c r="K89" i="11"/>
  <c r="G89" i="11"/>
  <c r="H89" i="11"/>
  <c r="I89" i="11"/>
  <c r="J89" i="11"/>
  <c r="F89" i="11"/>
  <c r="L77" i="11"/>
  <c r="M77" i="11"/>
  <c r="N77" i="11"/>
  <c r="O77" i="11"/>
  <c r="P77" i="11"/>
  <c r="Q77" i="11"/>
  <c r="R77" i="11"/>
  <c r="S77" i="11"/>
  <c r="T77" i="11"/>
  <c r="L78" i="11"/>
  <c r="M78" i="11"/>
  <c r="N78" i="11"/>
  <c r="O78" i="11"/>
  <c r="P78" i="11"/>
  <c r="Q78" i="11"/>
  <c r="R78" i="11"/>
  <c r="S78" i="11"/>
  <c r="T78" i="11"/>
  <c r="K78" i="11"/>
  <c r="K77" i="11"/>
  <c r="G77" i="11"/>
  <c r="H77" i="11"/>
  <c r="I77" i="11"/>
  <c r="J77" i="11"/>
  <c r="G78" i="11"/>
  <c r="H78" i="11"/>
  <c r="I78" i="11"/>
  <c r="J78" i="11"/>
  <c r="F78" i="11"/>
  <c r="F77" i="11"/>
  <c r="L73" i="11"/>
  <c r="M73" i="11"/>
  <c r="N73" i="11"/>
  <c r="O73" i="11"/>
  <c r="P73" i="11"/>
  <c r="Q73" i="11"/>
  <c r="R73" i="11"/>
  <c r="S73" i="11"/>
  <c r="T73" i="11"/>
  <c r="K73" i="11"/>
  <c r="G73" i="11"/>
  <c r="H73" i="11"/>
  <c r="I73" i="11"/>
  <c r="J73" i="11"/>
  <c r="F73" i="11"/>
  <c r="J91" i="11"/>
  <c r="H91" i="11"/>
  <c r="G91" i="11"/>
  <c r="F88" i="11"/>
  <c r="T86" i="11"/>
  <c r="S86" i="11"/>
  <c r="R86" i="11"/>
  <c r="Q86" i="11"/>
  <c r="P86" i="11"/>
  <c r="O86" i="11"/>
  <c r="N86" i="11"/>
  <c r="M86" i="11"/>
  <c r="L86" i="11"/>
  <c r="K86" i="11"/>
  <c r="J86" i="11"/>
  <c r="I86" i="11"/>
  <c r="H86" i="11"/>
  <c r="G86" i="11"/>
  <c r="F86" i="11"/>
  <c r="F81" i="11"/>
  <c r="S91" i="11"/>
  <c r="N91" i="11"/>
  <c r="I91" i="11"/>
  <c r="AV61" i="11"/>
  <c r="AT61" i="11"/>
  <c r="AQ61" i="11"/>
  <c r="AM61" i="11"/>
  <c r="AK61" i="11"/>
  <c r="AJ61" i="11"/>
  <c r="AE61" i="11"/>
  <c r="AA61" i="11"/>
  <c r="Y61" i="11"/>
  <c r="X61" i="11"/>
  <c r="V61" i="11"/>
  <c r="M61" i="11"/>
  <c r="L61" i="11"/>
  <c r="J61" i="11"/>
  <c r="G61" i="11"/>
  <c r="B60" i="11"/>
  <c r="AV53" i="11"/>
  <c r="AW61" i="11" s="1"/>
  <c r="AS53" i="11"/>
  <c r="AS61" i="11" s="1"/>
  <c r="AP53" i="11"/>
  <c r="AP61" i="11" s="1"/>
  <c r="AM53" i="11"/>
  <c r="AN61" i="11" s="1"/>
  <c r="AJ53" i="11"/>
  <c r="AG53" i="11"/>
  <c r="AD53" i="11"/>
  <c r="AD61" i="11" s="1"/>
  <c r="AA53" i="11"/>
  <c r="AB61" i="11" s="1"/>
  <c r="X53" i="11"/>
  <c r="U53" i="11"/>
  <c r="U61" i="11" s="1"/>
  <c r="R53" i="11"/>
  <c r="O53" i="11"/>
  <c r="L53" i="11"/>
  <c r="I53" i="11"/>
  <c r="I61" i="11" s="1"/>
  <c r="F53" i="11"/>
  <c r="F61" i="11" s="1"/>
  <c r="AV37" i="11"/>
  <c r="AG37" i="11"/>
  <c r="AE37" i="11"/>
  <c r="AB37" i="11"/>
  <c r="L37" i="11"/>
  <c r="J37" i="11"/>
  <c r="I37" i="11"/>
  <c r="AS24" i="11"/>
  <c r="AQ24" i="11"/>
  <c r="AP24" i="11"/>
  <c r="AN24" i="11"/>
  <c r="AG24" i="11"/>
  <c r="AE24" i="11"/>
  <c r="U24" i="11"/>
  <c r="S24" i="11"/>
  <c r="R24" i="11"/>
  <c r="P24" i="11"/>
  <c r="M24" i="11"/>
  <c r="I24" i="11"/>
  <c r="G24" i="11"/>
  <c r="AW22" i="11"/>
  <c r="AV22" i="11"/>
  <c r="AT22" i="11"/>
  <c r="AT24" i="11" s="1"/>
  <c r="AS22" i="11"/>
  <c r="AQ22" i="11"/>
  <c r="AQ37" i="11" s="1"/>
  <c r="AP22" i="11"/>
  <c r="AN22" i="11"/>
  <c r="AN37" i="11" s="1"/>
  <c r="AM22" i="11"/>
  <c r="AK22" i="11"/>
  <c r="AK37" i="11" s="1"/>
  <c r="AJ22" i="11"/>
  <c r="AH22" i="11"/>
  <c r="AH24" i="11" s="1"/>
  <c r="AG22" i="11"/>
  <c r="AE22" i="11"/>
  <c r="AD22" i="11"/>
  <c r="AD24" i="11" s="1"/>
  <c r="AB22" i="11"/>
  <c r="AB24" i="11" s="1"/>
  <c r="AA22" i="11"/>
  <c r="Y22" i="11"/>
  <c r="Y37" i="11" s="1"/>
  <c r="X22" i="11"/>
  <c r="V22" i="11"/>
  <c r="U22" i="11"/>
  <c r="S22" i="11"/>
  <c r="S37" i="11" s="1"/>
  <c r="R22" i="11"/>
  <c r="P22" i="11"/>
  <c r="P37" i="11" s="1"/>
  <c r="O22" i="11"/>
  <c r="M22" i="11"/>
  <c r="M37" i="11" s="1"/>
  <c r="L22" i="11"/>
  <c r="J22" i="11"/>
  <c r="J24" i="11" s="1"/>
  <c r="I22" i="11"/>
  <c r="G22" i="11"/>
  <c r="G37" i="11" s="1"/>
  <c r="F22" i="11"/>
  <c r="F24" i="11" s="1"/>
  <c r="AW21" i="11"/>
  <c r="AV21" i="11"/>
  <c r="AV24" i="11" s="1"/>
  <c r="AT21" i="11"/>
  <c r="AS21" i="11"/>
  <c r="AS37" i="11" s="1"/>
  <c r="AQ21" i="11"/>
  <c r="AP21" i="11"/>
  <c r="AN21" i="11"/>
  <c r="AM21" i="11"/>
  <c r="AK21" i="11"/>
  <c r="AJ21" i="11"/>
  <c r="AH21" i="11"/>
  <c r="AG21" i="11"/>
  <c r="AE21" i="11"/>
  <c r="AD21" i="11"/>
  <c r="AB21" i="11"/>
  <c r="AA21" i="11"/>
  <c r="Y21" i="11"/>
  <c r="X21" i="11"/>
  <c r="V21" i="11"/>
  <c r="U21" i="11"/>
  <c r="U37" i="11" s="1"/>
  <c r="S21" i="11"/>
  <c r="R21" i="11"/>
  <c r="P21" i="11"/>
  <c r="O21" i="11"/>
  <c r="M21" i="11"/>
  <c r="L21" i="11"/>
  <c r="L24" i="11" s="1"/>
  <c r="J21" i="11"/>
  <c r="I21" i="11"/>
  <c r="G21" i="11"/>
  <c r="F21" i="11"/>
  <c r="Q91" i="11" l="1"/>
  <c r="P91" i="11"/>
  <c r="E38" i="11"/>
  <c r="V37" i="11"/>
  <c r="V24" i="11"/>
  <c r="AK24" i="11"/>
  <c r="AG61" i="11"/>
  <c r="AH61" i="11"/>
  <c r="K91" i="11"/>
  <c r="X37" i="11"/>
  <c r="X24" i="11"/>
  <c r="AJ24" i="11"/>
  <c r="AJ37" i="11"/>
  <c r="Y24" i="11"/>
  <c r="AH37" i="11"/>
  <c r="P61" i="11"/>
  <c r="O61" i="11"/>
  <c r="AW37" i="11"/>
  <c r="AW24" i="11"/>
  <c r="O37" i="11"/>
  <c r="O24" i="11"/>
  <c r="AA37" i="11"/>
  <c r="AA24" i="11"/>
  <c r="AM37" i="11"/>
  <c r="AM24" i="11"/>
  <c r="AT37" i="11"/>
  <c r="R61" i="11"/>
  <c r="S61" i="11"/>
  <c r="L91" i="11"/>
  <c r="T91" i="11"/>
  <c r="F37" i="11"/>
  <c r="R37" i="11"/>
  <c r="AD37" i="11"/>
  <c r="AP37" i="11"/>
  <c r="F74" i="11"/>
  <c r="M91" i="11"/>
  <c r="F79" i="11"/>
  <c r="G76" i="11" s="1"/>
  <c r="D38" i="7"/>
  <c r="F91" i="11" l="1"/>
  <c r="F90" i="11"/>
  <c r="G38" i="11"/>
  <c r="G57" i="11" s="1"/>
  <c r="F38" i="11"/>
  <c r="F57" i="11" s="1"/>
  <c r="G72" i="11"/>
  <c r="F82" i="11"/>
  <c r="F83" i="11" s="1"/>
  <c r="E20" i="11" s="1"/>
  <c r="F96" i="8"/>
  <c r="E97" i="7"/>
  <c r="F92" i="11" l="1"/>
  <c r="F96" i="11" s="1"/>
  <c r="G88" i="11" s="1"/>
  <c r="G90" i="11" s="1"/>
  <c r="G92" i="11" s="1"/>
  <c r="F20" i="11"/>
  <c r="F25" i="11" s="1"/>
  <c r="G20" i="11"/>
  <c r="G25" i="11" s="1"/>
  <c r="G81" i="11"/>
  <c r="G74" i="11"/>
  <c r="J86" i="10"/>
  <c r="E81" i="10"/>
  <c r="G78" i="10"/>
  <c r="E77" i="10"/>
  <c r="H89" i="10"/>
  <c r="H91" i="10" s="1"/>
  <c r="G89" i="10"/>
  <c r="G91" i="10" s="1"/>
  <c r="F89" i="10"/>
  <c r="F91" i="10" s="1"/>
  <c r="K69" i="10"/>
  <c r="K86" i="10" s="1"/>
  <c r="I69" i="10"/>
  <c r="I86" i="10" s="1"/>
  <c r="H69" i="10"/>
  <c r="H86" i="10" s="1"/>
  <c r="T53" i="10"/>
  <c r="C27" i="10"/>
  <c r="C60" i="10" s="1"/>
  <c r="B27" i="10"/>
  <c r="B60" i="10" s="1"/>
  <c r="U61" i="10" s="1"/>
  <c r="U24" i="10"/>
  <c r="T24" i="10"/>
  <c r="AG22" i="10"/>
  <c r="AG37" i="10" s="1"/>
  <c r="AF22" i="10"/>
  <c r="AD22" i="10"/>
  <c r="AD37" i="10" s="1"/>
  <c r="AC22" i="10"/>
  <c r="AA22" i="10"/>
  <c r="AA37" i="10" s="1"/>
  <c r="Z22" i="10"/>
  <c r="X22" i="10"/>
  <c r="X37" i="10" s="1"/>
  <c r="W22" i="10"/>
  <c r="U22" i="10"/>
  <c r="U37" i="10" s="1"/>
  <c r="T22" i="10"/>
  <c r="R22" i="10"/>
  <c r="R37" i="10" s="1"/>
  <c r="Q22" i="10"/>
  <c r="O22" i="10"/>
  <c r="O37" i="10" s="1"/>
  <c r="N22" i="10"/>
  <c r="L22" i="10"/>
  <c r="L37" i="10" s="1"/>
  <c r="K22" i="10"/>
  <c r="I22" i="10"/>
  <c r="I37" i="10" s="1"/>
  <c r="H22" i="10"/>
  <c r="F22" i="10"/>
  <c r="F37" i="10" s="1"/>
  <c r="E22" i="10"/>
  <c r="AG21" i="10"/>
  <c r="AF21" i="10"/>
  <c r="AD21" i="10"/>
  <c r="AC21" i="10"/>
  <c r="AC37" i="10" s="1"/>
  <c r="AA21" i="10"/>
  <c r="Z21" i="10"/>
  <c r="X21" i="10"/>
  <c r="W21" i="10"/>
  <c r="U21" i="10"/>
  <c r="T21" i="10"/>
  <c r="T37" i="10" s="1"/>
  <c r="R21" i="10"/>
  <c r="Q21" i="10"/>
  <c r="Q37" i="10" s="1"/>
  <c r="O21" i="10"/>
  <c r="N21" i="10"/>
  <c r="L21" i="10"/>
  <c r="K21" i="10"/>
  <c r="K37" i="10" s="1"/>
  <c r="I21" i="10"/>
  <c r="H21" i="10"/>
  <c r="H37" i="10" s="1"/>
  <c r="F21" i="10"/>
  <c r="E21" i="10"/>
  <c r="E37" i="10" s="1"/>
  <c r="V17" i="10"/>
  <c r="X24" i="10" s="1"/>
  <c r="P17" i="10"/>
  <c r="Q53" i="10" s="1"/>
  <c r="G96" i="11" l="1"/>
  <c r="H88" i="11" s="1"/>
  <c r="H90" i="11" s="1"/>
  <c r="H92" i="11" s="1"/>
  <c r="H96" i="11" s="1"/>
  <c r="I88" i="11" s="1"/>
  <c r="I90" i="11" s="1"/>
  <c r="I92" i="11" s="1"/>
  <c r="I96" i="11" s="1"/>
  <c r="J88" i="11" s="1"/>
  <c r="J90" i="11" s="1"/>
  <c r="J58" i="11"/>
  <c r="I58" i="11"/>
  <c r="G58" i="11"/>
  <c r="F58" i="11"/>
  <c r="H72" i="11"/>
  <c r="G28" i="11"/>
  <c r="G32" i="11" s="1"/>
  <c r="G29" i="11"/>
  <c r="G33" i="11" s="1"/>
  <c r="G30" i="11"/>
  <c r="G34" i="11" s="1"/>
  <c r="G56" i="11" s="1"/>
  <c r="G59" i="11" s="1"/>
  <c r="G63" i="11" s="1"/>
  <c r="G65" i="11" s="1"/>
  <c r="G66" i="11" s="1"/>
  <c r="G39" i="11" s="1"/>
  <c r="F28" i="11"/>
  <c r="F32" i="11" s="1"/>
  <c r="F29" i="11"/>
  <c r="F33" i="11" s="1"/>
  <c r="F30" i="11"/>
  <c r="F34" i="11" s="1"/>
  <c r="F56" i="11" s="1"/>
  <c r="F59" i="11" s="1"/>
  <c r="F63" i="11" s="1"/>
  <c r="F65" i="11" s="1"/>
  <c r="F66" i="11" s="1"/>
  <c r="F39" i="11" s="1"/>
  <c r="M58" i="11"/>
  <c r="L58" i="11"/>
  <c r="H38" i="11"/>
  <c r="G79" i="11"/>
  <c r="H76" i="11" s="1"/>
  <c r="N37" i="10"/>
  <c r="Z37" i="10"/>
  <c r="AF37" i="10"/>
  <c r="L69" i="10"/>
  <c r="W37" i="10"/>
  <c r="Q24" i="10"/>
  <c r="T61" i="10"/>
  <c r="R61" i="10"/>
  <c r="Q61" i="10"/>
  <c r="E78" i="10"/>
  <c r="E89" i="10"/>
  <c r="E74" i="10"/>
  <c r="G69" i="10"/>
  <c r="F78" i="10"/>
  <c r="R24" i="10"/>
  <c r="M17" i="10"/>
  <c r="Y17" i="10"/>
  <c r="W24" i="10"/>
  <c r="W53" i="10"/>
  <c r="H78" i="10"/>
  <c r="J38" i="11" l="1"/>
  <c r="J57" i="11" s="1"/>
  <c r="I38" i="11"/>
  <c r="I57" i="11" s="1"/>
  <c r="H74" i="11"/>
  <c r="H81" i="11"/>
  <c r="K38" i="11"/>
  <c r="G82" i="11"/>
  <c r="G83" i="11" s="1"/>
  <c r="H20" i="11" s="1"/>
  <c r="G35" i="11"/>
  <c r="G41" i="11" s="1"/>
  <c r="G44" i="11" s="1"/>
  <c r="G46" i="11" s="1"/>
  <c r="J92" i="11"/>
  <c r="F35" i="11"/>
  <c r="F41" i="11" s="1"/>
  <c r="P58" i="11"/>
  <c r="O58" i="11"/>
  <c r="M69" i="10"/>
  <c r="L86" i="10"/>
  <c r="X61" i="10"/>
  <c r="W61" i="10"/>
  <c r="AA24" i="10"/>
  <c r="Z24" i="10"/>
  <c r="Z53" i="10"/>
  <c r="AB17" i="10"/>
  <c r="F72" i="10"/>
  <c r="N53" i="10"/>
  <c r="O24" i="10"/>
  <c r="J17" i="10"/>
  <c r="N24" i="10"/>
  <c r="E90" i="10"/>
  <c r="E91" i="10"/>
  <c r="E79" i="10"/>
  <c r="F76" i="10" s="1"/>
  <c r="D38" i="10"/>
  <c r="F69" i="10"/>
  <c r="G86" i="10"/>
  <c r="M38" i="11" l="1"/>
  <c r="M57" i="11" s="1"/>
  <c r="L38" i="11"/>
  <c r="L57" i="11" s="1"/>
  <c r="I20" i="11"/>
  <c r="I25" i="11" s="1"/>
  <c r="J20" i="11"/>
  <c r="J25" i="11" s="1"/>
  <c r="I72" i="11"/>
  <c r="H79" i="11"/>
  <c r="I76" i="11" s="1"/>
  <c r="R58" i="11"/>
  <c r="S58" i="11"/>
  <c r="J96" i="11"/>
  <c r="K88" i="11" s="1"/>
  <c r="K90" i="11" s="1"/>
  <c r="E82" i="10"/>
  <c r="N69" i="10"/>
  <c r="N86" i="10" s="1"/>
  <c r="M86" i="10"/>
  <c r="F77" i="10"/>
  <c r="G38" i="10" s="1"/>
  <c r="F81" i="10"/>
  <c r="F74" i="10"/>
  <c r="AD24" i="10"/>
  <c r="AE17" i="10"/>
  <c r="AC53" i="10"/>
  <c r="AC24" i="10"/>
  <c r="E92" i="10"/>
  <c r="E95" i="10" s="1"/>
  <c r="E96" i="10" s="1"/>
  <c r="K24" i="10"/>
  <c r="L24" i="10"/>
  <c r="G17" i="10"/>
  <c r="K53" i="10"/>
  <c r="AA61" i="10"/>
  <c r="Z61" i="10"/>
  <c r="F38" i="10"/>
  <c r="F57" i="10" s="1"/>
  <c r="E38" i="10"/>
  <c r="E57" i="10" s="1"/>
  <c r="E69" i="10"/>
  <c r="E86" i="10" s="1"/>
  <c r="F86" i="10"/>
  <c r="O61" i="10"/>
  <c r="N61" i="10"/>
  <c r="H82" i="11" l="1"/>
  <c r="H83" i="11" s="1"/>
  <c r="K20" i="11" s="1"/>
  <c r="I81" i="11"/>
  <c r="I74" i="11"/>
  <c r="N38" i="11"/>
  <c r="I28" i="11"/>
  <c r="I32" i="11" s="1"/>
  <c r="I29" i="11"/>
  <c r="I33" i="11" s="1"/>
  <c r="I30" i="11"/>
  <c r="I34" i="11" s="1"/>
  <c r="I56" i="11" s="1"/>
  <c r="I59" i="11" s="1"/>
  <c r="I63" i="11" s="1"/>
  <c r="I65" i="11" s="1"/>
  <c r="I66" i="11" s="1"/>
  <c r="I39" i="11" s="1"/>
  <c r="K92" i="11"/>
  <c r="J29" i="11"/>
  <c r="J33" i="11" s="1"/>
  <c r="J30" i="11"/>
  <c r="J34" i="11" s="1"/>
  <c r="J56" i="11" s="1"/>
  <c r="J59" i="11" s="1"/>
  <c r="J63" i="11" s="1"/>
  <c r="J65" i="11" s="1"/>
  <c r="J66" i="11" s="1"/>
  <c r="J39" i="11" s="1"/>
  <c r="J28" i="11"/>
  <c r="J32" i="11" s="1"/>
  <c r="F88" i="10"/>
  <c r="F90" i="10" s="1"/>
  <c r="E83" i="10"/>
  <c r="D20" i="10" s="1"/>
  <c r="F92" i="10"/>
  <c r="F95" i="10" s="1"/>
  <c r="D17" i="10"/>
  <c r="E53" i="10"/>
  <c r="I24" i="10"/>
  <c r="H24" i="10"/>
  <c r="H53" i="10"/>
  <c r="AD61" i="10"/>
  <c r="AC61" i="10"/>
  <c r="AF24" i="10"/>
  <c r="AF53" i="10"/>
  <c r="AG24" i="10"/>
  <c r="L61" i="10"/>
  <c r="K61" i="10"/>
  <c r="F58" i="10"/>
  <c r="E58" i="10"/>
  <c r="I38" i="10"/>
  <c r="I57" i="10" s="1"/>
  <c r="H38" i="10"/>
  <c r="H57" i="10" s="1"/>
  <c r="G72" i="10"/>
  <c r="F79" i="10"/>
  <c r="G76" i="10" s="1"/>
  <c r="J35" i="11" l="1"/>
  <c r="J41" i="11" s="1"/>
  <c r="J44" i="11" s="1"/>
  <c r="J46" i="11" s="1"/>
  <c r="I35" i="11"/>
  <c r="I41" i="11" s="1"/>
  <c r="O38" i="11"/>
  <c r="O57" i="11" s="1"/>
  <c r="P38" i="11"/>
  <c r="P57" i="11" s="1"/>
  <c r="U58" i="11"/>
  <c r="V58" i="11"/>
  <c r="I79" i="11"/>
  <c r="J76" i="11" s="1"/>
  <c r="J72" i="11"/>
  <c r="K96" i="11"/>
  <c r="L88" i="11" s="1"/>
  <c r="L90" i="11" s="1"/>
  <c r="L20" i="11"/>
  <c r="L25" i="11" s="1"/>
  <c r="M20" i="11"/>
  <c r="M25" i="11" s="1"/>
  <c r="E20" i="10"/>
  <c r="F20" i="10"/>
  <c r="F61" i="10"/>
  <c r="E61" i="10"/>
  <c r="I61" i="10"/>
  <c r="H61" i="10"/>
  <c r="G77" i="10"/>
  <c r="J38" i="10" s="1"/>
  <c r="G81" i="10"/>
  <c r="G74" i="10"/>
  <c r="AG61" i="10"/>
  <c r="AF61" i="10"/>
  <c r="F24" i="10"/>
  <c r="F25" i="10" s="1"/>
  <c r="E24" i="10"/>
  <c r="E25" i="10" s="1"/>
  <c r="I58" i="10"/>
  <c r="H58" i="10"/>
  <c r="F82" i="10"/>
  <c r="F96" i="10"/>
  <c r="L29" i="11" l="1"/>
  <c r="L33" i="11" s="1"/>
  <c r="L30" i="11"/>
  <c r="L34" i="11" s="1"/>
  <c r="L56" i="11" s="1"/>
  <c r="L59" i="11" s="1"/>
  <c r="L63" i="11" s="1"/>
  <c r="L65" i="11" s="1"/>
  <c r="L66" i="11" s="1"/>
  <c r="L39" i="11" s="1"/>
  <c r="L28" i="11"/>
  <c r="L32" i="11" s="1"/>
  <c r="M30" i="11"/>
  <c r="M34" i="11" s="1"/>
  <c r="M56" i="11" s="1"/>
  <c r="M59" i="11" s="1"/>
  <c r="M63" i="11" s="1"/>
  <c r="M65" i="11" s="1"/>
  <c r="M66" i="11" s="1"/>
  <c r="M39" i="11" s="1"/>
  <c r="M29" i="11"/>
  <c r="M33" i="11" s="1"/>
  <c r="M28" i="11"/>
  <c r="M32" i="11" s="1"/>
  <c r="M35" i="11" s="1"/>
  <c r="I82" i="11"/>
  <c r="I83" i="11" s="1"/>
  <c r="N20" i="11" s="1"/>
  <c r="L92" i="11"/>
  <c r="J81" i="11"/>
  <c r="J74" i="11"/>
  <c r="Q38" i="11"/>
  <c r="F83" i="10"/>
  <c r="G20" i="10" s="1"/>
  <c r="G88" i="10"/>
  <c r="G90" i="10" s="1"/>
  <c r="K38" i="10"/>
  <c r="K57" i="10" s="1"/>
  <c r="L38" i="10"/>
  <c r="L57" i="10" s="1"/>
  <c r="G92" i="10"/>
  <c r="G95" i="10" s="1"/>
  <c r="G96" i="10" s="1"/>
  <c r="I20" i="10"/>
  <c r="I25" i="10" s="1"/>
  <c r="H20" i="10"/>
  <c r="H25" i="10" s="1"/>
  <c r="F29" i="10"/>
  <c r="F33" i="10" s="1"/>
  <c r="F30" i="10"/>
  <c r="F34" i="10" s="1"/>
  <c r="F56" i="10" s="1"/>
  <c r="F59" i="10" s="1"/>
  <c r="F63" i="10" s="1"/>
  <c r="F65" i="10" s="1"/>
  <c r="F66" i="10" s="1"/>
  <c r="F39" i="10" s="1"/>
  <c r="F28" i="10"/>
  <c r="F32" i="10" s="1"/>
  <c r="G79" i="10"/>
  <c r="H76" i="10" s="1"/>
  <c r="H72" i="10"/>
  <c r="E28" i="10"/>
  <c r="E32" i="10" s="1"/>
  <c r="E29" i="10"/>
  <c r="E33" i="10" s="1"/>
  <c r="E30" i="10"/>
  <c r="E34" i="10" s="1"/>
  <c r="E56" i="10" s="1"/>
  <c r="E59" i="10" s="1"/>
  <c r="E63" i="10" s="1"/>
  <c r="E65" i="10" s="1"/>
  <c r="E66" i="10" s="1"/>
  <c r="E39" i="10" s="1"/>
  <c r="M41" i="11" l="1"/>
  <c r="M44" i="11" s="1"/>
  <c r="M46" i="11" s="1"/>
  <c r="L35" i="11"/>
  <c r="L41" i="11" s="1"/>
  <c r="P20" i="11"/>
  <c r="P25" i="11" s="1"/>
  <c r="O20" i="11"/>
  <c r="O25" i="11" s="1"/>
  <c r="K72" i="11"/>
  <c r="Y58" i="11"/>
  <c r="X58" i="11"/>
  <c r="S38" i="11"/>
  <c r="S57" i="11" s="1"/>
  <c r="R38" i="11"/>
  <c r="R57" i="11" s="1"/>
  <c r="L96" i="11"/>
  <c r="M88" i="11" s="1"/>
  <c r="M90" i="11" s="1"/>
  <c r="J79" i="11"/>
  <c r="K76" i="11" s="1"/>
  <c r="H88" i="10"/>
  <c r="H90" i="10" s="1"/>
  <c r="G82" i="10"/>
  <c r="E35" i="10"/>
  <c r="E41" i="10" s="1"/>
  <c r="H30" i="10"/>
  <c r="H34" i="10" s="1"/>
  <c r="H56" i="10" s="1"/>
  <c r="H59" i="10" s="1"/>
  <c r="H63" i="10" s="1"/>
  <c r="H65" i="10" s="1"/>
  <c r="H66" i="10" s="1"/>
  <c r="H39" i="10" s="1"/>
  <c r="H28" i="10"/>
  <c r="H32" i="10" s="1"/>
  <c r="H29" i="10"/>
  <c r="H33" i="10" s="1"/>
  <c r="I29" i="10"/>
  <c r="I33" i="10" s="1"/>
  <c r="I28" i="10"/>
  <c r="I32" i="10" s="1"/>
  <c r="I30" i="10"/>
  <c r="I34" i="10" s="1"/>
  <c r="I56" i="10" s="1"/>
  <c r="I59" i="10" s="1"/>
  <c r="I63" i="10" s="1"/>
  <c r="I65" i="10" s="1"/>
  <c r="I66" i="10" s="1"/>
  <c r="I39" i="10" s="1"/>
  <c r="H92" i="10"/>
  <c r="H95" i="10" s="1"/>
  <c r="K58" i="10"/>
  <c r="L58" i="10"/>
  <c r="H81" i="10"/>
  <c r="H74" i="10"/>
  <c r="H77" i="10"/>
  <c r="M38" i="10" s="1"/>
  <c r="F35" i="10"/>
  <c r="F41" i="10" s="1"/>
  <c r="F44" i="10" s="1"/>
  <c r="F46" i="10" s="1"/>
  <c r="K74" i="11" l="1"/>
  <c r="T38" i="11"/>
  <c r="K81" i="11"/>
  <c r="J82" i="11"/>
  <c r="J83" i="11" s="1"/>
  <c r="Q20" i="11" s="1"/>
  <c r="M92" i="11"/>
  <c r="O30" i="11"/>
  <c r="O34" i="11" s="1"/>
  <c r="O56" i="11" s="1"/>
  <c r="O59" i="11" s="1"/>
  <c r="O63" i="11" s="1"/>
  <c r="O65" i="11" s="1"/>
  <c r="O66" i="11" s="1"/>
  <c r="O39" i="11" s="1"/>
  <c r="O29" i="11"/>
  <c r="O33" i="11" s="1"/>
  <c r="O28" i="11"/>
  <c r="O32" i="11" s="1"/>
  <c r="P28" i="11"/>
  <c r="P32" i="11" s="1"/>
  <c r="P30" i="11"/>
  <c r="P34" i="11" s="1"/>
  <c r="P56" i="11" s="1"/>
  <c r="P59" i="11" s="1"/>
  <c r="P63" i="11" s="1"/>
  <c r="P65" i="11" s="1"/>
  <c r="P66" i="11" s="1"/>
  <c r="P39" i="11" s="1"/>
  <c r="P29" i="11"/>
  <c r="P33" i="11" s="1"/>
  <c r="G83" i="10"/>
  <c r="J20" i="10" s="1"/>
  <c r="N58" i="10"/>
  <c r="O58" i="10"/>
  <c r="I72" i="10"/>
  <c r="H35" i="10"/>
  <c r="H41" i="10" s="1"/>
  <c r="I35" i="10"/>
  <c r="I41" i="10" s="1"/>
  <c r="I44" i="10" s="1"/>
  <c r="I46" i="10" s="1"/>
  <c r="H79" i="10"/>
  <c r="I76" i="10" s="1"/>
  <c r="N38" i="10"/>
  <c r="N57" i="10" s="1"/>
  <c r="O38" i="10"/>
  <c r="O57" i="10" s="1"/>
  <c r="H96" i="10"/>
  <c r="K79" i="11" l="1"/>
  <c r="L76" i="11" s="1"/>
  <c r="S20" i="11"/>
  <c r="S25" i="11" s="1"/>
  <c r="R20" i="11"/>
  <c r="R25" i="11" s="1"/>
  <c r="AB58" i="11"/>
  <c r="AA58" i="11"/>
  <c r="M96" i="11"/>
  <c r="N88" i="11" s="1"/>
  <c r="N90" i="11" s="1"/>
  <c r="O35" i="11"/>
  <c r="O41" i="11" s="1"/>
  <c r="U38" i="11"/>
  <c r="U57" i="11" s="1"/>
  <c r="V38" i="11"/>
  <c r="V57" i="11" s="1"/>
  <c r="P35" i="11"/>
  <c r="P41" i="11" s="1"/>
  <c r="P44" i="11" s="1"/>
  <c r="P46" i="11" s="1"/>
  <c r="L72" i="11"/>
  <c r="I88" i="10"/>
  <c r="K20" i="10"/>
  <c r="K25" i="10" s="1"/>
  <c r="L20" i="10"/>
  <c r="L25" i="10" s="1"/>
  <c r="H82" i="10"/>
  <c r="I81" i="10"/>
  <c r="I77" i="10"/>
  <c r="K82" i="11" l="1"/>
  <c r="K83" i="11" s="1"/>
  <c r="T20" i="11" s="1"/>
  <c r="V20" i="11" s="1"/>
  <c r="V25" i="11" s="1"/>
  <c r="N92" i="11"/>
  <c r="N96" i="11" s="1"/>
  <c r="O88" i="11" s="1"/>
  <c r="O90" i="11" s="1"/>
  <c r="R28" i="11"/>
  <c r="R32" i="11" s="1"/>
  <c r="R30" i="11"/>
  <c r="R34" i="11" s="1"/>
  <c r="R56" i="11" s="1"/>
  <c r="R59" i="11" s="1"/>
  <c r="R63" i="11" s="1"/>
  <c r="R65" i="11" s="1"/>
  <c r="R66" i="11" s="1"/>
  <c r="R39" i="11" s="1"/>
  <c r="R29" i="11"/>
  <c r="R33" i="11" s="1"/>
  <c r="L74" i="11"/>
  <c r="L81" i="11"/>
  <c r="S28" i="11"/>
  <c r="S32" i="11" s="1"/>
  <c r="S29" i="11"/>
  <c r="S33" i="11" s="1"/>
  <c r="S30" i="11"/>
  <c r="S34" i="11" s="1"/>
  <c r="S56" i="11" s="1"/>
  <c r="S59" i="11" s="1"/>
  <c r="S63" i="11" s="1"/>
  <c r="S65" i="11" s="1"/>
  <c r="S66" i="11" s="1"/>
  <c r="S39" i="11" s="1"/>
  <c r="L30" i="10"/>
  <c r="L34" i="10" s="1"/>
  <c r="L56" i="10" s="1"/>
  <c r="L59" i="10" s="1"/>
  <c r="L63" i="10" s="1"/>
  <c r="L65" i="10" s="1"/>
  <c r="L66" i="10" s="1"/>
  <c r="L39" i="10" s="1"/>
  <c r="L29" i="10"/>
  <c r="L33" i="10" s="1"/>
  <c r="L28" i="10"/>
  <c r="L32" i="10" s="1"/>
  <c r="L35" i="10" s="1"/>
  <c r="L41" i="10" s="1"/>
  <c r="L44" i="10" s="1"/>
  <c r="L46" i="10" s="1"/>
  <c r="K29" i="10"/>
  <c r="K33" i="10" s="1"/>
  <c r="K28" i="10"/>
  <c r="K32" i="10" s="1"/>
  <c r="K30" i="10"/>
  <c r="K34" i="10" s="1"/>
  <c r="K56" i="10" s="1"/>
  <c r="K59" i="10" s="1"/>
  <c r="K63" i="10" s="1"/>
  <c r="K65" i="10" s="1"/>
  <c r="K66" i="10" s="1"/>
  <c r="K39" i="10" s="1"/>
  <c r="H83" i="10"/>
  <c r="M20" i="10" s="1"/>
  <c r="N20" i="10" s="1"/>
  <c r="N25" i="10" s="1"/>
  <c r="O20" i="10"/>
  <c r="O25" i="10" s="1"/>
  <c r="U20" i="11" l="1"/>
  <c r="U25" i="11" s="1"/>
  <c r="U30" i="11" s="1"/>
  <c r="U34" i="11" s="1"/>
  <c r="U56" i="11" s="1"/>
  <c r="U59" i="11" s="1"/>
  <c r="U63" i="11" s="1"/>
  <c r="U65" i="11" s="1"/>
  <c r="U66" i="11" s="1"/>
  <c r="U39" i="11" s="1"/>
  <c r="W38" i="11"/>
  <c r="L79" i="11"/>
  <c r="M76" i="11" s="1"/>
  <c r="R35" i="11"/>
  <c r="R41" i="11" s="1"/>
  <c r="AE58" i="11"/>
  <c r="AD58" i="11"/>
  <c r="O92" i="11"/>
  <c r="S35" i="11"/>
  <c r="S41" i="11" s="1"/>
  <c r="S44" i="11" s="1"/>
  <c r="S46" i="11" s="1"/>
  <c r="M72" i="11"/>
  <c r="V29" i="11"/>
  <c r="V33" i="11" s="1"/>
  <c r="V30" i="11"/>
  <c r="V34" i="11" s="1"/>
  <c r="V56" i="11" s="1"/>
  <c r="V59" i="11" s="1"/>
  <c r="V63" i="11" s="1"/>
  <c r="V65" i="11" s="1"/>
  <c r="V66" i="11" s="1"/>
  <c r="V39" i="11" s="1"/>
  <c r="V28" i="11"/>
  <c r="V32" i="11" s="1"/>
  <c r="K35" i="10"/>
  <c r="K41" i="10" s="1"/>
  <c r="O30" i="10"/>
  <c r="O34" i="10" s="1"/>
  <c r="O56" i="10" s="1"/>
  <c r="O59" i="10" s="1"/>
  <c r="O63" i="10" s="1"/>
  <c r="O65" i="10" s="1"/>
  <c r="O66" i="10" s="1"/>
  <c r="O39" i="10" s="1"/>
  <c r="O28" i="10"/>
  <c r="O32" i="10" s="1"/>
  <c r="O29" i="10"/>
  <c r="O33" i="10" s="1"/>
  <c r="N29" i="10"/>
  <c r="N33" i="10" s="1"/>
  <c r="N30" i="10"/>
  <c r="N34" i="10" s="1"/>
  <c r="N56" i="10" s="1"/>
  <c r="N59" i="10" s="1"/>
  <c r="N63" i="10" s="1"/>
  <c r="N65" i="10" s="1"/>
  <c r="N66" i="10" s="1"/>
  <c r="N39" i="10" s="1"/>
  <c r="N28" i="10"/>
  <c r="N32" i="10" s="1"/>
  <c r="U28" i="11" l="1"/>
  <c r="U32" i="11" s="1"/>
  <c r="U29" i="11"/>
  <c r="U33" i="11" s="1"/>
  <c r="L82" i="11"/>
  <c r="L83" i="11" s="1"/>
  <c r="W20" i="11" s="1"/>
  <c r="X20" i="11" s="1"/>
  <c r="X25" i="11" s="1"/>
  <c r="AH58" i="11"/>
  <c r="AG58" i="11"/>
  <c r="Z38" i="11"/>
  <c r="M74" i="11"/>
  <c r="M81" i="11"/>
  <c r="O96" i="11"/>
  <c r="P88" i="11" s="1"/>
  <c r="P90" i="11" s="1"/>
  <c r="V35" i="11"/>
  <c r="V41" i="11" s="1"/>
  <c r="V44" i="11" s="1"/>
  <c r="Y38" i="11"/>
  <c r="Y57" i="11" s="1"/>
  <c r="X38" i="11"/>
  <c r="X57" i="11" s="1"/>
  <c r="N35" i="10"/>
  <c r="N41" i="10"/>
  <c r="O35" i="10"/>
  <c r="O41" i="10" s="1"/>
  <c r="O44" i="10" s="1"/>
  <c r="O46" i="10" s="1"/>
  <c r="U35" i="11" l="1"/>
  <c r="U41" i="11" s="1"/>
  <c r="Y20" i="11"/>
  <c r="Y25" i="11" s="1"/>
  <c r="Y30" i="11" s="1"/>
  <c r="Y34" i="11" s="1"/>
  <c r="Y56" i="11" s="1"/>
  <c r="Y59" i="11" s="1"/>
  <c r="Y63" i="11" s="1"/>
  <c r="Y65" i="11" s="1"/>
  <c r="Y66" i="11" s="1"/>
  <c r="Y39" i="11" s="1"/>
  <c r="AB38" i="11"/>
  <c r="AB57" i="11" s="1"/>
  <c r="AA38" i="11"/>
  <c r="AA57" i="11" s="1"/>
  <c r="M79" i="11"/>
  <c r="N76" i="11" s="1"/>
  <c r="N72" i="11"/>
  <c r="V48" i="11"/>
  <c r="V46" i="11"/>
  <c r="X29" i="11"/>
  <c r="X33" i="11" s="1"/>
  <c r="X30" i="11"/>
  <c r="X34" i="11" s="1"/>
  <c r="X56" i="11" s="1"/>
  <c r="X59" i="11" s="1"/>
  <c r="X63" i="11" s="1"/>
  <c r="X65" i="11" s="1"/>
  <c r="X66" i="11" s="1"/>
  <c r="X39" i="11" s="1"/>
  <c r="X28" i="11"/>
  <c r="X32" i="11" s="1"/>
  <c r="P92" i="11"/>
  <c r="P96" i="11" s="1"/>
  <c r="Q88" i="11" s="1"/>
  <c r="Q90" i="11" s="1"/>
  <c r="N73" i="9"/>
  <c r="M73" i="9"/>
  <c r="L73" i="9"/>
  <c r="K73" i="9"/>
  <c r="K78" i="9" s="1"/>
  <c r="J73" i="9"/>
  <c r="I73" i="9"/>
  <c r="I78" i="9" s="1"/>
  <c r="H73" i="9"/>
  <c r="F89" i="9"/>
  <c r="F91" i="9" s="1"/>
  <c r="G73" i="9"/>
  <c r="G78" i="9" s="1"/>
  <c r="L89" i="9"/>
  <c r="L91" i="9" s="1"/>
  <c r="J89" i="9"/>
  <c r="J91" i="9" s="1"/>
  <c r="I89" i="9"/>
  <c r="I91" i="9" s="1"/>
  <c r="J86" i="9"/>
  <c r="E81" i="9"/>
  <c r="N78" i="9"/>
  <c r="E77" i="9"/>
  <c r="N89" i="9"/>
  <c r="N91" i="9" s="1"/>
  <c r="L78" i="9"/>
  <c r="J78" i="9"/>
  <c r="G89" i="9"/>
  <c r="G91" i="9" s="1"/>
  <c r="K69" i="9"/>
  <c r="I69" i="9"/>
  <c r="I86" i="9" s="1"/>
  <c r="H69" i="9"/>
  <c r="H86" i="9" s="1"/>
  <c r="G69" i="9"/>
  <c r="F69" i="9" s="1"/>
  <c r="W53" i="9"/>
  <c r="T53" i="9"/>
  <c r="X37" i="9"/>
  <c r="W37" i="9"/>
  <c r="L37" i="9"/>
  <c r="K37" i="9"/>
  <c r="C27" i="9"/>
  <c r="C60" i="9" s="1"/>
  <c r="B27" i="9"/>
  <c r="B60" i="9" s="1"/>
  <c r="X61" i="9" s="1"/>
  <c r="X24" i="9"/>
  <c r="U24" i="9"/>
  <c r="T24" i="9"/>
  <c r="AG22" i="9"/>
  <c r="AG37" i="9" s="1"/>
  <c r="AF22" i="9"/>
  <c r="AD22" i="9"/>
  <c r="AD37" i="9" s="1"/>
  <c r="AC22" i="9"/>
  <c r="AA22" i="9"/>
  <c r="AA37" i="9" s="1"/>
  <c r="Z22" i="9"/>
  <c r="X22" i="9"/>
  <c r="W22" i="9"/>
  <c r="U22" i="9"/>
  <c r="U37" i="9" s="1"/>
  <c r="T22" i="9"/>
  <c r="R22" i="9"/>
  <c r="R37" i="9" s="1"/>
  <c r="Q22" i="9"/>
  <c r="O22" i="9"/>
  <c r="O37" i="9" s="1"/>
  <c r="N22" i="9"/>
  <c r="L22" i="9"/>
  <c r="K22" i="9"/>
  <c r="I22" i="9"/>
  <c r="I37" i="9" s="1"/>
  <c r="H22" i="9"/>
  <c r="F22" i="9"/>
  <c r="F37" i="9" s="1"/>
  <c r="E22" i="9"/>
  <c r="AG21" i="9"/>
  <c r="AF21" i="9"/>
  <c r="AF37" i="9" s="1"/>
  <c r="AD21" i="9"/>
  <c r="AC21" i="9"/>
  <c r="AC37" i="9" s="1"/>
  <c r="AA21" i="9"/>
  <c r="Z21" i="9"/>
  <c r="Z37" i="9" s="1"/>
  <c r="X21" i="9"/>
  <c r="W21" i="9"/>
  <c r="U21" i="9"/>
  <c r="T21" i="9"/>
  <c r="T37" i="9" s="1"/>
  <c r="R21" i="9"/>
  <c r="Q21" i="9"/>
  <c r="Q37" i="9" s="1"/>
  <c r="O21" i="9"/>
  <c r="N21" i="9"/>
  <c r="N37" i="9" s="1"/>
  <c r="L21" i="9"/>
  <c r="K21" i="9"/>
  <c r="I21" i="9"/>
  <c r="H21" i="9"/>
  <c r="H37" i="9" s="1"/>
  <c r="F21" i="9"/>
  <c r="E21" i="9"/>
  <c r="E37" i="9" s="1"/>
  <c r="Y17" i="9"/>
  <c r="Z53" i="9" s="1"/>
  <c r="V17" i="9"/>
  <c r="W24" i="9" s="1"/>
  <c r="P17" i="9"/>
  <c r="Y28" i="11" l="1"/>
  <c r="Y32" i="11" s="1"/>
  <c r="Y29" i="11"/>
  <c r="Y33" i="11" s="1"/>
  <c r="X35" i="11"/>
  <c r="X41" i="11" s="1"/>
  <c r="M82" i="11"/>
  <c r="M83" i="11" s="1"/>
  <c r="Z20" i="11" s="1"/>
  <c r="AK58" i="11"/>
  <c r="AJ58" i="11"/>
  <c r="AC38" i="11"/>
  <c r="N81" i="11"/>
  <c r="N74" i="11"/>
  <c r="Q92" i="11"/>
  <c r="AA61" i="9"/>
  <c r="Z61" i="9"/>
  <c r="R24" i="9"/>
  <c r="Q53" i="9"/>
  <c r="Q24" i="9"/>
  <c r="M17" i="9"/>
  <c r="T61" i="9"/>
  <c r="E78" i="9"/>
  <c r="E89" i="9"/>
  <c r="E74" i="9"/>
  <c r="E69" i="9"/>
  <c r="E86" i="9" s="1"/>
  <c r="F86" i="9"/>
  <c r="G86" i="9"/>
  <c r="W61" i="9"/>
  <c r="U61" i="9"/>
  <c r="AA24" i="9"/>
  <c r="H89" i="9"/>
  <c r="H91" i="9" s="1"/>
  <c r="H78" i="9"/>
  <c r="M78" i="9"/>
  <c r="M89" i="9"/>
  <c r="M91" i="9" s="1"/>
  <c r="AB17" i="9"/>
  <c r="Z24" i="9"/>
  <c r="K86" i="9"/>
  <c r="L69" i="9"/>
  <c r="F78" i="9"/>
  <c r="K89" i="9"/>
  <c r="K91" i="9" s="1"/>
  <c r="Y35" i="11" l="1"/>
  <c r="Y41" i="11" s="1"/>
  <c r="Y44" i="11" s="1"/>
  <c r="Y46" i="11" s="1"/>
  <c r="O72" i="11"/>
  <c r="AE38" i="11"/>
  <c r="AE57" i="11" s="1"/>
  <c r="AD38" i="11"/>
  <c r="AD57" i="11" s="1"/>
  <c r="AN58" i="11"/>
  <c r="AM58" i="11"/>
  <c r="Q96" i="11"/>
  <c r="R88" i="11" s="1"/>
  <c r="R90" i="11" s="1"/>
  <c r="N79" i="11"/>
  <c r="O76" i="11" s="1"/>
  <c r="AB20" i="11"/>
  <c r="AB25" i="11" s="1"/>
  <c r="AA20" i="11"/>
  <c r="AA25" i="11" s="1"/>
  <c r="M69" i="9"/>
  <c r="L86" i="9"/>
  <c r="D38" i="9"/>
  <c r="E79" i="9"/>
  <c r="F76" i="9" s="1"/>
  <c r="N53" i="9"/>
  <c r="N24" i="9"/>
  <c r="O24" i="9"/>
  <c r="J17" i="9"/>
  <c r="AD24" i="9"/>
  <c r="AE17" i="9"/>
  <c r="AC24" i="9"/>
  <c r="AC53" i="9"/>
  <c r="R61" i="9"/>
  <c r="Q61" i="9"/>
  <c r="F72" i="9"/>
  <c r="E90" i="9"/>
  <c r="E91" i="9"/>
  <c r="R92" i="11" l="1"/>
  <c r="AA30" i="11"/>
  <c r="AA34" i="11" s="1"/>
  <c r="AA56" i="11" s="1"/>
  <c r="AA59" i="11" s="1"/>
  <c r="AA63" i="11" s="1"/>
  <c r="AA65" i="11" s="1"/>
  <c r="AA66" i="11" s="1"/>
  <c r="AA39" i="11" s="1"/>
  <c r="AA28" i="11"/>
  <c r="AA32" i="11" s="1"/>
  <c r="AA29" i="11"/>
  <c r="AA33" i="11" s="1"/>
  <c r="AB28" i="11"/>
  <c r="AB32" i="11" s="1"/>
  <c r="AB30" i="11"/>
  <c r="AB34" i="11" s="1"/>
  <c r="AB56" i="11" s="1"/>
  <c r="AB59" i="11" s="1"/>
  <c r="AB63" i="11" s="1"/>
  <c r="AB65" i="11" s="1"/>
  <c r="AB66" i="11" s="1"/>
  <c r="AB39" i="11" s="1"/>
  <c r="AB29" i="11"/>
  <c r="AB33" i="11" s="1"/>
  <c r="N82" i="11"/>
  <c r="N83" i="11" s="1"/>
  <c r="AC20" i="11" s="1"/>
  <c r="O81" i="11"/>
  <c r="AF38" i="11"/>
  <c r="O74" i="11"/>
  <c r="E82" i="9"/>
  <c r="E83" i="9" s="1"/>
  <c r="D20" i="9" s="1"/>
  <c r="F20" i="9"/>
  <c r="E20" i="9"/>
  <c r="K53" i="9"/>
  <c r="K24" i="9"/>
  <c r="G17" i="9"/>
  <c r="L24" i="9"/>
  <c r="O61" i="9"/>
  <c r="N61" i="9"/>
  <c r="AD61" i="9"/>
  <c r="AC61" i="9"/>
  <c r="F38" i="9"/>
  <c r="F57" i="9" s="1"/>
  <c r="E38" i="9"/>
  <c r="E57" i="9" s="1"/>
  <c r="AG24" i="9"/>
  <c r="AF53" i="9"/>
  <c r="AF24" i="9"/>
  <c r="F77" i="9"/>
  <c r="G38" i="9" s="1"/>
  <c r="F81" i="9"/>
  <c r="F74" i="9"/>
  <c r="E92" i="9"/>
  <c r="E96" i="9" s="1"/>
  <c r="E97" i="9" s="1"/>
  <c r="F88" i="9" s="1"/>
  <c r="F90" i="9" s="1"/>
  <c r="N69" i="9"/>
  <c r="N86" i="9" s="1"/>
  <c r="M86" i="9"/>
  <c r="AB35" i="11" l="1"/>
  <c r="AB41" i="11" s="1"/>
  <c r="AB44" i="11" s="1"/>
  <c r="AB46" i="11" s="1"/>
  <c r="P72" i="11"/>
  <c r="AA35" i="11"/>
  <c r="AA41" i="11" s="1"/>
  <c r="O79" i="11"/>
  <c r="P76" i="11" s="1"/>
  <c r="AP58" i="11"/>
  <c r="AQ58" i="11"/>
  <c r="AH38" i="11"/>
  <c r="AH57" i="11" s="1"/>
  <c r="AG38" i="11"/>
  <c r="AG57" i="11" s="1"/>
  <c r="AE20" i="11"/>
  <c r="AE25" i="11" s="1"/>
  <c r="AD20" i="11"/>
  <c r="AD25" i="11" s="1"/>
  <c r="R96" i="11"/>
  <c r="S88" i="11" s="1"/>
  <c r="S90" i="11" s="1"/>
  <c r="F58" i="9"/>
  <c r="E58" i="9"/>
  <c r="D17" i="9"/>
  <c r="E53" i="9"/>
  <c r="I24" i="9"/>
  <c r="H24" i="9"/>
  <c r="H53" i="9"/>
  <c r="F97" i="9"/>
  <c r="G88" i="9" s="1"/>
  <c r="G90" i="9" s="1"/>
  <c r="F92" i="9"/>
  <c r="F96" i="9" s="1"/>
  <c r="G72" i="9"/>
  <c r="F79" i="9"/>
  <c r="G76" i="9" s="1"/>
  <c r="K61" i="9"/>
  <c r="L61" i="9"/>
  <c r="AG61" i="9"/>
  <c r="AF61" i="9"/>
  <c r="I38" i="9"/>
  <c r="I57" i="9" s="1"/>
  <c r="H38" i="9"/>
  <c r="H57" i="9" s="1"/>
  <c r="AD28" i="11" l="1"/>
  <c r="AD32" i="11" s="1"/>
  <c r="AD29" i="11"/>
  <c r="AD33" i="11" s="1"/>
  <c r="AD30" i="11"/>
  <c r="AD34" i="11" s="1"/>
  <c r="AD56" i="11" s="1"/>
  <c r="AD59" i="11" s="1"/>
  <c r="AD63" i="11" s="1"/>
  <c r="AD65" i="11" s="1"/>
  <c r="AD66" i="11" s="1"/>
  <c r="AD39" i="11" s="1"/>
  <c r="P74" i="11"/>
  <c r="AI38" i="11"/>
  <c r="P81" i="11"/>
  <c r="S92" i="11"/>
  <c r="S96" i="11" s="1"/>
  <c r="T88" i="11" s="1"/>
  <c r="T90" i="11" s="1"/>
  <c r="AE28" i="11"/>
  <c r="AE32" i="11" s="1"/>
  <c r="AE29" i="11"/>
  <c r="AE33" i="11" s="1"/>
  <c r="AE30" i="11"/>
  <c r="AE34" i="11" s="1"/>
  <c r="AE56" i="11" s="1"/>
  <c r="AE59" i="11" s="1"/>
  <c r="AE63" i="11" s="1"/>
  <c r="AE65" i="11" s="1"/>
  <c r="AE66" i="11" s="1"/>
  <c r="AE39" i="11" s="1"/>
  <c r="O82" i="11"/>
  <c r="O83" i="11" s="1"/>
  <c r="AF20" i="11" s="1"/>
  <c r="G92" i="9"/>
  <c r="G96" i="9" s="1"/>
  <c r="G97" i="9" s="1"/>
  <c r="H88" i="9" s="1"/>
  <c r="H90" i="9" s="1"/>
  <c r="F61" i="9"/>
  <c r="E61" i="9"/>
  <c r="I61" i="9"/>
  <c r="H61" i="9"/>
  <c r="G77" i="9"/>
  <c r="J38" i="9" s="1"/>
  <c r="G81" i="9"/>
  <c r="G74" i="9"/>
  <c r="F24" i="9"/>
  <c r="F25" i="9" s="1"/>
  <c r="E24" i="9"/>
  <c r="E25" i="9" s="1"/>
  <c r="F82" i="9"/>
  <c r="F83" i="9" s="1"/>
  <c r="G20" i="9" s="1"/>
  <c r="I58" i="9"/>
  <c r="H58" i="9"/>
  <c r="AK38" i="11" l="1"/>
  <c r="AK57" i="11" s="1"/>
  <c r="AJ38" i="11"/>
  <c r="AJ57" i="11" s="1"/>
  <c r="Q72" i="11"/>
  <c r="T92" i="11"/>
  <c r="T96" i="11" s="1"/>
  <c r="AG20" i="11"/>
  <c r="AG25" i="11" s="1"/>
  <c r="AH20" i="11"/>
  <c r="AH25" i="11" s="1"/>
  <c r="AE35" i="11"/>
  <c r="AE41" i="11" s="1"/>
  <c r="AE44" i="11" s="1"/>
  <c r="AE46" i="11" s="1"/>
  <c r="AD35" i="11"/>
  <c r="AD41" i="11" s="1"/>
  <c r="AT58" i="11"/>
  <c r="AS58" i="11"/>
  <c r="P79" i="11"/>
  <c r="Q76" i="11" s="1"/>
  <c r="H92" i="9"/>
  <c r="H96" i="9" s="1"/>
  <c r="H97" i="9" s="1"/>
  <c r="I88" i="9" s="1"/>
  <c r="I90" i="9" s="1"/>
  <c r="K38" i="9"/>
  <c r="K57" i="9" s="1"/>
  <c r="L38" i="9"/>
  <c r="L57" i="9" s="1"/>
  <c r="H20" i="9"/>
  <c r="H25" i="9" s="1"/>
  <c r="I20" i="9"/>
  <c r="I25" i="9" s="1"/>
  <c r="G79" i="9"/>
  <c r="H76" i="9" s="1"/>
  <c r="E29" i="9"/>
  <c r="E33" i="9" s="1"/>
  <c r="E30" i="9"/>
  <c r="E34" i="9" s="1"/>
  <c r="E56" i="9" s="1"/>
  <c r="E59" i="9" s="1"/>
  <c r="E63" i="9" s="1"/>
  <c r="E65" i="9" s="1"/>
  <c r="E66" i="9" s="1"/>
  <c r="E39" i="9" s="1"/>
  <c r="E28" i="9"/>
  <c r="E32" i="9" s="1"/>
  <c r="F29" i="9"/>
  <c r="F33" i="9" s="1"/>
  <c r="F28" i="9"/>
  <c r="F32" i="9" s="1"/>
  <c r="F30" i="9"/>
  <c r="F34" i="9" s="1"/>
  <c r="F56" i="9" s="1"/>
  <c r="F59" i="9" s="1"/>
  <c r="F63" i="9" s="1"/>
  <c r="F65" i="9" s="1"/>
  <c r="F66" i="9" s="1"/>
  <c r="F39" i="9" s="1"/>
  <c r="H72" i="9"/>
  <c r="L58" i="9"/>
  <c r="K58" i="9"/>
  <c r="P82" i="11" l="1"/>
  <c r="P83" i="11" s="1"/>
  <c r="AI20" i="11" s="1"/>
  <c r="AG28" i="11"/>
  <c r="AG32" i="11" s="1"/>
  <c r="AG29" i="11"/>
  <c r="AG33" i="11" s="1"/>
  <c r="AG30" i="11"/>
  <c r="AG34" i="11" s="1"/>
  <c r="AG56" i="11" s="1"/>
  <c r="AG59" i="11" s="1"/>
  <c r="AG63" i="11" s="1"/>
  <c r="AG65" i="11" s="1"/>
  <c r="AG66" i="11" s="1"/>
  <c r="AG39" i="11" s="1"/>
  <c r="AW58" i="11"/>
  <c r="AV58" i="11"/>
  <c r="Q81" i="11"/>
  <c r="Q74" i="11"/>
  <c r="AL38" i="11"/>
  <c r="AH29" i="11"/>
  <c r="AH33" i="11" s="1"/>
  <c r="AH30" i="11"/>
  <c r="AH34" i="11" s="1"/>
  <c r="AH56" i="11" s="1"/>
  <c r="AH59" i="11" s="1"/>
  <c r="AH63" i="11" s="1"/>
  <c r="AH65" i="11" s="1"/>
  <c r="AH66" i="11" s="1"/>
  <c r="AH39" i="11" s="1"/>
  <c r="AH28" i="11"/>
  <c r="AH32" i="11" s="1"/>
  <c r="AH35" i="11" s="1"/>
  <c r="F35" i="9"/>
  <c r="E35" i="9"/>
  <c r="H81" i="9"/>
  <c r="H74" i="9"/>
  <c r="H77" i="9"/>
  <c r="M38" i="9" s="1"/>
  <c r="G82" i="9"/>
  <c r="G83" i="9" s="1"/>
  <c r="J20" i="9" s="1"/>
  <c r="I29" i="9"/>
  <c r="I33" i="9" s="1"/>
  <c r="I28" i="9"/>
  <c r="I32" i="9" s="1"/>
  <c r="I35" i="9" s="1"/>
  <c r="I30" i="9"/>
  <c r="I34" i="9" s="1"/>
  <c r="I56" i="9" s="1"/>
  <c r="I59" i="9" s="1"/>
  <c r="I63" i="9" s="1"/>
  <c r="I65" i="9" s="1"/>
  <c r="I66" i="9" s="1"/>
  <c r="I39" i="9" s="1"/>
  <c r="H29" i="9"/>
  <c r="H33" i="9" s="1"/>
  <c r="H30" i="9"/>
  <c r="H34" i="9" s="1"/>
  <c r="H56" i="9" s="1"/>
  <c r="H59" i="9" s="1"/>
  <c r="H63" i="9" s="1"/>
  <c r="H65" i="9" s="1"/>
  <c r="H66" i="9" s="1"/>
  <c r="H39" i="9" s="1"/>
  <c r="H28" i="9"/>
  <c r="H32" i="9" s="1"/>
  <c r="F41" i="9"/>
  <c r="F44" i="9" s="1"/>
  <c r="F46" i="9" s="1"/>
  <c r="E41" i="9"/>
  <c r="I92" i="9"/>
  <c r="I96" i="9" s="1"/>
  <c r="I97" i="9" s="1"/>
  <c r="J88" i="9" s="1"/>
  <c r="J90" i="9" s="1"/>
  <c r="N58" i="9"/>
  <c r="O58" i="9"/>
  <c r="AH41" i="11" l="1"/>
  <c r="AH44" i="11" s="1"/>
  <c r="AH46" i="11" s="1"/>
  <c r="AG35" i="11"/>
  <c r="AG41" i="11" s="1"/>
  <c r="AM38" i="11"/>
  <c r="AM57" i="11" s="1"/>
  <c r="AN38" i="11"/>
  <c r="AN57" i="11" s="1"/>
  <c r="AJ20" i="11"/>
  <c r="AJ25" i="11" s="1"/>
  <c r="AK20" i="11"/>
  <c r="AK25" i="11" s="1"/>
  <c r="R72" i="11"/>
  <c r="Q79" i="11"/>
  <c r="R76" i="11" s="1"/>
  <c r="H35" i="9"/>
  <c r="H79" i="9"/>
  <c r="I76" i="9" s="1"/>
  <c r="I41" i="9"/>
  <c r="I44" i="9" s="1"/>
  <c r="I46" i="9" s="1"/>
  <c r="R58" i="9"/>
  <c r="Q58" i="9"/>
  <c r="K20" i="9"/>
  <c r="K25" i="9" s="1"/>
  <c r="L20" i="9"/>
  <c r="L25" i="9" s="1"/>
  <c r="H41" i="9"/>
  <c r="N38" i="9"/>
  <c r="N57" i="9" s="1"/>
  <c r="O38" i="9"/>
  <c r="O57" i="9" s="1"/>
  <c r="I72" i="9"/>
  <c r="H82" i="9"/>
  <c r="J92" i="9"/>
  <c r="J96" i="9" s="1"/>
  <c r="J97" i="9" s="1"/>
  <c r="K88" i="9" s="1"/>
  <c r="K90" i="9" s="1"/>
  <c r="H83" i="9"/>
  <c r="M20" i="9" s="1"/>
  <c r="Q82" i="11" l="1"/>
  <c r="Q83" i="11" s="1"/>
  <c r="AL20" i="11" s="1"/>
  <c r="AN20" i="11" s="1"/>
  <c r="AN25" i="11" s="1"/>
  <c r="AK30" i="11"/>
  <c r="AK34" i="11" s="1"/>
  <c r="AK56" i="11" s="1"/>
  <c r="AK59" i="11" s="1"/>
  <c r="AK63" i="11" s="1"/>
  <c r="AK65" i="11" s="1"/>
  <c r="AK66" i="11" s="1"/>
  <c r="AK39" i="11" s="1"/>
  <c r="AK29" i="11"/>
  <c r="AK33" i="11" s="1"/>
  <c r="AK28" i="11"/>
  <c r="AK32" i="11" s="1"/>
  <c r="R81" i="11"/>
  <c r="R74" i="11"/>
  <c r="AO38" i="11"/>
  <c r="AJ29" i="11"/>
  <c r="AJ33" i="11" s="1"/>
  <c r="AJ30" i="11"/>
  <c r="AJ34" i="11" s="1"/>
  <c r="AJ56" i="11" s="1"/>
  <c r="AJ59" i="11" s="1"/>
  <c r="AJ63" i="11" s="1"/>
  <c r="AJ65" i="11" s="1"/>
  <c r="AJ66" i="11" s="1"/>
  <c r="AJ39" i="11" s="1"/>
  <c r="AJ28" i="11"/>
  <c r="AJ32" i="11" s="1"/>
  <c r="N20" i="9"/>
  <c r="N25" i="9" s="1"/>
  <c r="O20" i="9"/>
  <c r="O25" i="9" s="1"/>
  <c r="L30" i="9"/>
  <c r="L34" i="9" s="1"/>
  <c r="L56" i="9" s="1"/>
  <c r="L59" i="9" s="1"/>
  <c r="L63" i="9" s="1"/>
  <c r="L65" i="9" s="1"/>
  <c r="L66" i="9" s="1"/>
  <c r="L39" i="9" s="1"/>
  <c r="L28" i="9"/>
  <c r="L32" i="9" s="1"/>
  <c r="L29" i="9"/>
  <c r="L33" i="9" s="1"/>
  <c r="K92" i="9"/>
  <c r="K96" i="9" s="1"/>
  <c r="K97" i="9" s="1"/>
  <c r="L88" i="9" s="1"/>
  <c r="L90" i="9" s="1"/>
  <c r="K30" i="9"/>
  <c r="K34" i="9" s="1"/>
  <c r="K56" i="9" s="1"/>
  <c r="K59" i="9" s="1"/>
  <c r="K63" i="9" s="1"/>
  <c r="K65" i="9" s="1"/>
  <c r="K66" i="9" s="1"/>
  <c r="K39" i="9" s="1"/>
  <c r="K28" i="9"/>
  <c r="K32" i="9" s="1"/>
  <c r="K29" i="9"/>
  <c r="K33" i="9" s="1"/>
  <c r="U58" i="9"/>
  <c r="T58" i="9"/>
  <c r="I81" i="9"/>
  <c r="I74" i="9"/>
  <c r="I77" i="9"/>
  <c r="AJ35" i="11" l="1"/>
  <c r="AJ41" i="11" s="1"/>
  <c r="AK35" i="11"/>
  <c r="AK41" i="11" s="1"/>
  <c r="AK44" i="11" s="1"/>
  <c r="AK46" i="11" s="1"/>
  <c r="AM20" i="11"/>
  <c r="AM25" i="11" s="1"/>
  <c r="AM28" i="11" s="1"/>
  <c r="AM32" i="11" s="1"/>
  <c r="S72" i="11"/>
  <c r="AQ38" i="11"/>
  <c r="AQ57" i="11" s="1"/>
  <c r="AP38" i="11"/>
  <c r="AP57" i="11" s="1"/>
  <c r="R79" i="11"/>
  <c r="S76" i="11" s="1"/>
  <c r="AN28" i="11"/>
  <c r="AN32" i="11" s="1"/>
  <c r="AN30" i="11"/>
  <c r="AN34" i="11" s="1"/>
  <c r="AN56" i="11" s="1"/>
  <c r="AN59" i="11" s="1"/>
  <c r="AN63" i="11" s="1"/>
  <c r="AN65" i="11" s="1"/>
  <c r="AN66" i="11" s="1"/>
  <c r="AN39" i="11" s="1"/>
  <c r="AN29" i="11"/>
  <c r="AN33" i="11" s="1"/>
  <c r="L92" i="9"/>
  <c r="L96" i="9" s="1"/>
  <c r="W58" i="9"/>
  <c r="X58" i="9"/>
  <c r="L35" i="9"/>
  <c r="L41" i="9" s="1"/>
  <c r="L44" i="9" s="1"/>
  <c r="L46" i="9" s="1"/>
  <c r="P38" i="9"/>
  <c r="I79" i="9"/>
  <c r="J76" i="9" s="1"/>
  <c r="O30" i="9"/>
  <c r="O34" i="9" s="1"/>
  <c r="O56" i="9" s="1"/>
  <c r="O59" i="9" s="1"/>
  <c r="O63" i="9" s="1"/>
  <c r="O65" i="9" s="1"/>
  <c r="O66" i="9" s="1"/>
  <c r="O39" i="9" s="1"/>
  <c r="O28" i="9"/>
  <c r="O32" i="9" s="1"/>
  <c r="O35" i="9" s="1"/>
  <c r="O29" i="9"/>
  <c r="O33" i="9" s="1"/>
  <c r="J72" i="9"/>
  <c r="K35" i="9"/>
  <c r="K41" i="9" s="1"/>
  <c r="N30" i="9"/>
  <c r="N34" i="9" s="1"/>
  <c r="N56" i="9" s="1"/>
  <c r="N59" i="9" s="1"/>
  <c r="N63" i="9" s="1"/>
  <c r="N65" i="9" s="1"/>
  <c r="N66" i="9" s="1"/>
  <c r="N39" i="9" s="1"/>
  <c r="N28" i="9"/>
  <c r="N32" i="9" s="1"/>
  <c r="N29" i="9"/>
  <c r="N33" i="9" s="1"/>
  <c r="AM30" i="11" l="1"/>
  <c r="AM34" i="11" s="1"/>
  <c r="AM56" i="11" s="1"/>
  <c r="AM59" i="11" s="1"/>
  <c r="AM63" i="11" s="1"/>
  <c r="AM65" i="11" s="1"/>
  <c r="AM66" i="11" s="1"/>
  <c r="AM39" i="11" s="1"/>
  <c r="AM29" i="11"/>
  <c r="AM33" i="11" s="1"/>
  <c r="AN35" i="11"/>
  <c r="AN41" i="11" s="1"/>
  <c r="AN44" i="11" s="1"/>
  <c r="AN46" i="11" s="1"/>
  <c r="S74" i="11"/>
  <c r="AR38" i="11"/>
  <c r="S81" i="11"/>
  <c r="AM35" i="11"/>
  <c r="R82" i="11"/>
  <c r="R83" i="11" s="1"/>
  <c r="AO20" i="11" s="1"/>
  <c r="N35" i="9"/>
  <c r="N41" i="9" s="1"/>
  <c r="O41" i="9"/>
  <c r="O44" i="9" s="1"/>
  <c r="O46" i="9" s="1"/>
  <c r="R38" i="9"/>
  <c r="R57" i="9" s="1"/>
  <c r="Q38" i="9"/>
  <c r="Q57" i="9" s="1"/>
  <c r="I82" i="9"/>
  <c r="I83" i="9" s="1"/>
  <c r="P20" i="9" s="1"/>
  <c r="J74" i="9"/>
  <c r="J77" i="9"/>
  <c r="S38" i="9" s="1"/>
  <c r="J81" i="9"/>
  <c r="Z58" i="9"/>
  <c r="AA58" i="9"/>
  <c r="L97" i="9"/>
  <c r="M88" i="9" s="1"/>
  <c r="M90" i="9" s="1"/>
  <c r="AM41" i="11" l="1"/>
  <c r="AP20" i="11"/>
  <c r="AP25" i="11" s="1"/>
  <c r="AQ20" i="11"/>
  <c r="AQ25" i="11" s="1"/>
  <c r="T72" i="11"/>
  <c r="AS38" i="11"/>
  <c r="AS57" i="11" s="1"/>
  <c r="AT38" i="11"/>
  <c r="AT57" i="11" s="1"/>
  <c r="S79" i="11"/>
  <c r="T76" i="11" s="1"/>
  <c r="R20" i="9"/>
  <c r="R25" i="9" s="1"/>
  <c r="Q20" i="9"/>
  <c r="Q25" i="9" s="1"/>
  <c r="J79" i="9"/>
  <c r="K76" i="9" s="1"/>
  <c r="K72" i="9"/>
  <c r="U38" i="9"/>
  <c r="U57" i="9" s="1"/>
  <c r="T38" i="9"/>
  <c r="T57" i="9" s="1"/>
  <c r="M92" i="9"/>
  <c r="M96" i="9" s="1"/>
  <c r="AU38" i="11" l="1"/>
  <c r="T81" i="11"/>
  <c r="T74" i="11"/>
  <c r="S82" i="11"/>
  <c r="S83" i="11" s="1"/>
  <c r="AR20" i="11" s="1"/>
  <c r="AQ28" i="11"/>
  <c r="AQ32" i="11" s="1"/>
  <c r="AQ29" i="11"/>
  <c r="AQ33" i="11" s="1"/>
  <c r="AQ30" i="11"/>
  <c r="AQ34" i="11" s="1"/>
  <c r="AQ56" i="11" s="1"/>
  <c r="AQ59" i="11" s="1"/>
  <c r="AQ63" i="11" s="1"/>
  <c r="AQ65" i="11" s="1"/>
  <c r="AQ66" i="11" s="1"/>
  <c r="AQ39" i="11" s="1"/>
  <c r="AP28" i="11"/>
  <c r="AP32" i="11" s="1"/>
  <c r="AP30" i="11"/>
  <c r="AP34" i="11" s="1"/>
  <c r="AP56" i="11" s="1"/>
  <c r="AP59" i="11" s="1"/>
  <c r="AP63" i="11" s="1"/>
  <c r="AP65" i="11" s="1"/>
  <c r="AP66" i="11" s="1"/>
  <c r="AP39" i="11" s="1"/>
  <c r="AP29" i="11"/>
  <c r="AP33" i="11" s="1"/>
  <c r="J82" i="9"/>
  <c r="J83" i="9" s="1"/>
  <c r="S20" i="9" s="1"/>
  <c r="U20" i="9" s="1"/>
  <c r="U25" i="9" s="1"/>
  <c r="Q29" i="9"/>
  <c r="Q33" i="9" s="1"/>
  <c r="Q28" i="9"/>
  <c r="Q32" i="9" s="1"/>
  <c r="Q30" i="9"/>
  <c r="Q34" i="9" s="1"/>
  <c r="Q56" i="9" s="1"/>
  <c r="Q59" i="9" s="1"/>
  <c r="Q63" i="9" s="1"/>
  <c r="Q65" i="9" s="1"/>
  <c r="Q66" i="9" s="1"/>
  <c r="Q39" i="9" s="1"/>
  <c r="K77" i="9"/>
  <c r="V38" i="9" s="1"/>
  <c r="K74" i="9"/>
  <c r="K81" i="9"/>
  <c r="AD58" i="9"/>
  <c r="AC58" i="9"/>
  <c r="M97" i="9"/>
  <c r="N88" i="9" s="1"/>
  <c r="N90" i="9" s="1"/>
  <c r="R29" i="9"/>
  <c r="R33" i="9" s="1"/>
  <c r="R28" i="9"/>
  <c r="R32" i="9" s="1"/>
  <c r="R30" i="9"/>
  <c r="R34" i="9" s="1"/>
  <c r="R56" i="9" s="1"/>
  <c r="R59" i="9" s="1"/>
  <c r="R63" i="9" s="1"/>
  <c r="R65" i="9" s="1"/>
  <c r="R66" i="9" s="1"/>
  <c r="R39" i="9" s="1"/>
  <c r="AT20" i="11" l="1"/>
  <c r="AT25" i="11" s="1"/>
  <c r="AS20" i="11"/>
  <c r="AS25" i="11" s="1"/>
  <c r="AQ35" i="11"/>
  <c r="AQ41" i="11" s="1"/>
  <c r="AQ44" i="11" s="1"/>
  <c r="AQ46" i="11" s="1"/>
  <c r="AW38" i="11"/>
  <c r="AW57" i="11" s="1"/>
  <c r="AV38" i="11"/>
  <c r="AV57" i="11" s="1"/>
  <c r="AP35" i="11"/>
  <c r="AP41" i="11" s="1"/>
  <c r="T79" i="11"/>
  <c r="T82" i="11" s="1"/>
  <c r="T83" i="11" s="1"/>
  <c r="AU20" i="11" s="1"/>
  <c r="T20" i="9"/>
  <c r="T25" i="9" s="1"/>
  <c r="L72" i="9"/>
  <c r="X38" i="9"/>
  <c r="X57" i="9" s="1"/>
  <c r="W38" i="9"/>
  <c r="W57" i="9" s="1"/>
  <c r="N92" i="9"/>
  <c r="N96" i="9" s="1"/>
  <c r="T29" i="9"/>
  <c r="T33" i="9" s="1"/>
  <c r="T30" i="9"/>
  <c r="T34" i="9" s="1"/>
  <c r="T56" i="9" s="1"/>
  <c r="T59" i="9" s="1"/>
  <c r="T63" i="9" s="1"/>
  <c r="T65" i="9" s="1"/>
  <c r="T66" i="9" s="1"/>
  <c r="T39" i="9" s="1"/>
  <c r="T28" i="9"/>
  <c r="T32" i="9" s="1"/>
  <c r="R35" i="9"/>
  <c r="R41" i="9" s="1"/>
  <c r="R44" i="9" s="1"/>
  <c r="R46" i="9" s="1"/>
  <c r="Q35" i="9"/>
  <c r="Q41" i="9" s="1"/>
  <c r="K79" i="9"/>
  <c r="L76" i="9" s="1"/>
  <c r="U29" i="9"/>
  <c r="U33" i="9" s="1"/>
  <c r="U30" i="9"/>
  <c r="U34" i="9" s="1"/>
  <c r="U56" i="9" s="1"/>
  <c r="U59" i="9" s="1"/>
  <c r="U63" i="9" s="1"/>
  <c r="U65" i="9" s="1"/>
  <c r="U66" i="9" s="1"/>
  <c r="U39" i="9" s="1"/>
  <c r="U28" i="9"/>
  <c r="U32" i="9" s="1"/>
  <c r="U35" i="9" s="1"/>
  <c r="AW20" i="11" l="1"/>
  <c r="AW25" i="11" s="1"/>
  <c r="AV20" i="11"/>
  <c r="AV25" i="11" s="1"/>
  <c r="AS28" i="11"/>
  <c r="AS32" i="11" s="1"/>
  <c r="AS29" i="11"/>
  <c r="AS33" i="11" s="1"/>
  <c r="AS30" i="11"/>
  <c r="AS34" i="11" s="1"/>
  <c r="AS56" i="11" s="1"/>
  <c r="AS59" i="11" s="1"/>
  <c r="AS63" i="11" s="1"/>
  <c r="AS65" i="11" s="1"/>
  <c r="AS66" i="11" s="1"/>
  <c r="AS39" i="11" s="1"/>
  <c r="AT29" i="11"/>
  <c r="AT33" i="11" s="1"/>
  <c r="AT30" i="11"/>
  <c r="AT34" i="11" s="1"/>
  <c r="AT56" i="11" s="1"/>
  <c r="AT59" i="11" s="1"/>
  <c r="AT63" i="11" s="1"/>
  <c r="AT65" i="11" s="1"/>
  <c r="AT66" i="11" s="1"/>
  <c r="AT39" i="11" s="1"/>
  <c r="AT28" i="11"/>
  <c r="AT32" i="11" s="1"/>
  <c r="AT35" i="11" s="1"/>
  <c r="U41" i="9"/>
  <c r="U44" i="9" s="1"/>
  <c r="U46" i="9" s="1"/>
  <c r="AG58" i="9"/>
  <c r="AF58" i="9"/>
  <c r="N97" i="9"/>
  <c r="K82" i="9"/>
  <c r="K83" i="9" s="1"/>
  <c r="V20" i="9" s="1"/>
  <c r="T35" i="9"/>
  <c r="T41" i="9" s="1"/>
  <c r="L77" i="9"/>
  <c r="Y38" i="9" s="1"/>
  <c r="L81" i="9"/>
  <c r="L74" i="9"/>
  <c r="AS35" i="11" l="1"/>
  <c r="AS41" i="11" s="1"/>
  <c r="AT41" i="11"/>
  <c r="AT44" i="11" s="1"/>
  <c r="AT46" i="11" s="1"/>
  <c r="AV29" i="11"/>
  <c r="AV33" i="11" s="1"/>
  <c r="AV30" i="11"/>
  <c r="AV34" i="11" s="1"/>
  <c r="AV56" i="11" s="1"/>
  <c r="AV59" i="11" s="1"/>
  <c r="AV63" i="11" s="1"/>
  <c r="AV65" i="11" s="1"/>
  <c r="AV66" i="11" s="1"/>
  <c r="AV39" i="11" s="1"/>
  <c r="AV28" i="11"/>
  <c r="AV32" i="11" s="1"/>
  <c r="AV35" i="11" s="1"/>
  <c r="AW30" i="11"/>
  <c r="AW34" i="11" s="1"/>
  <c r="AW56" i="11" s="1"/>
  <c r="AW59" i="11" s="1"/>
  <c r="AW63" i="11" s="1"/>
  <c r="AW65" i="11" s="1"/>
  <c r="AW66" i="11" s="1"/>
  <c r="AW39" i="11" s="1"/>
  <c r="AW28" i="11"/>
  <c r="AW32" i="11" s="1"/>
  <c r="AW29" i="11"/>
  <c r="AW33" i="11" s="1"/>
  <c r="X20" i="9"/>
  <c r="X25" i="9" s="1"/>
  <c r="W20" i="9"/>
  <c r="W25" i="9" s="1"/>
  <c r="AA38" i="9"/>
  <c r="AA57" i="9" s="1"/>
  <c r="Z38" i="9"/>
  <c r="Z57" i="9" s="1"/>
  <c r="L79" i="9"/>
  <c r="M76" i="9" s="1"/>
  <c r="M72" i="9"/>
  <c r="AW35" i="11" l="1"/>
  <c r="AW41" i="11"/>
  <c r="AW44" i="11" s="1"/>
  <c r="AW46" i="11" s="1"/>
  <c r="AV41" i="11"/>
  <c r="L82" i="9"/>
  <c r="L83" i="9" s="1"/>
  <c r="Y20" i="9" s="1"/>
  <c r="W30" i="9"/>
  <c r="W34" i="9" s="1"/>
  <c r="W56" i="9" s="1"/>
  <c r="W59" i="9" s="1"/>
  <c r="W63" i="9" s="1"/>
  <c r="W65" i="9" s="1"/>
  <c r="W66" i="9" s="1"/>
  <c r="W39" i="9" s="1"/>
  <c r="W28" i="9"/>
  <c r="W32" i="9" s="1"/>
  <c r="W29" i="9"/>
  <c r="W33" i="9" s="1"/>
  <c r="M77" i="9"/>
  <c r="AB38" i="9" s="1"/>
  <c r="M74" i="9"/>
  <c r="M81" i="9"/>
  <c r="X30" i="9"/>
  <c r="X34" i="9" s="1"/>
  <c r="X56" i="9" s="1"/>
  <c r="X59" i="9" s="1"/>
  <c r="X63" i="9" s="1"/>
  <c r="X65" i="9" s="1"/>
  <c r="X66" i="9" s="1"/>
  <c r="X39" i="9" s="1"/>
  <c r="X28" i="9"/>
  <c r="X32" i="9" s="1"/>
  <c r="X29" i="9"/>
  <c r="X33" i="9" s="1"/>
  <c r="X35" i="9" l="1"/>
  <c r="X41" i="9" s="1"/>
  <c r="X44" i="9" s="1"/>
  <c r="X46" i="9" s="1"/>
  <c r="AD38" i="9"/>
  <c r="AD57" i="9" s="1"/>
  <c r="AC38" i="9"/>
  <c r="AC57" i="9" s="1"/>
  <c r="W35" i="9"/>
  <c r="W41" i="9" s="1"/>
  <c r="N72" i="9"/>
  <c r="M82" i="9"/>
  <c r="M83" i="9" s="1"/>
  <c r="AB20" i="9" s="1"/>
  <c r="AA20" i="9"/>
  <c r="AA25" i="9" s="1"/>
  <c r="Z20" i="9"/>
  <c r="Z25" i="9" s="1"/>
  <c r="M79" i="9"/>
  <c r="N76" i="9" s="1"/>
  <c r="AD20" i="9" l="1"/>
  <c r="AD25" i="9" s="1"/>
  <c r="AC20" i="9"/>
  <c r="AC25" i="9" s="1"/>
  <c r="AA30" i="9"/>
  <c r="AA34" i="9" s="1"/>
  <c r="AA56" i="9" s="1"/>
  <c r="AA59" i="9" s="1"/>
  <c r="AA63" i="9" s="1"/>
  <c r="AA65" i="9" s="1"/>
  <c r="AA66" i="9" s="1"/>
  <c r="AA39" i="9" s="1"/>
  <c r="AA28" i="9"/>
  <c r="AA32" i="9" s="1"/>
  <c r="AA29" i="9"/>
  <c r="AA33" i="9" s="1"/>
  <c r="Z30" i="9"/>
  <c r="Z34" i="9" s="1"/>
  <c r="Z56" i="9" s="1"/>
  <c r="Z59" i="9" s="1"/>
  <c r="Z63" i="9" s="1"/>
  <c r="Z65" i="9" s="1"/>
  <c r="Z66" i="9" s="1"/>
  <c r="Z39" i="9" s="1"/>
  <c r="Z28" i="9"/>
  <c r="Z32" i="9" s="1"/>
  <c r="Z29" i="9"/>
  <c r="Z33" i="9" s="1"/>
  <c r="N77" i="9"/>
  <c r="AE38" i="9" s="1"/>
  <c r="N81" i="9"/>
  <c r="N74" i="9"/>
  <c r="N79" i="9"/>
  <c r="Z35" i="9" l="1"/>
  <c r="Z41" i="9" s="1"/>
  <c r="N82" i="9"/>
  <c r="AA35" i="9"/>
  <c r="AA41" i="9" s="1"/>
  <c r="AA44" i="9" s="1"/>
  <c r="AA46" i="9" s="1"/>
  <c r="AC29" i="9"/>
  <c r="AC33" i="9" s="1"/>
  <c r="AC28" i="9"/>
  <c r="AC32" i="9" s="1"/>
  <c r="AC30" i="9"/>
  <c r="AC34" i="9" s="1"/>
  <c r="AC56" i="9" s="1"/>
  <c r="AC59" i="9" s="1"/>
  <c r="AC63" i="9" s="1"/>
  <c r="AC65" i="9" s="1"/>
  <c r="AC66" i="9" s="1"/>
  <c r="AC39" i="9" s="1"/>
  <c r="N83" i="9"/>
  <c r="AE20" i="9" s="1"/>
  <c r="AG38" i="9"/>
  <c r="AG57" i="9" s="1"/>
  <c r="AF38" i="9"/>
  <c r="AF57" i="9" s="1"/>
  <c r="AD29" i="9"/>
  <c r="AD33" i="9" s="1"/>
  <c r="AD30" i="9"/>
  <c r="AD34" i="9" s="1"/>
  <c r="AD56" i="9" s="1"/>
  <c r="AD59" i="9" s="1"/>
  <c r="AD63" i="9" s="1"/>
  <c r="AD65" i="9" s="1"/>
  <c r="AD66" i="9" s="1"/>
  <c r="AD39" i="9" s="1"/>
  <c r="AD28" i="9"/>
  <c r="AD32" i="9" s="1"/>
  <c r="AD35" i="9" l="1"/>
  <c r="AD41" i="9" s="1"/>
  <c r="AD44" i="9" s="1"/>
  <c r="AD46" i="9" s="1"/>
  <c r="AF20" i="9"/>
  <c r="AF25" i="9" s="1"/>
  <c r="AG20" i="9"/>
  <c r="AG25" i="9" s="1"/>
  <c r="AC35" i="9"/>
  <c r="AC41" i="9" s="1"/>
  <c r="AG29" i="9" l="1"/>
  <c r="AG33" i="9" s="1"/>
  <c r="AG30" i="9"/>
  <c r="AG34" i="9" s="1"/>
  <c r="AG56" i="9" s="1"/>
  <c r="AG59" i="9" s="1"/>
  <c r="AG63" i="9" s="1"/>
  <c r="AG65" i="9" s="1"/>
  <c r="AG66" i="9" s="1"/>
  <c r="AG39" i="9" s="1"/>
  <c r="AG28" i="9"/>
  <c r="AG32" i="9" s="1"/>
  <c r="AF29" i="9"/>
  <c r="AF33" i="9" s="1"/>
  <c r="AF30" i="9"/>
  <c r="AF34" i="9" s="1"/>
  <c r="AF56" i="9" s="1"/>
  <c r="AF59" i="9" s="1"/>
  <c r="AF63" i="9" s="1"/>
  <c r="AF65" i="9" s="1"/>
  <c r="AF66" i="9" s="1"/>
  <c r="AF39" i="9" s="1"/>
  <c r="AF28" i="9"/>
  <c r="AF32" i="9" s="1"/>
  <c r="AF35" i="9" s="1"/>
  <c r="AG35" i="9" l="1"/>
  <c r="AG41" i="9" s="1"/>
  <c r="AG44" i="9" s="1"/>
  <c r="AG46" i="9" s="1"/>
  <c r="AF41" i="9"/>
  <c r="N73" i="8" l="1"/>
  <c r="M73" i="8"/>
  <c r="L73" i="8"/>
  <c r="K73" i="8"/>
  <c r="J73" i="8"/>
  <c r="I73" i="8"/>
  <c r="H73" i="8"/>
  <c r="G73" i="8"/>
  <c r="F73" i="8"/>
  <c r="J86" i="8" l="1"/>
  <c r="E81" i="8"/>
  <c r="L78" i="8"/>
  <c r="E77" i="8"/>
  <c r="M78" i="8"/>
  <c r="L89" i="8"/>
  <c r="L91" i="8" s="1"/>
  <c r="K78" i="8"/>
  <c r="J78" i="8"/>
  <c r="I78" i="8"/>
  <c r="H89" i="8"/>
  <c r="H91" i="8" s="1"/>
  <c r="G89" i="8"/>
  <c r="G91" i="8" s="1"/>
  <c r="D38" i="8"/>
  <c r="E38" i="8" s="1"/>
  <c r="E57" i="8" s="1"/>
  <c r="K69" i="8"/>
  <c r="K86" i="8" s="1"/>
  <c r="I69" i="8"/>
  <c r="I86" i="8" s="1"/>
  <c r="H69" i="8"/>
  <c r="T53" i="8"/>
  <c r="Q53" i="8"/>
  <c r="X37" i="8"/>
  <c r="L37" i="8"/>
  <c r="H37" i="8"/>
  <c r="C27" i="8"/>
  <c r="C60" i="8" s="1"/>
  <c r="B27" i="8"/>
  <c r="B60" i="8" s="1"/>
  <c r="U61" i="8" s="1"/>
  <c r="U24" i="8"/>
  <c r="AG22" i="8"/>
  <c r="AG37" i="8" s="1"/>
  <c r="AF22" i="8"/>
  <c r="AD22" i="8"/>
  <c r="AD37" i="8" s="1"/>
  <c r="AC22" i="8"/>
  <c r="AA22" i="8"/>
  <c r="AA37" i="8" s="1"/>
  <c r="Z22" i="8"/>
  <c r="Z37" i="8" s="1"/>
  <c r="X22" i="8"/>
  <c r="W22" i="8"/>
  <c r="U22" i="8"/>
  <c r="U37" i="8" s="1"/>
  <c r="T22" i="8"/>
  <c r="R22" i="8"/>
  <c r="R37" i="8" s="1"/>
  <c r="Q22" i="8"/>
  <c r="O22" i="8"/>
  <c r="O37" i="8" s="1"/>
  <c r="N22" i="8"/>
  <c r="N37" i="8" s="1"/>
  <c r="L22" i="8"/>
  <c r="K22" i="8"/>
  <c r="I22" i="8"/>
  <c r="I37" i="8" s="1"/>
  <c r="H22" i="8"/>
  <c r="F22" i="8"/>
  <c r="F37" i="8" s="1"/>
  <c r="E22" i="8"/>
  <c r="AG21" i="8"/>
  <c r="AF21" i="8"/>
  <c r="AF37" i="8" s="1"/>
  <c r="AD21" i="8"/>
  <c r="AC21" i="8"/>
  <c r="AC37" i="8" s="1"/>
  <c r="AA21" i="8"/>
  <c r="Z21" i="8"/>
  <c r="X21" i="8"/>
  <c r="W21" i="8"/>
  <c r="U21" i="8"/>
  <c r="T21" i="8"/>
  <c r="T24" i="8" s="1"/>
  <c r="R21" i="8"/>
  <c r="Q21" i="8"/>
  <c r="Q37" i="8" s="1"/>
  <c r="O21" i="8"/>
  <c r="N21" i="8"/>
  <c r="L21" i="8"/>
  <c r="K21" i="8"/>
  <c r="I21" i="8"/>
  <c r="H21" i="8"/>
  <c r="F21" i="8"/>
  <c r="E21" i="8"/>
  <c r="E37" i="8" s="1"/>
  <c r="V17" i="8"/>
  <c r="Y17" i="8" s="1"/>
  <c r="AB17" i="8" s="1"/>
  <c r="P17" i="8"/>
  <c r="R24" i="8" s="1"/>
  <c r="M17" i="8"/>
  <c r="J17" i="8"/>
  <c r="K24" i="8" s="1"/>
  <c r="E79" i="8" l="1"/>
  <c r="F76" i="8" s="1"/>
  <c r="J89" i="8"/>
  <c r="J91" i="8" s="1"/>
  <c r="F38" i="8"/>
  <c r="F57" i="8" s="1"/>
  <c r="E74" i="8"/>
  <c r="E82" i="8" s="1"/>
  <c r="E83" i="8" s="1"/>
  <c r="D20" i="8" s="1"/>
  <c r="K89" i="8"/>
  <c r="K91" i="8" s="1"/>
  <c r="H78" i="8"/>
  <c r="AD24" i="8"/>
  <c r="AE17" i="8"/>
  <c r="AC53" i="8"/>
  <c r="AC24" i="8"/>
  <c r="R61" i="8"/>
  <c r="T37" i="8"/>
  <c r="T61" i="8"/>
  <c r="G17" i="8"/>
  <c r="Z53" i="8"/>
  <c r="F89" i="8"/>
  <c r="F91" i="8" s="1"/>
  <c r="N89" i="8"/>
  <c r="N91" i="8" s="1"/>
  <c r="N78" i="8"/>
  <c r="K53" i="8"/>
  <c r="L24" i="8"/>
  <c r="Q24" i="8"/>
  <c r="G78" i="8"/>
  <c r="AA24" i="8"/>
  <c r="Z24" i="8"/>
  <c r="W37" i="8"/>
  <c r="H86" i="8"/>
  <c r="G69" i="8"/>
  <c r="K37" i="8"/>
  <c r="N53" i="8"/>
  <c r="O24" i="8"/>
  <c r="N24" i="8"/>
  <c r="W24" i="8"/>
  <c r="W53" i="8"/>
  <c r="I89" i="8"/>
  <c r="I91" i="8" s="1"/>
  <c r="X24" i="8"/>
  <c r="L69" i="8"/>
  <c r="E89" i="8"/>
  <c r="M89" i="8"/>
  <c r="M91" i="8" s="1"/>
  <c r="Q61" i="8"/>
  <c r="F72" i="8" l="1"/>
  <c r="X61" i="8"/>
  <c r="W61" i="8"/>
  <c r="F20" i="8"/>
  <c r="E20" i="8"/>
  <c r="L61" i="8"/>
  <c r="K61" i="8"/>
  <c r="E90" i="8"/>
  <c r="E91" i="8"/>
  <c r="O61" i="8"/>
  <c r="N61" i="8"/>
  <c r="M69" i="8"/>
  <c r="L86" i="8"/>
  <c r="F77" i="8"/>
  <c r="F81" i="8"/>
  <c r="F74" i="8"/>
  <c r="AD61" i="8"/>
  <c r="AC61" i="8"/>
  <c r="F69" i="8"/>
  <c r="G86" i="8"/>
  <c r="AA61" i="8"/>
  <c r="Z61" i="8"/>
  <c r="AF53" i="8"/>
  <c r="AF24" i="8"/>
  <c r="AG24" i="8"/>
  <c r="D17" i="8"/>
  <c r="H53" i="8"/>
  <c r="I24" i="8"/>
  <c r="H24" i="8"/>
  <c r="E53" i="8"/>
  <c r="AF61" i="8" l="1"/>
  <c r="AG61" i="8"/>
  <c r="G38" i="8"/>
  <c r="F79" i="8"/>
  <c r="G76" i="8" s="1"/>
  <c r="G72" i="8"/>
  <c r="E92" i="8"/>
  <c r="E96" i="8" s="1"/>
  <c r="N69" i="8"/>
  <c r="N86" i="8" s="1"/>
  <c r="M86" i="8"/>
  <c r="F25" i="8"/>
  <c r="H61" i="8"/>
  <c r="I61" i="8"/>
  <c r="E69" i="8"/>
  <c r="E86" i="8" s="1"/>
  <c r="F86" i="8"/>
  <c r="F61" i="8"/>
  <c r="E61" i="8"/>
  <c r="F24" i="8"/>
  <c r="E24" i="8"/>
  <c r="E25" i="8" s="1"/>
  <c r="E29" i="8" l="1"/>
  <c r="E33" i="8" s="1"/>
  <c r="E30" i="8"/>
  <c r="E34" i="8" s="1"/>
  <c r="E56" i="8" s="1"/>
  <c r="E28" i="8"/>
  <c r="E32" i="8" s="1"/>
  <c r="E35" i="8" s="1"/>
  <c r="F82" i="8"/>
  <c r="F83" i="8" s="1"/>
  <c r="G20" i="8" s="1"/>
  <c r="I38" i="8"/>
  <c r="I57" i="8" s="1"/>
  <c r="H38" i="8"/>
  <c r="H57" i="8" s="1"/>
  <c r="G77" i="8"/>
  <c r="J38" i="8" s="1"/>
  <c r="G81" i="8"/>
  <c r="G74" i="8"/>
  <c r="F58" i="8"/>
  <c r="E58" i="8"/>
  <c r="F29" i="8"/>
  <c r="F33" i="8" s="1"/>
  <c r="F28" i="8"/>
  <c r="F32" i="8" s="1"/>
  <c r="F30" i="8"/>
  <c r="F34" i="8" s="1"/>
  <c r="F56" i="8" s="1"/>
  <c r="F59" i="8" s="1"/>
  <c r="F63" i="8" s="1"/>
  <c r="F65" i="8" s="1"/>
  <c r="F66" i="8" s="1"/>
  <c r="F39" i="8" s="1"/>
  <c r="E97" i="8"/>
  <c r="F88" i="8" s="1"/>
  <c r="F90" i="8" s="1"/>
  <c r="K38" i="8" l="1"/>
  <c r="K57" i="8" s="1"/>
  <c r="L38" i="8"/>
  <c r="L57" i="8" s="1"/>
  <c r="G79" i="8"/>
  <c r="H76" i="8" s="1"/>
  <c r="F92" i="8"/>
  <c r="I20" i="8"/>
  <c r="I25" i="8" s="1"/>
  <c r="H20" i="8"/>
  <c r="H25" i="8" s="1"/>
  <c r="E41" i="8"/>
  <c r="H72" i="8"/>
  <c r="E59" i="8"/>
  <c r="E63" i="8" s="1"/>
  <c r="E65" i="8" s="1"/>
  <c r="E66" i="8" s="1"/>
  <c r="E39" i="8" s="1"/>
  <c r="F35" i="8"/>
  <c r="F41" i="8" s="1"/>
  <c r="F44" i="8" s="1"/>
  <c r="F46" i="8" s="1"/>
  <c r="H28" i="8" l="1"/>
  <c r="H32" i="8" s="1"/>
  <c r="H30" i="8"/>
  <c r="H34" i="8" s="1"/>
  <c r="H56" i="8" s="1"/>
  <c r="H29" i="8"/>
  <c r="H33" i="8" s="1"/>
  <c r="I29" i="8"/>
  <c r="I33" i="8" s="1"/>
  <c r="I30" i="8"/>
  <c r="I34" i="8" s="1"/>
  <c r="I56" i="8" s="1"/>
  <c r="I28" i="8"/>
  <c r="I32" i="8" s="1"/>
  <c r="I35" i="8" s="1"/>
  <c r="I58" i="8"/>
  <c r="H58" i="8"/>
  <c r="F97" i="8"/>
  <c r="G88" i="8" s="1"/>
  <c r="G90" i="8" s="1"/>
  <c r="H81" i="8"/>
  <c r="H74" i="8"/>
  <c r="H77" i="8"/>
  <c r="M38" i="8" s="1"/>
  <c r="G82" i="8"/>
  <c r="G83" i="8" s="1"/>
  <c r="J20" i="8" s="1"/>
  <c r="I59" i="8" l="1"/>
  <c r="I63" i="8" s="1"/>
  <c r="I65" i="8" s="1"/>
  <c r="I66" i="8" s="1"/>
  <c r="I39" i="8" s="1"/>
  <c r="I41" i="8" s="1"/>
  <c r="I44" i="8" s="1"/>
  <c r="I46" i="8" s="1"/>
  <c r="I72" i="8"/>
  <c r="K20" i="8"/>
  <c r="K25" i="8" s="1"/>
  <c r="L20" i="8"/>
  <c r="L25" i="8" s="1"/>
  <c r="H79" i="8"/>
  <c r="I76" i="8" s="1"/>
  <c r="H59" i="8"/>
  <c r="H63" i="8" s="1"/>
  <c r="H65" i="8" s="1"/>
  <c r="H66" i="8" s="1"/>
  <c r="H39" i="8" s="1"/>
  <c r="O38" i="8"/>
  <c r="O57" i="8" s="1"/>
  <c r="N38" i="8"/>
  <c r="N57" i="8" s="1"/>
  <c r="G92" i="8"/>
  <c r="G96" i="8" s="1"/>
  <c r="G97" i="8" s="1"/>
  <c r="H88" i="8" s="1"/>
  <c r="H90" i="8" s="1"/>
  <c r="H35" i="8"/>
  <c r="H92" i="8" l="1"/>
  <c r="H96" i="8" s="1"/>
  <c r="H97" i="8" s="1"/>
  <c r="I88" i="8" s="1"/>
  <c r="I90" i="8" s="1"/>
  <c r="L30" i="8"/>
  <c r="L34" i="8" s="1"/>
  <c r="L56" i="8" s="1"/>
  <c r="L28" i="8"/>
  <c r="L32" i="8" s="1"/>
  <c r="L29" i="8"/>
  <c r="L33" i="8" s="1"/>
  <c r="K30" i="8"/>
  <c r="K34" i="8" s="1"/>
  <c r="K56" i="8" s="1"/>
  <c r="K28" i="8"/>
  <c r="K32" i="8" s="1"/>
  <c r="K29" i="8"/>
  <c r="K33" i="8" s="1"/>
  <c r="K58" i="8"/>
  <c r="L58" i="8"/>
  <c r="I81" i="8"/>
  <c r="I74" i="8"/>
  <c r="I77" i="8"/>
  <c r="P38" i="8" s="1"/>
  <c r="H82" i="8"/>
  <c r="H83" i="8" s="1"/>
  <c r="M20" i="8" s="1"/>
  <c r="H41" i="8"/>
  <c r="K59" i="8" l="1"/>
  <c r="K63" i="8" s="1"/>
  <c r="K65" i="8" s="1"/>
  <c r="K66" i="8" s="1"/>
  <c r="K39" i="8" s="1"/>
  <c r="K35" i="8"/>
  <c r="I92" i="8"/>
  <c r="I96" i="8" s="1"/>
  <c r="I97" i="8"/>
  <c r="J88" i="8" s="1"/>
  <c r="J90" i="8" s="1"/>
  <c r="K41" i="8"/>
  <c r="L35" i="8"/>
  <c r="J72" i="8"/>
  <c r="L59" i="8"/>
  <c r="L63" i="8" s="1"/>
  <c r="L65" i="8" s="1"/>
  <c r="L66" i="8" s="1"/>
  <c r="L39" i="8" s="1"/>
  <c r="O20" i="8"/>
  <c r="O25" i="8" s="1"/>
  <c r="N20" i="8"/>
  <c r="N25" i="8" s="1"/>
  <c r="Q38" i="8"/>
  <c r="Q57" i="8" s="1"/>
  <c r="R38" i="8"/>
  <c r="R57" i="8" s="1"/>
  <c r="I79" i="8"/>
  <c r="J76" i="8" s="1"/>
  <c r="O58" i="8"/>
  <c r="N58" i="8"/>
  <c r="I82" i="8" l="1"/>
  <c r="I83" i="8" s="1"/>
  <c r="P20" i="8" s="1"/>
  <c r="J74" i="8"/>
  <c r="J81" i="8"/>
  <c r="J77" i="8"/>
  <c r="S38" i="8" s="1"/>
  <c r="L41" i="8"/>
  <c r="L44" i="8" s="1"/>
  <c r="L46" i="8" s="1"/>
  <c r="O30" i="8"/>
  <c r="O34" i="8" s="1"/>
  <c r="O56" i="8" s="1"/>
  <c r="O59" i="8" s="1"/>
  <c r="O63" i="8" s="1"/>
  <c r="O65" i="8" s="1"/>
  <c r="O66" i="8" s="1"/>
  <c r="O39" i="8" s="1"/>
  <c r="O28" i="8"/>
  <c r="O32" i="8" s="1"/>
  <c r="O29" i="8"/>
  <c r="O33" i="8" s="1"/>
  <c r="J92" i="8"/>
  <c r="J96" i="8" s="1"/>
  <c r="J97" i="8" s="1"/>
  <c r="K88" i="8" s="1"/>
  <c r="K90" i="8" s="1"/>
  <c r="N29" i="8"/>
  <c r="N33" i="8" s="1"/>
  <c r="N28" i="8"/>
  <c r="N32" i="8" s="1"/>
  <c r="N30" i="8"/>
  <c r="N34" i="8" s="1"/>
  <c r="N56" i="8" s="1"/>
  <c r="N59" i="8" s="1"/>
  <c r="N63" i="8" s="1"/>
  <c r="N65" i="8" s="1"/>
  <c r="N66" i="8" s="1"/>
  <c r="N39" i="8" s="1"/>
  <c r="R58" i="8"/>
  <c r="Q58" i="8"/>
  <c r="O35" i="8" l="1"/>
  <c r="O41" i="8"/>
  <c r="O44" i="8" s="1"/>
  <c r="O46" i="8" s="1"/>
  <c r="N35" i="8"/>
  <c r="N41" i="8" s="1"/>
  <c r="T38" i="8"/>
  <c r="T57" i="8" s="1"/>
  <c r="U38" i="8"/>
  <c r="U57" i="8" s="1"/>
  <c r="K72" i="8"/>
  <c r="J82" i="8"/>
  <c r="J83" i="8" s="1"/>
  <c r="S20" i="8" s="1"/>
  <c r="K97" i="8"/>
  <c r="L88" i="8" s="1"/>
  <c r="L90" i="8" s="1"/>
  <c r="K92" i="8"/>
  <c r="K96" i="8" s="1"/>
  <c r="U58" i="8"/>
  <c r="T58" i="8"/>
  <c r="J79" i="8"/>
  <c r="K76" i="8" s="1"/>
  <c r="Q20" i="8"/>
  <c r="Q25" i="8" s="1"/>
  <c r="R20" i="8"/>
  <c r="R25" i="8" s="1"/>
  <c r="U20" i="8" l="1"/>
  <c r="U25" i="8" s="1"/>
  <c r="T20" i="8"/>
  <c r="T25" i="8" s="1"/>
  <c r="L92" i="8"/>
  <c r="L96" i="8" s="1"/>
  <c r="R29" i="8"/>
  <c r="R33" i="8" s="1"/>
  <c r="R28" i="8"/>
  <c r="R32" i="8" s="1"/>
  <c r="R30" i="8"/>
  <c r="R34" i="8" s="1"/>
  <c r="R56" i="8" s="1"/>
  <c r="R59" i="8" s="1"/>
  <c r="R63" i="8" s="1"/>
  <c r="R65" i="8" s="1"/>
  <c r="R66" i="8" s="1"/>
  <c r="R39" i="8" s="1"/>
  <c r="Q29" i="8"/>
  <c r="Q33" i="8" s="1"/>
  <c r="Q30" i="8"/>
  <c r="Q34" i="8" s="1"/>
  <c r="Q56" i="8" s="1"/>
  <c r="Q59" i="8" s="1"/>
  <c r="Q63" i="8" s="1"/>
  <c r="Q65" i="8" s="1"/>
  <c r="Q66" i="8" s="1"/>
  <c r="Q39" i="8" s="1"/>
  <c r="Q28" i="8"/>
  <c r="Q32" i="8" s="1"/>
  <c r="K77" i="8"/>
  <c r="V38" i="8" s="1"/>
  <c r="K74" i="8"/>
  <c r="K81" i="8"/>
  <c r="W58" i="8"/>
  <c r="X58" i="8"/>
  <c r="K79" i="8" l="1"/>
  <c r="L76" i="8" s="1"/>
  <c r="R35" i="8"/>
  <c r="R41" i="8" s="1"/>
  <c r="R44" i="8" s="1"/>
  <c r="R46" i="8" s="1"/>
  <c r="L72" i="8"/>
  <c r="K82" i="8"/>
  <c r="K83" i="8" s="1"/>
  <c r="V20" i="8" s="1"/>
  <c r="AA58" i="8"/>
  <c r="Z58" i="8"/>
  <c r="X38" i="8"/>
  <c r="X57" i="8" s="1"/>
  <c r="W38" i="8"/>
  <c r="W57" i="8" s="1"/>
  <c r="L97" i="8"/>
  <c r="M88" i="8" s="1"/>
  <c r="M90" i="8" s="1"/>
  <c r="Q35" i="8"/>
  <c r="Q41" i="8" s="1"/>
  <c r="T28" i="8"/>
  <c r="T32" i="8" s="1"/>
  <c r="T30" i="8"/>
  <c r="T34" i="8" s="1"/>
  <c r="T56" i="8" s="1"/>
  <c r="T59" i="8" s="1"/>
  <c r="T63" i="8" s="1"/>
  <c r="T65" i="8" s="1"/>
  <c r="T66" i="8" s="1"/>
  <c r="T39" i="8" s="1"/>
  <c r="T29" i="8"/>
  <c r="T33" i="8" s="1"/>
  <c r="U29" i="8"/>
  <c r="U33" i="8" s="1"/>
  <c r="U30" i="8"/>
  <c r="U34" i="8" s="1"/>
  <c r="U56" i="8" s="1"/>
  <c r="U59" i="8" s="1"/>
  <c r="U63" i="8" s="1"/>
  <c r="U65" i="8" s="1"/>
  <c r="U66" i="8" s="1"/>
  <c r="U39" i="8" s="1"/>
  <c r="U28" i="8"/>
  <c r="U32" i="8" s="1"/>
  <c r="X20" i="8" l="1"/>
  <c r="X25" i="8" s="1"/>
  <c r="W20" i="8"/>
  <c r="W25" i="8" s="1"/>
  <c r="T35" i="8"/>
  <c r="T41" i="8" s="1"/>
  <c r="L77" i="8"/>
  <c r="L81" i="8"/>
  <c r="L74" i="8"/>
  <c r="M92" i="8"/>
  <c r="M96" i="8" s="1"/>
  <c r="M97" i="8" s="1"/>
  <c r="N88" i="8" s="1"/>
  <c r="N90" i="8" s="1"/>
  <c r="U35" i="8"/>
  <c r="U41" i="8" s="1"/>
  <c r="U44" i="8" s="1"/>
  <c r="U46" i="8" s="1"/>
  <c r="N92" i="8" l="1"/>
  <c r="N96" i="8" s="1"/>
  <c r="Y38" i="8"/>
  <c r="L79" i="8"/>
  <c r="M76" i="8" s="1"/>
  <c r="AD58" i="8"/>
  <c r="AC58" i="8"/>
  <c r="W30" i="8"/>
  <c r="W34" i="8" s="1"/>
  <c r="W56" i="8" s="1"/>
  <c r="W59" i="8" s="1"/>
  <c r="W63" i="8" s="1"/>
  <c r="W65" i="8" s="1"/>
  <c r="W66" i="8" s="1"/>
  <c r="W39" i="8" s="1"/>
  <c r="W28" i="8"/>
  <c r="W32" i="8" s="1"/>
  <c r="W29" i="8"/>
  <c r="W33" i="8" s="1"/>
  <c r="M72" i="8"/>
  <c r="X30" i="8"/>
  <c r="X34" i="8" s="1"/>
  <c r="X56" i="8" s="1"/>
  <c r="X59" i="8" s="1"/>
  <c r="X63" i="8" s="1"/>
  <c r="X65" i="8" s="1"/>
  <c r="X66" i="8" s="1"/>
  <c r="X39" i="8" s="1"/>
  <c r="X28" i="8"/>
  <c r="X32" i="8" s="1"/>
  <c r="X29" i="8"/>
  <c r="X33" i="8" s="1"/>
  <c r="L82" i="8" l="1"/>
  <c r="L83" i="8" s="1"/>
  <c r="Y20" i="8" s="1"/>
  <c r="AA20" i="8" s="1"/>
  <c r="AA25" i="8" s="1"/>
  <c r="M77" i="8"/>
  <c r="AB38" i="8" s="1"/>
  <c r="M81" i="8"/>
  <c r="M74" i="8"/>
  <c r="AA38" i="8"/>
  <c r="AA57" i="8" s="1"/>
  <c r="Z38" i="8"/>
  <c r="Z57" i="8" s="1"/>
  <c r="AG58" i="8"/>
  <c r="AF58" i="8"/>
  <c r="X35" i="8"/>
  <c r="X41" i="8" s="1"/>
  <c r="X44" i="8" s="1"/>
  <c r="X46" i="8" s="1"/>
  <c r="W35" i="8"/>
  <c r="W41" i="8" s="1"/>
  <c r="N97" i="8"/>
  <c r="Z20" i="8" l="1"/>
  <c r="Z25" i="8" s="1"/>
  <c r="AD38" i="8"/>
  <c r="AD57" i="8" s="1"/>
  <c r="AC38" i="8"/>
  <c r="AC57" i="8" s="1"/>
  <c r="M79" i="8"/>
  <c r="N76" i="8" s="1"/>
  <c r="N72" i="8"/>
  <c r="Z30" i="8"/>
  <c r="Z34" i="8" s="1"/>
  <c r="Z56" i="8" s="1"/>
  <c r="Z59" i="8" s="1"/>
  <c r="Z63" i="8" s="1"/>
  <c r="Z65" i="8" s="1"/>
  <c r="Z66" i="8" s="1"/>
  <c r="Z39" i="8" s="1"/>
  <c r="Z28" i="8"/>
  <c r="Z32" i="8" s="1"/>
  <c r="Z29" i="8"/>
  <c r="Z33" i="8" s="1"/>
  <c r="AA30" i="8"/>
  <c r="AA34" i="8" s="1"/>
  <c r="AA56" i="8" s="1"/>
  <c r="AA59" i="8" s="1"/>
  <c r="AA63" i="8" s="1"/>
  <c r="AA65" i="8" s="1"/>
  <c r="AA66" i="8" s="1"/>
  <c r="AA39" i="8" s="1"/>
  <c r="AA28" i="8"/>
  <c r="AA32" i="8" s="1"/>
  <c r="AA29" i="8"/>
  <c r="AA33" i="8" s="1"/>
  <c r="M82" i="8" l="1"/>
  <c r="M83" i="8" s="1"/>
  <c r="AB20" i="8" s="1"/>
  <c r="AC20" i="8" s="1"/>
  <c r="AC25" i="8" s="1"/>
  <c r="N77" i="8"/>
  <c r="AE38" i="8" s="1"/>
  <c r="N81" i="8"/>
  <c r="N74" i="8"/>
  <c r="Z35" i="8"/>
  <c r="Z41" i="8" s="1"/>
  <c r="AA35" i="8"/>
  <c r="AA41" i="8" s="1"/>
  <c r="AA44" i="8" s="1"/>
  <c r="AA46" i="8" s="1"/>
  <c r="AD20" i="8" l="1"/>
  <c r="AD25" i="8" s="1"/>
  <c r="AG38" i="8"/>
  <c r="AG57" i="8" s="1"/>
  <c r="AF38" i="8"/>
  <c r="AF57" i="8" s="1"/>
  <c r="AD29" i="8"/>
  <c r="AD33" i="8" s="1"/>
  <c r="AD30" i="8"/>
  <c r="AD34" i="8" s="1"/>
  <c r="AD56" i="8" s="1"/>
  <c r="AD59" i="8" s="1"/>
  <c r="AD63" i="8" s="1"/>
  <c r="AD65" i="8" s="1"/>
  <c r="AD66" i="8" s="1"/>
  <c r="AD39" i="8" s="1"/>
  <c r="AD28" i="8"/>
  <c r="AD32" i="8" s="1"/>
  <c r="AD35" i="8" s="1"/>
  <c r="N79" i="8"/>
  <c r="N82" i="8" s="1"/>
  <c r="N83" i="8" s="1"/>
  <c r="AE20" i="8" s="1"/>
  <c r="AC29" i="8"/>
  <c r="AC33" i="8" s="1"/>
  <c r="AC30" i="8"/>
  <c r="AC34" i="8" s="1"/>
  <c r="AC56" i="8" s="1"/>
  <c r="AC59" i="8" s="1"/>
  <c r="AC63" i="8" s="1"/>
  <c r="AC65" i="8" s="1"/>
  <c r="AC66" i="8" s="1"/>
  <c r="AC39" i="8" s="1"/>
  <c r="AC28" i="8"/>
  <c r="AC32" i="8" s="1"/>
  <c r="AD41" i="8" l="1"/>
  <c r="AD44" i="8" s="1"/>
  <c r="AD46" i="8" s="1"/>
  <c r="AC35" i="8"/>
  <c r="AG20" i="8"/>
  <c r="AG25" i="8" s="1"/>
  <c r="AF20" i="8"/>
  <c r="AF25" i="8" s="1"/>
  <c r="AC41" i="8"/>
  <c r="AF30" i="8" l="1"/>
  <c r="AF34" i="8" s="1"/>
  <c r="AF56" i="8" s="1"/>
  <c r="AF59" i="8" s="1"/>
  <c r="AF63" i="8" s="1"/>
  <c r="AF65" i="8" s="1"/>
  <c r="AF66" i="8" s="1"/>
  <c r="AF39" i="8" s="1"/>
  <c r="AF29" i="8"/>
  <c r="AF33" i="8" s="1"/>
  <c r="AF28" i="8"/>
  <c r="AF32" i="8" s="1"/>
  <c r="AF35" i="8" s="1"/>
  <c r="AF41" i="8" s="1"/>
  <c r="AG29" i="8"/>
  <c r="AG33" i="8" s="1"/>
  <c r="AG30" i="8"/>
  <c r="AG34" i="8" s="1"/>
  <c r="AG56" i="8" s="1"/>
  <c r="AG59" i="8" s="1"/>
  <c r="AG63" i="8" s="1"/>
  <c r="AG65" i="8" s="1"/>
  <c r="AG66" i="8" s="1"/>
  <c r="AG39" i="8" s="1"/>
  <c r="AG28" i="8"/>
  <c r="AG32" i="8" s="1"/>
  <c r="AG35" i="8" s="1"/>
  <c r="AG41" i="8" l="1"/>
  <c r="AG44" i="8" s="1"/>
  <c r="AG46" i="8" s="1"/>
  <c r="N73" i="7" l="1"/>
  <c r="M73" i="7"/>
  <c r="L73" i="7"/>
  <c r="K73" i="7"/>
  <c r="J73" i="7"/>
  <c r="I73" i="7"/>
  <c r="I78" i="7" s="1"/>
  <c r="H73" i="7"/>
  <c r="H90" i="7" s="1"/>
  <c r="H92" i="7" s="1"/>
  <c r="G73" i="7"/>
  <c r="F73" i="7"/>
  <c r="E73" i="7"/>
  <c r="E74" i="7" s="1"/>
  <c r="J90" i="7"/>
  <c r="J92" i="7" s="1"/>
  <c r="J87" i="7"/>
  <c r="E82" i="7"/>
  <c r="E77" i="7"/>
  <c r="N78" i="7"/>
  <c r="M78" i="7"/>
  <c r="L78" i="7"/>
  <c r="K78" i="7"/>
  <c r="J78" i="7"/>
  <c r="K69" i="7"/>
  <c r="K87" i="7" s="1"/>
  <c r="I69" i="7"/>
  <c r="T53" i="7"/>
  <c r="Q53" i="7"/>
  <c r="AF37" i="7"/>
  <c r="Z37" i="7"/>
  <c r="T37" i="7"/>
  <c r="N37" i="7"/>
  <c r="C27" i="7"/>
  <c r="C60" i="7" s="1"/>
  <c r="B27" i="7"/>
  <c r="B60" i="7" s="1"/>
  <c r="W61" i="7" s="1"/>
  <c r="U24" i="7"/>
  <c r="Q24" i="7"/>
  <c r="AG22" i="7"/>
  <c r="AG37" i="7" s="1"/>
  <c r="AF22" i="7"/>
  <c r="AD22" i="7"/>
  <c r="AD37" i="7" s="1"/>
  <c r="AC22" i="7"/>
  <c r="AA22" i="7"/>
  <c r="AA37" i="7" s="1"/>
  <c r="Z22" i="7"/>
  <c r="X22" i="7"/>
  <c r="X37" i="7" s="1"/>
  <c r="W22" i="7"/>
  <c r="U22" i="7"/>
  <c r="U37" i="7" s="1"/>
  <c r="T22" i="7"/>
  <c r="R22" i="7"/>
  <c r="R37" i="7" s="1"/>
  <c r="Q22" i="7"/>
  <c r="O22" i="7"/>
  <c r="O37" i="7" s="1"/>
  <c r="N22" i="7"/>
  <c r="L22" i="7"/>
  <c r="L37" i="7" s="1"/>
  <c r="K22" i="7"/>
  <c r="I22" i="7"/>
  <c r="I37" i="7" s="1"/>
  <c r="H22" i="7"/>
  <c r="F22" i="7"/>
  <c r="F37" i="7" s="1"/>
  <c r="E22" i="7"/>
  <c r="AG21" i="7"/>
  <c r="AF21" i="7"/>
  <c r="AD21" i="7"/>
  <c r="AC21" i="7"/>
  <c r="AA21" i="7"/>
  <c r="Z21" i="7"/>
  <c r="X21" i="7"/>
  <c r="W21" i="7"/>
  <c r="W37" i="7" s="1"/>
  <c r="U21" i="7"/>
  <c r="T21" i="7"/>
  <c r="T24" i="7" s="1"/>
  <c r="R21" i="7"/>
  <c r="Q21" i="7"/>
  <c r="O21" i="7"/>
  <c r="N21" i="7"/>
  <c r="L21" i="7"/>
  <c r="K21" i="7"/>
  <c r="K37" i="7" s="1"/>
  <c r="I21" i="7"/>
  <c r="H21" i="7"/>
  <c r="H37" i="7" s="1"/>
  <c r="F21" i="7"/>
  <c r="E21" i="7"/>
  <c r="V17" i="7"/>
  <c r="W53" i="7" s="1"/>
  <c r="P17" i="7"/>
  <c r="R24" i="7" s="1"/>
  <c r="M17" i="7"/>
  <c r="J17" i="7"/>
  <c r="G17" i="7"/>
  <c r="H78" i="7" l="1"/>
  <c r="W24" i="7"/>
  <c r="R61" i="7"/>
  <c r="Q61" i="7"/>
  <c r="T61" i="7"/>
  <c r="H24" i="7"/>
  <c r="D17" i="7"/>
  <c r="H53" i="7"/>
  <c r="I24" i="7"/>
  <c r="F72" i="7"/>
  <c r="K53" i="7"/>
  <c r="L24" i="7"/>
  <c r="N53" i="7"/>
  <c r="O24" i="7"/>
  <c r="N24" i="7"/>
  <c r="I87" i="7"/>
  <c r="H69" i="7"/>
  <c r="X61" i="7"/>
  <c r="E53" i="7"/>
  <c r="E37" i="7"/>
  <c r="Q37" i="7"/>
  <c r="AC37" i="7"/>
  <c r="G90" i="7"/>
  <c r="G92" i="7" s="1"/>
  <c r="G78" i="7"/>
  <c r="K24" i="7"/>
  <c r="U61" i="7"/>
  <c r="E80" i="7"/>
  <c r="I90" i="7"/>
  <c r="I92" i="7" s="1"/>
  <c r="X24" i="7"/>
  <c r="K90" i="7"/>
  <c r="K92" i="7" s="1"/>
  <c r="L69" i="7"/>
  <c r="L90" i="7"/>
  <c r="L92" i="7" s="1"/>
  <c r="Y17" i="7"/>
  <c r="E90" i="7"/>
  <c r="M90" i="7"/>
  <c r="M92" i="7" s="1"/>
  <c r="F90" i="7"/>
  <c r="F92" i="7" s="1"/>
  <c r="N90" i="7"/>
  <c r="N92" i="7" s="1"/>
  <c r="E38" i="7" l="1"/>
  <c r="E57" i="7" s="1"/>
  <c r="F38" i="7"/>
  <c r="F57" i="7" s="1"/>
  <c r="F76" i="7"/>
  <c r="E83" i="7"/>
  <c r="E84" i="7" s="1"/>
  <c r="D20" i="7" s="1"/>
  <c r="F24" i="7"/>
  <c r="E24" i="7"/>
  <c r="O61" i="7"/>
  <c r="N61" i="7"/>
  <c r="F61" i="7"/>
  <c r="E61" i="7"/>
  <c r="L61" i="7"/>
  <c r="K61" i="7"/>
  <c r="H61" i="7"/>
  <c r="I61" i="7"/>
  <c r="AA24" i="7"/>
  <c r="Z24" i="7"/>
  <c r="Z53" i="7"/>
  <c r="AB17" i="7"/>
  <c r="G69" i="7"/>
  <c r="H87" i="7"/>
  <c r="F77" i="7"/>
  <c r="G38" i="7" s="1"/>
  <c r="F82" i="7"/>
  <c r="F74" i="7"/>
  <c r="E91" i="7"/>
  <c r="E92" i="7"/>
  <c r="M69" i="7"/>
  <c r="L87" i="7"/>
  <c r="N69" i="7" l="1"/>
  <c r="N87" i="7" s="1"/>
  <c r="M87" i="7"/>
  <c r="AD24" i="7"/>
  <c r="AE17" i="7"/>
  <c r="AC24" i="7"/>
  <c r="AC53" i="7"/>
  <c r="E93" i="7"/>
  <c r="E98" i="7" s="1"/>
  <c r="F89" i="7" s="1"/>
  <c r="F91" i="7" s="1"/>
  <c r="G72" i="7"/>
  <c r="AA61" i="7"/>
  <c r="Z61" i="7"/>
  <c r="I38" i="7"/>
  <c r="I57" i="7" s="1"/>
  <c r="H38" i="7"/>
  <c r="H57" i="7" s="1"/>
  <c r="F20" i="7"/>
  <c r="F25" i="7" s="1"/>
  <c r="E20" i="7"/>
  <c r="E25" i="7" s="1"/>
  <c r="F69" i="7"/>
  <c r="G87" i="7"/>
  <c r="F80" i="7"/>
  <c r="G76" i="7" s="1"/>
  <c r="F93" i="7" l="1"/>
  <c r="F97" i="7" s="1"/>
  <c r="AD61" i="7"/>
  <c r="AC61" i="7"/>
  <c r="F29" i="7"/>
  <c r="F33" i="7" s="1"/>
  <c r="F30" i="7"/>
  <c r="F34" i="7" s="1"/>
  <c r="F56" i="7" s="1"/>
  <c r="F28" i="7"/>
  <c r="F32" i="7" s="1"/>
  <c r="F35" i="7" s="1"/>
  <c r="F58" i="7"/>
  <c r="E58" i="7"/>
  <c r="AF24" i="7"/>
  <c r="AF53" i="7"/>
  <c r="AG24" i="7"/>
  <c r="E69" i="7"/>
  <c r="E87" i="7" s="1"/>
  <c r="F87" i="7"/>
  <c r="F83" i="7"/>
  <c r="F84" i="7" s="1"/>
  <c r="G20" i="7" s="1"/>
  <c r="E30" i="7"/>
  <c r="E34" i="7" s="1"/>
  <c r="E56" i="7" s="1"/>
  <c r="E59" i="7" s="1"/>
  <c r="E63" i="7" s="1"/>
  <c r="E65" i="7" s="1"/>
  <c r="E66" i="7" s="1"/>
  <c r="E39" i="7" s="1"/>
  <c r="E28" i="7"/>
  <c r="E32" i="7" s="1"/>
  <c r="E29" i="7"/>
  <c r="E33" i="7" s="1"/>
  <c r="G77" i="7"/>
  <c r="J38" i="7" s="1"/>
  <c r="G82" i="7"/>
  <c r="G74" i="7"/>
  <c r="G80" i="7" l="1"/>
  <c r="H76" i="7" s="1"/>
  <c r="E35" i="7"/>
  <c r="E41" i="7" s="1"/>
  <c r="I20" i="7"/>
  <c r="I25" i="7" s="1"/>
  <c r="H20" i="7"/>
  <c r="H25" i="7" s="1"/>
  <c r="F59" i="7"/>
  <c r="F63" i="7" s="1"/>
  <c r="F65" i="7" s="1"/>
  <c r="F66" i="7" s="1"/>
  <c r="F39" i="7" s="1"/>
  <c r="F41" i="7" s="1"/>
  <c r="F44" i="7" s="1"/>
  <c r="L38" i="7"/>
  <c r="L57" i="7" s="1"/>
  <c r="K38" i="7"/>
  <c r="K57" i="7" s="1"/>
  <c r="AF61" i="7"/>
  <c r="AG61" i="7"/>
  <c r="I58" i="7"/>
  <c r="H58" i="7"/>
  <c r="G83" i="7"/>
  <c r="G84" i="7" s="1"/>
  <c r="J20" i="7" s="1"/>
  <c r="H72" i="7"/>
  <c r="F98" i="7"/>
  <c r="G89" i="7" s="1"/>
  <c r="G91" i="7" s="1"/>
  <c r="F46" i="7" l="1"/>
  <c r="V48" i="4"/>
  <c r="K20" i="7"/>
  <c r="K25" i="7" s="1"/>
  <c r="L20" i="7"/>
  <c r="L25" i="7" s="1"/>
  <c r="H77" i="7"/>
  <c r="H82" i="7"/>
  <c r="H74" i="7"/>
  <c r="H30" i="7"/>
  <c r="H34" i="7" s="1"/>
  <c r="H56" i="7" s="1"/>
  <c r="H59" i="7" s="1"/>
  <c r="H63" i="7" s="1"/>
  <c r="H65" i="7" s="1"/>
  <c r="H66" i="7" s="1"/>
  <c r="H39" i="7" s="1"/>
  <c r="H28" i="7"/>
  <c r="H32" i="7" s="1"/>
  <c r="H29" i="7"/>
  <c r="H33" i="7" s="1"/>
  <c r="G93" i="7"/>
  <c r="G97" i="7" s="1"/>
  <c r="G98" i="7" s="1"/>
  <c r="H89" i="7" s="1"/>
  <c r="H91" i="7" s="1"/>
  <c r="I29" i="7"/>
  <c r="I33" i="7" s="1"/>
  <c r="I30" i="7"/>
  <c r="I34" i="7" s="1"/>
  <c r="I56" i="7" s="1"/>
  <c r="I59" i="7" s="1"/>
  <c r="I63" i="7" s="1"/>
  <c r="I65" i="7" s="1"/>
  <c r="I66" i="7" s="1"/>
  <c r="I39" i="7" s="1"/>
  <c r="I28" i="7"/>
  <c r="I32" i="7" s="1"/>
  <c r="I35" i="7" l="1"/>
  <c r="H93" i="7"/>
  <c r="H97" i="7" s="1"/>
  <c r="H98" i="7" s="1"/>
  <c r="I89" i="7" s="1"/>
  <c r="I91" i="7" s="1"/>
  <c r="H35" i="7"/>
  <c r="H41" i="7" s="1"/>
  <c r="I72" i="7"/>
  <c r="M38" i="7"/>
  <c r="H80" i="7"/>
  <c r="I76" i="7" s="1"/>
  <c r="L30" i="7"/>
  <c r="L34" i="7" s="1"/>
  <c r="L56" i="7" s="1"/>
  <c r="L28" i="7"/>
  <c r="L32" i="7" s="1"/>
  <c r="L29" i="7"/>
  <c r="L33" i="7" s="1"/>
  <c r="I41" i="7"/>
  <c r="I44" i="7" s="1"/>
  <c r="I46" i="7" s="1"/>
  <c r="K58" i="7"/>
  <c r="L58" i="7"/>
  <c r="K29" i="7"/>
  <c r="K33" i="7" s="1"/>
  <c r="K30" i="7"/>
  <c r="K34" i="7" s="1"/>
  <c r="K56" i="7" s="1"/>
  <c r="K59" i="7" s="1"/>
  <c r="K63" i="7" s="1"/>
  <c r="K65" i="7" s="1"/>
  <c r="K66" i="7" s="1"/>
  <c r="K39" i="7" s="1"/>
  <c r="K28" i="7"/>
  <c r="K32" i="7" s="1"/>
  <c r="I93" i="7" l="1"/>
  <c r="I97" i="7" s="1"/>
  <c r="I98" i="7" s="1"/>
  <c r="J89" i="7" s="1"/>
  <c r="J91" i="7" s="1"/>
  <c r="O38" i="7"/>
  <c r="O57" i="7" s="1"/>
  <c r="N38" i="7"/>
  <c r="N57" i="7" s="1"/>
  <c r="I82" i="7"/>
  <c r="I74" i="7"/>
  <c r="I77" i="7"/>
  <c r="P38" i="7" s="1"/>
  <c r="H83" i="7"/>
  <c r="H84" i="7" s="1"/>
  <c r="M20" i="7" s="1"/>
  <c r="L35" i="7"/>
  <c r="K35" i="7"/>
  <c r="K41" i="7" s="1"/>
  <c r="L59" i="7"/>
  <c r="L63" i="7" s="1"/>
  <c r="L65" i="7" s="1"/>
  <c r="L66" i="7" s="1"/>
  <c r="L39" i="7" s="1"/>
  <c r="O58" i="7"/>
  <c r="N58" i="7"/>
  <c r="Q38" i="7" l="1"/>
  <c r="Q57" i="7" s="1"/>
  <c r="R38" i="7"/>
  <c r="R57" i="7" s="1"/>
  <c r="I80" i="7"/>
  <c r="J76" i="7" s="1"/>
  <c r="J72" i="7"/>
  <c r="L41" i="7"/>
  <c r="L44" i="7" s="1"/>
  <c r="L46" i="7" s="1"/>
  <c r="J93" i="7"/>
  <c r="J97" i="7" s="1"/>
  <c r="O20" i="7"/>
  <c r="O25" i="7" s="1"/>
  <c r="N20" i="7"/>
  <c r="N25" i="7" s="1"/>
  <c r="R58" i="7"/>
  <c r="Q58" i="7"/>
  <c r="I83" i="7" l="1"/>
  <c r="I84" i="7" s="1"/>
  <c r="P20" i="7" s="1"/>
  <c r="Q20" i="7"/>
  <c r="Q25" i="7" s="1"/>
  <c r="R20" i="7"/>
  <c r="R25" i="7" s="1"/>
  <c r="J74" i="7"/>
  <c r="J82" i="7"/>
  <c r="J77" i="7"/>
  <c r="S38" i="7" s="1"/>
  <c r="O30" i="7"/>
  <c r="O34" i="7" s="1"/>
  <c r="O56" i="7" s="1"/>
  <c r="O59" i="7" s="1"/>
  <c r="O63" i="7" s="1"/>
  <c r="O65" i="7" s="1"/>
  <c r="O66" i="7" s="1"/>
  <c r="O39" i="7" s="1"/>
  <c r="O28" i="7"/>
  <c r="O32" i="7" s="1"/>
  <c r="O29" i="7"/>
  <c r="O33" i="7" s="1"/>
  <c r="U58" i="7"/>
  <c r="T58" i="7"/>
  <c r="N30" i="7"/>
  <c r="N34" i="7" s="1"/>
  <c r="N56" i="7" s="1"/>
  <c r="N59" i="7" s="1"/>
  <c r="N63" i="7" s="1"/>
  <c r="N65" i="7" s="1"/>
  <c r="N66" i="7" s="1"/>
  <c r="N39" i="7" s="1"/>
  <c r="N28" i="7"/>
  <c r="N32" i="7" s="1"/>
  <c r="N29" i="7"/>
  <c r="N33" i="7" s="1"/>
  <c r="J98" i="7"/>
  <c r="K89" i="7" s="1"/>
  <c r="K91" i="7" s="1"/>
  <c r="O35" i="7" l="1"/>
  <c r="O41" i="7" s="1"/>
  <c r="O44" i="7" s="1"/>
  <c r="O46" i="7" s="1"/>
  <c r="K93" i="7"/>
  <c r="K97" i="7" s="1"/>
  <c r="K98" i="7" s="1"/>
  <c r="L89" i="7" s="1"/>
  <c r="L91" i="7" s="1"/>
  <c r="J80" i="7"/>
  <c r="K76" i="7" s="1"/>
  <c r="N35" i="7"/>
  <c r="N41" i="7" s="1"/>
  <c r="R29" i="7"/>
  <c r="R33" i="7" s="1"/>
  <c r="R30" i="7"/>
  <c r="R34" i="7" s="1"/>
  <c r="R56" i="7" s="1"/>
  <c r="R59" i="7" s="1"/>
  <c r="R63" i="7" s="1"/>
  <c r="R65" i="7" s="1"/>
  <c r="R66" i="7" s="1"/>
  <c r="R39" i="7" s="1"/>
  <c r="R28" i="7"/>
  <c r="R32" i="7" s="1"/>
  <c r="T38" i="7"/>
  <c r="T57" i="7" s="1"/>
  <c r="U38" i="7"/>
  <c r="U57" i="7" s="1"/>
  <c r="K72" i="7"/>
  <c r="Q30" i="7"/>
  <c r="Q34" i="7" s="1"/>
  <c r="Q56" i="7" s="1"/>
  <c r="Q59" i="7" s="1"/>
  <c r="Q63" i="7" s="1"/>
  <c r="Q65" i="7" s="1"/>
  <c r="Q66" i="7" s="1"/>
  <c r="Q39" i="7" s="1"/>
  <c r="Q28" i="7"/>
  <c r="Q32" i="7" s="1"/>
  <c r="Q29" i="7"/>
  <c r="Q33" i="7" s="1"/>
  <c r="L93" i="7" l="1"/>
  <c r="L97" i="7" s="1"/>
  <c r="Q35" i="7"/>
  <c r="Q41" i="7" s="1"/>
  <c r="J83" i="7"/>
  <c r="J84" i="7" s="1"/>
  <c r="S20" i="7" s="1"/>
  <c r="K74" i="7"/>
  <c r="K77" i="7"/>
  <c r="V38" i="7" s="1"/>
  <c r="K82" i="7"/>
  <c r="W58" i="7"/>
  <c r="X58" i="7"/>
  <c r="R35" i="7"/>
  <c r="R41" i="7" s="1"/>
  <c r="R44" i="7" s="1"/>
  <c r="R46" i="7" s="1"/>
  <c r="T20" i="7" l="1"/>
  <c r="T25" i="7" s="1"/>
  <c r="U20" i="7"/>
  <c r="U25" i="7" s="1"/>
  <c r="L72" i="7"/>
  <c r="K83" i="7"/>
  <c r="K84" i="7" s="1"/>
  <c r="V20" i="7" s="1"/>
  <c r="AA58" i="7"/>
  <c r="Z58" i="7"/>
  <c r="X38" i="7"/>
  <c r="X57" i="7" s="1"/>
  <c r="W38" i="7"/>
  <c r="W57" i="7" s="1"/>
  <c r="K80" i="7"/>
  <c r="L76" i="7" s="1"/>
  <c r="L98" i="7"/>
  <c r="M89" i="7" s="1"/>
  <c r="M91" i="7" s="1"/>
  <c r="X20" i="7" l="1"/>
  <c r="X25" i="7" s="1"/>
  <c r="W20" i="7"/>
  <c r="W25" i="7" s="1"/>
  <c r="U29" i="7"/>
  <c r="U33" i="7" s="1"/>
  <c r="U30" i="7"/>
  <c r="U34" i="7" s="1"/>
  <c r="U56" i="7" s="1"/>
  <c r="U59" i="7" s="1"/>
  <c r="U63" i="7" s="1"/>
  <c r="U65" i="7" s="1"/>
  <c r="U66" i="7" s="1"/>
  <c r="U39" i="7" s="1"/>
  <c r="U28" i="7"/>
  <c r="U32" i="7" s="1"/>
  <c r="L77" i="7"/>
  <c r="Y38" i="7" s="1"/>
  <c r="L82" i="7"/>
  <c r="L74" i="7"/>
  <c r="T30" i="7"/>
  <c r="T34" i="7" s="1"/>
  <c r="T56" i="7" s="1"/>
  <c r="T59" i="7" s="1"/>
  <c r="T63" i="7" s="1"/>
  <c r="T65" i="7" s="1"/>
  <c r="T66" i="7" s="1"/>
  <c r="T39" i="7" s="1"/>
  <c r="T28" i="7"/>
  <c r="T32" i="7" s="1"/>
  <c r="T29" i="7"/>
  <c r="T33" i="7" s="1"/>
  <c r="M93" i="7"/>
  <c r="M97" i="7" s="1"/>
  <c r="U35" i="7" l="1"/>
  <c r="U41" i="7"/>
  <c r="U44" i="7" s="1"/>
  <c r="U46" i="7" s="1"/>
  <c r="M72" i="7"/>
  <c r="AA38" i="7"/>
  <c r="AA57" i="7" s="1"/>
  <c r="Z38" i="7"/>
  <c r="Z57" i="7" s="1"/>
  <c r="T35" i="7"/>
  <c r="T41" i="7" s="1"/>
  <c r="W29" i="7"/>
  <c r="W33" i="7" s="1"/>
  <c r="W30" i="7"/>
  <c r="W34" i="7" s="1"/>
  <c r="W56" i="7" s="1"/>
  <c r="W59" i="7" s="1"/>
  <c r="W63" i="7" s="1"/>
  <c r="W65" i="7" s="1"/>
  <c r="W66" i="7" s="1"/>
  <c r="W39" i="7" s="1"/>
  <c r="W28" i="7"/>
  <c r="W32" i="7" s="1"/>
  <c r="AD58" i="7"/>
  <c r="AC58" i="7"/>
  <c r="M98" i="7"/>
  <c r="N89" i="7" s="1"/>
  <c r="N91" i="7" s="1"/>
  <c r="L80" i="7"/>
  <c r="M76" i="7" s="1"/>
  <c r="X30" i="7"/>
  <c r="X34" i="7" s="1"/>
  <c r="X56" i="7" s="1"/>
  <c r="X59" i="7" s="1"/>
  <c r="X63" i="7" s="1"/>
  <c r="X65" i="7" s="1"/>
  <c r="X66" i="7" s="1"/>
  <c r="X39" i="7" s="1"/>
  <c r="X28" i="7"/>
  <c r="X32" i="7" s="1"/>
  <c r="X29" i="7"/>
  <c r="X33" i="7" s="1"/>
  <c r="N93" i="7" l="1"/>
  <c r="N97" i="7" s="1"/>
  <c r="L83" i="7"/>
  <c r="L84" i="7" s="1"/>
  <c r="Y20" i="7" s="1"/>
  <c r="X35" i="7"/>
  <c r="X41" i="7" s="1"/>
  <c r="X44" i="7" s="1"/>
  <c r="X46" i="7" s="1"/>
  <c r="W35" i="7"/>
  <c r="W41" i="7" s="1"/>
  <c r="M77" i="7"/>
  <c r="AB38" i="7" s="1"/>
  <c r="M82" i="7"/>
  <c r="M74" i="7"/>
  <c r="AG58" i="7" l="1"/>
  <c r="AF58" i="7"/>
  <c r="AA20" i="7"/>
  <c r="AA25" i="7" s="1"/>
  <c r="Z20" i="7"/>
  <c r="Z25" i="7" s="1"/>
  <c r="N98" i="7"/>
  <c r="AC38" i="7"/>
  <c r="AC57" i="7" s="1"/>
  <c r="AD38" i="7"/>
  <c r="AD57" i="7" s="1"/>
  <c r="N72" i="7"/>
  <c r="M80" i="7"/>
  <c r="N76" i="7" s="1"/>
  <c r="Z28" i="7" l="1"/>
  <c r="Z32" i="7" s="1"/>
  <c r="Z29" i="7"/>
  <c r="Z33" i="7" s="1"/>
  <c r="Z30" i="7"/>
  <c r="Z34" i="7" s="1"/>
  <c r="Z56" i="7" s="1"/>
  <c r="Z59" i="7" s="1"/>
  <c r="Z63" i="7" s="1"/>
  <c r="Z65" i="7" s="1"/>
  <c r="Z66" i="7" s="1"/>
  <c r="Z39" i="7" s="1"/>
  <c r="N80" i="7"/>
  <c r="M83" i="7"/>
  <c r="M84" i="7" s="1"/>
  <c r="AB20" i="7" s="1"/>
  <c r="AA30" i="7"/>
  <c r="AA34" i="7" s="1"/>
  <c r="AA56" i="7" s="1"/>
  <c r="AA59" i="7" s="1"/>
  <c r="AA63" i="7" s="1"/>
  <c r="AA65" i="7" s="1"/>
  <c r="AA66" i="7" s="1"/>
  <c r="AA39" i="7" s="1"/>
  <c r="AA28" i="7"/>
  <c r="AA32" i="7" s="1"/>
  <c r="AA29" i="7"/>
  <c r="AA33" i="7" s="1"/>
  <c r="N77" i="7"/>
  <c r="AE38" i="7" s="1"/>
  <c r="N82" i="7"/>
  <c r="N74" i="7"/>
  <c r="AA35" i="7" l="1"/>
  <c r="AA41" i="7"/>
  <c r="AA44" i="7" s="1"/>
  <c r="AA46" i="7" s="1"/>
  <c r="AD20" i="7"/>
  <c r="AD25" i="7" s="1"/>
  <c r="AC20" i="7"/>
  <c r="AC25" i="7" s="1"/>
  <c r="N83" i="7"/>
  <c r="N84" i="7" s="1"/>
  <c r="AE20" i="7" s="1"/>
  <c r="AG38" i="7"/>
  <c r="AG57" i="7" s="1"/>
  <c r="AF38" i="7"/>
  <c r="AF57" i="7" s="1"/>
  <c r="Z35" i="7"/>
  <c r="Z41" i="7" s="1"/>
  <c r="AD29" i="7" l="1"/>
  <c r="AD33" i="7" s="1"/>
  <c r="AD30" i="7"/>
  <c r="AD34" i="7" s="1"/>
  <c r="AD56" i="7" s="1"/>
  <c r="AD59" i="7" s="1"/>
  <c r="AD63" i="7" s="1"/>
  <c r="AD65" i="7" s="1"/>
  <c r="AD66" i="7" s="1"/>
  <c r="AD39" i="7" s="1"/>
  <c r="AD28" i="7"/>
  <c r="AD32" i="7" s="1"/>
  <c r="AD35" i="7" s="1"/>
  <c r="AG20" i="7"/>
  <c r="AG25" i="7" s="1"/>
  <c r="AF20" i="7"/>
  <c r="AF25" i="7" s="1"/>
  <c r="AC30" i="7"/>
  <c r="AC34" i="7" s="1"/>
  <c r="AC56" i="7" s="1"/>
  <c r="AC59" i="7" s="1"/>
  <c r="AC63" i="7" s="1"/>
  <c r="AC65" i="7" s="1"/>
  <c r="AC66" i="7" s="1"/>
  <c r="AC39" i="7" s="1"/>
  <c r="AC28" i="7"/>
  <c r="AC32" i="7" s="1"/>
  <c r="AC29" i="7"/>
  <c r="AC33" i="7" s="1"/>
  <c r="AC35" i="7" l="1"/>
  <c r="AC41" i="7"/>
  <c r="AD41" i="7"/>
  <c r="AD44" i="7" s="1"/>
  <c r="AD46" i="7" s="1"/>
  <c r="AG29" i="7"/>
  <c r="AG33" i="7" s="1"/>
  <c r="AG30" i="7"/>
  <c r="AG34" i="7" s="1"/>
  <c r="AG56" i="7" s="1"/>
  <c r="AG59" i="7" s="1"/>
  <c r="AG63" i="7" s="1"/>
  <c r="AG65" i="7" s="1"/>
  <c r="AG66" i="7" s="1"/>
  <c r="AG39" i="7" s="1"/>
  <c r="AG28" i="7"/>
  <c r="AG32" i="7" s="1"/>
  <c r="AG35" i="7" s="1"/>
  <c r="AF28" i="7"/>
  <c r="AF32" i="7" s="1"/>
  <c r="AF30" i="7"/>
  <c r="AF34" i="7" s="1"/>
  <c r="AF56" i="7" s="1"/>
  <c r="AF59" i="7" s="1"/>
  <c r="AF63" i="7" s="1"/>
  <c r="AF65" i="7" s="1"/>
  <c r="AF66" i="7" s="1"/>
  <c r="AF39" i="7" s="1"/>
  <c r="AF29" i="7"/>
  <c r="AF33" i="7" s="1"/>
  <c r="AF35" i="7" l="1"/>
  <c r="AF41" i="7" s="1"/>
  <c r="AG41" i="7"/>
  <c r="AG44" i="7" s="1"/>
  <c r="AG46" i="7" s="1"/>
  <c r="T73" i="6" l="1"/>
  <c r="S73" i="6"/>
  <c r="R73" i="6"/>
  <c r="Q73" i="6"/>
  <c r="P73" i="6"/>
  <c r="P89" i="6" s="1"/>
  <c r="P93" i="6" s="1"/>
  <c r="O73" i="6"/>
  <c r="N73" i="6"/>
  <c r="M73" i="6"/>
  <c r="L73" i="6"/>
  <c r="K73" i="6"/>
  <c r="G89" i="6"/>
  <c r="G93" i="6" s="1"/>
  <c r="J73" i="6"/>
  <c r="J78" i="6" s="1"/>
  <c r="T89" i="6"/>
  <c r="T93" i="6" s="1"/>
  <c r="R89" i="6"/>
  <c r="R93" i="6" s="1"/>
  <c r="Q89" i="6"/>
  <c r="Q93" i="6" s="1"/>
  <c r="L89" i="6"/>
  <c r="L93" i="6" s="1"/>
  <c r="I89" i="6"/>
  <c r="I93" i="6" s="1"/>
  <c r="F88" i="6"/>
  <c r="T86" i="6"/>
  <c r="S86" i="6"/>
  <c r="R86" i="6"/>
  <c r="Q86" i="6"/>
  <c r="P86" i="6"/>
  <c r="O86" i="6"/>
  <c r="N86" i="6"/>
  <c r="M86" i="6"/>
  <c r="L86" i="6"/>
  <c r="K86" i="6"/>
  <c r="J86" i="6"/>
  <c r="I86" i="6"/>
  <c r="H86" i="6"/>
  <c r="G86" i="6"/>
  <c r="F86" i="6"/>
  <c r="F81" i="6"/>
  <c r="S78" i="6"/>
  <c r="R78" i="6"/>
  <c r="K78" i="6"/>
  <c r="F77" i="6"/>
  <c r="F74" i="6"/>
  <c r="G72" i="6" s="1"/>
  <c r="T78" i="6"/>
  <c r="S89" i="6"/>
  <c r="S93" i="6" s="1"/>
  <c r="Q78" i="6"/>
  <c r="O89" i="6"/>
  <c r="O93" i="6" s="1"/>
  <c r="L78" i="6"/>
  <c r="K89" i="6"/>
  <c r="K93" i="6" s="1"/>
  <c r="I78" i="6"/>
  <c r="H89" i="6"/>
  <c r="H93" i="6" s="1"/>
  <c r="AW61" i="6"/>
  <c r="AM61" i="6"/>
  <c r="AK61" i="6"/>
  <c r="AA61" i="6"/>
  <c r="R61" i="6"/>
  <c r="O61" i="6"/>
  <c r="M61" i="6"/>
  <c r="B60" i="6"/>
  <c r="AV53" i="6"/>
  <c r="AV61" i="6" s="1"/>
  <c r="AS53" i="6"/>
  <c r="AP53" i="6"/>
  <c r="AQ61" i="6" s="1"/>
  <c r="AM53" i="6"/>
  <c r="AN61" i="6" s="1"/>
  <c r="AJ53" i="6"/>
  <c r="AJ61" i="6" s="1"/>
  <c r="AG53" i="6"/>
  <c r="AH61" i="6" s="1"/>
  <c r="AD53" i="6"/>
  <c r="AA53" i="6"/>
  <c r="AB61" i="6" s="1"/>
  <c r="X53" i="6"/>
  <c r="X61" i="6" s="1"/>
  <c r="U53" i="6"/>
  <c r="R53" i="6"/>
  <c r="S61" i="6" s="1"/>
  <c r="O53" i="6"/>
  <c r="P61" i="6" s="1"/>
  <c r="L53" i="6"/>
  <c r="L61" i="6" s="1"/>
  <c r="I53" i="6"/>
  <c r="J61" i="6" s="1"/>
  <c r="F53" i="6"/>
  <c r="AW24" i="6"/>
  <c r="AV24" i="6"/>
  <c r="AK24" i="6"/>
  <c r="AJ24" i="6"/>
  <c r="Y24" i="6"/>
  <c r="X24" i="6"/>
  <c r="M24" i="6"/>
  <c r="L24" i="6"/>
  <c r="AW22" i="6"/>
  <c r="AW37" i="6" s="1"/>
  <c r="AV22" i="6"/>
  <c r="AT22" i="6"/>
  <c r="AT37" i="6" s="1"/>
  <c r="AS22" i="6"/>
  <c r="AQ22" i="6"/>
  <c r="AQ37" i="6" s="1"/>
  <c r="AP22" i="6"/>
  <c r="AN22" i="6"/>
  <c r="AN37" i="6" s="1"/>
  <c r="AM22" i="6"/>
  <c r="AK22" i="6"/>
  <c r="AK37" i="6" s="1"/>
  <c r="AJ22" i="6"/>
  <c r="AH22" i="6"/>
  <c r="AH37" i="6" s="1"/>
  <c r="AG22" i="6"/>
  <c r="AG37" i="6" s="1"/>
  <c r="AE22" i="6"/>
  <c r="AE37" i="6" s="1"/>
  <c r="AD22" i="6"/>
  <c r="AB22" i="6"/>
  <c r="AB37" i="6" s="1"/>
  <c r="AA22" i="6"/>
  <c r="Y22" i="6"/>
  <c r="Y37" i="6" s="1"/>
  <c r="X22" i="6"/>
  <c r="V22" i="6"/>
  <c r="V37" i="6" s="1"/>
  <c r="U22" i="6"/>
  <c r="S22" i="6"/>
  <c r="S37" i="6" s="1"/>
  <c r="R22" i="6"/>
  <c r="P22" i="6"/>
  <c r="P37" i="6" s="1"/>
  <c r="O22" i="6"/>
  <c r="M22" i="6"/>
  <c r="M37" i="6" s="1"/>
  <c r="L22" i="6"/>
  <c r="J22" i="6"/>
  <c r="J37" i="6" s="1"/>
  <c r="I22" i="6"/>
  <c r="G22" i="6"/>
  <c r="G37" i="6" s="1"/>
  <c r="F22" i="6"/>
  <c r="AW21" i="6"/>
  <c r="AV21" i="6"/>
  <c r="AV37" i="6" s="1"/>
  <c r="AT21" i="6"/>
  <c r="AS21" i="6"/>
  <c r="AS24" i="6" s="1"/>
  <c r="AQ21" i="6"/>
  <c r="AP21" i="6"/>
  <c r="AP37" i="6" s="1"/>
  <c r="AN21" i="6"/>
  <c r="AM21" i="6"/>
  <c r="AM24" i="6" s="1"/>
  <c r="AK21" i="6"/>
  <c r="AJ21" i="6"/>
  <c r="AJ37" i="6" s="1"/>
  <c r="AH21" i="6"/>
  <c r="AG21" i="6"/>
  <c r="AG24" i="6" s="1"/>
  <c r="AE21" i="6"/>
  <c r="AD21" i="6"/>
  <c r="AD37" i="6" s="1"/>
  <c r="AB21" i="6"/>
  <c r="AA21" i="6"/>
  <c r="AA24" i="6" s="1"/>
  <c r="Y21" i="6"/>
  <c r="X21" i="6"/>
  <c r="X37" i="6" s="1"/>
  <c r="V21" i="6"/>
  <c r="U21" i="6"/>
  <c r="U24" i="6" s="1"/>
  <c r="S21" i="6"/>
  <c r="R21" i="6"/>
  <c r="R37" i="6" s="1"/>
  <c r="P21" i="6"/>
  <c r="O21" i="6"/>
  <c r="O24" i="6" s="1"/>
  <c r="M21" i="6"/>
  <c r="L21" i="6"/>
  <c r="L37" i="6" s="1"/>
  <c r="J21" i="6"/>
  <c r="I21" i="6"/>
  <c r="I24" i="6" s="1"/>
  <c r="G21" i="6"/>
  <c r="F21" i="6"/>
  <c r="F37" i="6" s="1"/>
  <c r="J73" i="5"/>
  <c r="T73" i="5"/>
  <c r="S73" i="5"/>
  <c r="R73" i="5"/>
  <c r="Q73" i="5"/>
  <c r="P73" i="5"/>
  <c r="P89" i="5" s="1"/>
  <c r="P93" i="5" s="1"/>
  <c r="O73" i="5"/>
  <c r="O89" i="5" s="1"/>
  <c r="O93" i="5" s="1"/>
  <c r="N73" i="5"/>
  <c r="M73" i="5"/>
  <c r="L73" i="5"/>
  <c r="K73" i="5"/>
  <c r="I73" i="5"/>
  <c r="H73" i="5"/>
  <c r="G73" i="5"/>
  <c r="G89" i="5" s="1"/>
  <c r="G93" i="5" s="1"/>
  <c r="F73" i="5"/>
  <c r="N89" i="5"/>
  <c r="N93" i="5" s="1"/>
  <c r="M89" i="5"/>
  <c r="M93" i="5" s="1"/>
  <c r="H89" i="5"/>
  <c r="H93" i="5" s="1"/>
  <c r="R89" i="5"/>
  <c r="R93" i="5" s="1"/>
  <c r="J89" i="5"/>
  <c r="J91" i="5" s="1"/>
  <c r="J93" i="5" s="1"/>
  <c r="F88" i="5"/>
  <c r="T86" i="5"/>
  <c r="S86" i="5"/>
  <c r="R86" i="5"/>
  <c r="Q86" i="5"/>
  <c r="P86" i="5"/>
  <c r="O86" i="5"/>
  <c r="N86" i="5"/>
  <c r="M86" i="5"/>
  <c r="L86" i="5"/>
  <c r="K86" i="5"/>
  <c r="J86" i="5"/>
  <c r="I86" i="5"/>
  <c r="H86" i="5"/>
  <c r="G86" i="5"/>
  <c r="F86" i="5"/>
  <c r="F81" i="5"/>
  <c r="S78" i="5"/>
  <c r="K78" i="5"/>
  <c r="F77" i="5"/>
  <c r="T89" i="5"/>
  <c r="T93" i="5" s="1"/>
  <c r="S89" i="5"/>
  <c r="S93" i="5" s="1"/>
  <c r="R78" i="5"/>
  <c r="L89" i="5"/>
  <c r="L93" i="5" s="1"/>
  <c r="K89" i="5"/>
  <c r="K93" i="5" s="1"/>
  <c r="J78" i="5"/>
  <c r="AQ61" i="5"/>
  <c r="AM61" i="5"/>
  <c r="AE61" i="5"/>
  <c r="AA61" i="5"/>
  <c r="S61" i="5"/>
  <c r="O61" i="5"/>
  <c r="G61" i="5"/>
  <c r="B60" i="5"/>
  <c r="AV53" i="5"/>
  <c r="AS53" i="5"/>
  <c r="AT61" i="5" s="1"/>
  <c r="AP53" i="5"/>
  <c r="AP61" i="5" s="1"/>
  <c r="AM53" i="5"/>
  <c r="AN61" i="5" s="1"/>
  <c r="AJ53" i="5"/>
  <c r="AJ61" i="5" s="1"/>
  <c r="AG53" i="5"/>
  <c r="AD53" i="5"/>
  <c r="AD61" i="5" s="1"/>
  <c r="AA53" i="5"/>
  <c r="AB61" i="5" s="1"/>
  <c r="X53" i="5"/>
  <c r="U53" i="5"/>
  <c r="V61" i="5" s="1"/>
  <c r="R53" i="5"/>
  <c r="R61" i="5" s="1"/>
  <c r="O53" i="5"/>
  <c r="P61" i="5" s="1"/>
  <c r="L53" i="5"/>
  <c r="L61" i="5" s="1"/>
  <c r="I53" i="5"/>
  <c r="F53" i="5"/>
  <c r="F61" i="5" s="1"/>
  <c r="AS24" i="5"/>
  <c r="AN24" i="5"/>
  <c r="AH24" i="5"/>
  <c r="AG24" i="5"/>
  <c r="AB24" i="5"/>
  <c r="V24" i="5"/>
  <c r="U24" i="5"/>
  <c r="P24" i="5"/>
  <c r="J24" i="5"/>
  <c r="I24" i="5"/>
  <c r="AW22" i="5"/>
  <c r="AW37" i="5" s="1"/>
  <c r="AV22" i="5"/>
  <c r="AT22" i="5"/>
  <c r="AT24" i="5" s="1"/>
  <c r="AS22" i="5"/>
  <c r="AQ22" i="5"/>
  <c r="AQ37" i="5" s="1"/>
  <c r="AP22" i="5"/>
  <c r="AN22" i="5"/>
  <c r="AN37" i="5" s="1"/>
  <c r="AM22" i="5"/>
  <c r="AK22" i="5"/>
  <c r="AK37" i="5" s="1"/>
  <c r="AJ22" i="5"/>
  <c r="AH22" i="5"/>
  <c r="AH37" i="5" s="1"/>
  <c r="AG22" i="5"/>
  <c r="AE22" i="5"/>
  <c r="AE37" i="5" s="1"/>
  <c r="AD22" i="5"/>
  <c r="AB22" i="5"/>
  <c r="AB37" i="5" s="1"/>
  <c r="AA22" i="5"/>
  <c r="Y22" i="5"/>
  <c r="Y37" i="5" s="1"/>
  <c r="X22" i="5"/>
  <c r="V22" i="5"/>
  <c r="V37" i="5" s="1"/>
  <c r="U22" i="5"/>
  <c r="S22" i="5"/>
  <c r="S37" i="5" s="1"/>
  <c r="R22" i="5"/>
  <c r="P22" i="5"/>
  <c r="P37" i="5" s="1"/>
  <c r="O22" i="5"/>
  <c r="M22" i="5"/>
  <c r="M37" i="5" s="1"/>
  <c r="L22" i="5"/>
  <c r="J22" i="5"/>
  <c r="J37" i="5" s="1"/>
  <c r="I22" i="5"/>
  <c r="G22" i="5"/>
  <c r="G37" i="5" s="1"/>
  <c r="F22" i="5"/>
  <c r="AW21" i="5"/>
  <c r="AV21" i="5"/>
  <c r="AV37" i="5" s="1"/>
  <c r="AT21" i="5"/>
  <c r="AS21" i="5"/>
  <c r="AS37" i="5" s="1"/>
  <c r="AQ21" i="5"/>
  <c r="AP21" i="5"/>
  <c r="AN21" i="5"/>
  <c r="AM21" i="5"/>
  <c r="AM37" i="5" s="1"/>
  <c r="AK21" i="5"/>
  <c r="AJ21" i="5"/>
  <c r="AJ37" i="5" s="1"/>
  <c r="AH21" i="5"/>
  <c r="AG21" i="5"/>
  <c r="AG37" i="5" s="1"/>
  <c r="AE21" i="5"/>
  <c r="AD21" i="5"/>
  <c r="AB21" i="5"/>
  <c r="AA21" i="5"/>
  <c r="AA37" i="5" s="1"/>
  <c r="Y21" i="5"/>
  <c r="X21" i="5"/>
  <c r="X37" i="5" s="1"/>
  <c r="V21" i="5"/>
  <c r="U21" i="5"/>
  <c r="U37" i="5" s="1"/>
  <c r="S21" i="5"/>
  <c r="R21" i="5"/>
  <c r="P21" i="5"/>
  <c r="O21" i="5"/>
  <c r="O24" i="5" s="1"/>
  <c r="M21" i="5"/>
  <c r="L21" i="5"/>
  <c r="L37" i="5" s="1"/>
  <c r="J21" i="5"/>
  <c r="I21" i="5"/>
  <c r="I37" i="5" s="1"/>
  <c r="G21" i="5"/>
  <c r="F21" i="5"/>
  <c r="T73" i="4"/>
  <c r="S73" i="4"/>
  <c r="R73" i="4"/>
  <c r="Q73" i="4"/>
  <c r="P73" i="4"/>
  <c r="O73" i="4"/>
  <c r="N73" i="4"/>
  <c r="N89" i="4" s="1"/>
  <c r="N91" i="4" s="1"/>
  <c r="M73" i="4"/>
  <c r="L73" i="4"/>
  <c r="K73" i="4"/>
  <c r="J73" i="4"/>
  <c r="I73" i="4"/>
  <c r="G73" i="4"/>
  <c r="F73" i="4"/>
  <c r="H73" i="4"/>
  <c r="Q89" i="4"/>
  <c r="Q91" i="4" s="1"/>
  <c r="I89" i="4"/>
  <c r="I91" i="4" s="1"/>
  <c r="F88" i="4"/>
  <c r="T86" i="4"/>
  <c r="S86" i="4"/>
  <c r="R86" i="4"/>
  <c r="Q86" i="4"/>
  <c r="P86" i="4"/>
  <c r="O86" i="4"/>
  <c r="N86" i="4"/>
  <c r="M86" i="4"/>
  <c r="L86" i="4"/>
  <c r="K86" i="4"/>
  <c r="J86" i="4"/>
  <c r="I86" i="4"/>
  <c r="H86" i="4"/>
  <c r="G86" i="4"/>
  <c r="F86" i="4"/>
  <c r="F81" i="4"/>
  <c r="R78" i="4"/>
  <c r="J78" i="4"/>
  <c r="F77" i="4"/>
  <c r="F74" i="4"/>
  <c r="T89" i="4"/>
  <c r="T91" i="4" s="1"/>
  <c r="S89" i="4"/>
  <c r="S91" i="4" s="1"/>
  <c r="R89" i="4"/>
  <c r="R91" i="4" s="1"/>
  <c r="Q78" i="4"/>
  <c r="P78" i="4"/>
  <c r="O89" i="4"/>
  <c r="O91" i="4" s="1"/>
  <c r="L89" i="4"/>
  <c r="L91" i="4" s="1"/>
  <c r="K89" i="4"/>
  <c r="K91" i="4" s="1"/>
  <c r="J89" i="4"/>
  <c r="J91" i="4" s="1"/>
  <c r="I78" i="4"/>
  <c r="H78" i="4"/>
  <c r="G89" i="4"/>
  <c r="G91" i="4" s="1"/>
  <c r="F89" i="4"/>
  <c r="F91" i="4" s="1"/>
  <c r="AW61" i="4"/>
  <c r="AK61" i="4"/>
  <c r="Y61" i="4"/>
  <c r="M61" i="4"/>
  <c r="B60" i="4"/>
  <c r="AV53" i="4"/>
  <c r="AV61" i="4" s="1"/>
  <c r="AS53" i="4"/>
  <c r="AP53" i="4"/>
  <c r="AQ61" i="4" s="1"/>
  <c r="AM53" i="4"/>
  <c r="AN61" i="4" s="1"/>
  <c r="AJ53" i="4"/>
  <c r="AJ61" i="4" s="1"/>
  <c r="AG53" i="4"/>
  <c r="AH61" i="4" s="1"/>
  <c r="AD53" i="4"/>
  <c r="AE61" i="4" s="1"/>
  <c r="AA53" i="4"/>
  <c r="AB61" i="4" s="1"/>
  <c r="X53" i="4"/>
  <c r="X61" i="4" s="1"/>
  <c r="U53" i="4"/>
  <c r="R53" i="4"/>
  <c r="S61" i="4" s="1"/>
  <c r="O53" i="4"/>
  <c r="P61" i="4" s="1"/>
  <c r="L53" i="4"/>
  <c r="L61" i="4" s="1"/>
  <c r="I53" i="4"/>
  <c r="J61" i="4" s="1"/>
  <c r="F53" i="4"/>
  <c r="G61" i="4" s="1"/>
  <c r="AS37" i="4"/>
  <c r="I37" i="4"/>
  <c r="AS24" i="4"/>
  <c r="AN24" i="4"/>
  <c r="AG24" i="4"/>
  <c r="AB24" i="4"/>
  <c r="U24" i="4"/>
  <c r="P24" i="4"/>
  <c r="I24" i="4"/>
  <c r="AW22" i="4"/>
  <c r="AW37" i="4" s="1"/>
  <c r="AV22" i="4"/>
  <c r="AT22" i="4"/>
  <c r="AT37" i="4" s="1"/>
  <c r="AS22" i="4"/>
  <c r="AQ22" i="4"/>
  <c r="AQ37" i="4" s="1"/>
  <c r="AP22" i="4"/>
  <c r="AN22" i="4"/>
  <c r="AN37" i="4" s="1"/>
  <c r="AM22" i="4"/>
  <c r="AK22" i="4"/>
  <c r="AK37" i="4" s="1"/>
  <c r="AJ22" i="4"/>
  <c r="AH22" i="4"/>
  <c r="AH37" i="4" s="1"/>
  <c r="AG22" i="4"/>
  <c r="AE22" i="4"/>
  <c r="AE37" i="4" s="1"/>
  <c r="AD22" i="4"/>
  <c r="AB22" i="4"/>
  <c r="AB37" i="4" s="1"/>
  <c r="AA22" i="4"/>
  <c r="Y22" i="4"/>
  <c r="Y37" i="4" s="1"/>
  <c r="X22" i="4"/>
  <c r="V22" i="4"/>
  <c r="V37" i="4" s="1"/>
  <c r="U22" i="4"/>
  <c r="S22" i="4"/>
  <c r="S37" i="4" s="1"/>
  <c r="R22" i="4"/>
  <c r="P22" i="4"/>
  <c r="P37" i="4" s="1"/>
  <c r="O22" i="4"/>
  <c r="M22" i="4"/>
  <c r="M37" i="4" s="1"/>
  <c r="L22" i="4"/>
  <c r="L24" i="4" s="1"/>
  <c r="J22" i="4"/>
  <c r="J37" i="4" s="1"/>
  <c r="I22" i="4"/>
  <c r="G22" i="4"/>
  <c r="G37" i="4" s="1"/>
  <c r="F22" i="4"/>
  <c r="AW21" i="4"/>
  <c r="AV21" i="4"/>
  <c r="AT21" i="4"/>
  <c r="AS21" i="4"/>
  <c r="AQ21" i="4"/>
  <c r="AP21" i="4"/>
  <c r="AN21" i="4"/>
  <c r="AM21" i="4"/>
  <c r="AM37" i="4" s="1"/>
  <c r="AK21" i="4"/>
  <c r="AJ21" i="4"/>
  <c r="AJ24" i="4" s="1"/>
  <c r="AH21" i="4"/>
  <c r="AG21" i="4"/>
  <c r="AG37" i="4" s="1"/>
  <c r="AE21" i="4"/>
  <c r="AD21" i="4"/>
  <c r="AD24" i="4" s="1"/>
  <c r="AB21" i="4"/>
  <c r="AA21" i="4"/>
  <c r="AA37" i="4" s="1"/>
  <c r="Y21" i="4"/>
  <c r="X21" i="4"/>
  <c r="V21" i="4"/>
  <c r="U21" i="4"/>
  <c r="U37" i="4" s="1"/>
  <c r="S21" i="4"/>
  <c r="R21" i="4"/>
  <c r="P21" i="4"/>
  <c r="O21" i="4"/>
  <c r="O37" i="4" s="1"/>
  <c r="M21" i="4"/>
  <c r="L21" i="4"/>
  <c r="J21" i="4"/>
  <c r="I21" i="4"/>
  <c r="G21" i="4"/>
  <c r="F21" i="4"/>
  <c r="F24" i="4" s="1"/>
  <c r="J89" i="6" l="1"/>
  <c r="J91" i="6" s="1"/>
  <c r="AE61" i="6"/>
  <c r="AD61" i="6"/>
  <c r="J24" i="6"/>
  <c r="V24" i="6"/>
  <c r="AH24" i="6"/>
  <c r="AT24" i="6"/>
  <c r="I37" i="6"/>
  <c r="P24" i="6"/>
  <c r="AB24" i="6"/>
  <c r="AN24" i="6"/>
  <c r="AS37" i="6"/>
  <c r="M89" i="6"/>
  <c r="M93" i="6" s="1"/>
  <c r="M78" i="6"/>
  <c r="G77" i="6"/>
  <c r="F24" i="6"/>
  <c r="R24" i="6"/>
  <c r="AD24" i="6"/>
  <c r="AP24" i="6"/>
  <c r="F89" i="6"/>
  <c r="F93" i="6" s="1"/>
  <c r="F78" i="6"/>
  <c r="N89" i="6"/>
  <c r="N93" i="6" s="1"/>
  <c r="N78" i="6"/>
  <c r="G74" i="6"/>
  <c r="G61" i="6"/>
  <c r="F61" i="6"/>
  <c r="G24" i="6"/>
  <c r="S24" i="6"/>
  <c r="AE24" i="6"/>
  <c r="AQ24" i="6"/>
  <c r="U37" i="6"/>
  <c r="V61" i="6"/>
  <c r="U61" i="6"/>
  <c r="AT61" i="6"/>
  <c r="AS61" i="6"/>
  <c r="Y61" i="6"/>
  <c r="O37" i="6"/>
  <c r="AA37" i="6"/>
  <c r="AM37" i="6"/>
  <c r="AP61" i="6"/>
  <c r="I61" i="6"/>
  <c r="AG61" i="6"/>
  <c r="G78" i="6"/>
  <c r="O78" i="6"/>
  <c r="H78" i="6"/>
  <c r="P78" i="6"/>
  <c r="G24" i="5"/>
  <c r="S24" i="5"/>
  <c r="AE24" i="5"/>
  <c r="AQ24" i="5"/>
  <c r="AT37" i="5"/>
  <c r="F89" i="5"/>
  <c r="F93" i="5" s="1"/>
  <c r="F74" i="5"/>
  <c r="F92" i="5"/>
  <c r="F37" i="5"/>
  <c r="R37" i="5"/>
  <c r="AD37" i="5"/>
  <c r="AP37" i="5"/>
  <c r="L24" i="5"/>
  <c r="X24" i="5"/>
  <c r="AJ24" i="5"/>
  <c r="AV24" i="5"/>
  <c r="O37" i="5"/>
  <c r="M24" i="5"/>
  <c r="Y24" i="5"/>
  <c r="AK24" i="5"/>
  <c r="AW24" i="5"/>
  <c r="J61" i="5"/>
  <c r="I61" i="5"/>
  <c r="AH61" i="5"/>
  <c r="AG61" i="5"/>
  <c r="X61" i="5"/>
  <c r="Y61" i="5"/>
  <c r="AA24" i="5"/>
  <c r="AM24" i="5"/>
  <c r="I78" i="5"/>
  <c r="I89" i="5"/>
  <c r="I93" i="5" s="1"/>
  <c r="Q78" i="5"/>
  <c r="Q89" i="5"/>
  <c r="Q93" i="5" s="1"/>
  <c r="F78" i="5"/>
  <c r="E38" i="5" s="1"/>
  <c r="AV61" i="5"/>
  <c r="AW61" i="5"/>
  <c r="F24" i="5"/>
  <c r="R24" i="5"/>
  <c r="AD24" i="5"/>
  <c r="AP24" i="5"/>
  <c r="N78" i="5"/>
  <c r="M61" i="5"/>
  <c r="AK61" i="5"/>
  <c r="L78" i="5"/>
  <c r="T78" i="5"/>
  <c r="M78" i="5"/>
  <c r="U61" i="5"/>
  <c r="AS61" i="5"/>
  <c r="G78" i="5"/>
  <c r="O78" i="5"/>
  <c r="H78" i="5"/>
  <c r="P78" i="5"/>
  <c r="L37" i="4"/>
  <c r="X37" i="4"/>
  <c r="AV37" i="4"/>
  <c r="G24" i="4"/>
  <c r="S24" i="4"/>
  <c r="AE24" i="4"/>
  <c r="AQ24" i="4"/>
  <c r="V61" i="4"/>
  <c r="U61" i="4"/>
  <c r="AT61" i="4"/>
  <c r="AS61" i="4"/>
  <c r="J24" i="4"/>
  <c r="V24" i="4"/>
  <c r="AH24" i="4"/>
  <c r="AT24" i="4"/>
  <c r="M89" i="4"/>
  <c r="M91" i="4" s="1"/>
  <c r="M78" i="4"/>
  <c r="G72" i="4"/>
  <c r="F90" i="4"/>
  <c r="F37" i="4"/>
  <c r="R37" i="4"/>
  <c r="AD37" i="4"/>
  <c r="AP37" i="4"/>
  <c r="X24" i="4"/>
  <c r="AV24" i="4"/>
  <c r="M24" i="4"/>
  <c r="Y24" i="4"/>
  <c r="AK24" i="4"/>
  <c r="AW24" i="4"/>
  <c r="O24" i="4"/>
  <c r="AA24" i="4"/>
  <c r="AM24" i="4"/>
  <c r="AJ37" i="4"/>
  <c r="R24" i="4"/>
  <c r="AP24" i="4"/>
  <c r="H89" i="4"/>
  <c r="H91" i="4" s="1"/>
  <c r="P89" i="4"/>
  <c r="P91" i="4" s="1"/>
  <c r="O61" i="4"/>
  <c r="AA61" i="4"/>
  <c r="AM61" i="4"/>
  <c r="K78" i="4"/>
  <c r="S78" i="4"/>
  <c r="L78" i="4"/>
  <c r="T78" i="4"/>
  <c r="F61" i="4"/>
  <c r="R61" i="4"/>
  <c r="AD61" i="4"/>
  <c r="AP61" i="4"/>
  <c r="F78" i="4"/>
  <c r="E38" i="4" s="1"/>
  <c r="N78" i="4"/>
  <c r="I61" i="4"/>
  <c r="AG61" i="4"/>
  <c r="G78" i="4"/>
  <c r="O78" i="4"/>
  <c r="G63" i="3"/>
  <c r="H38" i="6" l="1"/>
  <c r="H72" i="6"/>
  <c r="E38" i="6"/>
  <c r="F79" i="6"/>
  <c r="F92" i="6"/>
  <c r="G72" i="5"/>
  <c r="F94" i="5"/>
  <c r="F97" i="5" s="1"/>
  <c r="G38" i="5"/>
  <c r="G57" i="5" s="1"/>
  <c r="F38" i="5"/>
  <c r="F57" i="5" s="1"/>
  <c r="F79" i="5"/>
  <c r="G76" i="5" s="1"/>
  <c r="F92" i="4"/>
  <c r="F95" i="4" s="1"/>
  <c r="F96" i="4" s="1"/>
  <c r="G88" i="4" s="1"/>
  <c r="G90" i="4" s="1"/>
  <c r="G38" i="4"/>
  <c r="G57" i="4" s="1"/>
  <c r="F38" i="4"/>
  <c r="F57" i="4" s="1"/>
  <c r="F79" i="4"/>
  <c r="G77" i="4"/>
  <c r="H38" i="4" s="1"/>
  <c r="G74" i="4"/>
  <c r="F94" i="6" l="1"/>
  <c r="F97" i="6" s="1"/>
  <c r="F98" i="6"/>
  <c r="G88" i="6" s="1"/>
  <c r="G92" i="6" s="1"/>
  <c r="G38" i="6"/>
  <c r="G57" i="6" s="1"/>
  <c r="F38" i="6"/>
  <c r="F57" i="6" s="1"/>
  <c r="H77" i="6"/>
  <c r="K38" i="6" s="1"/>
  <c r="H74" i="6"/>
  <c r="G76" i="6"/>
  <c r="F82" i="6"/>
  <c r="F83" i="6" s="1"/>
  <c r="E20" i="6" s="1"/>
  <c r="I38" i="6"/>
  <c r="I57" i="6" s="1"/>
  <c r="J38" i="6"/>
  <c r="J57" i="6" s="1"/>
  <c r="G58" i="5"/>
  <c r="F58" i="5"/>
  <c r="F82" i="5"/>
  <c r="F83" i="5" s="1"/>
  <c r="E20" i="5" s="1"/>
  <c r="F98" i="5"/>
  <c r="G88" i="5" s="1"/>
  <c r="G92" i="5" s="1"/>
  <c r="G77" i="5"/>
  <c r="H38" i="5" s="1"/>
  <c r="G81" i="5"/>
  <c r="G74" i="5"/>
  <c r="G92" i="4"/>
  <c r="G95" i="4" s="1"/>
  <c r="G96" i="4" s="1"/>
  <c r="H88" i="4" s="1"/>
  <c r="H90" i="4" s="1"/>
  <c r="J38" i="4"/>
  <c r="J57" i="4" s="1"/>
  <c r="I38" i="4"/>
  <c r="I57" i="4" s="1"/>
  <c r="H72" i="4"/>
  <c r="G76" i="4"/>
  <c r="F82" i="4"/>
  <c r="F83" i="4" s="1"/>
  <c r="E20" i="4" s="1"/>
  <c r="F58" i="4"/>
  <c r="G58" i="4"/>
  <c r="G94" i="6" l="1"/>
  <c r="G97" i="6" s="1"/>
  <c r="G98" i="6" s="1"/>
  <c r="H88" i="6" s="1"/>
  <c r="H92" i="6" s="1"/>
  <c r="G79" i="6"/>
  <c r="G81" i="6"/>
  <c r="I72" i="6"/>
  <c r="M38" i="6"/>
  <c r="M57" i="6" s="1"/>
  <c r="L38" i="6"/>
  <c r="L57" i="6" s="1"/>
  <c r="G20" i="6"/>
  <c r="G25" i="6" s="1"/>
  <c r="F20" i="6"/>
  <c r="F25" i="6" s="1"/>
  <c r="G58" i="6"/>
  <c r="F58" i="6"/>
  <c r="I38" i="5"/>
  <c r="I57" i="5" s="1"/>
  <c r="J38" i="5"/>
  <c r="J57" i="5" s="1"/>
  <c r="G94" i="5"/>
  <c r="G97" i="5" s="1"/>
  <c r="G98" i="5" s="1"/>
  <c r="H88" i="5" s="1"/>
  <c r="H92" i="5" s="1"/>
  <c r="H72" i="5"/>
  <c r="F20" i="5"/>
  <c r="F25" i="5" s="1"/>
  <c r="G20" i="5"/>
  <c r="G25" i="5" s="1"/>
  <c r="G79" i="5"/>
  <c r="H76" i="5" s="1"/>
  <c r="G79" i="4"/>
  <c r="G81" i="4"/>
  <c r="H74" i="4"/>
  <c r="H77" i="4"/>
  <c r="K38" i="4" s="1"/>
  <c r="G20" i="4"/>
  <c r="G25" i="4" s="1"/>
  <c r="F20" i="4"/>
  <c r="F25" i="4" s="1"/>
  <c r="H92" i="4"/>
  <c r="H95" i="4" s="1"/>
  <c r="J58" i="4"/>
  <c r="I58" i="4"/>
  <c r="H94" i="6" l="1"/>
  <c r="H97" i="6" s="1"/>
  <c r="H98" i="6"/>
  <c r="I88" i="6" s="1"/>
  <c r="I92" i="6" s="1"/>
  <c r="I74" i="6"/>
  <c r="I77" i="6"/>
  <c r="N38" i="6" s="1"/>
  <c r="H76" i="6"/>
  <c r="G82" i="6"/>
  <c r="G83" i="6" s="1"/>
  <c r="H20" i="6" s="1"/>
  <c r="F29" i="6"/>
  <c r="F33" i="6" s="1"/>
  <c r="F30" i="6"/>
  <c r="F34" i="6" s="1"/>
  <c r="F56" i="6" s="1"/>
  <c r="F59" i="6" s="1"/>
  <c r="F63" i="6" s="1"/>
  <c r="F65" i="6" s="1"/>
  <c r="F66" i="6" s="1"/>
  <c r="F39" i="6" s="1"/>
  <c r="F28" i="6"/>
  <c r="F32" i="6" s="1"/>
  <c r="G30" i="6"/>
  <c r="G34" i="6" s="1"/>
  <c r="G56" i="6" s="1"/>
  <c r="G59" i="6" s="1"/>
  <c r="G63" i="6" s="1"/>
  <c r="G65" i="6" s="1"/>
  <c r="G66" i="6" s="1"/>
  <c r="G39" i="6" s="1"/>
  <c r="G28" i="6"/>
  <c r="G32" i="6" s="1"/>
  <c r="G29" i="6"/>
  <c r="G33" i="6" s="1"/>
  <c r="J58" i="6"/>
  <c r="I58" i="6"/>
  <c r="G82" i="5"/>
  <c r="G83" i="5" s="1"/>
  <c r="H20" i="5" s="1"/>
  <c r="J20" i="5" s="1"/>
  <c r="J25" i="5" s="1"/>
  <c r="I20" i="5"/>
  <c r="I25" i="5" s="1"/>
  <c r="H77" i="5"/>
  <c r="K38" i="5" s="1"/>
  <c r="H81" i="5"/>
  <c r="H74" i="5"/>
  <c r="H94" i="5"/>
  <c r="H97" i="5" s="1"/>
  <c r="H98" i="5" s="1"/>
  <c r="I88" i="5" s="1"/>
  <c r="I92" i="5" s="1"/>
  <c r="I58" i="5"/>
  <c r="J58" i="5"/>
  <c r="F30" i="5"/>
  <c r="F34" i="5" s="1"/>
  <c r="F56" i="5" s="1"/>
  <c r="F59" i="5" s="1"/>
  <c r="F63" i="5" s="1"/>
  <c r="F65" i="5" s="1"/>
  <c r="F66" i="5" s="1"/>
  <c r="F39" i="5" s="1"/>
  <c r="F28" i="5"/>
  <c r="F32" i="5" s="1"/>
  <c r="F29" i="5"/>
  <c r="F33" i="5" s="1"/>
  <c r="G28" i="5"/>
  <c r="G32" i="5" s="1"/>
  <c r="G29" i="5"/>
  <c r="G33" i="5" s="1"/>
  <c r="G30" i="5"/>
  <c r="G34" i="5" s="1"/>
  <c r="G56" i="5" s="1"/>
  <c r="G59" i="5" s="1"/>
  <c r="G63" i="5" s="1"/>
  <c r="G65" i="5" s="1"/>
  <c r="G66" i="5" s="1"/>
  <c r="G39" i="5" s="1"/>
  <c r="M58" i="4"/>
  <c r="L58" i="4"/>
  <c r="M38" i="4"/>
  <c r="M57" i="4" s="1"/>
  <c r="L38" i="4"/>
  <c r="L57" i="4" s="1"/>
  <c r="I72" i="4"/>
  <c r="G28" i="4"/>
  <c r="G32" i="4" s="1"/>
  <c r="G29" i="4"/>
  <c r="G33" i="4" s="1"/>
  <c r="G30" i="4"/>
  <c r="G34" i="4" s="1"/>
  <c r="G56" i="4" s="1"/>
  <c r="G59" i="4" s="1"/>
  <c r="G63" i="4" s="1"/>
  <c r="G65" i="4" s="1"/>
  <c r="G66" i="4" s="1"/>
  <c r="G39" i="4" s="1"/>
  <c r="F30" i="4"/>
  <c r="F34" i="4" s="1"/>
  <c r="F56" i="4" s="1"/>
  <c r="F59" i="4" s="1"/>
  <c r="F63" i="4" s="1"/>
  <c r="F65" i="4" s="1"/>
  <c r="F66" i="4" s="1"/>
  <c r="F39" i="4" s="1"/>
  <c r="F28" i="4"/>
  <c r="F32" i="4" s="1"/>
  <c r="F29" i="4"/>
  <c r="F33" i="4" s="1"/>
  <c r="H96" i="4"/>
  <c r="I88" i="4" s="1"/>
  <c r="I90" i="4" s="1"/>
  <c r="H76" i="4"/>
  <c r="G82" i="4"/>
  <c r="G83" i="4" s="1"/>
  <c r="H20" i="4" s="1"/>
  <c r="F35" i="6" l="1"/>
  <c r="I20" i="6"/>
  <c r="I25" i="6" s="1"/>
  <c r="J20" i="6"/>
  <c r="J25" i="6" s="1"/>
  <c r="G35" i="6"/>
  <c r="G41" i="6" s="1"/>
  <c r="G44" i="6" s="1"/>
  <c r="G46" i="6" s="1"/>
  <c r="J72" i="6"/>
  <c r="H79" i="6"/>
  <c r="H81" i="6"/>
  <c r="F41" i="6"/>
  <c r="I94" i="6"/>
  <c r="I97" i="6" s="1"/>
  <c r="I98" i="6" s="1"/>
  <c r="J88" i="6" s="1"/>
  <c r="J92" i="6" s="1"/>
  <c r="P38" i="6"/>
  <c r="P57" i="6" s="1"/>
  <c r="O38" i="6"/>
  <c r="O57" i="6" s="1"/>
  <c r="L58" i="6"/>
  <c r="M58" i="6"/>
  <c r="H79" i="5"/>
  <c r="I76" i="5" s="1"/>
  <c r="I94" i="5"/>
  <c r="I97" i="5" s="1"/>
  <c r="I98" i="5" s="1"/>
  <c r="J88" i="5" s="1"/>
  <c r="J92" i="5" s="1"/>
  <c r="G35" i="5"/>
  <c r="G41" i="5" s="1"/>
  <c r="G44" i="5" s="1"/>
  <c r="G46" i="5" s="1"/>
  <c r="M58" i="5"/>
  <c r="L58" i="5"/>
  <c r="L38" i="5"/>
  <c r="L57" i="5" s="1"/>
  <c r="M38" i="5"/>
  <c r="M57" i="5" s="1"/>
  <c r="I28" i="5"/>
  <c r="I32" i="5" s="1"/>
  <c r="I29" i="5"/>
  <c r="I33" i="5" s="1"/>
  <c r="I30" i="5"/>
  <c r="I34" i="5" s="1"/>
  <c r="I56" i="5" s="1"/>
  <c r="I59" i="5" s="1"/>
  <c r="I63" i="5" s="1"/>
  <c r="I65" i="5" s="1"/>
  <c r="I66" i="5" s="1"/>
  <c r="I39" i="5" s="1"/>
  <c r="I72" i="5"/>
  <c r="H82" i="5"/>
  <c r="H83" i="5" s="1"/>
  <c r="K20" i="5" s="1"/>
  <c r="F35" i="5"/>
  <c r="F41" i="5" s="1"/>
  <c r="J28" i="5"/>
  <c r="J32" i="5" s="1"/>
  <c r="J29" i="5"/>
  <c r="J33" i="5" s="1"/>
  <c r="J30" i="5"/>
  <c r="J34" i="5" s="1"/>
  <c r="J56" i="5" s="1"/>
  <c r="J59" i="5" s="1"/>
  <c r="J63" i="5" s="1"/>
  <c r="J65" i="5" s="1"/>
  <c r="J66" i="5" s="1"/>
  <c r="J39" i="5" s="1"/>
  <c r="F35" i="4"/>
  <c r="J20" i="4"/>
  <c r="J25" i="4" s="1"/>
  <c r="I20" i="4"/>
  <c r="I25" i="4" s="1"/>
  <c r="H79" i="4"/>
  <c r="H81" i="4"/>
  <c r="I74" i="4"/>
  <c r="I77" i="4"/>
  <c r="N38" i="4" s="1"/>
  <c r="F41" i="4"/>
  <c r="I92" i="4"/>
  <c r="I95" i="4" s="1"/>
  <c r="I96" i="4" s="1"/>
  <c r="J88" i="4" s="1"/>
  <c r="J90" i="4" s="1"/>
  <c r="G35" i="4"/>
  <c r="G41" i="4" s="1"/>
  <c r="G44" i="4" s="1"/>
  <c r="G46" i="4" s="1"/>
  <c r="J74" i="6" l="1"/>
  <c r="J77" i="6"/>
  <c r="Q38" i="6" s="1"/>
  <c r="I76" i="6"/>
  <c r="H82" i="6"/>
  <c r="H83" i="6" s="1"/>
  <c r="K20" i="6" s="1"/>
  <c r="J93" i="6"/>
  <c r="J94" i="6" s="1"/>
  <c r="J97" i="6" s="1"/>
  <c r="J98" i="6" s="1"/>
  <c r="K88" i="6" s="1"/>
  <c r="K92" i="6" s="1"/>
  <c r="J28" i="6"/>
  <c r="J32" i="6" s="1"/>
  <c r="J29" i="6"/>
  <c r="J33" i="6" s="1"/>
  <c r="J30" i="6"/>
  <c r="J34" i="6" s="1"/>
  <c r="J56" i="6" s="1"/>
  <c r="J59" i="6" s="1"/>
  <c r="J63" i="6" s="1"/>
  <c r="J65" i="6" s="1"/>
  <c r="J66" i="6" s="1"/>
  <c r="J39" i="6" s="1"/>
  <c r="P58" i="6"/>
  <c r="O58" i="6"/>
  <c r="I30" i="6"/>
  <c r="I34" i="6" s="1"/>
  <c r="I56" i="6" s="1"/>
  <c r="I59" i="6" s="1"/>
  <c r="I63" i="6" s="1"/>
  <c r="I65" i="6" s="1"/>
  <c r="I66" i="6" s="1"/>
  <c r="I39" i="6" s="1"/>
  <c r="I29" i="6"/>
  <c r="I33" i="6" s="1"/>
  <c r="I28" i="6"/>
  <c r="I32" i="6" s="1"/>
  <c r="J35" i="5"/>
  <c r="J41" i="5" s="1"/>
  <c r="J44" i="5" s="1"/>
  <c r="J46" i="5" s="1"/>
  <c r="M20" i="5"/>
  <c r="M25" i="5" s="1"/>
  <c r="L20" i="5"/>
  <c r="L25" i="5" s="1"/>
  <c r="I81" i="5"/>
  <c r="I74" i="5"/>
  <c r="I77" i="5"/>
  <c r="I35" i="5"/>
  <c r="I41" i="5" s="1"/>
  <c r="J94" i="5"/>
  <c r="J97" i="5" s="1"/>
  <c r="P58" i="5"/>
  <c r="O58" i="5"/>
  <c r="J92" i="4"/>
  <c r="J95" i="4" s="1"/>
  <c r="J96" i="4" s="1"/>
  <c r="K88" i="4" s="1"/>
  <c r="K90" i="4" s="1"/>
  <c r="O38" i="4"/>
  <c r="O57" i="4" s="1"/>
  <c r="P38" i="4"/>
  <c r="P57" i="4" s="1"/>
  <c r="I76" i="4"/>
  <c r="H82" i="4"/>
  <c r="H83" i="4" s="1"/>
  <c r="K20" i="4" s="1"/>
  <c r="I28" i="4"/>
  <c r="I32" i="4" s="1"/>
  <c r="I29" i="4"/>
  <c r="I33" i="4" s="1"/>
  <c r="I30" i="4"/>
  <c r="I34" i="4" s="1"/>
  <c r="I56" i="4" s="1"/>
  <c r="I59" i="4" s="1"/>
  <c r="I63" i="4" s="1"/>
  <c r="I65" i="4" s="1"/>
  <c r="I66" i="4" s="1"/>
  <c r="I39" i="4" s="1"/>
  <c r="J72" i="4"/>
  <c r="P58" i="4"/>
  <c r="O58" i="4"/>
  <c r="J29" i="4"/>
  <c r="J33" i="4" s="1"/>
  <c r="J30" i="4"/>
  <c r="J34" i="4" s="1"/>
  <c r="J56" i="4" s="1"/>
  <c r="J59" i="4" s="1"/>
  <c r="J63" i="4" s="1"/>
  <c r="J65" i="4" s="1"/>
  <c r="J66" i="4" s="1"/>
  <c r="J39" i="4" s="1"/>
  <c r="J28" i="4"/>
  <c r="J32" i="4" s="1"/>
  <c r="M20" i="6" l="1"/>
  <c r="M25" i="6" s="1"/>
  <c r="L20" i="6"/>
  <c r="L25" i="6" s="1"/>
  <c r="S58" i="6"/>
  <c r="R58" i="6"/>
  <c r="K94" i="6"/>
  <c r="K97" i="6" s="1"/>
  <c r="S38" i="6"/>
  <c r="S57" i="6" s="1"/>
  <c r="R38" i="6"/>
  <c r="R57" i="6" s="1"/>
  <c r="K72" i="6"/>
  <c r="I79" i="6"/>
  <c r="I81" i="6"/>
  <c r="J35" i="6"/>
  <c r="J41" i="6" s="1"/>
  <c r="J44" i="6" s="1"/>
  <c r="J46" i="6" s="1"/>
  <c r="I35" i="6"/>
  <c r="I41" i="6" s="1"/>
  <c r="S58" i="5"/>
  <c r="R58" i="5"/>
  <c r="J72" i="5"/>
  <c r="N38" i="5"/>
  <c r="I79" i="5"/>
  <c r="J76" i="5" s="1"/>
  <c r="L28" i="5"/>
  <c r="L32" i="5" s="1"/>
  <c r="L29" i="5"/>
  <c r="L33" i="5" s="1"/>
  <c r="L30" i="5"/>
  <c r="L34" i="5" s="1"/>
  <c r="L56" i="5" s="1"/>
  <c r="L59" i="5" s="1"/>
  <c r="L63" i="5" s="1"/>
  <c r="L65" i="5" s="1"/>
  <c r="L66" i="5" s="1"/>
  <c r="L39" i="5" s="1"/>
  <c r="J98" i="5"/>
  <c r="K88" i="5" s="1"/>
  <c r="K92" i="5" s="1"/>
  <c r="M29" i="5"/>
  <c r="M33" i="5" s="1"/>
  <c r="M30" i="5"/>
  <c r="M34" i="5" s="1"/>
  <c r="M56" i="5" s="1"/>
  <c r="M59" i="5" s="1"/>
  <c r="M63" i="5" s="1"/>
  <c r="M65" i="5" s="1"/>
  <c r="M66" i="5" s="1"/>
  <c r="M39" i="5" s="1"/>
  <c r="M28" i="5"/>
  <c r="M32" i="5" s="1"/>
  <c r="M35" i="5" s="1"/>
  <c r="I35" i="4"/>
  <c r="I41" i="4" s="1"/>
  <c r="L20" i="4"/>
  <c r="L25" i="4" s="1"/>
  <c r="M20" i="4"/>
  <c r="M25" i="4" s="1"/>
  <c r="I79" i="4"/>
  <c r="I81" i="4"/>
  <c r="J74" i="4"/>
  <c r="J77" i="4"/>
  <c r="Q38" i="4" s="1"/>
  <c r="K92" i="4"/>
  <c r="K95" i="4" s="1"/>
  <c r="K96" i="4" s="1"/>
  <c r="L88" i="4" s="1"/>
  <c r="L90" i="4" s="1"/>
  <c r="J35" i="4"/>
  <c r="J41" i="4" s="1"/>
  <c r="J44" i="4" s="1"/>
  <c r="J46" i="4" s="1"/>
  <c r="R58" i="4"/>
  <c r="S58" i="4"/>
  <c r="V58" i="6" l="1"/>
  <c r="U58" i="6"/>
  <c r="K98" i="6"/>
  <c r="L88" i="6" s="1"/>
  <c r="L92" i="6" s="1"/>
  <c r="J76" i="6"/>
  <c r="I82" i="6"/>
  <c r="I83" i="6" s="1"/>
  <c r="N20" i="6" s="1"/>
  <c r="L28" i="6"/>
  <c r="L32" i="6" s="1"/>
  <c r="L29" i="6"/>
  <c r="L33" i="6" s="1"/>
  <c r="L30" i="6"/>
  <c r="L34" i="6" s="1"/>
  <c r="L56" i="6" s="1"/>
  <c r="L59" i="6" s="1"/>
  <c r="L63" i="6" s="1"/>
  <c r="L65" i="6" s="1"/>
  <c r="L66" i="6" s="1"/>
  <c r="L39" i="6" s="1"/>
  <c r="K74" i="6"/>
  <c r="K77" i="6"/>
  <c r="T38" i="6" s="1"/>
  <c r="M28" i="6"/>
  <c r="M32" i="6" s="1"/>
  <c r="M30" i="6"/>
  <c r="M34" i="6" s="1"/>
  <c r="M56" i="6" s="1"/>
  <c r="M59" i="6" s="1"/>
  <c r="M63" i="6" s="1"/>
  <c r="M65" i="6" s="1"/>
  <c r="M66" i="6" s="1"/>
  <c r="M39" i="6" s="1"/>
  <c r="M29" i="6"/>
  <c r="M33" i="6" s="1"/>
  <c r="L35" i="5"/>
  <c r="L41" i="5" s="1"/>
  <c r="P38" i="5"/>
  <c r="P57" i="5" s="1"/>
  <c r="O38" i="5"/>
  <c r="O57" i="5" s="1"/>
  <c r="I82" i="5"/>
  <c r="I83" i="5" s="1"/>
  <c r="N20" i="5" s="1"/>
  <c r="M41" i="5"/>
  <c r="M44" i="5" s="1"/>
  <c r="M46" i="5" s="1"/>
  <c r="K94" i="5"/>
  <c r="K97" i="5" s="1"/>
  <c r="J81" i="5"/>
  <c r="J77" i="5"/>
  <c r="Q38" i="5" s="1"/>
  <c r="J74" i="5"/>
  <c r="S38" i="4"/>
  <c r="S57" i="4" s="1"/>
  <c r="R38" i="4"/>
  <c r="R57" i="4" s="1"/>
  <c r="K72" i="4"/>
  <c r="J76" i="4"/>
  <c r="I82" i="4"/>
  <c r="I83" i="4" s="1"/>
  <c r="N20" i="4" s="1"/>
  <c r="L92" i="4"/>
  <c r="L95" i="4" s="1"/>
  <c r="L96" i="4" s="1"/>
  <c r="M88" i="4" s="1"/>
  <c r="M90" i="4" s="1"/>
  <c r="M29" i="4"/>
  <c r="M33" i="4" s="1"/>
  <c r="M30" i="4"/>
  <c r="M34" i="4" s="1"/>
  <c r="M56" i="4" s="1"/>
  <c r="M59" i="4" s="1"/>
  <c r="M63" i="4" s="1"/>
  <c r="M65" i="4" s="1"/>
  <c r="M66" i="4" s="1"/>
  <c r="M39" i="4" s="1"/>
  <c r="M28" i="4"/>
  <c r="M32" i="4" s="1"/>
  <c r="V58" i="4"/>
  <c r="U58" i="4"/>
  <c r="L28" i="4"/>
  <c r="L32" i="4" s="1"/>
  <c r="L29" i="4"/>
  <c r="L33" i="4" s="1"/>
  <c r="L30" i="4"/>
  <c r="L34" i="4" s="1"/>
  <c r="L56" i="4" s="1"/>
  <c r="L59" i="4" s="1"/>
  <c r="L63" i="4" s="1"/>
  <c r="L65" i="4" s="1"/>
  <c r="L66" i="4" s="1"/>
  <c r="L39" i="4" s="1"/>
  <c r="L35" i="6" l="1"/>
  <c r="L41" i="6" s="1"/>
  <c r="P20" i="6"/>
  <c r="P25" i="6" s="1"/>
  <c r="O20" i="6"/>
  <c r="O25" i="6" s="1"/>
  <c r="M35" i="6"/>
  <c r="M41" i="6" s="1"/>
  <c r="M44" i="6" s="1"/>
  <c r="M46" i="6" s="1"/>
  <c r="J79" i="6"/>
  <c r="J81" i="6"/>
  <c r="V38" i="6"/>
  <c r="V57" i="6" s="1"/>
  <c r="U38" i="6"/>
  <c r="U57" i="6" s="1"/>
  <c r="L72" i="6"/>
  <c r="L94" i="6"/>
  <c r="L97" i="6" s="1"/>
  <c r="U58" i="5"/>
  <c r="V58" i="5"/>
  <c r="K98" i="5"/>
  <c r="L88" i="5" s="1"/>
  <c r="L92" i="5" s="1"/>
  <c r="P20" i="5"/>
  <c r="P25" i="5" s="1"/>
  <c r="O20" i="5"/>
  <c r="O25" i="5" s="1"/>
  <c r="J79" i="5"/>
  <c r="K76" i="5" s="1"/>
  <c r="S38" i="5"/>
  <c r="S57" i="5" s="1"/>
  <c r="R38" i="5"/>
  <c r="R57" i="5" s="1"/>
  <c r="K72" i="5"/>
  <c r="M35" i="4"/>
  <c r="O20" i="4"/>
  <c r="O25" i="4" s="1"/>
  <c r="P20" i="4"/>
  <c r="P25" i="4" s="1"/>
  <c r="M92" i="4"/>
  <c r="M95" i="4" s="1"/>
  <c r="M96" i="4" s="1"/>
  <c r="N88" i="4" s="1"/>
  <c r="N90" i="4" s="1"/>
  <c r="J79" i="4"/>
  <c r="J81" i="4"/>
  <c r="K74" i="4"/>
  <c r="K77" i="4"/>
  <c r="T38" i="4" s="1"/>
  <c r="M41" i="4"/>
  <c r="M44" i="4" s="1"/>
  <c r="M46" i="4" s="1"/>
  <c r="L35" i="4"/>
  <c r="L41" i="4" s="1"/>
  <c r="Y58" i="4"/>
  <c r="X58" i="4"/>
  <c r="K76" i="6" l="1"/>
  <c r="J82" i="6"/>
  <c r="J83" i="6" s="1"/>
  <c r="Q20" i="6" s="1"/>
  <c r="X58" i="6"/>
  <c r="Y58" i="6"/>
  <c r="L98" i="6"/>
  <c r="M88" i="6" s="1"/>
  <c r="M92" i="6" s="1"/>
  <c r="O28" i="6"/>
  <c r="O32" i="6" s="1"/>
  <c r="O29" i="6"/>
  <c r="O33" i="6" s="1"/>
  <c r="O30" i="6"/>
  <c r="O34" i="6" s="1"/>
  <c r="O56" i="6" s="1"/>
  <c r="O59" i="6" s="1"/>
  <c r="O63" i="6" s="1"/>
  <c r="O65" i="6" s="1"/>
  <c r="O66" i="6" s="1"/>
  <c r="O39" i="6" s="1"/>
  <c r="L74" i="6"/>
  <c r="L77" i="6"/>
  <c r="W38" i="6" s="1"/>
  <c r="P29" i="6"/>
  <c r="P33" i="6" s="1"/>
  <c r="P30" i="6"/>
  <c r="P34" i="6" s="1"/>
  <c r="P56" i="6" s="1"/>
  <c r="P59" i="6" s="1"/>
  <c r="P63" i="6" s="1"/>
  <c r="P65" i="6" s="1"/>
  <c r="P66" i="6" s="1"/>
  <c r="P39" i="6" s="1"/>
  <c r="P28" i="6"/>
  <c r="P32" i="6" s="1"/>
  <c r="P35" i="6" s="1"/>
  <c r="O29" i="5"/>
  <c r="O33" i="5" s="1"/>
  <c r="O28" i="5"/>
  <c r="O32" i="5" s="1"/>
  <c r="O30" i="5"/>
  <c r="O34" i="5" s="1"/>
  <c r="O56" i="5" s="1"/>
  <c r="O59" i="5" s="1"/>
  <c r="O63" i="5" s="1"/>
  <c r="O65" i="5" s="1"/>
  <c r="O66" i="5" s="1"/>
  <c r="O39" i="5" s="1"/>
  <c r="P30" i="5"/>
  <c r="P34" i="5" s="1"/>
  <c r="P56" i="5" s="1"/>
  <c r="P59" i="5" s="1"/>
  <c r="P63" i="5" s="1"/>
  <c r="P65" i="5" s="1"/>
  <c r="P66" i="5" s="1"/>
  <c r="P39" i="5" s="1"/>
  <c r="P28" i="5"/>
  <c r="P32" i="5" s="1"/>
  <c r="P29" i="5"/>
  <c r="P33" i="5" s="1"/>
  <c r="L94" i="5"/>
  <c r="L97" i="5" s="1"/>
  <c r="L98" i="5" s="1"/>
  <c r="M88" i="5" s="1"/>
  <c r="M92" i="5" s="1"/>
  <c r="J82" i="5"/>
  <c r="J83" i="5" s="1"/>
  <c r="Q20" i="5" s="1"/>
  <c r="K81" i="5"/>
  <c r="K74" i="5"/>
  <c r="K77" i="5"/>
  <c r="T38" i="5" s="1"/>
  <c r="N92" i="4"/>
  <c r="N95" i="4" s="1"/>
  <c r="N96" i="4" s="1"/>
  <c r="O88" i="4" s="1"/>
  <c r="O90" i="4" s="1"/>
  <c r="V38" i="4"/>
  <c r="V57" i="4" s="1"/>
  <c r="U38" i="4"/>
  <c r="U57" i="4" s="1"/>
  <c r="K76" i="4"/>
  <c r="J82" i="4"/>
  <c r="J83" i="4"/>
  <c r="Q20" i="4" s="1"/>
  <c r="AB58" i="4"/>
  <c r="AA58" i="4"/>
  <c r="L72" i="4"/>
  <c r="P30" i="4"/>
  <c r="P34" i="4" s="1"/>
  <c r="P56" i="4" s="1"/>
  <c r="P59" i="4" s="1"/>
  <c r="P63" i="4" s="1"/>
  <c r="P65" i="4" s="1"/>
  <c r="P66" i="4" s="1"/>
  <c r="P39" i="4" s="1"/>
  <c r="P28" i="4"/>
  <c r="P32" i="4" s="1"/>
  <c r="P29" i="4"/>
  <c r="P33" i="4" s="1"/>
  <c r="O29" i="4"/>
  <c r="O33" i="4" s="1"/>
  <c r="O30" i="4"/>
  <c r="O34" i="4" s="1"/>
  <c r="O56" i="4" s="1"/>
  <c r="O59" i="4" s="1"/>
  <c r="O63" i="4" s="1"/>
  <c r="O65" i="4" s="1"/>
  <c r="O66" i="4" s="1"/>
  <c r="O39" i="4" s="1"/>
  <c r="O28" i="4"/>
  <c r="O32" i="4" s="1"/>
  <c r="O35" i="6" l="1"/>
  <c r="O41" i="6" s="1"/>
  <c r="R20" i="6"/>
  <c r="R25" i="6" s="1"/>
  <c r="S20" i="6"/>
  <c r="S25" i="6" s="1"/>
  <c r="M94" i="6"/>
  <c r="M97" i="6" s="1"/>
  <c r="M98" i="6" s="1"/>
  <c r="N88" i="6" s="1"/>
  <c r="N92" i="6" s="1"/>
  <c r="X38" i="6"/>
  <c r="X57" i="6" s="1"/>
  <c r="Y38" i="6"/>
  <c r="Y57" i="6" s="1"/>
  <c r="P41" i="6"/>
  <c r="P44" i="6" s="1"/>
  <c r="P46" i="6" s="1"/>
  <c r="M72" i="6"/>
  <c r="K79" i="6"/>
  <c r="K81" i="6"/>
  <c r="P35" i="5"/>
  <c r="P41" i="5" s="1"/>
  <c r="P44" i="5" s="1"/>
  <c r="P46" i="5" s="1"/>
  <c r="O35" i="5"/>
  <c r="O41" i="5" s="1"/>
  <c r="V38" i="5"/>
  <c r="V57" i="5" s="1"/>
  <c r="U38" i="5"/>
  <c r="U57" i="5" s="1"/>
  <c r="S20" i="5"/>
  <c r="S25" i="5" s="1"/>
  <c r="R20" i="5"/>
  <c r="R25" i="5" s="1"/>
  <c r="M94" i="5"/>
  <c r="M97" i="5" s="1"/>
  <c r="L72" i="5"/>
  <c r="Y58" i="5"/>
  <c r="X58" i="5"/>
  <c r="K79" i="5"/>
  <c r="L76" i="5" s="1"/>
  <c r="O92" i="4"/>
  <c r="O95" i="4" s="1"/>
  <c r="O96" i="4" s="1"/>
  <c r="P88" i="4" s="1"/>
  <c r="P90" i="4" s="1"/>
  <c r="K79" i="4"/>
  <c r="K81" i="4"/>
  <c r="S20" i="4"/>
  <c r="S25" i="4" s="1"/>
  <c r="R20" i="4"/>
  <c r="R25" i="4" s="1"/>
  <c r="P35" i="4"/>
  <c r="P41" i="4" s="1"/>
  <c r="P44" i="4" s="1"/>
  <c r="P46" i="4" s="1"/>
  <c r="L74" i="4"/>
  <c r="L77" i="4"/>
  <c r="W38" i="4" s="1"/>
  <c r="O35" i="4"/>
  <c r="O41" i="4" s="1"/>
  <c r="AD58" i="4"/>
  <c r="AE58" i="4"/>
  <c r="N94" i="6" l="1"/>
  <c r="N97" i="6" s="1"/>
  <c r="N98" i="6" s="1"/>
  <c r="O88" i="6" s="1"/>
  <c r="O92" i="6" s="1"/>
  <c r="AB58" i="6"/>
  <c r="AA58" i="6"/>
  <c r="L76" i="6"/>
  <c r="K82" i="6"/>
  <c r="K83" i="6" s="1"/>
  <c r="T20" i="6" s="1"/>
  <c r="S30" i="6"/>
  <c r="S34" i="6" s="1"/>
  <c r="S56" i="6" s="1"/>
  <c r="S59" i="6" s="1"/>
  <c r="S63" i="6" s="1"/>
  <c r="S65" i="6" s="1"/>
  <c r="S66" i="6" s="1"/>
  <c r="S39" i="6" s="1"/>
  <c r="S29" i="6"/>
  <c r="S33" i="6" s="1"/>
  <c r="S28" i="6"/>
  <c r="S32" i="6" s="1"/>
  <c r="M74" i="6"/>
  <c r="M77" i="6"/>
  <c r="Z38" i="6" s="1"/>
  <c r="R29" i="6"/>
  <c r="R33" i="6" s="1"/>
  <c r="R28" i="6"/>
  <c r="R32" i="6" s="1"/>
  <c r="R30" i="6"/>
  <c r="R34" i="6" s="1"/>
  <c r="R56" i="6" s="1"/>
  <c r="R59" i="6" s="1"/>
  <c r="R63" i="6" s="1"/>
  <c r="R65" i="6" s="1"/>
  <c r="R66" i="6" s="1"/>
  <c r="R39" i="6" s="1"/>
  <c r="AB58" i="5"/>
  <c r="AA58" i="5"/>
  <c r="L74" i="5"/>
  <c r="L77" i="5"/>
  <c r="W38" i="5" s="1"/>
  <c r="L81" i="5"/>
  <c r="R30" i="5"/>
  <c r="R34" i="5" s="1"/>
  <c r="R56" i="5" s="1"/>
  <c r="R59" i="5" s="1"/>
  <c r="R63" i="5" s="1"/>
  <c r="R65" i="5" s="1"/>
  <c r="R66" i="5" s="1"/>
  <c r="R39" i="5" s="1"/>
  <c r="R29" i="5"/>
  <c r="R33" i="5" s="1"/>
  <c r="R28" i="5"/>
  <c r="R32" i="5" s="1"/>
  <c r="K82" i="5"/>
  <c r="K83" i="5" s="1"/>
  <c r="T20" i="5" s="1"/>
  <c r="S28" i="5"/>
  <c r="S32" i="5" s="1"/>
  <c r="S29" i="5"/>
  <c r="S33" i="5" s="1"/>
  <c r="S30" i="5"/>
  <c r="S34" i="5" s="1"/>
  <c r="S56" i="5" s="1"/>
  <c r="S59" i="5" s="1"/>
  <c r="S63" i="5" s="1"/>
  <c r="S65" i="5" s="1"/>
  <c r="S66" i="5" s="1"/>
  <c r="S39" i="5" s="1"/>
  <c r="M98" i="5"/>
  <c r="N88" i="5" s="1"/>
  <c r="N92" i="5" s="1"/>
  <c r="S28" i="4"/>
  <c r="S32" i="4" s="1"/>
  <c r="S29" i="4"/>
  <c r="S33" i="4" s="1"/>
  <c r="S30" i="4"/>
  <c r="S34" i="4" s="1"/>
  <c r="S56" i="4" s="1"/>
  <c r="S59" i="4" s="1"/>
  <c r="S63" i="4" s="1"/>
  <c r="S65" i="4" s="1"/>
  <c r="S66" i="4" s="1"/>
  <c r="S39" i="4" s="1"/>
  <c r="K83" i="4"/>
  <c r="T20" i="4" s="1"/>
  <c r="R30" i="4"/>
  <c r="R34" i="4" s="1"/>
  <c r="R56" i="4" s="1"/>
  <c r="R59" i="4" s="1"/>
  <c r="R63" i="4" s="1"/>
  <c r="R65" i="4" s="1"/>
  <c r="R66" i="4" s="1"/>
  <c r="R39" i="4" s="1"/>
  <c r="R29" i="4"/>
  <c r="R33" i="4" s="1"/>
  <c r="R28" i="4"/>
  <c r="R32" i="4" s="1"/>
  <c r="R35" i="4" s="1"/>
  <c r="L76" i="4"/>
  <c r="K82" i="4"/>
  <c r="M72" i="4"/>
  <c r="P92" i="4"/>
  <c r="P95" i="4" s="1"/>
  <c r="X38" i="4"/>
  <c r="X57" i="4" s="1"/>
  <c r="Y38" i="4"/>
  <c r="Y57" i="4" s="1"/>
  <c r="AH58" i="4"/>
  <c r="AG58" i="4"/>
  <c r="R35" i="6" l="1"/>
  <c r="V20" i="6"/>
  <c r="V25" i="6" s="1"/>
  <c r="U20" i="6"/>
  <c r="U25" i="6" s="1"/>
  <c r="L79" i="6"/>
  <c r="L81" i="6"/>
  <c r="AA38" i="6"/>
  <c r="AA57" i="6" s="1"/>
  <c r="AB38" i="6"/>
  <c r="AB57" i="6" s="1"/>
  <c r="N72" i="6"/>
  <c r="R41" i="6"/>
  <c r="S35" i="6"/>
  <c r="S41" i="6" s="1"/>
  <c r="S44" i="6" s="1"/>
  <c r="S46" i="6" s="1"/>
  <c r="O94" i="6"/>
  <c r="O97" i="6" s="1"/>
  <c r="AE58" i="6"/>
  <c r="AD58" i="6"/>
  <c r="X38" i="5"/>
  <c r="X57" i="5" s="1"/>
  <c r="Y38" i="5"/>
  <c r="Y57" i="5" s="1"/>
  <c r="M72" i="5"/>
  <c r="S35" i="5"/>
  <c r="S41" i="5" s="1"/>
  <c r="S44" i="5" s="1"/>
  <c r="S46" i="5" s="1"/>
  <c r="L79" i="5"/>
  <c r="M76" i="5" s="1"/>
  <c r="V20" i="5"/>
  <c r="V25" i="5" s="1"/>
  <c r="U20" i="5"/>
  <c r="U25" i="5" s="1"/>
  <c r="N94" i="5"/>
  <c r="N97" i="5" s="1"/>
  <c r="N98" i="5" s="1"/>
  <c r="O88" i="5" s="1"/>
  <c r="O92" i="5" s="1"/>
  <c r="R35" i="5"/>
  <c r="R41" i="5" s="1"/>
  <c r="R41" i="4"/>
  <c r="AK58" i="4"/>
  <c r="AJ58" i="4"/>
  <c r="U20" i="4"/>
  <c r="U25" i="4" s="1"/>
  <c r="V20" i="4"/>
  <c r="V25" i="4" s="1"/>
  <c r="L79" i="4"/>
  <c r="L81" i="4"/>
  <c r="M77" i="4"/>
  <c r="Z38" i="4" s="1"/>
  <c r="M74" i="4"/>
  <c r="P96" i="4"/>
  <c r="Q88" i="4" s="1"/>
  <c r="Q90" i="4" s="1"/>
  <c r="S35" i="4"/>
  <c r="S41" i="4" s="1"/>
  <c r="S44" i="4" s="1"/>
  <c r="S46" i="4" s="1"/>
  <c r="AH58" i="6" l="1"/>
  <c r="AG58" i="6"/>
  <c r="M76" i="6"/>
  <c r="L82" i="6"/>
  <c r="L83" i="6" s="1"/>
  <c r="W20" i="6" s="1"/>
  <c r="N77" i="6"/>
  <c r="AC38" i="6" s="1"/>
  <c r="N74" i="6"/>
  <c r="U30" i="6"/>
  <c r="U34" i="6" s="1"/>
  <c r="U56" i="6" s="1"/>
  <c r="U59" i="6" s="1"/>
  <c r="U63" i="6" s="1"/>
  <c r="U65" i="6" s="1"/>
  <c r="U66" i="6" s="1"/>
  <c r="U39" i="6" s="1"/>
  <c r="U28" i="6"/>
  <c r="U32" i="6" s="1"/>
  <c r="U29" i="6"/>
  <c r="U33" i="6" s="1"/>
  <c r="O98" i="6"/>
  <c r="P88" i="6" s="1"/>
  <c r="P92" i="6" s="1"/>
  <c r="V28" i="6"/>
  <c r="V32" i="6" s="1"/>
  <c r="V29" i="6"/>
  <c r="V33" i="6" s="1"/>
  <c r="V30" i="6"/>
  <c r="V34" i="6" s="1"/>
  <c r="V56" i="6" s="1"/>
  <c r="V59" i="6" s="1"/>
  <c r="V63" i="6" s="1"/>
  <c r="V65" i="6" s="1"/>
  <c r="V66" i="6" s="1"/>
  <c r="V39" i="6" s="1"/>
  <c r="O94" i="5"/>
  <c r="O97" i="5" s="1"/>
  <c r="O98" i="5" s="1"/>
  <c r="P88" i="5" s="1"/>
  <c r="P92" i="5" s="1"/>
  <c r="V28" i="5"/>
  <c r="V32" i="5" s="1"/>
  <c r="V29" i="5"/>
  <c r="V33" i="5" s="1"/>
  <c r="V30" i="5"/>
  <c r="V34" i="5" s="1"/>
  <c r="V56" i="5" s="1"/>
  <c r="V59" i="5" s="1"/>
  <c r="V63" i="5" s="1"/>
  <c r="V65" i="5" s="1"/>
  <c r="V66" i="5" s="1"/>
  <c r="V39" i="5" s="1"/>
  <c r="M74" i="5"/>
  <c r="M81" i="5"/>
  <c r="M77" i="5"/>
  <c r="Z38" i="5" s="1"/>
  <c r="AE58" i="5"/>
  <c r="AD58" i="5"/>
  <c r="L82" i="5"/>
  <c r="L83" i="5" s="1"/>
  <c r="W20" i="5" s="1"/>
  <c r="U30" i="5"/>
  <c r="U34" i="5" s="1"/>
  <c r="U56" i="5" s="1"/>
  <c r="U59" i="5" s="1"/>
  <c r="U63" i="5" s="1"/>
  <c r="U65" i="5" s="1"/>
  <c r="U66" i="5" s="1"/>
  <c r="U39" i="5" s="1"/>
  <c r="U28" i="5"/>
  <c r="U32" i="5" s="1"/>
  <c r="U29" i="5"/>
  <c r="U33" i="5" s="1"/>
  <c r="V28" i="4"/>
  <c r="V32" i="4" s="1"/>
  <c r="V29" i="4"/>
  <c r="V33" i="4" s="1"/>
  <c r="V30" i="4"/>
  <c r="V34" i="4" s="1"/>
  <c r="V56" i="4" s="1"/>
  <c r="V59" i="4" s="1"/>
  <c r="V63" i="4" s="1"/>
  <c r="V65" i="4" s="1"/>
  <c r="V66" i="4" s="1"/>
  <c r="V39" i="4" s="1"/>
  <c r="L83" i="4"/>
  <c r="W20" i="4" s="1"/>
  <c r="U28" i="4"/>
  <c r="U32" i="4" s="1"/>
  <c r="U30" i="4"/>
  <c r="U34" i="4" s="1"/>
  <c r="U56" i="4" s="1"/>
  <c r="U59" i="4" s="1"/>
  <c r="U63" i="4" s="1"/>
  <c r="U65" i="4" s="1"/>
  <c r="U66" i="4" s="1"/>
  <c r="U39" i="4" s="1"/>
  <c r="U29" i="4"/>
  <c r="U33" i="4" s="1"/>
  <c r="M76" i="4"/>
  <c r="L82" i="4"/>
  <c r="Q92" i="4"/>
  <c r="Q95" i="4" s="1"/>
  <c r="Q96" i="4"/>
  <c r="R88" i="4" s="1"/>
  <c r="R90" i="4" s="1"/>
  <c r="AB38" i="4"/>
  <c r="AB57" i="4" s="1"/>
  <c r="AA38" i="4"/>
  <c r="AA57" i="4" s="1"/>
  <c r="N72" i="4"/>
  <c r="X20" i="6" l="1"/>
  <c r="X25" i="6" s="1"/>
  <c r="Y20" i="6"/>
  <c r="Y25" i="6" s="1"/>
  <c r="M79" i="6"/>
  <c r="M81" i="6"/>
  <c r="O72" i="6"/>
  <c r="V35" i="6"/>
  <c r="V41" i="6" s="1"/>
  <c r="V44" i="6" s="1"/>
  <c r="V46" i="6" s="1"/>
  <c r="U35" i="6"/>
  <c r="U41" i="6" s="1"/>
  <c r="AE38" i="6"/>
  <c r="AE57" i="6" s="1"/>
  <c r="AD38" i="6"/>
  <c r="AD57" i="6" s="1"/>
  <c r="P94" i="6"/>
  <c r="P97" i="6" s="1"/>
  <c r="P98" i="6" s="1"/>
  <c r="Q88" i="6" s="1"/>
  <c r="Q92" i="6" s="1"/>
  <c r="U35" i="5"/>
  <c r="U41" i="5" s="1"/>
  <c r="M79" i="5"/>
  <c r="N76" i="5" s="1"/>
  <c r="V35" i="5"/>
  <c r="V41" i="5" s="1"/>
  <c r="V44" i="5" s="1"/>
  <c r="V46" i="5" s="1"/>
  <c r="P94" i="5"/>
  <c r="P97" i="5" s="1"/>
  <c r="P98" i="5" s="1"/>
  <c r="Q88" i="5" s="1"/>
  <c r="Q92" i="5" s="1"/>
  <c r="AB38" i="5"/>
  <c r="AB57" i="5" s="1"/>
  <c r="AA38" i="5"/>
  <c r="AA57" i="5" s="1"/>
  <c r="N72" i="5"/>
  <c r="X20" i="5"/>
  <c r="X25" i="5" s="1"/>
  <c r="Y20" i="5"/>
  <c r="Y25" i="5" s="1"/>
  <c r="AG58" i="5"/>
  <c r="AH58" i="5"/>
  <c r="M79" i="4"/>
  <c r="M81" i="4"/>
  <c r="U35" i="4"/>
  <c r="U41" i="4" s="1"/>
  <c r="X20" i="4"/>
  <c r="X25" i="4" s="1"/>
  <c r="Y20" i="4"/>
  <c r="Y25" i="4" s="1"/>
  <c r="AN58" i="4"/>
  <c r="AM58" i="4"/>
  <c r="N77" i="4"/>
  <c r="AC38" i="4" s="1"/>
  <c r="N74" i="4"/>
  <c r="R92" i="4"/>
  <c r="R95" i="4" s="1"/>
  <c r="R96" i="4" s="1"/>
  <c r="S88" i="4" s="1"/>
  <c r="S90" i="4" s="1"/>
  <c r="V35" i="4"/>
  <c r="V41" i="4" s="1"/>
  <c r="V44" i="4" s="1"/>
  <c r="V46" i="4" s="1"/>
  <c r="O74" i="6" l="1"/>
  <c r="N76" i="6"/>
  <c r="M82" i="6"/>
  <c r="M83" i="6" s="1"/>
  <c r="Z20" i="6" s="1"/>
  <c r="Y30" i="6"/>
  <c r="Y34" i="6" s="1"/>
  <c r="Y56" i="6" s="1"/>
  <c r="Y59" i="6" s="1"/>
  <c r="Y63" i="6" s="1"/>
  <c r="Y65" i="6" s="1"/>
  <c r="Y66" i="6" s="1"/>
  <c r="Y39" i="6" s="1"/>
  <c r="Y28" i="6"/>
  <c r="Y32" i="6" s="1"/>
  <c r="Y29" i="6"/>
  <c r="Y33" i="6" s="1"/>
  <c r="Q94" i="6"/>
  <c r="Q97" i="6" s="1"/>
  <c r="Q98" i="6" s="1"/>
  <c r="R88" i="6" s="1"/>
  <c r="R92" i="6" s="1"/>
  <c r="AJ58" i="6"/>
  <c r="AK58" i="6"/>
  <c r="X30" i="6"/>
  <c r="X34" i="6" s="1"/>
  <c r="X56" i="6" s="1"/>
  <c r="X59" i="6" s="1"/>
  <c r="X63" i="6" s="1"/>
  <c r="X65" i="6" s="1"/>
  <c r="X66" i="6" s="1"/>
  <c r="X39" i="6" s="1"/>
  <c r="X28" i="6"/>
  <c r="X32" i="6" s="1"/>
  <c r="X29" i="6"/>
  <c r="X33" i="6" s="1"/>
  <c r="Q94" i="5"/>
  <c r="Q97" i="5" s="1"/>
  <c r="Q98" i="5" s="1"/>
  <c r="R88" i="5" s="1"/>
  <c r="R92" i="5" s="1"/>
  <c r="AK58" i="5"/>
  <c r="AJ58" i="5"/>
  <c r="Y29" i="5"/>
  <c r="Y33" i="5" s="1"/>
  <c r="Y30" i="5"/>
  <c r="Y34" i="5" s="1"/>
  <c r="Y56" i="5" s="1"/>
  <c r="Y59" i="5" s="1"/>
  <c r="Y63" i="5" s="1"/>
  <c r="Y65" i="5" s="1"/>
  <c r="Y66" i="5" s="1"/>
  <c r="Y39" i="5" s="1"/>
  <c r="Y28" i="5"/>
  <c r="Y32" i="5" s="1"/>
  <c r="Y35" i="5" s="1"/>
  <c r="M82" i="5"/>
  <c r="M83" i="5" s="1"/>
  <c r="Z20" i="5" s="1"/>
  <c r="X28" i="5"/>
  <c r="X32" i="5" s="1"/>
  <c r="X29" i="5"/>
  <c r="X33" i="5" s="1"/>
  <c r="X30" i="5"/>
  <c r="X34" i="5" s="1"/>
  <c r="X56" i="5" s="1"/>
  <c r="X59" i="5" s="1"/>
  <c r="X63" i="5" s="1"/>
  <c r="X65" i="5" s="1"/>
  <c r="X66" i="5" s="1"/>
  <c r="X39" i="5" s="1"/>
  <c r="N77" i="5"/>
  <c r="AC38" i="5" s="1"/>
  <c r="N81" i="5"/>
  <c r="N74" i="5"/>
  <c r="S92" i="4"/>
  <c r="S95" i="4" s="1"/>
  <c r="AE38" i="4"/>
  <c r="AE57" i="4" s="1"/>
  <c r="AD38" i="4"/>
  <c r="AD57" i="4" s="1"/>
  <c r="X28" i="4"/>
  <c r="X32" i="4" s="1"/>
  <c r="X29" i="4"/>
  <c r="X33" i="4" s="1"/>
  <c r="X30" i="4"/>
  <c r="X34" i="4" s="1"/>
  <c r="X56" i="4" s="1"/>
  <c r="X59" i="4" s="1"/>
  <c r="X63" i="4" s="1"/>
  <c r="X65" i="4" s="1"/>
  <c r="X66" i="4" s="1"/>
  <c r="X39" i="4" s="1"/>
  <c r="Y30" i="4"/>
  <c r="Y34" i="4" s="1"/>
  <c r="Y56" i="4" s="1"/>
  <c r="Y59" i="4" s="1"/>
  <c r="Y63" i="4" s="1"/>
  <c r="Y65" i="4" s="1"/>
  <c r="Y66" i="4" s="1"/>
  <c r="Y39" i="4" s="1"/>
  <c r="Y28" i="4"/>
  <c r="Y32" i="4" s="1"/>
  <c r="Y29" i="4"/>
  <c r="Y33" i="4" s="1"/>
  <c r="O72" i="4"/>
  <c r="AP58" i="4"/>
  <c r="AQ58" i="4"/>
  <c r="N76" i="4"/>
  <c r="M82" i="4"/>
  <c r="M83" i="4" s="1"/>
  <c r="Z20" i="4" s="1"/>
  <c r="R94" i="6" l="1"/>
  <c r="R97" i="6" s="1"/>
  <c r="R98" i="6" s="1"/>
  <c r="S88" i="6" s="1"/>
  <c r="S92" i="6" s="1"/>
  <c r="AA20" i="6"/>
  <c r="AA25" i="6" s="1"/>
  <c r="AB20" i="6"/>
  <c r="AB25" i="6" s="1"/>
  <c r="Y35" i="6"/>
  <c r="Y41" i="6" s="1"/>
  <c r="Y44" i="6" s="1"/>
  <c r="Y46" i="6" s="1"/>
  <c r="N79" i="6"/>
  <c r="N81" i="6"/>
  <c r="X35" i="6"/>
  <c r="X41" i="6" s="1"/>
  <c r="P72" i="6"/>
  <c r="AN58" i="6"/>
  <c r="AM58" i="6"/>
  <c r="R94" i="5"/>
  <c r="R97" i="5" s="1"/>
  <c r="R98" i="5" s="1"/>
  <c r="S88" i="5" s="1"/>
  <c r="S92" i="5" s="1"/>
  <c r="Y41" i="5"/>
  <c r="Y44" i="5" s="1"/>
  <c r="Y46" i="5" s="1"/>
  <c r="AE38" i="5"/>
  <c r="AE57" i="5" s="1"/>
  <c r="AD38" i="5"/>
  <c r="AD57" i="5" s="1"/>
  <c r="N79" i="5"/>
  <c r="O76" i="5" s="1"/>
  <c r="X35" i="5"/>
  <c r="X41" i="5" s="1"/>
  <c r="O72" i="5"/>
  <c r="AB20" i="5"/>
  <c r="AB25" i="5" s="1"/>
  <c r="AA20" i="5"/>
  <c r="AA25" i="5" s="1"/>
  <c r="AN58" i="5"/>
  <c r="AM58" i="5"/>
  <c r="N79" i="4"/>
  <c r="N81" i="4"/>
  <c r="AB20" i="4"/>
  <c r="AB25" i="4" s="1"/>
  <c r="AA20" i="4"/>
  <c r="AA25" i="4" s="1"/>
  <c r="O77" i="4"/>
  <c r="AF38" i="4" s="1"/>
  <c r="O74" i="4"/>
  <c r="AT58" i="4"/>
  <c r="AS58" i="4"/>
  <c r="X35" i="4"/>
  <c r="X41" i="4" s="1"/>
  <c r="Y35" i="4"/>
  <c r="Y41" i="4" s="1"/>
  <c r="Y44" i="4" s="1"/>
  <c r="Y46" i="4" s="1"/>
  <c r="S96" i="4"/>
  <c r="T88" i="4" s="1"/>
  <c r="T90" i="4" s="1"/>
  <c r="O76" i="6" l="1"/>
  <c r="N82" i="6"/>
  <c r="AB29" i="6"/>
  <c r="AB33" i="6" s="1"/>
  <c r="AB30" i="6"/>
  <c r="AB34" i="6" s="1"/>
  <c r="AB56" i="6" s="1"/>
  <c r="AB59" i="6" s="1"/>
  <c r="AB63" i="6" s="1"/>
  <c r="AB65" i="6" s="1"/>
  <c r="AB66" i="6" s="1"/>
  <c r="AB39" i="6" s="1"/>
  <c r="AB28" i="6"/>
  <c r="AB32" i="6" s="1"/>
  <c r="N83" i="6"/>
  <c r="AC20" i="6" s="1"/>
  <c r="AA28" i="6"/>
  <c r="AA32" i="6" s="1"/>
  <c r="AA35" i="6" s="1"/>
  <c r="AA41" i="6" s="1"/>
  <c r="AA29" i="6"/>
  <c r="AA33" i="6" s="1"/>
  <c r="AA30" i="6"/>
  <c r="AA34" i="6" s="1"/>
  <c r="AA56" i="6" s="1"/>
  <c r="AA59" i="6" s="1"/>
  <c r="AA63" i="6" s="1"/>
  <c r="AA65" i="6" s="1"/>
  <c r="AA66" i="6" s="1"/>
  <c r="AA39" i="6" s="1"/>
  <c r="S94" i="6"/>
  <c r="S97" i="6" s="1"/>
  <c r="P74" i="6"/>
  <c r="AQ58" i="6"/>
  <c r="AP58" i="6"/>
  <c r="AA29" i="5"/>
  <c r="AA33" i="5" s="1"/>
  <c r="AA30" i="5"/>
  <c r="AA34" i="5" s="1"/>
  <c r="AA56" i="5" s="1"/>
  <c r="AA59" i="5" s="1"/>
  <c r="AA63" i="5" s="1"/>
  <c r="AA65" i="5" s="1"/>
  <c r="AA66" i="5" s="1"/>
  <c r="AA39" i="5" s="1"/>
  <c r="AA28" i="5"/>
  <c r="AA32" i="5" s="1"/>
  <c r="AB30" i="5"/>
  <c r="AB34" i="5" s="1"/>
  <c r="AB56" i="5" s="1"/>
  <c r="AB59" i="5" s="1"/>
  <c r="AB63" i="5" s="1"/>
  <c r="AB65" i="5" s="1"/>
  <c r="AB66" i="5" s="1"/>
  <c r="AB39" i="5" s="1"/>
  <c r="AB28" i="5"/>
  <c r="AB32" i="5" s="1"/>
  <c r="AB29" i="5"/>
  <c r="AB33" i="5" s="1"/>
  <c r="S94" i="5"/>
  <c r="S97" i="5" s="1"/>
  <c r="N82" i="5"/>
  <c r="N83" i="5" s="1"/>
  <c r="AC20" i="5" s="1"/>
  <c r="O77" i="5"/>
  <c r="AF38" i="5" s="1"/>
  <c r="O81" i="5"/>
  <c r="O74" i="5"/>
  <c r="AQ58" i="5"/>
  <c r="AP58" i="5"/>
  <c r="AA29" i="4"/>
  <c r="AA33" i="4" s="1"/>
  <c r="AA30" i="4"/>
  <c r="AA34" i="4" s="1"/>
  <c r="AA56" i="4" s="1"/>
  <c r="AA59" i="4" s="1"/>
  <c r="AA63" i="4" s="1"/>
  <c r="AA65" i="4" s="1"/>
  <c r="AA66" i="4" s="1"/>
  <c r="AA39" i="4" s="1"/>
  <c r="AA28" i="4"/>
  <c r="AA32" i="4" s="1"/>
  <c r="AA35" i="4" s="1"/>
  <c r="AH38" i="4"/>
  <c r="AH57" i="4" s="1"/>
  <c r="AG38" i="4"/>
  <c r="AG57" i="4" s="1"/>
  <c r="AB28" i="4"/>
  <c r="AB32" i="4" s="1"/>
  <c r="AB29" i="4"/>
  <c r="AB33" i="4" s="1"/>
  <c r="AB30" i="4"/>
  <c r="AB34" i="4" s="1"/>
  <c r="AB56" i="4" s="1"/>
  <c r="AB59" i="4" s="1"/>
  <c r="AB63" i="4" s="1"/>
  <c r="AB65" i="4" s="1"/>
  <c r="AB66" i="4" s="1"/>
  <c r="AB39" i="4" s="1"/>
  <c r="P72" i="4"/>
  <c r="T92" i="4"/>
  <c r="T95" i="4" s="1"/>
  <c r="O76" i="4"/>
  <c r="N82" i="4"/>
  <c r="N83" i="4" s="1"/>
  <c r="AC20" i="4" s="1"/>
  <c r="AB35" i="6" l="1"/>
  <c r="AE20" i="6"/>
  <c r="AE25" i="6" s="1"/>
  <c r="AD20" i="6"/>
  <c r="AD25" i="6" s="1"/>
  <c r="AB41" i="6"/>
  <c r="AB44" i="6" s="1"/>
  <c r="AB46" i="6" s="1"/>
  <c r="AS58" i="6"/>
  <c r="AT58" i="6"/>
  <c r="S98" i="6"/>
  <c r="T88" i="6" s="1"/>
  <c r="T92" i="6" s="1"/>
  <c r="Q72" i="6"/>
  <c r="O77" i="6"/>
  <c r="AF38" i="6" s="1"/>
  <c r="O81" i="6"/>
  <c r="AB35" i="5"/>
  <c r="AB41" i="5" s="1"/>
  <c r="AB44" i="5" s="1"/>
  <c r="AB46" i="5" s="1"/>
  <c r="AA35" i="5"/>
  <c r="AS58" i="5"/>
  <c r="AT58" i="5"/>
  <c r="S98" i="5"/>
  <c r="T88" i="5" s="1"/>
  <c r="T92" i="5" s="1"/>
  <c r="AG38" i="5"/>
  <c r="AG57" i="5" s="1"/>
  <c r="AH38" i="5"/>
  <c r="AH57" i="5" s="1"/>
  <c r="AA41" i="5"/>
  <c r="P72" i="5"/>
  <c r="AD20" i="5"/>
  <c r="AD25" i="5" s="1"/>
  <c r="AE20" i="5"/>
  <c r="AE25" i="5" s="1"/>
  <c r="O79" i="5"/>
  <c r="P76" i="5" s="1"/>
  <c r="AA41" i="4"/>
  <c r="AD20" i="4"/>
  <c r="AD25" i="4" s="1"/>
  <c r="AE20" i="4"/>
  <c r="AE25" i="4" s="1"/>
  <c r="O79" i="4"/>
  <c r="O81" i="4"/>
  <c r="AB35" i="4"/>
  <c r="AB41" i="4" s="1"/>
  <c r="AB44" i="4" s="1"/>
  <c r="AB46" i="4" s="1"/>
  <c r="AW58" i="4"/>
  <c r="AV58" i="4"/>
  <c r="T96" i="4"/>
  <c r="P74" i="4"/>
  <c r="P77" i="4"/>
  <c r="AI38" i="4" s="1"/>
  <c r="Q74" i="6" l="1"/>
  <c r="T94" i="6"/>
  <c r="T97" i="6" s="1"/>
  <c r="AG38" i="6"/>
  <c r="AG57" i="6" s="1"/>
  <c r="AH38" i="6"/>
  <c r="AH57" i="6" s="1"/>
  <c r="AD29" i="6"/>
  <c r="AD33" i="6" s="1"/>
  <c r="AD28" i="6"/>
  <c r="AD32" i="6" s="1"/>
  <c r="AD30" i="6"/>
  <c r="AD34" i="6" s="1"/>
  <c r="AD56" i="6" s="1"/>
  <c r="AD59" i="6" s="1"/>
  <c r="AD63" i="6" s="1"/>
  <c r="AD65" i="6" s="1"/>
  <c r="AD66" i="6" s="1"/>
  <c r="AD39" i="6" s="1"/>
  <c r="O79" i="6"/>
  <c r="AE30" i="6"/>
  <c r="AE34" i="6" s="1"/>
  <c r="AE56" i="6" s="1"/>
  <c r="AE59" i="6" s="1"/>
  <c r="AE63" i="6" s="1"/>
  <c r="AE65" i="6" s="1"/>
  <c r="AE66" i="6" s="1"/>
  <c r="AE39" i="6" s="1"/>
  <c r="AE28" i="6"/>
  <c r="AE32" i="6" s="1"/>
  <c r="AE29" i="6"/>
  <c r="AE33" i="6" s="1"/>
  <c r="O82" i="5"/>
  <c r="O83" i="5" s="1"/>
  <c r="AF20" i="5" s="1"/>
  <c r="AH20" i="5" s="1"/>
  <c r="AH25" i="5" s="1"/>
  <c r="AE28" i="5"/>
  <c r="AE32" i="5" s="1"/>
  <c r="AE29" i="5"/>
  <c r="AE33" i="5" s="1"/>
  <c r="AE30" i="5"/>
  <c r="AE34" i="5" s="1"/>
  <c r="AE56" i="5" s="1"/>
  <c r="AE59" i="5" s="1"/>
  <c r="AE63" i="5" s="1"/>
  <c r="AE65" i="5" s="1"/>
  <c r="AE66" i="5" s="1"/>
  <c r="AE39" i="5" s="1"/>
  <c r="T94" i="5"/>
  <c r="T97" i="5" s="1"/>
  <c r="T98" i="5" s="1"/>
  <c r="AD30" i="5"/>
  <c r="AD34" i="5" s="1"/>
  <c r="AD56" i="5" s="1"/>
  <c r="AD59" i="5" s="1"/>
  <c r="AD63" i="5" s="1"/>
  <c r="AD65" i="5" s="1"/>
  <c r="AD66" i="5" s="1"/>
  <c r="AD39" i="5" s="1"/>
  <c r="AD29" i="5"/>
  <c r="AD33" i="5" s="1"/>
  <c r="AD28" i="5"/>
  <c r="AD32" i="5" s="1"/>
  <c r="P77" i="5"/>
  <c r="AI38" i="5" s="1"/>
  <c r="P81" i="5"/>
  <c r="P74" i="5"/>
  <c r="AK38" i="4"/>
  <c r="AK57" i="4" s="1"/>
  <c r="AJ38" i="4"/>
  <c r="AJ57" i="4" s="1"/>
  <c r="P76" i="4"/>
  <c r="O82" i="4"/>
  <c r="O83" i="4" s="1"/>
  <c r="AF20" i="4" s="1"/>
  <c r="Q72" i="4"/>
  <c r="AE28" i="4"/>
  <c r="AE32" i="4" s="1"/>
  <c r="AE29" i="4"/>
  <c r="AE33" i="4" s="1"/>
  <c r="AE30" i="4"/>
  <c r="AE34" i="4" s="1"/>
  <c r="AE56" i="4" s="1"/>
  <c r="AE59" i="4" s="1"/>
  <c r="AE63" i="4" s="1"/>
  <c r="AE65" i="4" s="1"/>
  <c r="AE66" i="4" s="1"/>
  <c r="AE39" i="4" s="1"/>
  <c r="AD30" i="4"/>
  <c r="AD34" i="4" s="1"/>
  <c r="AD56" i="4" s="1"/>
  <c r="AD59" i="4" s="1"/>
  <c r="AD63" i="4" s="1"/>
  <c r="AD65" i="4" s="1"/>
  <c r="AD66" i="4" s="1"/>
  <c r="AD39" i="4" s="1"/>
  <c r="AD28" i="4"/>
  <c r="AD32" i="4" s="1"/>
  <c r="AD29" i="4"/>
  <c r="AD33" i="4" s="1"/>
  <c r="AE35" i="6" l="1"/>
  <c r="AV58" i="6"/>
  <c r="AW58" i="6"/>
  <c r="P76" i="6"/>
  <c r="O82" i="6"/>
  <c r="O83" i="6" s="1"/>
  <c r="AF20" i="6" s="1"/>
  <c r="T98" i="6"/>
  <c r="AE41" i="6"/>
  <c r="AE44" i="6" s="1"/>
  <c r="AE46" i="6" s="1"/>
  <c r="R72" i="6"/>
  <c r="AD35" i="6"/>
  <c r="AD41" i="6" s="1"/>
  <c r="AG20" i="5"/>
  <c r="AG25" i="5" s="1"/>
  <c r="AD35" i="5"/>
  <c r="AD41" i="5" s="1"/>
  <c r="AW58" i="5"/>
  <c r="AV58" i="5"/>
  <c r="AE35" i="5"/>
  <c r="AE41" i="5" s="1"/>
  <c r="AE44" i="5" s="1"/>
  <c r="AE46" i="5" s="1"/>
  <c r="P79" i="5"/>
  <c r="Q76" i="5" s="1"/>
  <c r="AJ38" i="5"/>
  <c r="AJ57" i="5" s="1"/>
  <c r="AK38" i="5"/>
  <c r="AK57" i="5" s="1"/>
  <c r="AG28" i="5"/>
  <c r="AG32" i="5" s="1"/>
  <c r="AG29" i="5"/>
  <c r="AG33" i="5" s="1"/>
  <c r="AG30" i="5"/>
  <c r="AG34" i="5" s="1"/>
  <c r="AG56" i="5" s="1"/>
  <c r="AG59" i="5" s="1"/>
  <c r="AG63" i="5" s="1"/>
  <c r="AG65" i="5" s="1"/>
  <c r="AG66" i="5" s="1"/>
  <c r="AG39" i="5" s="1"/>
  <c r="Q72" i="5"/>
  <c r="AH28" i="5"/>
  <c r="AH32" i="5" s="1"/>
  <c r="AH29" i="5"/>
  <c r="AH33" i="5" s="1"/>
  <c r="AH30" i="5"/>
  <c r="AH34" i="5" s="1"/>
  <c r="AH56" i="5" s="1"/>
  <c r="AH59" i="5" s="1"/>
  <c r="AH63" i="5" s="1"/>
  <c r="AH65" i="5" s="1"/>
  <c r="AH66" i="5" s="1"/>
  <c r="AH39" i="5" s="1"/>
  <c r="AE35" i="4"/>
  <c r="AE41" i="4" s="1"/>
  <c r="AE44" i="4" s="1"/>
  <c r="AE46" i="4" s="1"/>
  <c r="AH20" i="4"/>
  <c r="AH25" i="4" s="1"/>
  <c r="AG20" i="4"/>
  <c r="AG25" i="4" s="1"/>
  <c r="AD35" i="4"/>
  <c r="AD41" i="4" s="1"/>
  <c r="Q74" i="4"/>
  <c r="Q77" i="4"/>
  <c r="AL38" i="4" s="1"/>
  <c r="P79" i="4"/>
  <c r="P81" i="4"/>
  <c r="R74" i="6" l="1"/>
  <c r="AH20" i="6"/>
  <c r="AH25" i="6" s="1"/>
  <c r="AG20" i="6"/>
  <c r="AG25" i="6" s="1"/>
  <c r="P77" i="6"/>
  <c r="AI38" i="6" s="1"/>
  <c r="P81" i="6"/>
  <c r="AG35" i="5"/>
  <c r="AG41" i="5" s="1"/>
  <c r="Q81" i="5"/>
  <c r="Q74" i="5"/>
  <c r="Q77" i="5"/>
  <c r="AL38" i="5" s="1"/>
  <c r="AH35" i="5"/>
  <c r="AH41" i="5" s="1"/>
  <c r="AH44" i="5" s="1"/>
  <c r="AH46" i="5" s="1"/>
  <c r="P82" i="5"/>
  <c r="P83" i="5" s="1"/>
  <c r="AI20" i="5" s="1"/>
  <c r="R72" i="4"/>
  <c r="Q76" i="4"/>
  <c r="P82" i="4"/>
  <c r="P83" i="4" s="1"/>
  <c r="AI20" i="4" s="1"/>
  <c r="AG28" i="4"/>
  <c r="AG32" i="4" s="1"/>
  <c r="AG29" i="4"/>
  <c r="AG33" i="4" s="1"/>
  <c r="AG30" i="4"/>
  <c r="AG34" i="4" s="1"/>
  <c r="AG56" i="4" s="1"/>
  <c r="AG59" i="4" s="1"/>
  <c r="AG63" i="4" s="1"/>
  <c r="AG65" i="4" s="1"/>
  <c r="AG66" i="4" s="1"/>
  <c r="AG39" i="4" s="1"/>
  <c r="AM38" i="4"/>
  <c r="AM57" i="4" s="1"/>
  <c r="AN38" i="4"/>
  <c r="AN57" i="4" s="1"/>
  <c r="AH28" i="4"/>
  <c r="AH32" i="4" s="1"/>
  <c r="AH29" i="4"/>
  <c r="AH33" i="4" s="1"/>
  <c r="AH30" i="4"/>
  <c r="AH34" i="4" s="1"/>
  <c r="AH56" i="4" s="1"/>
  <c r="AH59" i="4" s="1"/>
  <c r="AH63" i="4" s="1"/>
  <c r="AH65" i="4" s="1"/>
  <c r="AH66" i="4" s="1"/>
  <c r="AH39" i="4" s="1"/>
  <c r="AK38" i="6" l="1"/>
  <c r="AK57" i="6" s="1"/>
  <c r="AJ38" i="6"/>
  <c r="AJ57" i="6" s="1"/>
  <c r="AG30" i="6"/>
  <c r="AG34" i="6" s="1"/>
  <c r="AG56" i="6" s="1"/>
  <c r="AG59" i="6" s="1"/>
  <c r="AG63" i="6" s="1"/>
  <c r="AG65" i="6" s="1"/>
  <c r="AG66" i="6" s="1"/>
  <c r="AG39" i="6" s="1"/>
  <c r="AG29" i="6"/>
  <c r="AG33" i="6" s="1"/>
  <c r="AG28" i="6"/>
  <c r="AG32" i="6" s="1"/>
  <c r="AG35" i="6" s="1"/>
  <c r="AG41" i="6" s="1"/>
  <c r="S72" i="6"/>
  <c r="P79" i="6"/>
  <c r="AH29" i="6"/>
  <c r="AH33" i="6" s="1"/>
  <c r="AH28" i="6"/>
  <c r="AH32" i="6" s="1"/>
  <c r="AH30" i="6"/>
  <c r="AH34" i="6" s="1"/>
  <c r="AH56" i="6" s="1"/>
  <c r="AH59" i="6" s="1"/>
  <c r="AH63" i="6" s="1"/>
  <c r="AH65" i="6" s="1"/>
  <c r="AH66" i="6" s="1"/>
  <c r="AH39" i="6" s="1"/>
  <c r="AK20" i="5"/>
  <c r="AK25" i="5" s="1"/>
  <c r="AJ20" i="5"/>
  <c r="AJ25" i="5" s="1"/>
  <c r="R72" i="5"/>
  <c r="AN38" i="5"/>
  <c r="AN57" i="5" s="1"/>
  <c r="AM38" i="5"/>
  <c r="AM57" i="5" s="1"/>
  <c r="Q79" i="5"/>
  <c r="R76" i="5" s="1"/>
  <c r="AK20" i="4"/>
  <c r="AK25" i="4" s="1"/>
  <c r="AJ20" i="4"/>
  <c r="AJ25" i="4" s="1"/>
  <c r="Q79" i="4"/>
  <c r="Q81" i="4"/>
  <c r="AG35" i="4"/>
  <c r="AG41" i="4" s="1"/>
  <c r="R74" i="4"/>
  <c r="R77" i="4"/>
  <c r="AO38" i="4" s="1"/>
  <c r="AH35" i="4"/>
  <c r="AH41" i="4" s="1"/>
  <c r="AH44" i="4" s="1"/>
  <c r="AH46" i="4" s="1"/>
  <c r="S74" i="6" l="1"/>
  <c r="AH35" i="6"/>
  <c r="AH41" i="6" s="1"/>
  <c r="AH44" i="6" s="1"/>
  <c r="AH46" i="6" s="1"/>
  <c r="Q76" i="6"/>
  <c r="P82" i="6"/>
  <c r="P83" i="6" s="1"/>
  <c r="AI20" i="6" s="1"/>
  <c r="R81" i="5"/>
  <c r="R77" i="5"/>
  <c r="AO38" i="5" s="1"/>
  <c r="R74" i="5"/>
  <c r="AJ28" i="5"/>
  <c r="AJ32" i="5" s="1"/>
  <c r="AJ29" i="5"/>
  <c r="AJ33" i="5" s="1"/>
  <c r="AJ30" i="5"/>
  <c r="AJ34" i="5" s="1"/>
  <c r="AJ56" i="5" s="1"/>
  <c r="AJ59" i="5" s="1"/>
  <c r="AJ63" i="5" s="1"/>
  <c r="AJ65" i="5" s="1"/>
  <c r="AJ66" i="5" s="1"/>
  <c r="AJ39" i="5" s="1"/>
  <c r="R79" i="5"/>
  <c r="S76" i="5" s="1"/>
  <c r="Q82" i="5"/>
  <c r="Q83" i="5" s="1"/>
  <c r="AL20" i="5" s="1"/>
  <c r="AK29" i="5"/>
  <c r="AK33" i="5" s="1"/>
  <c r="AK30" i="5"/>
  <c r="AK34" i="5" s="1"/>
  <c r="AK56" i="5" s="1"/>
  <c r="AK59" i="5" s="1"/>
  <c r="AK63" i="5" s="1"/>
  <c r="AK65" i="5" s="1"/>
  <c r="AK66" i="5" s="1"/>
  <c r="AK39" i="5" s="1"/>
  <c r="AK28" i="5"/>
  <c r="AK32" i="5" s="1"/>
  <c r="S72" i="4"/>
  <c r="R76" i="4"/>
  <c r="Q82" i="4"/>
  <c r="Q83" i="4" s="1"/>
  <c r="AL20" i="4" s="1"/>
  <c r="AJ28" i="4"/>
  <c r="AJ32" i="4" s="1"/>
  <c r="AJ29" i="4"/>
  <c r="AJ33" i="4" s="1"/>
  <c r="AJ30" i="4"/>
  <c r="AJ34" i="4" s="1"/>
  <c r="AJ56" i="4" s="1"/>
  <c r="AJ59" i="4" s="1"/>
  <c r="AJ63" i="4" s="1"/>
  <c r="AJ65" i="4" s="1"/>
  <c r="AJ66" i="4" s="1"/>
  <c r="AJ39" i="4" s="1"/>
  <c r="AQ38" i="4"/>
  <c r="AQ57" i="4" s="1"/>
  <c r="AP38" i="4"/>
  <c r="AP57" i="4" s="1"/>
  <c r="AK29" i="4"/>
  <c r="AK33" i="4" s="1"/>
  <c r="AK30" i="4"/>
  <c r="AK34" i="4" s="1"/>
  <c r="AK56" i="4" s="1"/>
  <c r="AK59" i="4" s="1"/>
  <c r="AK63" i="4" s="1"/>
  <c r="AK65" i="4" s="1"/>
  <c r="AK66" i="4" s="1"/>
  <c r="AK39" i="4" s="1"/>
  <c r="AK28" i="4"/>
  <c r="AK32" i="4" s="1"/>
  <c r="AK35" i="4" s="1"/>
  <c r="Q81" i="6" l="1"/>
  <c r="Q77" i="6"/>
  <c r="AL38" i="6" s="1"/>
  <c r="AK20" i="6"/>
  <c r="AK25" i="6" s="1"/>
  <c r="AJ20" i="6"/>
  <c r="AJ25" i="6" s="1"/>
  <c r="T72" i="6"/>
  <c r="AJ35" i="5"/>
  <c r="AJ41" i="5" s="1"/>
  <c r="AN20" i="5"/>
  <c r="AN25" i="5" s="1"/>
  <c r="AM20" i="5"/>
  <c r="AM25" i="5" s="1"/>
  <c r="AK35" i="5"/>
  <c r="AK41" i="5" s="1"/>
  <c r="AK44" i="5" s="1"/>
  <c r="AK46" i="5" s="1"/>
  <c r="S72" i="5"/>
  <c r="R82" i="5"/>
  <c r="R83" i="5" s="1"/>
  <c r="AO20" i="5" s="1"/>
  <c r="AQ38" i="5"/>
  <c r="AQ57" i="5" s="1"/>
  <c r="AP38" i="5"/>
  <c r="AP57" i="5" s="1"/>
  <c r="AN20" i="4"/>
  <c r="AN25" i="4" s="1"/>
  <c r="AM20" i="4"/>
  <c r="AM25" i="4" s="1"/>
  <c r="AK41" i="4"/>
  <c r="AK44" i="4" s="1"/>
  <c r="AK46" i="4" s="1"/>
  <c r="R79" i="4"/>
  <c r="R81" i="4"/>
  <c r="AJ35" i="4"/>
  <c r="AJ41" i="4" s="1"/>
  <c r="S74" i="4"/>
  <c r="S77" i="4"/>
  <c r="AR38" i="4" s="1"/>
  <c r="AN38" i="6" l="1"/>
  <c r="AN57" i="6" s="1"/>
  <c r="AM38" i="6"/>
  <c r="AM57" i="6" s="1"/>
  <c r="AK28" i="6"/>
  <c r="AK32" i="6" s="1"/>
  <c r="AK29" i="6"/>
  <c r="AK33" i="6" s="1"/>
  <c r="AK30" i="6"/>
  <c r="AK34" i="6" s="1"/>
  <c r="AK56" i="6" s="1"/>
  <c r="AK59" i="6" s="1"/>
  <c r="AK63" i="6" s="1"/>
  <c r="AK65" i="6" s="1"/>
  <c r="AK66" i="6" s="1"/>
  <c r="AK39" i="6" s="1"/>
  <c r="T74" i="6"/>
  <c r="AJ28" i="6"/>
  <c r="AJ32" i="6" s="1"/>
  <c r="AJ30" i="6"/>
  <c r="AJ34" i="6" s="1"/>
  <c r="AJ56" i="6" s="1"/>
  <c r="AJ59" i="6" s="1"/>
  <c r="AJ63" i="6" s="1"/>
  <c r="AJ65" i="6" s="1"/>
  <c r="AJ66" i="6" s="1"/>
  <c r="AJ39" i="6" s="1"/>
  <c r="AJ29" i="6"/>
  <c r="AJ33" i="6" s="1"/>
  <c r="Q79" i="6"/>
  <c r="AQ20" i="5"/>
  <c r="AQ25" i="5" s="1"/>
  <c r="AP20" i="5"/>
  <c r="AP25" i="5" s="1"/>
  <c r="S81" i="5"/>
  <c r="S74" i="5"/>
  <c r="S77" i="5"/>
  <c r="AN30" i="5"/>
  <c r="AN34" i="5" s="1"/>
  <c r="AN56" i="5" s="1"/>
  <c r="AN59" i="5" s="1"/>
  <c r="AN63" i="5" s="1"/>
  <c r="AN65" i="5" s="1"/>
  <c r="AN66" i="5" s="1"/>
  <c r="AN39" i="5" s="1"/>
  <c r="AN28" i="5"/>
  <c r="AN32" i="5" s="1"/>
  <c r="AN29" i="5"/>
  <c r="AN33" i="5" s="1"/>
  <c r="AM29" i="5"/>
  <c r="AM33" i="5" s="1"/>
  <c r="AM28" i="5"/>
  <c r="AM32" i="5" s="1"/>
  <c r="AM30" i="5"/>
  <c r="AM34" i="5" s="1"/>
  <c r="AM56" i="5" s="1"/>
  <c r="AM59" i="5" s="1"/>
  <c r="AM63" i="5" s="1"/>
  <c r="AM65" i="5" s="1"/>
  <c r="AM66" i="5" s="1"/>
  <c r="AM39" i="5" s="1"/>
  <c r="T72" i="4"/>
  <c r="S76" i="4"/>
  <c r="R82" i="4"/>
  <c r="R83" i="4" s="1"/>
  <c r="AO20" i="4" s="1"/>
  <c r="AM29" i="4"/>
  <c r="AM33" i="4" s="1"/>
  <c r="AM30" i="4"/>
  <c r="AM34" i="4" s="1"/>
  <c r="AM56" i="4" s="1"/>
  <c r="AM59" i="4" s="1"/>
  <c r="AM63" i="4" s="1"/>
  <c r="AM65" i="4" s="1"/>
  <c r="AM66" i="4" s="1"/>
  <c r="AM39" i="4" s="1"/>
  <c r="AM28" i="4"/>
  <c r="AM32" i="4" s="1"/>
  <c r="AM35" i="4" s="1"/>
  <c r="AT38" i="4"/>
  <c r="AT57" i="4" s="1"/>
  <c r="AS38" i="4"/>
  <c r="AS57" i="4" s="1"/>
  <c r="AN30" i="4"/>
  <c r="AN34" i="4" s="1"/>
  <c r="AN56" i="4" s="1"/>
  <c r="AN59" i="4" s="1"/>
  <c r="AN63" i="4" s="1"/>
  <c r="AN65" i="4" s="1"/>
  <c r="AN66" i="4" s="1"/>
  <c r="AN39" i="4" s="1"/>
  <c r="AN28" i="4"/>
  <c r="AN32" i="4" s="1"/>
  <c r="AN29" i="4"/>
  <c r="AN33" i="4" s="1"/>
  <c r="R76" i="6" l="1"/>
  <c r="Q82" i="6"/>
  <c r="Q83" i="6" s="1"/>
  <c r="AL20" i="6" s="1"/>
  <c r="AK35" i="6"/>
  <c r="AK41" i="6" s="1"/>
  <c r="AK44" i="6" s="1"/>
  <c r="AK46" i="6" s="1"/>
  <c r="AJ35" i="6"/>
  <c r="AJ41" i="6" s="1"/>
  <c r="AR38" i="5"/>
  <c r="S79" i="5"/>
  <c r="T76" i="5" s="1"/>
  <c r="AN35" i="5"/>
  <c r="AN41" i="5" s="1"/>
  <c r="AN44" i="5" s="1"/>
  <c r="AN46" i="5" s="1"/>
  <c r="S82" i="5"/>
  <c r="S83" i="5" s="1"/>
  <c r="AR20" i="5" s="1"/>
  <c r="T72" i="5"/>
  <c r="AM35" i="5"/>
  <c r="AM41" i="5" s="1"/>
  <c r="AP30" i="5"/>
  <c r="AP34" i="5" s="1"/>
  <c r="AP56" i="5" s="1"/>
  <c r="AP59" i="5" s="1"/>
  <c r="AP63" i="5" s="1"/>
  <c r="AP65" i="5" s="1"/>
  <c r="AP66" i="5" s="1"/>
  <c r="AP39" i="5" s="1"/>
  <c r="AP29" i="5"/>
  <c r="AP33" i="5" s="1"/>
  <c r="AP28" i="5"/>
  <c r="AP32" i="5" s="1"/>
  <c r="AQ28" i="5"/>
  <c r="AQ32" i="5" s="1"/>
  <c r="AQ29" i="5"/>
  <c r="AQ33" i="5" s="1"/>
  <c r="AQ30" i="5"/>
  <c r="AQ34" i="5" s="1"/>
  <c r="AQ56" i="5" s="1"/>
  <c r="AQ59" i="5" s="1"/>
  <c r="AQ63" i="5" s="1"/>
  <c r="AQ65" i="5" s="1"/>
  <c r="AQ66" i="5" s="1"/>
  <c r="AQ39" i="5" s="1"/>
  <c r="AN35" i="4"/>
  <c r="AN41" i="4" s="1"/>
  <c r="AN44" i="4" s="1"/>
  <c r="AN46" i="4" s="1"/>
  <c r="AQ20" i="4"/>
  <c r="AQ25" i="4" s="1"/>
  <c r="AP20" i="4"/>
  <c r="AP25" i="4" s="1"/>
  <c r="S79" i="4"/>
  <c r="S81" i="4"/>
  <c r="AM41" i="4"/>
  <c r="T74" i="4"/>
  <c r="T77" i="4"/>
  <c r="AU38" i="4" s="1"/>
  <c r="AN20" i="6" l="1"/>
  <c r="AN25" i="6" s="1"/>
  <c r="AM20" i="6"/>
  <c r="AM25" i="6" s="1"/>
  <c r="R81" i="6"/>
  <c r="R77" i="6"/>
  <c r="AO38" i="6" s="1"/>
  <c r="AT20" i="5"/>
  <c r="AT25" i="5" s="1"/>
  <c r="AS20" i="5"/>
  <c r="AS25" i="5" s="1"/>
  <c r="T74" i="5"/>
  <c r="T77" i="5"/>
  <c r="AU38" i="5" s="1"/>
  <c r="T81" i="5"/>
  <c r="AQ35" i="5"/>
  <c r="AQ41" i="5" s="1"/>
  <c r="AQ44" i="5" s="1"/>
  <c r="AQ46" i="5" s="1"/>
  <c r="AP35" i="5"/>
  <c r="AP41" i="5" s="1"/>
  <c r="AT38" i="5"/>
  <c r="AT57" i="5" s="1"/>
  <c r="AS38" i="5"/>
  <c r="AS57" i="5" s="1"/>
  <c r="T76" i="4"/>
  <c r="S82" i="4"/>
  <c r="S83" i="4" s="1"/>
  <c r="AR20" i="4" s="1"/>
  <c r="AV38" i="4"/>
  <c r="AV57" i="4" s="1"/>
  <c r="AW38" i="4"/>
  <c r="AW57" i="4" s="1"/>
  <c r="AP30" i="4"/>
  <c r="AP34" i="4" s="1"/>
  <c r="AP56" i="4" s="1"/>
  <c r="AP59" i="4" s="1"/>
  <c r="AP63" i="4" s="1"/>
  <c r="AP65" i="4" s="1"/>
  <c r="AP66" i="4" s="1"/>
  <c r="AP39" i="4" s="1"/>
  <c r="AP29" i="4"/>
  <c r="AP33" i="4" s="1"/>
  <c r="AP28" i="4"/>
  <c r="AP32" i="4" s="1"/>
  <c r="AP35" i="4" s="1"/>
  <c r="AQ28" i="4"/>
  <c r="AQ32" i="4" s="1"/>
  <c r="AQ29" i="4"/>
  <c r="AQ33" i="4" s="1"/>
  <c r="AQ30" i="4"/>
  <c r="AQ34" i="4" s="1"/>
  <c r="AQ56" i="4" s="1"/>
  <c r="AQ59" i="4" s="1"/>
  <c r="AQ63" i="4" s="1"/>
  <c r="AQ65" i="4" s="1"/>
  <c r="AQ66" i="4" s="1"/>
  <c r="AQ39" i="4" s="1"/>
  <c r="AQ38" i="6" l="1"/>
  <c r="AQ57" i="6" s="1"/>
  <c r="AP38" i="6"/>
  <c r="AP57" i="6" s="1"/>
  <c r="R79" i="6"/>
  <c r="AM28" i="6"/>
  <c r="AM32" i="6" s="1"/>
  <c r="AM29" i="6"/>
  <c r="AM33" i="6" s="1"/>
  <c r="AM30" i="6"/>
  <c r="AM34" i="6" s="1"/>
  <c r="AM56" i="6" s="1"/>
  <c r="AM59" i="6" s="1"/>
  <c r="AM63" i="6" s="1"/>
  <c r="AM65" i="6" s="1"/>
  <c r="AM66" i="6" s="1"/>
  <c r="AM39" i="6" s="1"/>
  <c r="AN29" i="6"/>
  <c r="AN33" i="6" s="1"/>
  <c r="AN30" i="6"/>
  <c r="AN34" i="6" s="1"/>
  <c r="AN56" i="6" s="1"/>
  <c r="AN59" i="6" s="1"/>
  <c r="AN63" i="6" s="1"/>
  <c r="AN65" i="6" s="1"/>
  <c r="AN66" i="6" s="1"/>
  <c r="AN39" i="6" s="1"/>
  <c r="AN28" i="6"/>
  <c r="AN32" i="6" s="1"/>
  <c r="T79" i="5"/>
  <c r="T82" i="5" s="1"/>
  <c r="T83" i="5" s="1"/>
  <c r="AU20" i="5" s="1"/>
  <c r="AV38" i="5"/>
  <c r="AV57" i="5" s="1"/>
  <c r="AW38" i="5"/>
  <c r="AW57" i="5" s="1"/>
  <c r="AS30" i="5"/>
  <c r="AS34" i="5" s="1"/>
  <c r="AS56" i="5" s="1"/>
  <c r="AS59" i="5" s="1"/>
  <c r="AS63" i="5" s="1"/>
  <c r="AS65" i="5" s="1"/>
  <c r="AS66" i="5" s="1"/>
  <c r="AS39" i="5" s="1"/>
  <c r="AS28" i="5"/>
  <c r="AS32" i="5" s="1"/>
  <c r="AS29" i="5"/>
  <c r="AS33" i="5" s="1"/>
  <c r="AT28" i="5"/>
  <c r="AT32" i="5" s="1"/>
  <c r="AT29" i="5"/>
  <c r="AT33" i="5" s="1"/>
  <c r="AT30" i="5"/>
  <c r="AT34" i="5" s="1"/>
  <c r="AT56" i="5" s="1"/>
  <c r="AT59" i="5" s="1"/>
  <c r="AT63" i="5" s="1"/>
  <c r="AT65" i="5" s="1"/>
  <c r="AT66" i="5" s="1"/>
  <c r="AT39" i="5" s="1"/>
  <c r="AT20" i="4"/>
  <c r="AT25" i="4" s="1"/>
  <c r="AS20" i="4"/>
  <c r="AS25" i="4" s="1"/>
  <c r="AP41" i="4"/>
  <c r="AQ35" i="4"/>
  <c r="AQ41" i="4" s="1"/>
  <c r="AQ44" i="4" s="1"/>
  <c r="AQ46" i="4" s="1"/>
  <c r="T79" i="4"/>
  <c r="T82" i="4" s="1"/>
  <c r="T81" i="4"/>
  <c r="AM35" i="6" l="1"/>
  <c r="AM41" i="6" s="1"/>
  <c r="S76" i="6"/>
  <c r="R82" i="6"/>
  <c r="R83" i="6" s="1"/>
  <c r="AO20" i="6" s="1"/>
  <c r="AN35" i="6"/>
  <c r="AN41" i="6" s="1"/>
  <c r="AN44" i="6" s="1"/>
  <c r="AN46" i="6" s="1"/>
  <c r="AV20" i="5"/>
  <c r="AV25" i="5" s="1"/>
  <c r="AW20" i="5"/>
  <c r="AW25" i="5" s="1"/>
  <c r="AS35" i="5"/>
  <c r="AS41" i="5" s="1"/>
  <c r="AT35" i="5"/>
  <c r="AT41" i="5" s="1"/>
  <c r="AT44" i="5" s="1"/>
  <c r="AT46" i="5" s="1"/>
  <c r="T83" i="4"/>
  <c r="AU20" i="4" s="1"/>
  <c r="AV20" i="4"/>
  <c r="AV25" i="4" s="1"/>
  <c r="AW20" i="4"/>
  <c r="AW25" i="4" s="1"/>
  <c r="AS28" i="4"/>
  <c r="AS32" i="4" s="1"/>
  <c r="AS30" i="4"/>
  <c r="AS34" i="4" s="1"/>
  <c r="AS56" i="4" s="1"/>
  <c r="AS59" i="4" s="1"/>
  <c r="AS63" i="4" s="1"/>
  <c r="AS65" i="4" s="1"/>
  <c r="AS66" i="4" s="1"/>
  <c r="AS39" i="4" s="1"/>
  <c r="AS29" i="4"/>
  <c r="AS33" i="4" s="1"/>
  <c r="AT29" i="4"/>
  <c r="AT33" i="4" s="1"/>
  <c r="AT30" i="4"/>
  <c r="AT34" i="4" s="1"/>
  <c r="AT56" i="4" s="1"/>
  <c r="AT59" i="4" s="1"/>
  <c r="AT63" i="4" s="1"/>
  <c r="AT65" i="4" s="1"/>
  <c r="AT66" i="4" s="1"/>
  <c r="AT39" i="4" s="1"/>
  <c r="AT28" i="4"/>
  <c r="AT32" i="4" s="1"/>
  <c r="AQ20" i="6" l="1"/>
  <c r="AQ25" i="6" s="1"/>
  <c r="AP20" i="6"/>
  <c r="AP25" i="6" s="1"/>
  <c r="S81" i="6"/>
  <c r="S77" i="6"/>
  <c r="AR38" i="6" s="1"/>
  <c r="AW29" i="5"/>
  <c r="AW33" i="5" s="1"/>
  <c r="AW30" i="5"/>
  <c r="AW34" i="5" s="1"/>
  <c r="AW56" i="5" s="1"/>
  <c r="AW59" i="5" s="1"/>
  <c r="AW63" i="5" s="1"/>
  <c r="AW65" i="5" s="1"/>
  <c r="AW66" i="5" s="1"/>
  <c r="AW39" i="5" s="1"/>
  <c r="AW28" i="5"/>
  <c r="AW32" i="5" s="1"/>
  <c r="AW35" i="5" s="1"/>
  <c r="AV28" i="5"/>
  <c r="AV32" i="5" s="1"/>
  <c r="AV29" i="5"/>
  <c r="AV33" i="5" s="1"/>
  <c r="AV30" i="5"/>
  <c r="AV34" i="5" s="1"/>
  <c r="AV56" i="5" s="1"/>
  <c r="AV59" i="5" s="1"/>
  <c r="AV63" i="5" s="1"/>
  <c r="AV65" i="5" s="1"/>
  <c r="AV66" i="5" s="1"/>
  <c r="AV39" i="5" s="1"/>
  <c r="AT35" i="4"/>
  <c r="AT41" i="4"/>
  <c r="AT44" i="4" s="1"/>
  <c r="AT46" i="4" s="1"/>
  <c r="AS35" i="4"/>
  <c r="AS41" i="4" s="1"/>
  <c r="AW30" i="4"/>
  <c r="AW34" i="4" s="1"/>
  <c r="AW56" i="4" s="1"/>
  <c r="AW59" i="4" s="1"/>
  <c r="AW63" i="4" s="1"/>
  <c r="AW65" i="4" s="1"/>
  <c r="AW66" i="4" s="1"/>
  <c r="AW39" i="4" s="1"/>
  <c r="AW28" i="4"/>
  <c r="AW32" i="4" s="1"/>
  <c r="AW35" i="4" s="1"/>
  <c r="AW29" i="4"/>
  <c r="AW33" i="4" s="1"/>
  <c r="AV28" i="4"/>
  <c r="AV32" i="4" s="1"/>
  <c r="AV29" i="4"/>
  <c r="AV33" i="4" s="1"/>
  <c r="AV30" i="4"/>
  <c r="AV34" i="4" s="1"/>
  <c r="AV56" i="4" s="1"/>
  <c r="AV59" i="4" s="1"/>
  <c r="AV63" i="4" s="1"/>
  <c r="AV65" i="4" s="1"/>
  <c r="AV66" i="4" s="1"/>
  <c r="AV39" i="4" s="1"/>
  <c r="AT38" i="6" l="1"/>
  <c r="AT57" i="6" s="1"/>
  <c r="AS38" i="6"/>
  <c r="AS57" i="6" s="1"/>
  <c r="S79" i="6"/>
  <c r="AP29" i="6"/>
  <c r="AP33" i="6" s="1"/>
  <c r="AP30" i="6"/>
  <c r="AP34" i="6" s="1"/>
  <c r="AP56" i="6" s="1"/>
  <c r="AP59" i="6" s="1"/>
  <c r="AP63" i="6" s="1"/>
  <c r="AP65" i="6" s="1"/>
  <c r="AP66" i="6" s="1"/>
  <c r="AP39" i="6" s="1"/>
  <c r="AP28" i="6"/>
  <c r="AP32" i="6" s="1"/>
  <c r="AP35" i="6" s="1"/>
  <c r="AQ28" i="6"/>
  <c r="AQ32" i="6" s="1"/>
  <c r="AQ30" i="6"/>
  <c r="AQ34" i="6" s="1"/>
  <c r="AQ56" i="6" s="1"/>
  <c r="AQ59" i="6" s="1"/>
  <c r="AQ63" i="6" s="1"/>
  <c r="AQ65" i="6" s="1"/>
  <c r="AQ66" i="6" s="1"/>
  <c r="AQ39" i="6" s="1"/>
  <c r="AQ29" i="6"/>
  <c r="AQ33" i="6" s="1"/>
  <c r="AW41" i="5"/>
  <c r="AW44" i="5" s="1"/>
  <c r="AW46" i="5" s="1"/>
  <c r="AV35" i="5"/>
  <c r="AV41" i="5" s="1"/>
  <c r="AW41" i="4"/>
  <c r="AW44" i="4" s="1"/>
  <c r="AW46" i="4" s="1"/>
  <c r="AV35" i="4"/>
  <c r="AV41" i="4" s="1"/>
  <c r="AQ35" i="6" l="1"/>
  <c r="AQ41" i="6" s="1"/>
  <c r="AQ44" i="6" s="1"/>
  <c r="AQ46" i="6" s="1"/>
  <c r="AP41" i="6"/>
  <c r="T76" i="6"/>
  <c r="S82" i="6"/>
  <c r="S83" i="6" s="1"/>
  <c r="AR20" i="6" s="1"/>
  <c r="AT20" i="6" l="1"/>
  <c r="AT25" i="6" s="1"/>
  <c r="AS20" i="6"/>
  <c r="AS25" i="6" s="1"/>
  <c r="T81" i="6"/>
  <c r="T77" i="6"/>
  <c r="AU38" i="6" s="1"/>
  <c r="C63" i="3"/>
  <c r="C64" i="3"/>
  <c r="C65" i="3"/>
  <c r="C100" i="3"/>
  <c r="C101" i="3"/>
  <c r="C102" i="3"/>
  <c r="D63" i="3"/>
  <c r="E63" i="3"/>
  <c r="F63" i="3"/>
  <c r="D64" i="3"/>
  <c r="E64" i="3"/>
  <c r="F64" i="3"/>
  <c r="G64" i="3"/>
  <c r="D65" i="3"/>
  <c r="E65" i="3"/>
  <c r="F65" i="3"/>
  <c r="G65" i="3"/>
  <c r="D100" i="3"/>
  <c r="E100" i="3"/>
  <c r="F100" i="3"/>
  <c r="G100" i="3"/>
  <c r="D101" i="3"/>
  <c r="E101" i="3"/>
  <c r="F101" i="3"/>
  <c r="G101" i="3"/>
  <c r="D102" i="3"/>
  <c r="E102" i="3"/>
  <c r="F102" i="3"/>
  <c r="G102" i="3"/>
  <c r="AV38" i="6" l="1"/>
  <c r="AV57" i="6" s="1"/>
  <c r="AW38" i="6"/>
  <c r="AW57" i="6" s="1"/>
  <c r="T79" i="6"/>
  <c r="T82" i="6" s="1"/>
  <c r="T83" i="6" s="1"/>
  <c r="AU20" i="6" s="1"/>
  <c r="AS30" i="6"/>
  <c r="AS34" i="6" s="1"/>
  <c r="AS56" i="6" s="1"/>
  <c r="AS59" i="6" s="1"/>
  <c r="AS63" i="6" s="1"/>
  <c r="AS65" i="6" s="1"/>
  <c r="AS66" i="6" s="1"/>
  <c r="AS39" i="6" s="1"/>
  <c r="AS28" i="6"/>
  <c r="AS32" i="6" s="1"/>
  <c r="AS29" i="6"/>
  <c r="AS33" i="6" s="1"/>
  <c r="AT28" i="6"/>
  <c r="AT32" i="6" s="1"/>
  <c r="AT30" i="6"/>
  <c r="AT34" i="6" s="1"/>
  <c r="AT56" i="6" s="1"/>
  <c r="AT59" i="6" s="1"/>
  <c r="AT63" i="6" s="1"/>
  <c r="AT65" i="6" s="1"/>
  <c r="AT66" i="6" s="1"/>
  <c r="AT39" i="6" s="1"/>
  <c r="AT29" i="6"/>
  <c r="AT33" i="6" s="1"/>
  <c r="Q102" i="3"/>
  <c r="P102" i="3"/>
  <c r="O102" i="3"/>
  <c r="N102" i="3"/>
  <c r="M102" i="3"/>
  <c r="L102" i="3"/>
  <c r="K102" i="3"/>
  <c r="J102" i="3"/>
  <c r="I102" i="3"/>
  <c r="H102" i="3"/>
  <c r="Q101" i="3"/>
  <c r="P101" i="3"/>
  <c r="O101" i="3"/>
  <c r="N101" i="3"/>
  <c r="M101" i="3"/>
  <c r="L101" i="3"/>
  <c r="K101" i="3"/>
  <c r="J101" i="3"/>
  <c r="I101" i="3"/>
  <c r="H101" i="3"/>
  <c r="Q100" i="3"/>
  <c r="P100" i="3"/>
  <c r="O100" i="3"/>
  <c r="N100" i="3"/>
  <c r="M100" i="3"/>
  <c r="L100" i="3"/>
  <c r="K100" i="3"/>
  <c r="J100" i="3"/>
  <c r="I100" i="3"/>
  <c r="H100" i="3"/>
  <c r="M69" i="3"/>
  <c r="N69" i="3" s="1"/>
  <c r="O69" i="3" s="1"/>
  <c r="P69" i="3" s="1"/>
  <c r="Q69" i="3" s="1"/>
  <c r="Q65" i="3"/>
  <c r="P65" i="3"/>
  <c r="O65" i="3"/>
  <c r="N65" i="3"/>
  <c r="M65" i="3"/>
  <c r="L65" i="3"/>
  <c r="K65" i="3"/>
  <c r="J65" i="3"/>
  <c r="I65" i="3"/>
  <c r="H65" i="3"/>
  <c r="Q64" i="3"/>
  <c r="P64" i="3"/>
  <c r="O64" i="3"/>
  <c r="N64" i="3"/>
  <c r="M64" i="3"/>
  <c r="L64" i="3"/>
  <c r="K64" i="3"/>
  <c r="J64" i="3"/>
  <c r="I64" i="3"/>
  <c r="H64" i="3"/>
  <c r="Q63" i="3"/>
  <c r="P63" i="3"/>
  <c r="O63" i="3"/>
  <c r="N63" i="3"/>
  <c r="M63" i="3"/>
  <c r="L63" i="3"/>
  <c r="K63" i="3"/>
  <c r="J63" i="3"/>
  <c r="I63" i="3"/>
  <c r="H63" i="3"/>
  <c r="N31" i="3"/>
  <c r="O31" i="3" s="1"/>
  <c r="P31" i="3" s="1"/>
  <c r="Q31" i="3" s="1"/>
  <c r="L31" i="3"/>
  <c r="K31" i="3" s="1"/>
  <c r="J31" i="3" s="1"/>
  <c r="I31" i="3" s="1"/>
  <c r="H31" i="3" s="1"/>
  <c r="G31" i="3" s="1"/>
  <c r="F31" i="3" s="1"/>
  <c r="E31" i="3" s="1"/>
  <c r="D31" i="3" s="1"/>
  <c r="C31" i="3" s="1"/>
  <c r="G31" i="2"/>
  <c r="F31" i="2" s="1"/>
  <c r="E31" i="2" s="1"/>
  <c r="D31" i="2" s="1"/>
  <c r="C31" i="2" s="1"/>
  <c r="C62" i="2"/>
  <c r="D62" i="2"/>
  <c r="E62" i="2"/>
  <c r="F62" i="2"/>
  <c r="G62" i="2"/>
  <c r="C63" i="2"/>
  <c r="D63" i="2"/>
  <c r="E63" i="2"/>
  <c r="F63" i="2"/>
  <c r="G63" i="2"/>
  <c r="C64" i="2"/>
  <c r="D64" i="2"/>
  <c r="E64" i="2"/>
  <c r="F64" i="2"/>
  <c r="G64" i="2"/>
  <c r="E68" i="2"/>
  <c r="D68" i="2" s="1"/>
  <c r="C68" i="2" s="1"/>
  <c r="F68" i="2"/>
  <c r="G68" i="2"/>
  <c r="C99" i="2"/>
  <c r="D99" i="2"/>
  <c r="E99" i="2"/>
  <c r="F99" i="2"/>
  <c r="G99" i="2"/>
  <c r="C100" i="2"/>
  <c r="D100" i="2"/>
  <c r="E100" i="2"/>
  <c r="F100" i="2"/>
  <c r="G100" i="2"/>
  <c r="C101" i="2"/>
  <c r="D101" i="2"/>
  <c r="E101" i="2"/>
  <c r="F101" i="2"/>
  <c r="G101" i="2"/>
  <c r="L31" i="2"/>
  <c r="K31" i="2" s="1"/>
  <c r="J31" i="2" s="1"/>
  <c r="I31" i="2" s="1"/>
  <c r="H31" i="2" s="1"/>
  <c r="I62" i="2"/>
  <c r="J62" i="2"/>
  <c r="K62" i="2"/>
  <c r="L62" i="2"/>
  <c r="I63" i="2"/>
  <c r="J63" i="2"/>
  <c r="K63" i="2"/>
  <c r="L63" i="2"/>
  <c r="I64" i="2"/>
  <c r="J64" i="2"/>
  <c r="K64" i="2"/>
  <c r="L64" i="2"/>
  <c r="L68" i="2"/>
  <c r="K68" i="2" s="1"/>
  <c r="J68" i="2" s="1"/>
  <c r="I68" i="2" s="1"/>
  <c r="H68" i="2" s="1"/>
  <c r="I99" i="2"/>
  <c r="J99" i="2"/>
  <c r="K99" i="2"/>
  <c r="L99" i="2"/>
  <c r="I100" i="2"/>
  <c r="J100" i="2"/>
  <c r="K100" i="2"/>
  <c r="L100" i="2"/>
  <c r="I101" i="2"/>
  <c r="J101" i="2"/>
  <c r="K101" i="2"/>
  <c r="L101" i="2"/>
  <c r="Q101" i="2"/>
  <c r="P101" i="2"/>
  <c r="O101" i="2"/>
  <c r="N101" i="2"/>
  <c r="M101" i="2"/>
  <c r="H101" i="2"/>
  <c r="Q100" i="2"/>
  <c r="P100" i="2"/>
  <c r="O100" i="2"/>
  <c r="N100" i="2"/>
  <c r="M100" i="2"/>
  <c r="H100" i="2"/>
  <c r="Q99" i="2"/>
  <c r="P99" i="2"/>
  <c r="O99" i="2"/>
  <c r="N99" i="2"/>
  <c r="M99" i="2"/>
  <c r="H99" i="2"/>
  <c r="M68" i="2"/>
  <c r="N68" i="2" s="1"/>
  <c r="O68" i="2" s="1"/>
  <c r="P68" i="2" s="1"/>
  <c r="Q68" i="2" s="1"/>
  <c r="Q64" i="2"/>
  <c r="P64" i="2"/>
  <c r="O64" i="2"/>
  <c r="N64" i="2"/>
  <c r="M64" i="2"/>
  <c r="H64" i="2"/>
  <c r="Q63" i="2"/>
  <c r="P63" i="2"/>
  <c r="O63" i="2"/>
  <c r="N63" i="2"/>
  <c r="M63" i="2"/>
  <c r="H63" i="2"/>
  <c r="Q62" i="2"/>
  <c r="P62" i="2"/>
  <c r="O62" i="2"/>
  <c r="N62" i="2"/>
  <c r="M62" i="2"/>
  <c r="H62" i="2"/>
  <c r="N31" i="2"/>
  <c r="O31" i="2" s="1"/>
  <c r="P31" i="2" s="1"/>
  <c r="Q31" i="2" s="1"/>
  <c r="K73" i="10" l="1"/>
  <c r="L73" i="10"/>
  <c r="M73" i="10"/>
  <c r="N73" i="10"/>
  <c r="I73" i="10"/>
  <c r="J73" i="10"/>
  <c r="AT35" i="6"/>
  <c r="AT41" i="6" s="1"/>
  <c r="AT44" i="6" s="1"/>
  <c r="AT46" i="6" s="1"/>
  <c r="AV20" i="6"/>
  <c r="AV25" i="6" s="1"/>
  <c r="AW20" i="6"/>
  <c r="AW25" i="6" s="1"/>
  <c r="AS35" i="6"/>
  <c r="AS41" i="6" s="1"/>
  <c r="L69" i="3"/>
  <c r="K69" i="3" s="1"/>
  <c r="J69" i="3" s="1"/>
  <c r="I69" i="3" s="1"/>
  <c r="H69" i="3" s="1"/>
  <c r="G69" i="3" s="1"/>
  <c r="F69" i="3" s="1"/>
  <c r="E69" i="3" s="1"/>
  <c r="D69" i="3" s="1"/>
  <c r="C69" i="3" s="1"/>
  <c r="N89" i="10" l="1"/>
  <c r="N91" i="10" s="1"/>
  <c r="N78" i="10"/>
  <c r="L78" i="10"/>
  <c r="L89" i="10"/>
  <c r="L91" i="10" s="1"/>
  <c r="M78" i="10"/>
  <c r="M89" i="10"/>
  <c r="M91" i="10" s="1"/>
  <c r="J89" i="10"/>
  <c r="J91" i="10" s="1"/>
  <c r="J78" i="10"/>
  <c r="K78" i="10"/>
  <c r="K89" i="10"/>
  <c r="K91" i="10" s="1"/>
  <c r="I89" i="10"/>
  <c r="I78" i="10"/>
  <c r="I74" i="10"/>
  <c r="AW28" i="6"/>
  <c r="AW32" i="6" s="1"/>
  <c r="AW29" i="6"/>
  <c r="AW33" i="6" s="1"/>
  <c r="AW30" i="6"/>
  <c r="AW34" i="6" s="1"/>
  <c r="AW56" i="6" s="1"/>
  <c r="AW59" i="6" s="1"/>
  <c r="AW63" i="6" s="1"/>
  <c r="AW65" i="6" s="1"/>
  <c r="AW66" i="6" s="1"/>
  <c r="AW39" i="6" s="1"/>
  <c r="AV30" i="6"/>
  <c r="AV34" i="6" s="1"/>
  <c r="AV56" i="6" s="1"/>
  <c r="AV59" i="6" s="1"/>
  <c r="AV63" i="6" s="1"/>
  <c r="AV65" i="6" s="1"/>
  <c r="AV66" i="6" s="1"/>
  <c r="AV39" i="6" s="1"/>
  <c r="AV28" i="6"/>
  <c r="AV32" i="6" s="1"/>
  <c r="AV29" i="6"/>
  <c r="AV33" i="6" s="1"/>
  <c r="J72" i="10" l="1"/>
  <c r="I91" i="10"/>
  <c r="I90" i="10"/>
  <c r="I92" i="10" s="1"/>
  <c r="P38" i="10"/>
  <c r="I79" i="10"/>
  <c r="J76" i="10" s="1"/>
  <c r="AV35" i="6"/>
  <c r="AV41" i="6" s="1"/>
  <c r="AW35" i="6"/>
  <c r="AW41" i="6" s="1"/>
  <c r="AW44" i="6" s="1"/>
  <c r="AW46" i="6" s="1"/>
  <c r="Q38" i="10" l="1"/>
  <c r="Q57" i="10" s="1"/>
  <c r="R38" i="10"/>
  <c r="R57" i="10" s="1"/>
  <c r="J74" i="10"/>
  <c r="J77" i="10"/>
  <c r="S38" i="10" s="1"/>
  <c r="J81" i="10"/>
  <c r="I95" i="10"/>
  <c r="I82" i="10"/>
  <c r="R58" i="10" l="1"/>
  <c r="Q58" i="10"/>
  <c r="K72" i="10"/>
  <c r="U38" i="10"/>
  <c r="U57" i="10" s="1"/>
  <c r="T38" i="10"/>
  <c r="T57" i="10" s="1"/>
  <c r="J79" i="10"/>
  <c r="K76" i="10" s="1"/>
  <c r="I96" i="10"/>
  <c r="I83" i="10"/>
  <c r="P20" i="10" s="1"/>
  <c r="K81" i="10" l="1"/>
  <c r="K74" i="10"/>
  <c r="K77" i="10"/>
  <c r="V38" i="10" s="1"/>
  <c r="J88" i="10"/>
  <c r="J90" i="10" s="1"/>
  <c r="J92" i="10" s="1"/>
  <c r="J95" i="10" s="1"/>
  <c r="J82" i="10"/>
  <c r="Q20" i="10"/>
  <c r="Q25" i="10" s="1"/>
  <c r="R20" i="10"/>
  <c r="R25" i="10" s="1"/>
  <c r="W38" i="10" l="1"/>
  <c r="W57" i="10" s="1"/>
  <c r="X38" i="10"/>
  <c r="X57" i="10" s="1"/>
  <c r="J96" i="10"/>
  <c r="T58" i="10"/>
  <c r="U58" i="10"/>
  <c r="L72" i="10"/>
  <c r="Q28" i="10"/>
  <c r="Q32" i="10" s="1"/>
  <c r="Q30" i="10"/>
  <c r="Q34" i="10" s="1"/>
  <c r="Q56" i="10" s="1"/>
  <c r="Q59" i="10" s="1"/>
  <c r="Q63" i="10" s="1"/>
  <c r="Q65" i="10" s="1"/>
  <c r="Q66" i="10" s="1"/>
  <c r="Q39" i="10" s="1"/>
  <c r="Q29" i="10"/>
  <c r="Q33" i="10" s="1"/>
  <c r="J83" i="10"/>
  <c r="S20" i="10" s="1"/>
  <c r="R30" i="10"/>
  <c r="R34" i="10" s="1"/>
  <c r="R56" i="10" s="1"/>
  <c r="R59" i="10" s="1"/>
  <c r="R63" i="10" s="1"/>
  <c r="R65" i="10" s="1"/>
  <c r="R66" i="10" s="1"/>
  <c r="R39" i="10" s="1"/>
  <c r="R28" i="10"/>
  <c r="R32" i="10" s="1"/>
  <c r="R29" i="10"/>
  <c r="R33" i="10" s="1"/>
  <c r="K79" i="10"/>
  <c r="L76" i="10" s="1"/>
  <c r="Q35" i="10" l="1"/>
  <c r="Q41" i="10" s="1"/>
  <c r="K88" i="10"/>
  <c r="K90" i="10" s="1"/>
  <c r="R35" i="10"/>
  <c r="R41" i="10" s="1"/>
  <c r="R44" i="10" s="1"/>
  <c r="R46" i="10" s="1"/>
  <c r="K82" i="10"/>
  <c r="L81" i="10"/>
  <c r="L74" i="10"/>
  <c r="L77" i="10"/>
  <c r="Y38" i="10" s="1"/>
  <c r="U20" i="10"/>
  <c r="U25" i="10" s="1"/>
  <c r="T20" i="10"/>
  <c r="T25" i="10" s="1"/>
  <c r="M72" i="10" l="1"/>
  <c r="AA38" i="10"/>
  <c r="AA57" i="10" s="1"/>
  <c r="Z38" i="10"/>
  <c r="Z57" i="10" s="1"/>
  <c r="K83" i="10"/>
  <c r="V20" i="10" s="1"/>
  <c r="U29" i="10"/>
  <c r="U33" i="10" s="1"/>
  <c r="U28" i="10"/>
  <c r="U32" i="10" s="1"/>
  <c r="U30" i="10"/>
  <c r="U34" i="10" s="1"/>
  <c r="U56" i="10" s="1"/>
  <c r="U59" i="10" s="1"/>
  <c r="U63" i="10" s="1"/>
  <c r="U65" i="10" s="1"/>
  <c r="U66" i="10" s="1"/>
  <c r="U39" i="10" s="1"/>
  <c r="L79" i="10"/>
  <c r="M76" i="10" s="1"/>
  <c r="T30" i="10"/>
  <c r="T34" i="10" s="1"/>
  <c r="T56" i="10" s="1"/>
  <c r="T59" i="10" s="1"/>
  <c r="T63" i="10" s="1"/>
  <c r="T65" i="10" s="1"/>
  <c r="T66" i="10" s="1"/>
  <c r="T39" i="10" s="1"/>
  <c r="T29" i="10"/>
  <c r="T33" i="10" s="1"/>
  <c r="T28" i="10"/>
  <c r="T32" i="10" s="1"/>
  <c r="T35" i="10" s="1"/>
  <c r="T41" i="10" s="1"/>
  <c r="K92" i="10"/>
  <c r="K95" i="10" s="1"/>
  <c r="K96" i="10"/>
  <c r="L88" i="10" l="1"/>
  <c r="L90" i="10" s="1"/>
  <c r="L92" i="10" s="1"/>
  <c r="L95" i="10" s="1"/>
  <c r="U35" i="10"/>
  <c r="U41" i="10" s="1"/>
  <c r="U44" i="10" s="1"/>
  <c r="U46" i="10" s="1"/>
  <c r="X20" i="10"/>
  <c r="X25" i="10" s="1"/>
  <c r="W20" i="10"/>
  <c r="W25" i="10" s="1"/>
  <c r="M79" i="10"/>
  <c r="N76" i="10" s="1"/>
  <c r="L82" i="10"/>
  <c r="W58" i="10"/>
  <c r="X58" i="10"/>
  <c r="M77" i="10"/>
  <c r="AB38" i="10" s="1"/>
  <c r="M74" i="10"/>
  <c r="M81" i="10"/>
  <c r="X29" i="10" l="1"/>
  <c r="X33" i="10" s="1"/>
  <c r="X30" i="10"/>
  <c r="X34" i="10" s="1"/>
  <c r="X56" i="10" s="1"/>
  <c r="X59" i="10" s="1"/>
  <c r="X63" i="10" s="1"/>
  <c r="X65" i="10" s="1"/>
  <c r="X66" i="10" s="1"/>
  <c r="X39" i="10" s="1"/>
  <c r="X28" i="10"/>
  <c r="X32" i="10" s="1"/>
  <c r="X35" i="10" s="1"/>
  <c r="W30" i="10"/>
  <c r="W34" i="10" s="1"/>
  <c r="W56" i="10" s="1"/>
  <c r="W59" i="10" s="1"/>
  <c r="W63" i="10" s="1"/>
  <c r="W65" i="10" s="1"/>
  <c r="W66" i="10" s="1"/>
  <c r="W39" i="10" s="1"/>
  <c r="W29" i="10"/>
  <c r="W33" i="10" s="1"/>
  <c r="W28" i="10"/>
  <c r="W32" i="10" s="1"/>
  <c r="W35" i="10" s="1"/>
  <c r="W41" i="10" s="1"/>
  <c r="N72" i="10"/>
  <c r="M82" i="10"/>
  <c r="L83" i="10"/>
  <c r="Y20" i="10" s="1"/>
  <c r="AD38" i="10"/>
  <c r="AD57" i="10" s="1"/>
  <c r="AC38" i="10"/>
  <c r="AC57" i="10" s="1"/>
  <c r="L96" i="10"/>
  <c r="AA58" i="10"/>
  <c r="Z58" i="10"/>
  <c r="M83" i="10" l="1"/>
  <c r="AB20" i="10" s="1"/>
  <c r="N77" i="10"/>
  <c r="N74" i="10"/>
  <c r="N81" i="10"/>
  <c r="AA20" i="10"/>
  <c r="AA25" i="10" s="1"/>
  <c r="Z20" i="10"/>
  <c r="Z25" i="10" s="1"/>
  <c r="X41" i="10"/>
  <c r="X44" i="10" s="1"/>
  <c r="X46" i="10" s="1"/>
  <c r="M88" i="10"/>
  <c r="M90" i="10" s="1"/>
  <c r="AD20" i="10"/>
  <c r="AD25" i="10" s="1"/>
  <c r="AC20" i="10"/>
  <c r="AC25" i="10" s="1"/>
  <c r="M92" i="10" l="1"/>
  <c r="M95" i="10" s="1"/>
  <c r="M96" i="10" s="1"/>
  <c r="Z28" i="10"/>
  <c r="Z32" i="10" s="1"/>
  <c r="Z30" i="10"/>
  <c r="Z34" i="10" s="1"/>
  <c r="Z56" i="10" s="1"/>
  <c r="Z59" i="10" s="1"/>
  <c r="Z63" i="10" s="1"/>
  <c r="Z65" i="10" s="1"/>
  <c r="Z66" i="10" s="1"/>
  <c r="Z39" i="10" s="1"/>
  <c r="Z29" i="10"/>
  <c r="Z33" i="10" s="1"/>
  <c r="AA30" i="10"/>
  <c r="AA34" i="10" s="1"/>
  <c r="AA56" i="10" s="1"/>
  <c r="AA59" i="10" s="1"/>
  <c r="AA63" i="10" s="1"/>
  <c r="AA65" i="10" s="1"/>
  <c r="AA66" i="10" s="1"/>
  <c r="AA39" i="10" s="1"/>
  <c r="AA28" i="10"/>
  <c r="AA32" i="10" s="1"/>
  <c r="AA29" i="10"/>
  <c r="AA33" i="10" s="1"/>
  <c r="AC30" i="10"/>
  <c r="AC34" i="10" s="1"/>
  <c r="AC56" i="10" s="1"/>
  <c r="AC28" i="10"/>
  <c r="AC32" i="10" s="1"/>
  <c r="AC29" i="10"/>
  <c r="AC33" i="10" s="1"/>
  <c r="AD30" i="10"/>
  <c r="AD34" i="10" s="1"/>
  <c r="AD56" i="10" s="1"/>
  <c r="AD28" i="10"/>
  <c r="AD32" i="10" s="1"/>
  <c r="AD29" i="10"/>
  <c r="AD33" i="10" s="1"/>
  <c r="AE38" i="10"/>
  <c r="N79" i="10"/>
  <c r="N82" i="10" s="1"/>
  <c r="AD35" i="10" l="1"/>
  <c r="N88" i="10"/>
  <c r="N90" i="10" s="1"/>
  <c r="N92" i="10" s="1"/>
  <c r="N95" i="10" s="1"/>
  <c r="AG38" i="10"/>
  <c r="AG57" i="10" s="1"/>
  <c r="AF38" i="10"/>
  <c r="AF57" i="10" s="1"/>
  <c r="AA35" i="10"/>
  <c r="AA41" i="10" s="1"/>
  <c r="AA44" i="10" s="1"/>
  <c r="AA46" i="10" s="1"/>
  <c r="AD59" i="10"/>
  <c r="AD63" i="10" s="1"/>
  <c r="AD65" i="10" s="1"/>
  <c r="AD66" i="10" s="1"/>
  <c r="AD39" i="10" s="1"/>
  <c r="AD41" i="10" s="1"/>
  <c r="AD44" i="10" s="1"/>
  <c r="AD46" i="10" s="1"/>
  <c r="AC35" i="10"/>
  <c r="Z35" i="10"/>
  <c r="Z41" i="10" s="1"/>
  <c r="N83" i="10"/>
  <c r="AE20" i="10" s="1"/>
  <c r="AC58" i="10"/>
  <c r="AC59" i="10" s="1"/>
  <c r="AC63" i="10" s="1"/>
  <c r="AC65" i="10" s="1"/>
  <c r="AC66" i="10" s="1"/>
  <c r="AC39" i="10" s="1"/>
  <c r="AD58" i="10"/>
  <c r="AC41" i="10" l="1"/>
  <c r="AF20" i="10"/>
  <c r="AF25" i="10" s="1"/>
  <c r="AG20" i="10"/>
  <c r="AG25" i="10" s="1"/>
  <c r="N96" i="10"/>
  <c r="AG58" i="10"/>
  <c r="AF58" i="10"/>
  <c r="AG28" i="10" l="1"/>
  <c r="AG32" i="10" s="1"/>
  <c r="AG29" i="10"/>
  <c r="AG33" i="10" s="1"/>
  <c r="AG30" i="10"/>
  <c r="AG34" i="10" s="1"/>
  <c r="AG56" i="10" s="1"/>
  <c r="AG59" i="10" s="1"/>
  <c r="AG63" i="10" s="1"/>
  <c r="AG65" i="10" s="1"/>
  <c r="AG66" i="10" s="1"/>
  <c r="AG39" i="10" s="1"/>
  <c r="AF29" i="10"/>
  <c r="AF33" i="10" s="1"/>
  <c r="AF28" i="10"/>
  <c r="AF32" i="10" s="1"/>
  <c r="AF30" i="10"/>
  <c r="AF34" i="10" s="1"/>
  <c r="AF56" i="10" s="1"/>
  <c r="AF59" i="10" s="1"/>
  <c r="AF63" i="10" s="1"/>
  <c r="AF65" i="10" s="1"/>
  <c r="AF66" i="10" s="1"/>
  <c r="AF39" i="10" s="1"/>
  <c r="AF35" i="10" l="1"/>
  <c r="AF41" i="10" s="1"/>
  <c r="AG35" i="10"/>
  <c r="AG41" i="10" s="1"/>
  <c r="AG44" i="10" s="1"/>
  <c r="AG4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Githu Mundenchira</author>
  </authors>
  <commentList>
    <comment ref="A35" authorId="0" shapeId="0" xr:uid="{00DAF858-75DA-46DB-973D-FD5BA1B5D548}">
      <text>
        <r>
          <rPr>
            <sz val="9"/>
            <color indexed="81"/>
            <rFont val="Tahoma"/>
            <family val="2"/>
          </rPr>
          <t>Row added: Differentiate for CCA Class 12 assets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Danny Ko</author>
  </authors>
  <commentList>
    <comment ref="B23" authorId="0" shapeId="0" xr:uid="{76F9C313-2ED3-4D7A-B821-5505CD59D034}">
      <text>
        <r>
          <rPr>
            <sz val="9"/>
            <color indexed="81"/>
            <rFont val="Tahoma"/>
            <family val="2"/>
          </rPr>
          <t>Column added: reflecting rates for 2015-2019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Danny Ko</author>
    <author>Githu Mundenchira</author>
  </authors>
  <commentList>
    <comment ref="B23" authorId="0" shapeId="0" xr:uid="{523ADF1B-1B0B-4AAF-B6BA-058BB3DF006F}">
      <text>
        <r>
          <rPr>
            <sz val="9"/>
            <color indexed="81"/>
            <rFont val="Tahoma"/>
            <family val="2"/>
          </rPr>
          <t>Column added: reflecting rates for 2015-2019</t>
        </r>
      </text>
    </comment>
    <comment ref="A90" authorId="1" shapeId="0" xr:uid="{853306E8-8A12-46F2-B3E1-F3870EC8E54C}">
      <text>
        <r>
          <rPr>
            <sz val="9"/>
            <color indexed="81"/>
            <rFont val="Tahoma"/>
            <family val="2"/>
          </rPr>
          <t>Row added: CCA Calculations are based on pre-AFUDC ISA</t>
        </r>
      </text>
    </comment>
    <comment ref="A91" authorId="1" shapeId="0" xr:uid="{98710FE5-A07A-47E3-AB7C-7F68EFB5ACB9}">
      <text>
        <r>
          <rPr>
            <sz val="9"/>
            <color indexed="81"/>
            <rFont val="Tahoma"/>
            <family val="2"/>
          </rPr>
          <t>Row added: Sub-total added for pre-AFUDC ISA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Danny Ko</author>
  </authors>
  <commentList>
    <comment ref="B23" authorId="0" shapeId="0" xr:uid="{A51F1233-66A8-4DA0-A8A9-82D3CEE0D6AA}">
      <text>
        <r>
          <rPr>
            <sz val="9"/>
            <color indexed="81"/>
            <rFont val="Tahoma"/>
            <family val="2"/>
          </rPr>
          <t>Column added: reflecting rates for 2015-2019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Githu Mundenchira</author>
  </authors>
  <commentList>
    <comment ref="I77" authorId="0" shapeId="0" xr:uid="{CF2212EA-2AA8-4546-9EDB-B51ABEC8F049}">
      <text>
        <r>
          <rPr>
            <sz val="9"/>
            <color indexed="81"/>
            <rFont val="Tahoma"/>
            <family val="2"/>
          </rPr>
          <t>Formula updated to stop depreciation calculation once asset has reached end of accounting useful life</t>
        </r>
      </text>
    </comment>
    <comment ref="A79" authorId="0" shapeId="0" xr:uid="{2B5FCE71-0C07-4D42-BA79-01B33B772D91}">
      <text>
        <r>
          <rPr>
            <sz val="9"/>
            <color indexed="81"/>
            <rFont val="Tahoma"/>
            <family val="2"/>
          </rPr>
          <t>Row added: Additional costs related to 2019 in-service additions capitalized in 2020, including catch-up depreciation for 2019, recorded in 2020</t>
        </r>
      </text>
    </comment>
    <comment ref="A96" authorId="0" shapeId="0" xr:uid="{451FA3D1-1E99-4E0D-8150-66B5060D7E20}">
      <text>
        <r>
          <rPr>
            <sz val="9"/>
            <color indexed="81"/>
            <rFont val="Tahoma"/>
            <family val="2"/>
          </rPr>
          <t>Added new line to apply Bill C-97 impact to CCA</t>
        </r>
      </text>
    </comment>
    <comment ref="E96" authorId="1" shapeId="0" xr:uid="{C6B52837-17A0-49E9-9638-820AEB9CF361}">
      <text>
        <r>
          <rPr>
            <sz val="9"/>
            <color indexed="81"/>
            <rFont val="Tahoma"/>
            <family val="2"/>
          </rPr>
          <t>Accelerated CCA factor (Bill C-97 for 2020 ISA's)</t>
        </r>
      </text>
    </comment>
    <comment ref="E97" authorId="1" shapeId="0" xr:uid="{242AF144-B8B2-4844-9300-D95C5EF72347}">
      <text>
        <r>
          <rPr>
            <sz val="9"/>
            <color indexed="81"/>
            <rFont val="Tahoma"/>
            <family val="2"/>
          </rPr>
          <t>Formula adjusted for Bill C-97 calculations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Githu Mundenchira</author>
  </authors>
  <commentList>
    <comment ref="A95" authorId="0" shapeId="0" xr:uid="{1E7AECF5-6B36-498A-9251-CA3D2F409D92}">
      <text>
        <r>
          <rPr>
            <sz val="9"/>
            <color indexed="81"/>
            <rFont val="Tahoma"/>
            <family val="2"/>
          </rPr>
          <t>Added new line to apply Bill C-97 impact to CCA</t>
        </r>
      </text>
    </comment>
    <comment ref="F95" authorId="1" shapeId="0" xr:uid="{C308898C-FA35-4D00-8065-194A7C6C09BF}">
      <text>
        <r>
          <rPr>
            <sz val="9"/>
            <color indexed="81"/>
            <rFont val="Tahoma"/>
            <family val="2"/>
          </rPr>
          <t>Accelerated CCA factor (Bill C-97 for 2020 ISA's)</t>
        </r>
      </text>
    </comment>
    <comment ref="F96" authorId="1" shapeId="0" xr:uid="{88CBDDB9-DEAA-47DF-9A69-D79B419DA7FE}">
      <text>
        <r>
          <rPr>
            <sz val="9"/>
            <color indexed="81"/>
            <rFont val="Tahoma"/>
            <family val="2"/>
          </rPr>
          <t>Formula adjusted for Bill C-97 calculations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Githu Mundenchira</author>
  </authors>
  <commentList>
    <comment ref="A95" authorId="0" shapeId="0" xr:uid="{DEE4C49E-02F2-47E5-82CC-8D36C65727B6}">
      <text>
        <r>
          <rPr>
            <sz val="9"/>
            <color indexed="81"/>
            <rFont val="Tahoma"/>
            <family val="2"/>
          </rPr>
          <t>Added new line to apply Bill C-97 impact to CCA</t>
        </r>
      </text>
    </comment>
    <comment ref="G95" authorId="1" shapeId="0" xr:uid="{1D3B5535-39D2-472E-9F86-7F79DC128F94}">
      <text>
        <r>
          <rPr>
            <sz val="9"/>
            <color indexed="81"/>
            <rFont val="Tahoma"/>
            <family val="2"/>
          </rPr>
          <t>Accelerated CCA factor (Bill C-97 for 2020 ISA's)</t>
        </r>
      </text>
    </comment>
    <comment ref="G96" authorId="1" shapeId="0" xr:uid="{357CB2B5-A217-45F4-82EA-6199C7571C4B}">
      <text>
        <r>
          <rPr>
            <sz val="9"/>
            <color indexed="81"/>
            <rFont val="Tahoma"/>
            <family val="2"/>
          </rPr>
          <t>Formula adjusted for Bill C-97 calculations</t>
        </r>
      </text>
    </comment>
  </commentList>
</comments>
</file>

<file path=xl/sharedStrings.xml><?xml version="1.0" encoding="utf-8"?>
<sst xmlns="http://schemas.openxmlformats.org/spreadsheetml/2006/main" count="1333" uniqueCount="115">
  <si>
    <t>File Number:</t>
  </si>
  <si>
    <t>Exhibit:</t>
  </si>
  <si>
    <t>Tab:</t>
  </si>
  <si>
    <t>TO BE UPDATED AT DRAFT RATE ORDER STAGE</t>
  </si>
  <si>
    <t>Schedule:</t>
  </si>
  <si>
    <t>Page:</t>
  </si>
  <si>
    <t>Date:</t>
  </si>
  <si>
    <t>Appendix 2-FA</t>
  </si>
  <si>
    <t>Renewable Generation Connection Investment Summary (past investments or over the future rate setting period)</t>
  </si>
  <si>
    <r>
      <t>Enter the details of the Renewable Generation Connection projects as described in the appropriate section</t>
    </r>
    <r>
      <rPr>
        <sz val="11"/>
        <color rgb="FF00B050"/>
        <rFont val="Calibri"/>
        <family val="2"/>
        <scheme val="minor"/>
      </rPr>
      <t xml:space="preserve"> </t>
    </r>
    <r>
      <rPr>
        <sz val="11"/>
        <rFont val="Calibri"/>
        <family val="2"/>
        <scheme val="minor"/>
      </rPr>
      <t>of the Filing Requirements.</t>
    </r>
  </si>
  <si>
    <t>All costs entered on this page will be transferred to the appropriate cells in the appendices that follow.</t>
  </si>
  <si>
    <r>
      <rPr>
        <b/>
        <sz val="11"/>
        <rFont val="Calibri"/>
        <family val="2"/>
        <scheme val="minor"/>
      </rPr>
      <t>For Part A</t>
    </r>
    <r>
      <rPr>
        <sz val="11"/>
        <rFont val="Calibri"/>
        <family val="2"/>
        <scheme val="minor"/>
      </rPr>
      <t>, Renewable Enabling Improvements (REI), these amounts will be transferred to Appendix 2 - FB</t>
    </r>
  </si>
  <si>
    <r>
      <rPr>
        <b/>
        <sz val="11"/>
        <rFont val="Calibri"/>
        <family val="2"/>
        <scheme val="minor"/>
      </rPr>
      <t>For Part B</t>
    </r>
    <r>
      <rPr>
        <sz val="11"/>
        <rFont val="Calibri"/>
        <family val="2"/>
        <scheme val="minor"/>
      </rPr>
      <t>, Expansions, these amounts will be transferred to Appendix 2 - FC</t>
    </r>
  </si>
  <si>
    <r>
      <t xml:space="preserve">If there are more than </t>
    </r>
    <r>
      <rPr>
        <b/>
        <sz val="10"/>
        <rFont val="Calibri"/>
        <family val="2"/>
        <scheme val="minor"/>
      </rPr>
      <t>five</t>
    </r>
    <r>
      <rPr>
        <sz val="10"/>
        <rFont val="Calibri"/>
        <family val="2"/>
        <scheme val="minor"/>
      </rPr>
      <t xml:space="preserve"> projects proposed to be in-service in a certain year, please amend the tables below and ensure that the formulae for the Total Amounts in any given rate year are updated.</t>
    </r>
  </si>
  <si>
    <t>Based on the current methodology and allocation, amounts allocated represent 6% for REI Connection Investments and 17% for Expansion Investments. (EB-2009-0349, 6-10-2010, p. 15, note 9)</t>
  </si>
  <si>
    <t>Ensure that OM&amp;A costs below are not included in Recoverable OM&amp;A (App. 2-JA)</t>
  </si>
  <si>
    <t>There are two scenarios described below.  Separate sets of spreadsheets (2-FA, 2-FB, 2-FC) should be submited for each scenario as required.</t>
  </si>
  <si>
    <t xml:space="preserve">Scenario 1:  </t>
  </si>
  <si>
    <t>Past Investments with No Recovery.  The distributor has made investments in the past (during the IRM Years), but has not received approval for these projects and therefore did not receive</t>
  </si>
  <si>
    <t>revenue from the IESO under Regulation 330/09 and did not receive ratepayer revenue for the direct benefit portion of the investment.</t>
  </si>
  <si>
    <t xml:space="preserve">The WCA percentage, debt percentages, interest rates, kWh, tax rates, amortization period, CCA Class and percentage should correspond to the distributor's last Cost of Service approval. </t>
  </si>
  <si>
    <t>The Direct Benefit portion of the calculated Revenue Requirement for each year should be summed and can be applied for recovery from the distributor's ratepayers through a rate rider.</t>
  </si>
  <si>
    <t>The Provincial Recovery portion of the calculated Revenue Requirement for each year should be summed and can be applied for recovery from the IESO through a separate order.</t>
  </si>
  <si>
    <t>Scenario 2:</t>
  </si>
  <si>
    <t>Investments in the Test Year and Beyond.  Distributor plans to make investments in the Test Year and/or beyond.  These investments should be added to 2-FA in the appropriate year.</t>
  </si>
  <si>
    <t xml:space="preserve">The WCA percentage, debt percentages, interest rates, kWh, tax rates, amortization period, CCA Class and percentage should correspond to the distributor's current application. </t>
  </si>
  <si>
    <t>Part A</t>
  </si>
  <si>
    <t/>
  </si>
  <si>
    <t>Test Year</t>
  </si>
  <si>
    <t>REI Investments (Direct Benefit at 6%)</t>
  </si>
  <si>
    <t>Project 1</t>
  </si>
  <si>
    <t>Generation Protection MCS</t>
  </si>
  <si>
    <t>Capital Costs</t>
  </si>
  <si>
    <t>Incremental OM&amp;A (Start-Up)</t>
  </si>
  <si>
    <t>Incremental OM&amp;A (Ongoing)</t>
  </si>
  <si>
    <t>Project 2</t>
  </si>
  <si>
    <t>Generation Protection Bus Tie Reactors</t>
  </si>
  <si>
    <t>Project 3</t>
  </si>
  <si>
    <t>Name: REI Connection Project</t>
  </si>
  <si>
    <t>Project 4</t>
  </si>
  <si>
    <t>Project 5</t>
  </si>
  <si>
    <t>Total Capital Costs</t>
  </si>
  <si>
    <t>Total Incremental OM&amp;A (Start-Up)</t>
  </si>
  <si>
    <t>Total Incremental OM&amp;A (Ongoing)</t>
  </si>
  <si>
    <t>Part B</t>
  </si>
  <si>
    <t>Expansion Investments (Direct Benefit at 17%)</t>
  </si>
  <si>
    <t>Name: Expansion Connection Project</t>
  </si>
  <si>
    <t>Appendix 2-FB</t>
  </si>
  <si>
    <t>Calculation of Renewable Generation Connection Direct Benefits/Provincial Amount: Renewable Enabling Improvement Investments</t>
  </si>
  <si>
    <t>This table will calculate the distributor/provincial shares of the investments entered in Part A of Appendix 2-FA.</t>
  </si>
  <si>
    <t>Enter values in green shaded cells: WCA percentage, debt percentages, interest rates, kWh, tax rates, amortization period, CCA Class and percentage.</t>
  </si>
  <si>
    <t>For historical investments, enter these variables that were approved in your last cost of service test year.  For test year and beyond, enter variables as in the application.</t>
  </si>
  <si>
    <t>Rate Riders related to the direct benefit portion of the renewable investments are not calculated for the Test Year as these assets and costs are already in the distributor's rate base/revenue requirement.</t>
  </si>
  <si>
    <t>Direct Benefit</t>
  </si>
  <si>
    <t>Provincial</t>
  </si>
  <si>
    <t>Total</t>
  </si>
  <si>
    <t>Net Fixed Assets (average)</t>
  </si>
  <si>
    <t>Incremental OM&amp;A (on-going, N/A for Provincial Recovery)</t>
  </si>
  <si>
    <t>Incremental OM&amp;A (start-up, applicable for Provincial Recovery)</t>
  </si>
  <si>
    <t>Rebasing Year vs. Test Year</t>
  </si>
  <si>
    <t>Allowance for Working Capital (enter rate)</t>
  </si>
  <si>
    <t>Rate Base</t>
  </si>
  <si>
    <t xml:space="preserve">Deemed ST Debt </t>
  </si>
  <si>
    <t xml:space="preserve">Deemed LT Debt </t>
  </si>
  <si>
    <t xml:space="preserve">Deemed Equity </t>
  </si>
  <si>
    <t>ST Interest (enter rate)</t>
  </si>
  <si>
    <t>LT Interest (enter rate)</t>
  </si>
  <si>
    <t>Return on Equity (enter rate)</t>
  </si>
  <si>
    <t>Cost of Capital Total</t>
  </si>
  <si>
    <t>OM&amp;A</t>
  </si>
  <si>
    <t>Amortization</t>
  </si>
  <si>
    <t>Grossed-up PILs</t>
  </si>
  <si>
    <t>Revenue Requirement</t>
  </si>
  <si>
    <t>Provincial Rate Protection</t>
  </si>
  <si>
    <t>Monthly Amount Paid by IESO</t>
  </si>
  <si>
    <r>
      <rPr>
        <b/>
        <sz val="10"/>
        <color indexed="8"/>
        <rFont val="Arial"/>
        <family val="2"/>
      </rPr>
      <t>Note 1:</t>
    </r>
    <r>
      <rPr>
        <sz val="10"/>
        <color indexed="8"/>
        <rFont val="Arial"/>
        <family val="2"/>
      </rPr>
      <t xml:space="preserve"> The distributor should follow the regulatory accounting set out in the Accounting Procedure Handbook Guidance FAQs issued in March 2015. Q10 of the APH FAQs states that: “For approved eligible investments as defined under O.Reg. 330/09 under the OEB Act, a variance account will continue to be used for the purpose of recording variances between the revenue requirement based on actual costs of approved eligible investments and the revenue received from the IESO.” The answer for Q10 provides the accounting guidance for this variance account: “Distributors that have included eligible investments to connect qualifying facilities in their DS plans are to establish the variance Account 1533 Renewable Generation Connection Funding Adder Deferral Account, Sub-account Provincial Rate Protection Payment Variances following OEB approval for investments forecast to enter service beyond the test year for purposes of implementing rate protection pursuant to O.Reg. 330/09. The purpose of this variance account is to track the variance between the distributor’s revenue requirement associated with the portion of the actual capital and/or operating costs that are eligible for rate protection, as incurred by the distributor for eligible renewable enabling and expansion investments, and the rate protection payments collected from the IESO.” The answer further provides the journal entries to record the variances. Distributors should follow the instructions in the answer for recording the journal entries in the variance account 1533.</t>
    </r>
  </si>
  <si>
    <r>
      <rPr>
        <b/>
        <sz val="10"/>
        <color indexed="8"/>
        <rFont val="Arial"/>
        <family val="2"/>
      </rPr>
      <t>Note 2:</t>
    </r>
    <r>
      <rPr>
        <sz val="10"/>
        <color indexed="8"/>
        <rFont val="Arial"/>
        <family val="2"/>
      </rPr>
      <t xml:space="preserve"> For the Test Year, Costs and Revenues of the Direct Benefit are to be included in the test year applicant Rate Base and Revenues.</t>
    </r>
  </si>
  <si>
    <t>PILs Calculation</t>
  </si>
  <si>
    <t>Income Tax</t>
  </si>
  <si>
    <t>Net Income - ROE on Rate Base</t>
  </si>
  <si>
    <r>
      <t>Amortization</t>
    </r>
    <r>
      <rPr>
        <i/>
        <sz val="10"/>
        <rFont val="Arial"/>
        <family val="2"/>
      </rPr>
      <t xml:space="preserve"> </t>
    </r>
    <r>
      <rPr>
        <sz val="10"/>
        <rFont val="Arial"/>
        <family val="2"/>
      </rPr>
      <t>(6% DB and 94% P)</t>
    </r>
  </si>
  <si>
    <t>CCA (6% DB and 94% P)</t>
  </si>
  <si>
    <t>Taxable income</t>
  </si>
  <si>
    <t>Tax Rate  (to be entered)</t>
  </si>
  <si>
    <t>Income Taxes Payable</t>
  </si>
  <si>
    <t>Gross Up</t>
  </si>
  <si>
    <t>Grossed Up PILs</t>
  </si>
  <si>
    <t>Net Fixed Assets</t>
  </si>
  <si>
    <t>Enter applicable amortization in years:</t>
  </si>
  <si>
    <t>Opening Gross Fixed Assets</t>
  </si>
  <si>
    <t>Capital Additions</t>
  </si>
  <si>
    <t>Closing Gross Fixed Assets</t>
  </si>
  <si>
    <t>Opening Accumulated Amortization</t>
  </si>
  <si>
    <t>Current Year Amortization (before additions)</t>
  </si>
  <si>
    <t>Capital Additions Amortization (half year)</t>
  </si>
  <si>
    <t>Closing Accumulated Amortization</t>
  </si>
  <si>
    <t>Opening Net Fixed Assets</t>
  </si>
  <si>
    <t>Closing Net Fixed Assets</t>
  </si>
  <si>
    <t>Average Net Fixed Assets</t>
  </si>
  <si>
    <t>UCC for PILs Calculation</t>
  </si>
  <si>
    <t>Opening UCC</t>
  </si>
  <si>
    <t>UCC Before Half Year Rule</t>
  </si>
  <si>
    <t>Capital Additions (half year)</t>
  </si>
  <si>
    <t>Reduced UCC</t>
  </si>
  <si>
    <t>CCA Rate Class (to be entered)</t>
  </si>
  <si>
    <t>CCA Rate  (to be entered)</t>
  </si>
  <si>
    <t>CCA</t>
  </si>
  <si>
    <t>Closing UCC</t>
  </si>
  <si>
    <t>Deduct AFUDC not considered for Tax Purposes</t>
  </si>
  <si>
    <t>Capital Additions excluding AFUDC</t>
  </si>
  <si>
    <t>Capital Additions Amortization (full year)</t>
  </si>
  <si>
    <t>Accelerated CCA factor (Bill C-97)</t>
  </si>
  <si>
    <t>EB-2023-0195</t>
  </si>
  <si>
    <t>2A</t>
  </si>
  <si>
    <t>Calculations in formula intact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</si>
</sst>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quot;$&quot;#,##0"/>
    <numFmt numFmtId="165" formatCode="_-&quot;$&quot;* #,##0_-;\-&quot;$&quot;* #,##0_-;_-&quot;$&quot;* &quot;-&quot;??_-;_-@_-"/>
    <numFmt numFmtId="166" formatCode="0.0%"/>
    <numFmt numFmtId="167" formatCode="_-* #,##0_-;\-* #,##0_-;_-* &quot;-&quot;??_-;_-@_-"/>
    <numFmt numFmtId="168" formatCode="_-&quot;$&quot;* #,##0.0000_-;\-&quot;$&quot;* #,##0.0000_-;_-&quot;$&quot;* &quot;-&quot;??_-;_-@_-"/>
    <numFmt numFmtId="169" formatCode="&quot;$&quot;#,##0.0000_);[Red]\(&quot;$&quot;#,##0.0000\)"/>
    <numFmt numFmtId="170" formatCode="0.0"/>
  </numFmts>
  <fonts count="31"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0"/>
      <name val="Arial"/>
      <family val="2"/>
    </font>
    <font>
      <sz val="8"/>
      <name val="Arial"/>
      <family val="2"/>
    </font>
    <font>
      <b/>
      <sz val="11"/>
      <color rgb="FFFF0000"/>
      <name val="Arial"/>
      <family val="2"/>
    </font>
    <font>
      <sz val="11"/>
      <color indexed="8"/>
      <name val="Arial"/>
      <family val="2"/>
    </font>
    <font>
      <b/>
      <sz val="14"/>
      <name val="Arial"/>
      <family val="2"/>
    </font>
    <font>
      <sz val="11"/>
      <name val="Calibri"/>
      <family val="2"/>
      <scheme val="minor"/>
    </font>
    <font>
      <sz val="11"/>
      <color rgb="FF00B050"/>
      <name val="Calibri"/>
      <family val="2"/>
      <scheme val="minor"/>
    </font>
    <font>
      <b/>
      <sz val="11"/>
      <name val="Calibri"/>
      <family val="2"/>
      <scheme val="minor"/>
    </font>
    <font>
      <sz val="12"/>
      <name val="Arial"/>
      <family val="2"/>
    </font>
    <font>
      <sz val="10"/>
      <name val="Calibri"/>
      <family val="2"/>
      <scheme val="minor"/>
    </font>
    <font>
      <b/>
      <sz val="10"/>
      <name val="Calibri"/>
      <family val="2"/>
      <scheme val="minor"/>
    </font>
    <font>
      <b/>
      <sz val="10"/>
      <color rgb="FFFF0000"/>
      <name val="Calibri"/>
      <family val="2"/>
      <scheme val="minor"/>
    </font>
    <font>
      <b/>
      <sz val="11"/>
      <color rgb="FF00B0F0"/>
      <name val="Calibri"/>
      <family val="2"/>
      <scheme val="minor"/>
    </font>
    <font>
      <b/>
      <u/>
      <sz val="10"/>
      <name val="Arial"/>
      <family val="2"/>
    </font>
    <font>
      <b/>
      <i/>
      <sz val="10"/>
      <name val="Arial"/>
      <family val="2"/>
    </font>
    <font>
      <i/>
      <sz val="9"/>
      <name val="Arial"/>
      <family val="2"/>
    </font>
    <font>
      <i/>
      <sz val="10"/>
      <name val="Arial"/>
      <family val="2"/>
    </font>
    <font>
      <b/>
      <sz val="12"/>
      <color rgb="FFFF0000"/>
      <name val="Arial"/>
      <family val="2"/>
    </font>
    <font>
      <b/>
      <sz val="10"/>
      <color theme="1"/>
      <name val="Arial"/>
      <family val="2"/>
    </font>
    <font>
      <sz val="10"/>
      <color indexed="8"/>
      <name val="Arial"/>
      <family val="2"/>
    </font>
    <font>
      <b/>
      <sz val="10"/>
      <color indexed="8"/>
      <name val="Arial"/>
      <family val="2"/>
    </font>
    <font>
      <b/>
      <u/>
      <sz val="12"/>
      <name val="Arial"/>
      <family val="2"/>
    </font>
    <font>
      <sz val="10"/>
      <color indexed="12"/>
      <name val="Arial"/>
      <family val="2"/>
    </font>
    <font>
      <b/>
      <sz val="10"/>
      <color indexed="10"/>
      <name val="Arial"/>
      <family val="2"/>
    </font>
    <font>
      <u/>
      <sz val="10"/>
      <name val="Arial"/>
      <family val="2"/>
    </font>
    <font>
      <sz val="10"/>
      <color rgb="FFFF0000"/>
      <name val="Arial"/>
      <family val="2"/>
    </font>
    <font>
      <sz val="9"/>
      <color indexed="81"/>
      <name val="Tahoma"/>
      <family val="2"/>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s>
  <borders count="11">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1"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3" fontId="1" fillId="0" borderId="0" applyFont="0" applyFill="0" applyBorder="0" applyAlignment="0" applyProtection="0"/>
    <xf numFmtId="44" fontId="1" fillId="0" borderId="0" applyFont="0" applyFill="0" applyBorder="0" applyAlignment="0" applyProtection="0"/>
  </cellStyleXfs>
  <cellXfs count="197">
    <xf numFmtId="0" fontId="0" fillId="0" borderId="0" xfId="0"/>
    <xf numFmtId="0" fontId="2" fillId="0" borderId="0" xfId="4"/>
    <xf numFmtId="0" fontId="3" fillId="0" borderId="0" xfId="5"/>
    <xf numFmtId="0" fontId="4" fillId="0" borderId="0" xfId="4" applyFont="1"/>
    <xf numFmtId="0" fontId="5" fillId="0" borderId="0" xfId="4" applyFont="1" applyAlignment="1">
      <alignment horizontal="right" vertical="top"/>
    </xf>
    <xf numFmtId="0" fontId="5" fillId="2" borderId="1" xfId="4" applyFont="1" applyFill="1" applyBorder="1" applyAlignment="1" applyProtection="1">
      <alignment horizontal="right" vertical="top"/>
      <protection locked="0"/>
    </xf>
    <xf numFmtId="0" fontId="6" fillId="3" borderId="0" xfId="4" applyFont="1" applyFill="1"/>
    <xf numFmtId="0" fontId="5" fillId="2" borderId="0" xfId="4" applyFont="1" applyFill="1" applyAlignment="1" applyProtection="1">
      <alignment horizontal="right" vertical="top"/>
      <protection locked="0"/>
    </xf>
    <xf numFmtId="0" fontId="7" fillId="0" borderId="0" xfId="5" applyFont="1"/>
    <xf numFmtId="0" fontId="8" fillId="0" borderId="0" xfId="4" applyFont="1"/>
    <xf numFmtId="0" fontId="1" fillId="0" borderId="0" xfId="6"/>
    <xf numFmtId="0" fontId="9" fillId="0" borderId="0" xfId="4" applyFont="1"/>
    <xf numFmtId="0" fontId="12" fillId="0" borderId="0" xfId="4" applyFont="1"/>
    <xf numFmtId="0" fontId="13" fillId="0" borderId="0" xfId="4" applyFont="1" applyAlignment="1">
      <alignment horizontal="left" vertical="top" wrapText="1"/>
    </xf>
    <xf numFmtId="0" fontId="9" fillId="0" borderId="0" xfId="4" applyFont="1" applyAlignment="1">
      <alignment horizontal="left" vertical="top"/>
    </xf>
    <xf numFmtId="0" fontId="16" fillId="0" borderId="0" xfId="6" applyFont="1"/>
    <xf numFmtId="0" fontId="9" fillId="0" borderId="0" xfId="6" applyFont="1"/>
    <xf numFmtId="0" fontId="4" fillId="0" borderId="0" xfId="4" applyFont="1" applyAlignment="1">
      <alignment horizontal="center"/>
    </xf>
    <xf numFmtId="0" fontId="17" fillId="0" borderId="0" xfId="4" applyFont="1"/>
    <xf numFmtId="0" fontId="4" fillId="0" borderId="2" xfId="4" applyFont="1" applyBorder="1" applyAlignment="1">
      <alignment horizontal="center"/>
    </xf>
    <xf numFmtId="0" fontId="18" fillId="0" borderId="0" xfId="4" applyFont="1"/>
    <xf numFmtId="164" fontId="2" fillId="2" borderId="0" xfId="1" applyNumberFormat="1" applyFont="1" applyFill="1" applyBorder="1" applyAlignment="1" applyProtection="1">
      <alignment horizontal="center"/>
      <protection locked="0"/>
    </xf>
    <xf numFmtId="165" fontId="2" fillId="0" borderId="0" xfId="2" applyNumberFormat="1" applyFont="1" applyProtection="1"/>
    <xf numFmtId="165" fontId="4" fillId="0" borderId="0" xfId="2" applyNumberFormat="1" applyFont="1" applyProtection="1"/>
    <xf numFmtId="165" fontId="4" fillId="0" borderId="0" xfId="4" applyNumberFormat="1" applyFont="1"/>
    <xf numFmtId="0" fontId="2" fillId="4" borderId="0" xfId="4" applyFill="1"/>
    <xf numFmtId="0" fontId="19" fillId="4" borderId="0" xfId="4" applyFont="1" applyFill="1" applyAlignment="1">
      <alignment horizontal="center"/>
    </xf>
    <xf numFmtId="165" fontId="12" fillId="4" borderId="0" xfId="4" applyNumberFormat="1" applyFont="1" applyFill="1"/>
    <xf numFmtId="165" fontId="12" fillId="4" borderId="0" xfId="4" applyNumberFormat="1" applyFont="1" applyFill="1" applyAlignment="1">
      <alignment horizontal="center"/>
    </xf>
    <xf numFmtId="0" fontId="19" fillId="0" borderId="0" xfId="4" applyFont="1" applyAlignment="1">
      <alignment horizontal="center"/>
    </xf>
    <xf numFmtId="165" fontId="0" fillId="0" borderId="0" xfId="2" applyNumberFormat="1" applyFont="1" applyFill="1" applyBorder="1" applyProtection="1"/>
    <xf numFmtId="9" fontId="2" fillId="0" borderId="0" xfId="4" applyNumberFormat="1" applyAlignment="1">
      <alignment horizontal="center"/>
    </xf>
    <xf numFmtId="165" fontId="2" fillId="0" borderId="0" xfId="2" applyNumberFormat="1" applyFont="1" applyFill="1" applyBorder="1" applyProtection="1"/>
    <xf numFmtId="165" fontId="2" fillId="0" borderId="0" xfId="2" applyNumberFormat="1" applyFont="1" applyFill="1" applyBorder="1" applyAlignment="1" applyProtection="1">
      <alignment horizontal="center"/>
    </xf>
    <xf numFmtId="9" fontId="2" fillId="0" borderId="0" xfId="1" applyNumberFormat="1" applyFont="1" applyFill="1" applyBorder="1" applyAlignment="1" applyProtection="1">
      <alignment horizontal="center"/>
    </xf>
    <xf numFmtId="165" fontId="2" fillId="0" borderId="0" xfId="4" applyNumberFormat="1"/>
    <xf numFmtId="9" fontId="2" fillId="0" borderId="0" xfId="3" applyFont="1" applyFill="1" applyBorder="1" applyAlignment="1" applyProtection="1">
      <alignment horizontal="center"/>
    </xf>
    <xf numFmtId="0" fontId="20" fillId="0" borderId="0" xfId="4" applyFont="1" applyAlignment="1">
      <alignment horizontal="center"/>
    </xf>
    <xf numFmtId="165" fontId="2" fillId="0" borderId="0" xfId="4" applyNumberFormat="1" applyAlignment="1">
      <alignment horizontal="center"/>
    </xf>
    <xf numFmtId="0" fontId="20" fillId="4" borderId="0" xfId="4" applyFont="1" applyFill="1" applyAlignment="1">
      <alignment horizontal="center"/>
    </xf>
    <xf numFmtId="165" fontId="2" fillId="4" borderId="0" xfId="4" applyNumberFormat="1" applyFill="1"/>
    <xf numFmtId="165" fontId="2" fillId="4" borderId="0" xfId="4" applyNumberFormat="1" applyFill="1" applyAlignment="1">
      <alignment horizontal="center"/>
    </xf>
    <xf numFmtId="0" fontId="21" fillId="3" borderId="0" xfId="4" applyFont="1" applyFill="1"/>
    <xf numFmtId="0" fontId="2" fillId="0" borderId="0" xfId="0" applyFont="1"/>
    <xf numFmtId="0" fontId="2" fillId="0" borderId="0" xfId="4" applyAlignment="1">
      <alignment horizontal="right"/>
    </xf>
    <xf numFmtId="0" fontId="4" fillId="0" borderId="0" xfId="8" applyFont="1" applyAlignment="1">
      <alignment horizontal="center"/>
    </xf>
    <xf numFmtId="9" fontId="4" fillId="0" borderId="0" xfId="8" applyNumberFormat="1" applyFont="1" applyAlignment="1">
      <alignment horizontal="center"/>
    </xf>
    <xf numFmtId="165" fontId="2" fillId="3" borderId="0" xfId="9" applyNumberFormat="1" applyFont="1" applyFill="1" applyProtection="1"/>
    <xf numFmtId="165" fontId="2" fillId="0" borderId="0" xfId="9" applyNumberFormat="1" applyFont="1" applyProtection="1"/>
    <xf numFmtId="165" fontId="2" fillId="0" borderId="0" xfId="9" applyNumberFormat="1" applyFont="1" applyAlignment="1" applyProtection="1">
      <alignment horizontal="center"/>
    </xf>
    <xf numFmtId="165" fontId="2" fillId="0" borderId="0" xfId="9" applyNumberFormat="1" applyFont="1" applyFill="1" applyProtection="1"/>
    <xf numFmtId="42" fontId="2" fillId="0" borderId="0" xfId="4" applyNumberFormat="1" applyAlignment="1">
      <alignment horizontal="center"/>
    </xf>
    <xf numFmtId="164" fontId="2" fillId="0" borderId="0" xfId="7" applyNumberFormat="1" applyFont="1" applyFill="1" applyBorder="1" applyAlignment="1" applyProtection="1">
      <alignment horizontal="center"/>
    </xf>
    <xf numFmtId="0" fontId="4" fillId="5" borderId="0" xfId="4" applyFont="1" applyFill="1" applyAlignment="1">
      <alignment horizontal="center" vertical="center"/>
    </xf>
    <xf numFmtId="0" fontId="4" fillId="0" borderId="0" xfId="4" applyFont="1" applyAlignment="1">
      <alignment horizontal="center" vertical="center"/>
    </xf>
    <xf numFmtId="0" fontId="2" fillId="0" borderId="7" xfId="4" applyBorder="1"/>
    <xf numFmtId="10" fontId="2" fillId="2" borderId="0" xfId="7" applyNumberFormat="1" applyFont="1" applyFill="1" applyBorder="1" applyAlignment="1" applyProtection="1">
      <alignment horizontal="center"/>
      <protection locked="0"/>
    </xf>
    <xf numFmtId="165" fontId="2" fillId="0" borderId="7" xfId="4" applyNumberFormat="1" applyBorder="1"/>
    <xf numFmtId="165" fontId="2" fillId="0" borderId="7" xfId="9" applyNumberFormat="1" applyFont="1" applyBorder="1" applyAlignment="1" applyProtection="1">
      <alignment horizontal="center"/>
    </xf>
    <xf numFmtId="166" fontId="2" fillId="0" borderId="0" xfId="4" applyNumberFormat="1" applyAlignment="1">
      <alignment horizontal="center"/>
    </xf>
    <xf numFmtId="10" fontId="2" fillId="0" borderId="0" xfId="7" applyNumberFormat="1" applyFont="1" applyFill="1" applyBorder="1" applyAlignment="1" applyProtection="1">
      <alignment horizontal="center"/>
      <protection locked="0"/>
    </xf>
    <xf numFmtId="9" fontId="2" fillId="0" borderId="0" xfId="10" applyFont="1" applyBorder="1" applyAlignment="1" applyProtection="1">
      <alignment horizontal="center"/>
    </xf>
    <xf numFmtId="9" fontId="2" fillId="0" borderId="0" xfId="10" applyFont="1" applyAlignment="1" applyProtection="1">
      <alignment horizontal="center"/>
    </xf>
    <xf numFmtId="44" fontId="2" fillId="0" borderId="0" xfId="9" applyFont="1" applyProtection="1"/>
    <xf numFmtId="10" fontId="2" fillId="0" borderId="0" xfId="10" applyNumberFormat="1" applyFont="1" applyAlignment="1" applyProtection="1">
      <alignment horizontal="center"/>
    </xf>
    <xf numFmtId="0" fontId="4" fillId="0" borderId="0" xfId="4" applyFont="1" applyAlignment="1">
      <alignment horizontal="left"/>
    </xf>
    <xf numFmtId="165" fontId="2" fillId="0" borderId="8" xfId="4" applyNumberFormat="1" applyBorder="1"/>
    <xf numFmtId="165" fontId="2" fillId="3" borderId="0" xfId="4" applyNumberFormat="1" applyFill="1"/>
    <xf numFmtId="165" fontId="2" fillId="0" borderId="9" xfId="4" applyNumberFormat="1" applyBorder="1"/>
    <xf numFmtId="0" fontId="2" fillId="3" borderId="0" xfId="4" applyFill="1"/>
    <xf numFmtId="0" fontId="4" fillId="3" borderId="0" xfId="4" applyFont="1" applyFill="1" applyAlignment="1">
      <alignment horizontal="center"/>
    </xf>
    <xf numFmtId="165" fontId="1" fillId="0" borderId="0" xfId="6" applyNumberFormat="1"/>
    <xf numFmtId="167" fontId="2" fillId="3" borderId="0" xfId="7" applyNumberFormat="1" applyFont="1" applyFill="1" applyBorder="1" applyAlignment="1" applyProtection="1">
      <alignment horizontal="center"/>
    </xf>
    <xf numFmtId="0" fontId="2" fillId="0" borderId="0" xfId="4" applyAlignment="1">
      <alignment horizontal="center"/>
    </xf>
    <xf numFmtId="168" fontId="2" fillId="0" borderId="0" xfId="4" applyNumberFormat="1"/>
    <xf numFmtId="44" fontId="2" fillId="0" borderId="0" xfId="4" applyNumberFormat="1"/>
    <xf numFmtId="0" fontId="23" fillId="0" borderId="0" xfId="4" applyFont="1"/>
    <xf numFmtId="0" fontId="23" fillId="0" borderId="0" xfId="4" applyFont="1" applyAlignment="1">
      <alignment horizontal="left"/>
    </xf>
    <xf numFmtId="0" fontId="25" fillId="0" borderId="0" xfId="8" applyFont="1"/>
    <xf numFmtId="0" fontId="2" fillId="0" borderId="0" xfId="8"/>
    <xf numFmtId="0" fontId="17" fillId="0" borderId="0" xfId="8" applyFont="1"/>
    <xf numFmtId="0" fontId="4" fillId="0" borderId="0" xfId="8" applyFont="1"/>
    <xf numFmtId="165" fontId="2" fillId="0" borderId="0" xfId="9" applyNumberFormat="1" applyFont="1" applyFill="1" applyBorder="1" applyAlignment="1" applyProtection="1">
      <alignment horizontal="center"/>
    </xf>
    <xf numFmtId="165" fontId="2" fillId="0" borderId="0" xfId="8" applyNumberFormat="1" applyAlignment="1">
      <alignment horizontal="center"/>
    </xf>
    <xf numFmtId="165" fontId="2" fillId="0" borderId="0" xfId="9" applyNumberFormat="1" applyFont="1" applyFill="1" applyBorder="1" applyProtection="1"/>
    <xf numFmtId="10" fontId="26" fillId="0" borderId="0" xfId="8" applyNumberFormat="1" applyFont="1" applyAlignment="1">
      <alignment horizontal="center"/>
    </xf>
    <xf numFmtId="165" fontId="2" fillId="0" borderId="8" xfId="9" applyNumberFormat="1" applyFont="1" applyFill="1" applyBorder="1" applyProtection="1"/>
    <xf numFmtId="10" fontId="2" fillId="2" borderId="0" xfId="10" applyNumberFormat="1" applyFill="1" applyAlignment="1" applyProtection="1">
      <alignment horizontal="center"/>
      <protection locked="0"/>
    </xf>
    <xf numFmtId="44" fontId="2" fillId="0" borderId="8" xfId="9" applyFont="1" applyFill="1" applyBorder="1" applyProtection="1"/>
    <xf numFmtId="0" fontId="4" fillId="0" borderId="0" xfId="8" applyFont="1" applyAlignment="1">
      <alignment horizontal="left"/>
    </xf>
    <xf numFmtId="44" fontId="2" fillId="0" borderId="0" xfId="9" applyFont="1" applyFill="1" applyProtection="1"/>
    <xf numFmtId="44" fontId="2" fillId="0" borderId="0" xfId="9" applyFont="1" applyFill="1" applyBorder="1" applyProtection="1"/>
    <xf numFmtId="165" fontId="27" fillId="0" borderId="8" xfId="9" applyNumberFormat="1" applyFont="1" applyFill="1" applyBorder="1" applyProtection="1"/>
    <xf numFmtId="44" fontId="27" fillId="0" borderId="0" xfId="9" applyFont="1" applyFill="1" applyBorder="1" applyProtection="1"/>
    <xf numFmtId="169" fontId="23" fillId="0" borderId="0" xfId="4" applyNumberFormat="1" applyFont="1" applyAlignment="1">
      <alignment horizontal="right"/>
    </xf>
    <xf numFmtId="0" fontId="24" fillId="0" borderId="0" xfId="4" applyFont="1" applyAlignment="1">
      <alignment horizontal="center" vertical="center"/>
    </xf>
    <xf numFmtId="0" fontId="2" fillId="0" borderId="0" xfId="11"/>
    <xf numFmtId="0" fontId="4" fillId="0" borderId="4" xfId="9" applyNumberFormat="1" applyFont="1" applyFill="1" applyBorder="1" applyAlignment="1" applyProtection="1">
      <alignment horizontal="center"/>
    </xf>
    <xf numFmtId="0" fontId="17" fillId="0" borderId="0" xfId="11" applyFont="1"/>
    <xf numFmtId="0" fontId="4" fillId="0" borderId="0" xfId="11" applyFont="1"/>
    <xf numFmtId="165" fontId="2" fillId="0" borderId="0" xfId="9" applyNumberFormat="1" applyFont="1" applyFill="1" applyAlignment="1" applyProtection="1">
      <alignment horizontal="center"/>
    </xf>
    <xf numFmtId="9" fontId="2" fillId="3" borderId="0" xfId="10" applyFont="1" applyFill="1" applyBorder="1" applyAlignment="1" applyProtection="1"/>
    <xf numFmtId="0" fontId="2" fillId="2" borderId="0" xfId="10" applyNumberFormat="1" applyFont="1" applyFill="1" applyAlignment="1" applyProtection="1">
      <alignment horizontal="center"/>
      <protection locked="0"/>
    </xf>
    <xf numFmtId="9" fontId="2" fillId="3" borderId="0" xfId="10" applyFont="1" applyFill="1" applyBorder="1" applyAlignment="1" applyProtection="1">
      <alignment horizontal="right"/>
    </xf>
    <xf numFmtId="165" fontId="2" fillId="2" borderId="8" xfId="9" applyNumberFormat="1" applyFont="1" applyFill="1" applyBorder="1" applyProtection="1">
      <protection locked="0"/>
    </xf>
    <xf numFmtId="6" fontId="2" fillId="0" borderId="0" xfId="4" applyNumberFormat="1"/>
    <xf numFmtId="165" fontId="2" fillId="0" borderId="9" xfId="9" applyNumberFormat="1" applyFont="1" applyFill="1" applyBorder="1" applyProtection="1"/>
    <xf numFmtId="165" fontId="2" fillId="2" borderId="0" xfId="10" applyNumberFormat="1" applyFont="1" applyFill="1" applyAlignment="1" applyProtection="1">
      <alignment horizontal="center"/>
      <protection locked="0"/>
    </xf>
    <xf numFmtId="0" fontId="2" fillId="2" borderId="0" xfId="9" applyNumberFormat="1" applyFill="1" applyAlignment="1" applyProtection="1">
      <alignment horizontal="center"/>
      <protection locked="0"/>
    </xf>
    <xf numFmtId="9" fontId="2" fillId="2" borderId="0" xfId="10" applyFill="1" applyAlignment="1" applyProtection="1">
      <alignment horizontal="center"/>
      <protection locked="0"/>
    </xf>
    <xf numFmtId="44" fontId="1" fillId="0" borderId="0" xfId="6" applyNumberFormat="1"/>
    <xf numFmtId="170" fontId="2" fillId="2" borderId="0" xfId="10" applyNumberFormat="1" applyFont="1" applyFill="1" applyAlignment="1" applyProtection="1">
      <alignment horizontal="center"/>
      <protection locked="0"/>
    </xf>
    <xf numFmtId="165" fontId="2" fillId="3" borderId="0" xfId="2" applyNumberFormat="1" applyFont="1" applyFill="1" applyProtection="1"/>
    <xf numFmtId="165" fontId="2" fillId="0" borderId="0" xfId="2" applyNumberFormat="1" applyFont="1" applyAlignment="1" applyProtection="1">
      <alignment horizontal="center"/>
    </xf>
    <xf numFmtId="165" fontId="2" fillId="0" borderId="0" xfId="2" applyNumberFormat="1" applyFont="1" applyFill="1" applyProtection="1"/>
    <xf numFmtId="165" fontId="2" fillId="0" borderId="0" xfId="2" applyNumberFormat="1" applyFont="1" applyBorder="1" applyProtection="1"/>
    <xf numFmtId="165" fontId="2" fillId="0" borderId="0" xfId="2" applyNumberFormat="1" applyFont="1" applyBorder="1" applyAlignment="1" applyProtection="1">
      <alignment horizontal="center"/>
    </xf>
    <xf numFmtId="164" fontId="2" fillId="0" borderId="0" xfId="1" applyNumberFormat="1" applyFont="1" applyFill="1" applyBorder="1" applyAlignment="1" applyProtection="1">
      <alignment horizontal="center"/>
    </xf>
    <xf numFmtId="10" fontId="2" fillId="0" borderId="0" xfId="1" applyNumberFormat="1" applyFont="1" applyFill="1" applyBorder="1" applyAlignment="1" applyProtection="1">
      <alignment horizontal="center"/>
    </xf>
    <xf numFmtId="10" fontId="2" fillId="2" borderId="0" xfId="1" applyNumberFormat="1" applyFont="1" applyFill="1" applyBorder="1" applyAlignment="1" applyProtection="1">
      <alignment horizontal="center"/>
      <protection locked="0"/>
    </xf>
    <xf numFmtId="165" fontId="2" fillId="0" borderId="7" xfId="2" applyNumberFormat="1" applyFont="1" applyBorder="1" applyAlignment="1" applyProtection="1">
      <alignment horizontal="center"/>
    </xf>
    <xf numFmtId="10" fontId="2" fillId="0" borderId="0" xfId="1" applyNumberFormat="1" applyFont="1" applyFill="1" applyBorder="1" applyAlignment="1" applyProtection="1">
      <alignment horizontal="center"/>
      <protection locked="0"/>
    </xf>
    <xf numFmtId="9" fontId="2" fillId="0" borderId="0" xfId="3" applyFont="1" applyBorder="1" applyAlignment="1" applyProtection="1">
      <alignment horizontal="center"/>
    </xf>
    <xf numFmtId="9" fontId="2" fillId="0" borderId="0" xfId="3" applyFont="1" applyAlignment="1" applyProtection="1">
      <alignment horizontal="center"/>
    </xf>
    <xf numFmtId="44" fontId="2" fillId="0" borderId="0" xfId="2" applyFont="1" applyProtection="1"/>
    <xf numFmtId="44" fontId="2" fillId="0" borderId="0" xfId="2" applyFont="1" applyBorder="1" applyProtection="1"/>
    <xf numFmtId="10" fontId="2" fillId="2" borderId="0" xfId="12" applyNumberFormat="1" applyFont="1" applyFill="1" applyBorder="1" applyAlignment="1" applyProtection="1">
      <alignment horizontal="center"/>
      <protection locked="0"/>
    </xf>
    <xf numFmtId="10" fontId="2" fillId="0" borderId="0" xfId="3" applyNumberFormat="1" applyFont="1" applyAlignment="1" applyProtection="1">
      <alignment horizontal="center"/>
    </xf>
    <xf numFmtId="10" fontId="2" fillId="0" borderId="0" xfId="3" applyNumberFormat="1" applyFont="1" applyBorder="1" applyAlignment="1" applyProtection="1">
      <alignment horizontal="center"/>
    </xf>
    <xf numFmtId="167" fontId="2" fillId="3" borderId="0" xfId="1" applyNumberFormat="1" applyFont="1" applyFill="1" applyBorder="1" applyAlignment="1" applyProtection="1">
      <alignment horizontal="center"/>
    </xf>
    <xf numFmtId="165" fontId="2" fillId="0" borderId="8" xfId="2" applyNumberFormat="1" applyFont="1" applyFill="1" applyBorder="1" applyProtection="1"/>
    <xf numFmtId="10" fontId="1" fillId="2" borderId="0" xfId="3" applyNumberFormat="1" applyFill="1" applyAlignment="1" applyProtection="1">
      <alignment horizontal="center"/>
      <protection locked="0"/>
    </xf>
    <xf numFmtId="10" fontId="1" fillId="2" borderId="0" xfId="3" applyNumberFormat="1" applyFill="1" applyBorder="1" applyAlignment="1" applyProtection="1">
      <alignment horizontal="center"/>
      <protection locked="0"/>
    </xf>
    <xf numFmtId="44" fontId="2" fillId="0" borderId="8" xfId="2" applyFont="1" applyFill="1" applyBorder="1" applyProtection="1"/>
    <xf numFmtId="44" fontId="2" fillId="0" borderId="0" xfId="2" applyFont="1" applyFill="1" applyBorder="1" applyProtection="1"/>
    <xf numFmtId="44" fontId="2" fillId="0" borderId="0" xfId="2" applyFont="1" applyFill="1" applyProtection="1"/>
    <xf numFmtId="165" fontId="27" fillId="0" borderId="8" xfId="2" applyNumberFormat="1" applyFont="1" applyFill="1" applyBorder="1" applyProtection="1"/>
    <xf numFmtId="44" fontId="27" fillId="0" borderId="0" xfId="2" applyFont="1" applyFill="1" applyBorder="1" applyProtection="1"/>
    <xf numFmtId="165" fontId="27" fillId="0" borderId="0" xfId="2" applyNumberFormat="1" applyFont="1" applyFill="1" applyBorder="1" applyProtection="1"/>
    <xf numFmtId="0" fontId="4" fillId="0" borderId="4" xfId="2" applyNumberFormat="1" applyFont="1" applyFill="1" applyBorder="1" applyAlignment="1" applyProtection="1">
      <alignment horizontal="center"/>
    </xf>
    <xf numFmtId="0" fontId="4" fillId="0" borderId="4" xfId="2" quotePrefix="1" applyNumberFormat="1" applyFont="1" applyFill="1" applyBorder="1" applyAlignment="1" applyProtection="1">
      <alignment horizontal="center"/>
    </xf>
    <xf numFmtId="0" fontId="4" fillId="0" borderId="10" xfId="2" applyNumberFormat="1" applyFont="1" applyFill="1" applyBorder="1" applyAlignment="1" applyProtection="1">
      <alignment horizontal="center"/>
    </xf>
    <xf numFmtId="0" fontId="4" fillId="0" borderId="0" xfId="2" applyNumberFormat="1" applyFont="1" applyFill="1" applyBorder="1" applyAlignment="1" applyProtection="1">
      <alignment horizontal="center"/>
    </xf>
    <xf numFmtId="165" fontId="2" fillId="0" borderId="0" xfId="2" applyNumberFormat="1" applyFont="1" applyFill="1" applyAlignment="1" applyProtection="1">
      <alignment horizontal="center"/>
    </xf>
    <xf numFmtId="0" fontId="28" fillId="0" borderId="0" xfId="4" applyFont="1"/>
    <xf numFmtId="0" fontId="29" fillId="0" borderId="0" xfId="4" applyFont="1"/>
    <xf numFmtId="9" fontId="2" fillId="3" borderId="0" xfId="3" applyFont="1" applyFill="1" applyBorder="1" applyAlignment="1" applyProtection="1"/>
    <xf numFmtId="170" fontId="2" fillId="2" borderId="0" xfId="3" applyNumberFormat="1" applyFont="1" applyFill="1" applyAlignment="1" applyProtection="1">
      <alignment horizontal="center"/>
      <protection locked="0"/>
    </xf>
    <xf numFmtId="9" fontId="2" fillId="3" borderId="0" xfId="3" applyFont="1" applyFill="1" applyBorder="1" applyAlignment="1" applyProtection="1">
      <alignment horizontal="right"/>
    </xf>
    <xf numFmtId="165" fontId="2" fillId="2" borderId="8" xfId="2" applyNumberFormat="1" applyFont="1" applyFill="1" applyBorder="1" applyProtection="1">
      <protection locked="0"/>
    </xf>
    <xf numFmtId="167" fontId="2" fillId="2" borderId="8" xfId="1" applyNumberFormat="1" applyFont="1" applyFill="1" applyBorder="1" applyAlignment="1" applyProtection="1">
      <alignment horizontal="center"/>
      <protection locked="0"/>
    </xf>
    <xf numFmtId="165" fontId="2" fillId="0" borderId="0" xfId="13" applyNumberFormat="1" applyFont="1" applyFill="1" applyBorder="1" applyProtection="1"/>
    <xf numFmtId="165" fontId="2" fillId="5" borderId="0" xfId="2" applyNumberFormat="1" applyFont="1" applyFill="1" applyProtection="1"/>
    <xf numFmtId="165" fontId="2" fillId="0" borderId="9" xfId="2" applyNumberFormat="1" applyFont="1" applyFill="1" applyBorder="1" applyProtection="1"/>
    <xf numFmtId="44" fontId="2" fillId="0" borderId="0" xfId="11" applyNumberFormat="1"/>
    <xf numFmtId="165" fontId="2" fillId="2" borderId="0" xfId="3" applyNumberFormat="1" applyFont="1" applyFill="1" applyAlignment="1" applyProtection="1">
      <alignment horizontal="center"/>
      <protection locked="0"/>
    </xf>
    <xf numFmtId="0" fontId="1" fillId="2" borderId="0" xfId="2" applyNumberFormat="1" applyFill="1" applyAlignment="1" applyProtection="1">
      <alignment horizontal="center"/>
      <protection locked="0"/>
    </xf>
    <xf numFmtId="9" fontId="1" fillId="2" borderId="0" xfId="3" applyFill="1" applyAlignment="1" applyProtection="1">
      <alignment horizontal="center"/>
      <protection locked="0"/>
    </xf>
    <xf numFmtId="165" fontId="2" fillId="5" borderId="8" xfId="2" applyNumberFormat="1" applyFont="1" applyFill="1" applyBorder="1" applyProtection="1"/>
    <xf numFmtId="167" fontId="2" fillId="2" borderId="0" xfId="1" applyNumberFormat="1" applyFont="1" applyFill="1" applyAlignment="1" applyProtection="1">
      <alignment horizontal="center"/>
      <protection locked="0"/>
    </xf>
    <xf numFmtId="167" fontId="1" fillId="0" borderId="0" xfId="1" applyNumberFormat="1" applyProtection="1"/>
    <xf numFmtId="0" fontId="2" fillId="2" borderId="0" xfId="3" applyNumberFormat="1" applyFont="1" applyFill="1" applyAlignment="1" applyProtection="1">
      <alignment horizontal="center"/>
      <protection locked="0"/>
    </xf>
    <xf numFmtId="0" fontId="2" fillId="5" borderId="0" xfId="4" applyFill="1"/>
    <xf numFmtId="0" fontId="2" fillId="0" borderId="0" xfId="4" applyFill="1"/>
    <xf numFmtId="0" fontId="2" fillId="5" borderId="0" xfId="11" applyFill="1"/>
    <xf numFmtId="165" fontId="2" fillId="2" borderId="8" xfId="10" applyNumberFormat="1" applyFont="1" applyFill="1" applyBorder="1" applyAlignment="1" applyProtection="1">
      <alignment horizontal="center"/>
      <protection locked="0"/>
    </xf>
    <xf numFmtId="165" fontId="2" fillId="5" borderId="0" xfId="13" applyNumberFormat="1" applyFont="1" applyFill="1" applyBorder="1" applyProtection="1"/>
    <xf numFmtId="0" fontId="2" fillId="5" borderId="0" xfId="1" applyNumberFormat="1" applyFont="1" applyFill="1" applyAlignment="1" applyProtection="1">
      <alignment horizontal="center"/>
    </xf>
    <xf numFmtId="0" fontId="4" fillId="0" borderId="0" xfId="4" applyFont="1"/>
    <xf numFmtId="0" fontId="4" fillId="0" borderId="0" xfId="4" applyFont="1" applyAlignment="1">
      <alignment horizontal="center"/>
    </xf>
    <xf numFmtId="0" fontId="4" fillId="0" borderId="0" xfId="4" applyFont="1" applyAlignment="1">
      <alignment horizontal="center" vertical="center"/>
    </xf>
    <xf numFmtId="167" fontId="1" fillId="0" borderId="0" xfId="1" applyNumberFormat="1"/>
    <xf numFmtId="165" fontId="23" fillId="0" borderId="0" xfId="4" applyNumberFormat="1" applyFont="1"/>
    <xf numFmtId="43" fontId="2" fillId="0" borderId="0" xfId="4" applyNumberFormat="1"/>
    <xf numFmtId="15" fontId="5" fillId="2" borderId="0" xfId="4" applyNumberFormat="1" applyFont="1" applyFill="1" applyAlignment="1" applyProtection="1">
      <alignment horizontal="right" vertical="top"/>
      <protection locked="0"/>
    </xf>
    <xf numFmtId="0" fontId="4" fillId="0" borderId="0" xfId="4" applyFont="1" applyFill="1" applyAlignment="1">
      <alignment horizontal="center" vertical="center"/>
    </xf>
    <xf numFmtId="0" fontId="2" fillId="2" borderId="0" xfId="10" applyNumberFormat="1" applyFont="1" applyFill="1" applyAlignment="1" applyProtection="1">
      <alignment horizontal="left"/>
      <protection locked="0"/>
    </xf>
    <xf numFmtId="0" fontId="13" fillId="0" borderId="0" xfId="4" applyFont="1" applyAlignment="1">
      <alignment horizontal="left" vertical="top" wrapText="1"/>
    </xf>
    <xf numFmtId="0" fontId="15" fillId="0" borderId="0" xfId="4" applyFont="1" applyAlignment="1">
      <alignment horizontal="left" vertical="top" wrapText="1"/>
    </xf>
    <xf numFmtId="0" fontId="8" fillId="0" borderId="0" xfId="4" applyFont="1" applyAlignment="1">
      <alignment horizontal="center"/>
    </xf>
    <xf numFmtId="0" fontId="9" fillId="0" borderId="0" xfId="4" applyFont="1" applyAlignment="1">
      <alignment horizontal="left" vertical="top"/>
    </xf>
    <xf numFmtId="0" fontId="9" fillId="0" borderId="0" xfId="4" applyFont="1" applyAlignment="1">
      <alignment horizontal="left" vertical="top" indent="2"/>
    </xf>
    <xf numFmtId="0" fontId="4" fillId="0" borderId="4" xfId="4" applyFont="1" applyBorder="1" applyAlignment="1">
      <alignment horizontal="center"/>
    </xf>
    <xf numFmtId="0" fontId="4" fillId="0" borderId="5" xfId="4" applyFont="1" applyBorder="1" applyAlignment="1">
      <alignment horizontal="center"/>
    </xf>
    <xf numFmtId="0" fontId="4" fillId="0" borderId="6" xfId="4" applyFont="1" applyBorder="1" applyAlignment="1">
      <alignment horizontal="center"/>
    </xf>
    <xf numFmtId="0" fontId="8" fillId="0" borderId="0" xfId="4" applyFont="1" applyAlignment="1">
      <alignment horizontal="center" vertical="center" wrapText="1"/>
    </xf>
    <xf numFmtId="9" fontId="9" fillId="0" borderId="0" xfId="7" applyNumberFormat="1" applyFont="1" applyFill="1" applyBorder="1" applyAlignment="1" applyProtection="1">
      <alignment horizontal="left" vertical="top"/>
    </xf>
    <xf numFmtId="0" fontId="22" fillId="0" borderId="3" xfId="6" applyFont="1" applyBorder="1" applyAlignment="1">
      <alignment horizontal="center" vertical="center"/>
    </xf>
    <xf numFmtId="0" fontId="23" fillId="0" borderId="0" xfId="4" applyFont="1" applyAlignment="1">
      <alignment horizontal="left" wrapText="1"/>
    </xf>
    <xf numFmtId="0" fontId="4" fillId="0" borderId="0" xfId="4" applyFont="1"/>
    <xf numFmtId="0" fontId="4" fillId="0" borderId="3" xfId="4" applyFont="1" applyBorder="1" applyAlignment="1">
      <alignment horizontal="center" vertical="center"/>
    </xf>
    <xf numFmtId="0" fontId="4" fillId="0" borderId="4" xfId="4" applyFont="1" applyBorder="1" applyAlignment="1">
      <alignment horizontal="center" vertical="center"/>
    </xf>
    <xf numFmtId="0" fontId="4" fillId="0" borderId="5" xfId="4" applyFont="1" applyBorder="1" applyAlignment="1">
      <alignment horizontal="center" vertical="center"/>
    </xf>
    <xf numFmtId="0" fontId="4" fillId="0" borderId="6" xfId="4" applyFont="1" applyBorder="1" applyAlignment="1">
      <alignment horizontal="center" vertical="center"/>
    </xf>
    <xf numFmtId="9" fontId="9" fillId="0" borderId="0" xfId="1" applyNumberFormat="1" applyFont="1" applyFill="1" applyBorder="1" applyAlignment="1" applyProtection="1">
      <alignment horizontal="left" vertical="top"/>
    </xf>
    <xf numFmtId="0" fontId="4" fillId="0" borderId="0" xfId="4" applyFont="1" applyAlignment="1">
      <alignment horizontal="center" vertical="center"/>
    </xf>
    <xf numFmtId="0" fontId="4" fillId="0" borderId="0" xfId="4" applyFont="1" applyAlignment="1">
      <alignment horizontal="center"/>
    </xf>
  </cellXfs>
  <cellStyles count="14">
    <cellStyle name="Comma" xfId="1" builtinId="3"/>
    <cellStyle name="Comma 2" xfId="7" xr:uid="{812823EC-A4FA-47F4-AADA-339486336821}"/>
    <cellStyle name="Comma 2 2" xfId="12" xr:uid="{89A8F458-D9D9-4C21-9D04-A7A542BF017A}"/>
    <cellStyle name="Currency" xfId="2" builtinId="4"/>
    <cellStyle name="Currency 2" xfId="9" xr:uid="{F6478B5F-2275-4BF1-B755-41E0D8474082}"/>
    <cellStyle name="Currency 2 2" xfId="13" xr:uid="{4F7507CE-7080-46FC-8B01-3C7276F6CC18}"/>
    <cellStyle name="Normal" xfId="0" builtinId="0"/>
    <cellStyle name="Normal 2" xfId="4" xr:uid="{E877F665-582C-45A3-813A-51E0868E64A1}"/>
    <cellStyle name="Normal 4 2" xfId="6" xr:uid="{B4150D66-35D4-4195-AC22-08EE6B081F1E}"/>
    <cellStyle name="Normal_PPE Deferral Account Schedule for 2013 MIFRS CoS applications (2)" xfId="5" xr:uid="{5C11F2E3-C5D6-4646-BC8B-C5CEBF582325}"/>
    <cellStyle name="Normal_Sheet2" xfId="8" xr:uid="{C4094112-0CC5-4FFF-802F-A2FB122DA127}"/>
    <cellStyle name="Normal_Sheet3" xfId="11" xr:uid="{E0555BED-67BC-4EBA-AAE7-15ADC6945D25}"/>
    <cellStyle name="Percent" xfId="3" builtinId="5"/>
    <cellStyle name="Percent 2" xfId="10" xr:uid="{86155964-8A6E-4A3B-9387-E6977F48F4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76200</xdr:rowOff>
    </xdr:from>
    <xdr:to>
      <xdr:col>7</xdr:col>
      <xdr:colOff>609600</xdr:colOff>
      <xdr:row>7</xdr:row>
      <xdr:rowOff>9525</xdr:rowOff>
    </xdr:to>
    <xdr:sp macro="" textlink="">
      <xdr:nvSpPr>
        <xdr:cNvPr id="2" name="TextBox 1">
          <a:extLst>
            <a:ext uri="{FF2B5EF4-FFF2-40B4-BE49-F238E27FC236}">
              <a16:creationId xmlns:a16="http://schemas.microsoft.com/office/drawing/2014/main" id="{37D77B8D-B42B-4AD7-9E21-F7F85D429057}"/>
            </a:ext>
          </a:extLst>
        </xdr:cNvPr>
        <xdr:cNvSpPr txBox="1"/>
      </xdr:nvSpPr>
      <xdr:spPr>
        <a:xfrm>
          <a:off x="47625" y="76200"/>
          <a:ext cx="8086725"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presents In-Service additions instead of Capital Expendutures in the 2-FA format.</a:t>
          </a:r>
          <a:endParaRPr lang="en-CA" sz="1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67236</xdr:colOff>
      <xdr:row>0</xdr:row>
      <xdr:rowOff>123265</xdr:rowOff>
    </xdr:from>
    <xdr:to>
      <xdr:col>7</xdr:col>
      <xdr:colOff>717177</xdr:colOff>
      <xdr:row>7</xdr:row>
      <xdr:rowOff>22412</xdr:rowOff>
    </xdr:to>
    <xdr:sp macro="" textlink="">
      <xdr:nvSpPr>
        <xdr:cNvPr id="2" name="TextBox 1">
          <a:extLst>
            <a:ext uri="{FF2B5EF4-FFF2-40B4-BE49-F238E27FC236}">
              <a16:creationId xmlns:a16="http://schemas.microsoft.com/office/drawing/2014/main" id="{9F9605B5-FC9D-44D6-BD1D-0117AE03A0E3}"/>
            </a:ext>
          </a:extLst>
        </xdr:cNvPr>
        <xdr:cNvSpPr txBox="1"/>
      </xdr:nvSpPr>
      <xdr:spPr>
        <a:xfrm>
          <a:off x="67236" y="123265"/>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consolidated view of the formula based calculations of all the "Formula intact" tabs.</a:t>
          </a:r>
          <a:endParaRPr lang="en-CA" sz="18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56030</xdr:rowOff>
    </xdr:from>
    <xdr:to>
      <xdr:col>7</xdr:col>
      <xdr:colOff>649941</xdr:colOff>
      <xdr:row>6</xdr:row>
      <xdr:rowOff>145677</xdr:rowOff>
    </xdr:to>
    <xdr:sp macro="" textlink="">
      <xdr:nvSpPr>
        <xdr:cNvPr id="2" name="TextBox 1">
          <a:extLst>
            <a:ext uri="{FF2B5EF4-FFF2-40B4-BE49-F238E27FC236}">
              <a16:creationId xmlns:a16="http://schemas.microsoft.com/office/drawing/2014/main" id="{9BE285EE-4829-402A-8651-F77228DE97FF}"/>
            </a:ext>
          </a:extLst>
        </xdr:cNvPr>
        <xdr:cNvSpPr txBox="1"/>
      </xdr:nvSpPr>
      <xdr:spPr>
        <a:xfrm>
          <a:off x="0" y="56030"/>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of 2017 actual in-service additions.</a:t>
          </a:r>
          <a:endParaRPr lang="en-CA" sz="18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11206</xdr:rowOff>
    </xdr:from>
    <xdr:to>
      <xdr:col>7</xdr:col>
      <xdr:colOff>112059</xdr:colOff>
      <xdr:row>6</xdr:row>
      <xdr:rowOff>100853</xdr:rowOff>
    </xdr:to>
    <xdr:sp macro="" textlink="">
      <xdr:nvSpPr>
        <xdr:cNvPr id="2" name="TextBox 1">
          <a:extLst>
            <a:ext uri="{FF2B5EF4-FFF2-40B4-BE49-F238E27FC236}">
              <a16:creationId xmlns:a16="http://schemas.microsoft.com/office/drawing/2014/main" id="{3C148664-4CCA-41CD-BE65-150BBA25A813}"/>
            </a:ext>
          </a:extLst>
        </xdr:cNvPr>
        <xdr:cNvSpPr txBox="1"/>
      </xdr:nvSpPr>
      <xdr:spPr>
        <a:xfrm>
          <a:off x="0" y="11206"/>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of 2019 actual in-service additions with CCA Class 50.</a:t>
          </a:r>
          <a:endParaRPr lang="en-CA" sz="18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74083</xdr:rowOff>
    </xdr:from>
    <xdr:to>
      <xdr:col>7</xdr:col>
      <xdr:colOff>654921</xdr:colOff>
      <xdr:row>9</xdr:row>
      <xdr:rowOff>122019</xdr:rowOff>
    </xdr:to>
    <xdr:sp macro="" textlink="">
      <xdr:nvSpPr>
        <xdr:cNvPr id="3" name="TextBox 2">
          <a:extLst>
            <a:ext uri="{FF2B5EF4-FFF2-40B4-BE49-F238E27FC236}">
              <a16:creationId xmlns:a16="http://schemas.microsoft.com/office/drawing/2014/main" id="{BE27E8E2-159D-489C-96FB-A228DA05B96F}"/>
            </a:ext>
          </a:extLst>
        </xdr:cNvPr>
        <xdr:cNvSpPr txBox="1"/>
      </xdr:nvSpPr>
      <xdr:spPr>
        <a:xfrm>
          <a:off x="0" y="645583"/>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of 2019 actual in-service additions with CCA Class 12.</a:t>
          </a:r>
          <a:endParaRPr lang="en-CA" sz="18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963706</xdr:colOff>
      <xdr:row>6</xdr:row>
      <xdr:rowOff>89647</xdr:rowOff>
    </xdr:to>
    <xdr:sp macro="" textlink="">
      <xdr:nvSpPr>
        <xdr:cNvPr id="2" name="TextBox 1">
          <a:extLst>
            <a:ext uri="{FF2B5EF4-FFF2-40B4-BE49-F238E27FC236}">
              <a16:creationId xmlns:a16="http://schemas.microsoft.com/office/drawing/2014/main" id="{EA5783CD-794C-4993-AA33-3B009E7101D1}"/>
            </a:ext>
          </a:extLst>
        </xdr:cNvPr>
        <xdr:cNvSpPr txBox="1"/>
      </xdr:nvSpPr>
      <xdr:spPr>
        <a:xfrm>
          <a:off x="0" y="0"/>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of 2020 actual in-service additions with CCA Class 47.</a:t>
          </a:r>
          <a:endParaRPr lang="en-CA" sz="18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33618</xdr:rowOff>
    </xdr:from>
    <xdr:to>
      <xdr:col>7</xdr:col>
      <xdr:colOff>963706</xdr:colOff>
      <xdr:row>6</xdr:row>
      <xdr:rowOff>123265</xdr:rowOff>
    </xdr:to>
    <xdr:sp macro="" textlink="">
      <xdr:nvSpPr>
        <xdr:cNvPr id="2" name="TextBox 1">
          <a:extLst>
            <a:ext uri="{FF2B5EF4-FFF2-40B4-BE49-F238E27FC236}">
              <a16:creationId xmlns:a16="http://schemas.microsoft.com/office/drawing/2014/main" id="{1811339D-D568-40DD-91A6-ABE7C18B3724}"/>
            </a:ext>
          </a:extLst>
        </xdr:cNvPr>
        <xdr:cNvSpPr txBox="1"/>
      </xdr:nvSpPr>
      <xdr:spPr>
        <a:xfrm>
          <a:off x="0" y="33618"/>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of 2021 actual in-service additions.</a:t>
          </a:r>
          <a:endParaRPr lang="en-CA" sz="18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963706</xdr:colOff>
      <xdr:row>6</xdr:row>
      <xdr:rowOff>89647</xdr:rowOff>
    </xdr:to>
    <xdr:sp macro="" textlink="">
      <xdr:nvSpPr>
        <xdr:cNvPr id="2" name="TextBox 1">
          <a:extLst>
            <a:ext uri="{FF2B5EF4-FFF2-40B4-BE49-F238E27FC236}">
              <a16:creationId xmlns:a16="http://schemas.microsoft.com/office/drawing/2014/main" id="{788DD3CF-B329-4A61-82D6-22984798A440}"/>
            </a:ext>
          </a:extLst>
        </xdr:cNvPr>
        <xdr:cNvSpPr txBox="1"/>
      </xdr:nvSpPr>
      <xdr:spPr>
        <a:xfrm>
          <a:off x="0" y="0"/>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of 2022 actual in-service.</a:t>
          </a:r>
          <a:endParaRPr lang="en-CA" sz="18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963706</xdr:colOff>
      <xdr:row>6</xdr:row>
      <xdr:rowOff>89647</xdr:rowOff>
    </xdr:to>
    <xdr:sp macro="" textlink="">
      <xdr:nvSpPr>
        <xdr:cNvPr id="2" name="TextBox 1">
          <a:extLst>
            <a:ext uri="{FF2B5EF4-FFF2-40B4-BE49-F238E27FC236}">
              <a16:creationId xmlns:a16="http://schemas.microsoft.com/office/drawing/2014/main" id="{AFE6484C-C4E3-4A61-8AF9-2F81713DE835}"/>
            </a:ext>
          </a:extLst>
        </xdr:cNvPr>
        <xdr:cNvSpPr txBox="1"/>
      </xdr:nvSpPr>
      <xdr:spPr>
        <a:xfrm>
          <a:off x="0" y="0"/>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of 2024-2029 forcasted in-service additions.</a:t>
          </a:r>
          <a:endParaRPr lang="en-CA" sz="18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20%20Electricity%20Rates/Cost%20of%20Service%20Models/Chapter%202%20Appendices/2020_Filing_Requirements_Chapter2_Appendices_main_BK.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ontarioenergyboard-my.sharepoint.com/Applications%20Department/Department%20Applications/Application%20Review%20Process/Rec%20#1 - Application Filing Requirements/Testing Protocols for Models and Appendices/2014 IRM Rate Generator_V2.3_FOR TESTING.xlsm?20E154AE" TargetMode="External"/><Relationship Id="rId1" Type="http://schemas.openxmlformats.org/officeDocument/2006/relationships/externalLinkPath" Target="file:///\\20E154AE\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tarioenergyboard-my.sharepoint.com/Users/Manuela/AppData/Local/Microsoft/Windows/INetCache/Content.Outlook/Q0G6ZFYC/Centre%20Wellington_2018%202018%20CoS%20Data%20Storage%20201711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nance/Finance%20Division%20Access/Budget%20Reports/2024%20Budget/CIR%202025%20Application%20Submissions/Capital/2024_Filing_Requirements_Chapter2_Appendices_1.0_2023062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ntarioenergyboard-my.sharepoint.com/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tarioenergyboard-my.sharepoint.com/Applications%20Department/Department%20Applications/Rates/2013%20Electricity%20Rates/$Models/Final%202013%20IRM%20R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tarioenergyboard-my.sharepoint.com/Home/Market%20Operations/Department%20Applications/Reports/Rates/Electricity%20Rates%20-%20Billing%20Determinants%20Database/2012%20IRM%20DEVELOPMENT/2012%20IRM%20MODEL%20(2ND%20AND%203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row r="26">
          <cell r="E26">
            <v>2019</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Updates"/>
      <sheetName val="Table of Content"/>
      <sheetName val="0.1 LDC Info"/>
      <sheetName val="0.2 Customer Classes"/>
      <sheetName val="0.3 Templ Event Log"/>
      <sheetName val="Exhibit 1 -&gt;"/>
      <sheetName val="1.1 Trial Balance Summary"/>
      <sheetName val="1.2.TB Historical Balances"/>
      <sheetName val="1.3 TB Projected Balances"/>
      <sheetName val="1.4 TB Variance Analysis"/>
      <sheetName val="1.5 Organizational Structure"/>
      <sheetName val="1.6 Corporate Structure"/>
      <sheetName val="Exhibit 2 -&gt;"/>
      <sheetName val="2.1. Rate Base Trend "/>
      <sheetName val="Rate Base using Gross"/>
      <sheetName val="2.2 RateBase VarAnalysis"/>
      <sheetName val="2.3 Summary of Capital Projects"/>
      <sheetName val="2.4 Var Capital Expenditures"/>
      <sheetName val="Sheet1"/>
      <sheetName val="FIXED ASSET CONTINUITY STMT -&gt;"/>
      <sheetName val="2.5 Service Life Comp"/>
      <sheetName val="2.6 Fixed Asset Cont Stmt"/>
      <sheetName val="2.7 Overhead"/>
      <sheetName val="DEPRECIATION EXPENSES -&gt;"/>
      <sheetName val="2.9 Depreciation Expenses"/>
      <sheetName val="2.10 DeprExp Bridge NewGAAP"/>
      <sheetName val="2.11 DeprExp Test NewGAAP"/>
      <sheetName val="2.12 Proposed REG Invest."/>
      <sheetName val="HD Deprec"/>
      <sheetName val="2.13 SQI"/>
      <sheetName val="Exhibit 3 -&gt;"/>
      <sheetName val="OPERATING REVENUES -&gt;"/>
      <sheetName val="3.1 Other Oper Rev Detail"/>
      <sheetName val="3.2 Other_Oper_Rev Sum"/>
      <sheetName val="LOAD FORECAST -&gt;"/>
      <sheetName val="3.10a Load Forecast Inputs"/>
      <sheetName val="3.10c Load Forecast Analysis"/>
      <sheetName val="3.10b LoadForecast"/>
      <sheetName val="Exhibit 4 -&gt;"/>
      <sheetName val="OM&amp;A -&gt;"/>
      <sheetName val="4.1 OM&amp;A_Detailed_Analysis"/>
      <sheetName val="4.2 OM&amp;A_Summary_Analys"/>
      <sheetName val="Exh 4 Tables"/>
      <sheetName val="Trends Graph of OMA HD Added"/>
      <sheetName val="4.3 OMA Programs"/>
      <sheetName val="4.4 OM&amp;A_Cost _Drivers(bakup)"/>
      <sheetName val="4.3a OMA Programs Variances FT"/>
      <sheetName val="4.4 OM&amp;A_Cost _Drivers"/>
      <sheetName val="4.5 Monthly Staff Lvl"/>
      <sheetName val="4.6 Yearly Staff Turnover"/>
      <sheetName val="4.7 Employee Costs"/>
      <sheetName val="4.7a Employee Cost Variance-FT"/>
      <sheetName val="4.10 Regulatory_Costs"/>
      <sheetName val="4.8. Charitable Donations"/>
      <sheetName val="4.9 OM&amp;A_per_Cust_FTEE"/>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ncy"/>
      <sheetName val="6.4 Calc of ROE on Deemed Basis"/>
      <sheetName val="6.5 Scorecard"/>
      <sheetName val="Exhibit 8 -&gt;"/>
      <sheetName val="8.1 Loss Factors"/>
      <sheetName val="8.2 IFRS Transition Costs"/>
      <sheetName val="Rate Design-&gt;"/>
      <sheetName val="A. Cost Allocation &amp; RevAllocn"/>
      <sheetName val="B. RateDesign"/>
      <sheetName val="B.a RateDesign FV Split-FT"/>
      <sheetName val="C. Res Rate Design"/>
      <sheetName val="D. Rev_Reconciliation"/>
      <sheetName val="E. Revenues at Curr Rates"/>
      <sheetName val="F.Cost Allocation"/>
      <sheetName val="Integrity Check"/>
      <sheetName val="Bill Impacts"/>
      <sheetName val="Bill Impact Summary"/>
      <sheetName val="Bill Impact - Res 10 Pct"/>
      <sheetName val="Bill Impact-Res 10 Pct Retailer"/>
      <sheetName val="Bill Impact - Residential 750"/>
      <sheetName val="Bill Impact - Res Retailers"/>
      <sheetName val="Bill Impact - Residential 1800"/>
      <sheetName val="Bill Impact - Res Retailers1800"/>
      <sheetName val="Bill Impact - Residential 3000"/>
      <sheetName val="Bill Impact - Res Retailers3000"/>
      <sheetName val="Bill Impact - GS&lt;50"/>
      <sheetName val="Bill Impact - GS&lt;50 Retailer"/>
      <sheetName val="Bill Impact - GS&lt;50 (2)"/>
      <sheetName val="Bill Impact - GS&lt;50 Retaile (2"/>
      <sheetName val="Bill Impact - GS&lt;50 (3)"/>
      <sheetName val="Bill Impact - GS&lt;50 Retaile (3)"/>
      <sheetName val="Bill Impact - GS&gt;50"/>
      <sheetName val="Bill Impact - GS&gt;50 (2)"/>
      <sheetName val="Bill Impact - GS&gt;50 (3)"/>
      <sheetName val="Bill Impact - GS&gt;50 (4)"/>
      <sheetName val="Bill Impact - GS&gt;50 (5)"/>
      <sheetName val="Bill Impact - Intermediate"/>
      <sheetName val="Bill Impact - USL"/>
      <sheetName val="Bill Impact - USL Retailer"/>
      <sheetName val="Bill Impact - Sentinel"/>
      <sheetName val="Bill Impact - Sentinel Retailer"/>
      <sheetName val="Bill Impact - StreetLight"/>
      <sheetName val="Intervener Tool"/>
      <sheetName val="Settlement Conference Tables"/>
    </sheetNames>
    <sheetDataSet>
      <sheetData sheetId="0"/>
      <sheetData sheetId="1"/>
      <sheetData sheetId="2">
        <row r="23">
          <cell r="E23">
            <v>2017</v>
          </cell>
        </row>
        <row r="25">
          <cell r="E25">
            <v>2018</v>
          </cell>
        </row>
        <row r="27">
          <cell r="E27">
            <v>2013</v>
          </cell>
        </row>
      </sheetData>
      <sheetData sheetId="3">
        <row r="13">
          <cell r="A13" t="str">
            <v>Residential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8">
          <cell r="F28">
            <v>44896468</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2.1.4 SAIDI SAIFI"/>
      <sheetName val="2.1.4_ServiceQuality"/>
      <sheetName val="2018 Adjusted SAIDI and SAIFI"/>
      <sheetName val="2019 Adjusted SAIDI and SAIFI"/>
      <sheetName val="2020"/>
      <sheetName val="2.1.4_ServiceQuality old"/>
      <sheetName val="App.2-H_Other_Oper_Rev"/>
      <sheetName val="Hidden_Other Revenue"/>
      <sheetName val="Several_Accounts"/>
      <sheetName val="App_2-I LF_CDM"/>
      <sheetName val="lists"/>
      <sheetName val="2.1.7  All Accounts"/>
      <sheetName val="App.2-IA_Load_Forecast_Instrct"/>
      <sheetName val="App.2-IB_Load_Forecast_Analysis"/>
      <sheetName val="2.1.2"/>
      <sheetName val="2.1.5.4"/>
      <sheetName val="App.2-JA_OM&amp;A_Summary_Analys"/>
      <sheetName val="Hidden_OM&amp;A Summary"/>
      <sheetName val="OM&amp;A_Expenses"/>
      <sheetName val="App.2-JB_OM&amp;A_Cost _Drivers"/>
      <sheetName val="App.2-JC_OMA Program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26">
          <cell r="E26"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D3" t="str">
            <v>B+C</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1F2C-E67E-48A8-84AF-743BFAD8B4DD}">
  <dimension ref="A1:R102"/>
  <sheetViews>
    <sheetView topLeftCell="A7" workbookViewId="0">
      <selection activeCell="A34" sqref="A34"/>
    </sheetView>
  </sheetViews>
  <sheetFormatPr defaultColWidth="8.5703125" defaultRowHeight="15" x14ac:dyDescent="0.25"/>
  <cols>
    <col min="1" max="1" width="37.7109375" style="10" customWidth="1"/>
    <col min="2" max="2" width="11.5703125" style="10" customWidth="1"/>
    <col min="3" max="17" width="16.140625" style="10" customWidth="1"/>
    <col min="18" max="16384" width="8.5703125" style="10"/>
  </cols>
  <sheetData>
    <row r="1" spans="1:15" s="2" customFormat="1" x14ac:dyDescent="0.25">
      <c r="A1" s="1"/>
      <c r="B1" s="1"/>
      <c r="C1" s="1"/>
      <c r="D1" s="1"/>
      <c r="E1" s="1"/>
      <c r="K1" s="3" t="s">
        <v>0</v>
      </c>
      <c r="L1" s="4" t="s">
        <v>112</v>
      </c>
    </row>
    <row r="2" spans="1:15" s="2" customFormat="1" x14ac:dyDescent="0.25">
      <c r="A2" s="1"/>
      <c r="B2" s="1"/>
      <c r="C2" s="1"/>
      <c r="D2" s="1"/>
      <c r="E2" s="1"/>
      <c r="K2" s="3" t="s">
        <v>1</v>
      </c>
      <c r="L2" s="5" t="s">
        <v>113</v>
      </c>
    </row>
    <row r="3" spans="1:15" s="2" customFormat="1" x14ac:dyDescent="0.25">
      <c r="A3" s="1"/>
      <c r="B3" s="1"/>
      <c r="C3" s="1"/>
      <c r="D3" s="1"/>
      <c r="E3" s="1"/>
      <c r="K3" s="3" t="s">
        <v>2</v>
      </c>
      <c r="L3" s="5">
        <v>5</v>
      </c>
    </row>
    <row r="4" spans="1:15" s="2" customFormat="1" x14ac:dyDescent="0.25">
      <c r="A4" s="6" t="s">
        <v>3</v>
      </c>
      <c r="B4" s="1"/>
      <c r="C4" s="1"/>
      <c r="D4" s="1"/>
      <c r="E4" s="1"/>
      <c r="K4" s="3" t="s">
        <v>4</v>
      </c>
      <c r="L4" s="5">
        <v>3</v>
      </c>
    </row>
    <row r="5" spans="1:15" s="2" customFormat="1" x14ac:dyDescent="0.25">
      <c r="A5" s="1"/>
      <c r="B5" s="1"/>
      <c r="C5" s="1"/>
      <c r="D5" s="1"/>
      <c r="E5" s="1"/>
      <c r="K5" s="3" t="s">
        <v>5</v>
      </c>
      <c r="L5" s="7"/>
    </row>
    <row r="6" spans="1:15" s="2" customFormat="1" x14ac:dyDescent="0.25">
      <c r="A6" s="1"/>
      <c r="B6" s="1"/>
      <c r="C6" s="1"/>
      <c r="D6" s="1"/>
      <c r="E6" s="1"/>
      <c r="K6" s="3"/>
      <c r="L6" s="4"/>
    </row>
    <row r="7" spans="1:15" s="2" customFormat="1" x14ac:dyDescent="0.25">
      <c r="A7" s="1"/>
      <c r="B7" s="1"/>
      <c r="C7" s="1"/>
      <c r="D7" s="1"/>
      <c r="E7" s="1"/>
      <c r="K7" s="3" t="s">
        <v>6</v>
      </c>
      <c r="L7" s="174">
        <v>45362</v>
      </c>
    </row>
    <row r="8" spans="1:15" s="2" customFormat="1" x14ac:dyDescent="0.25">
      <c r="A8" s="1"/>
      <c r="B8" s="1"/>
      <c r="C8" s="1"/>
      <c r="D8" s="1"/>
      <c r="E8" s="1"/>
      <c r="F8" s="1"/>
      <c r="G8" s="1"/>
      <c r="H8" s="1"/>
      <c r="I8" s="1"/>
      <c r="J8" s="1"/>
      <c r="M8" s="8"/>
      <c r="N8" s="8"/>
      <c r="O8" s="8"/>
    </row>
    <row r="9" spans="1:15" s="2" customFormat="1" ht="18" x14ac:dyDescent="0.25">
      <c r="A9" s="179" t="s">
        <v>7</v>
      </c>
      <c r="B9" s="179"/>
      <c r="C9" s="179"/>
      <c r="D9" s="179"/>
      <c r="E9" s="179"/>
      <c r="F9" s="179"/>
      <c r="G9" s="179"/>
      <c r="H9" s="179"/>
      <c r="I9" s="179"/>
      <c r="J9" s="179"/>
      <c r="K9" s="179"/>
      <c r="L9" s="179"/>
      <c r="M9" s="8"/>
      <c r="N9" s="8"/>
      <c r="O9" s="8"/>
    </row>
    <row r="10" spans="1:15" s="2" customFormat="1" ht="18" x14ac:dyDescent="0.25">
      <c r="A10" s="179" t="s">
        <v>8</v>
      </c>
      <c r="B10" s="179"/>
      <c r="C10" s="179"/>
      <c r="D10" s="179"/>
      <c r="E10" s="179"/>
      <c r="F10" s="179"/>
      <c r="G10" s="179"/>
      <c r="H10" s="179"/>
      <c r="I10" s="179"/>
      <c r="J10" s="179"/>
      <c r="K10" s="179"/>
      <c r="L10" s="179"/>
      <c r="M10" s="8"/>
      <c r="N10" s="8"/>
      <c r="O10" s="8"/>
    </row>
    <row r="11" spans="1:15" s="2" customFormat="1" ht="18" x14ac:dyDescent="0.25">
      <c r="A11" s="9"/>
      <c r="B11" s="9"/>
      <c r="C11" s="9"/>
      <c r="D11" s="9"/>
      <c r="E11" s="9"/>
      <c r="F11" s="9"/>
      <c r="G11" s="9"/>
      <c r="H11" s="9"/>
      <c r="I11" s="9"/>
      <c r="J11" s="9"/>
      <c r="K11" s="9"/>
      <c r="L11" s="9"/>
      <c r="M11" s="8"/>
      <c r="N11" s="8"/>
      <c r="O11" s="8"/>
    </row>
    <row r="12" spans="1:15" x14ac:dyDescent="0.25">
      <c r="A12" s="180" t="s">
        <v>9</v>
      </c>
      <c r="B12" s="180"/>
      <c r="C12" s="180"/>
      <c r="D12" s="180"/>
      <c r="E12" s="180"/>
      <c r="F12" s="180"/>
      <c r="G12" s="180"/>
      <c r="H12" s="180"/>
      <c r="I12" s="1"/>
      <c r="J12" s="1"/>
    </row>
    <row r="13" spans="1:15" x14ac:dyDescent="0.25">
      <c r="A13" s="180" t="s">
        <v>10</v>
      </c>
      <c r="B13" s="180"/>
      <c r="C13" s="180"/>
      <c r="D13" s="180"/>
      <c r="E13" s="180"/>
      <c r="F13" s="180"/>
      <c r="G13" s="180"/>
      <c r="H13" s="180"/>
      <c r="I13" s="1"/>
      <c r="J13" s="1"/>
    </row>
    <row r="14" spans="1:15" x14ac:dyDescent="0.25">
      <c r="A14" s="181" t="s">
        <v>11</v>
      </c>
      <c r="B14" s="181"/>
      <c r="C14" s="181"/>
      <c r="D14" s="181"/>
      <c r="E14" s="181"/>
      <c r="F14" s="181"/>
      <c r="G14" s="181"/>
      <c r="H14" s="11"/>
      <c r="I14" s="1"/>
      <c r="J14" s="1"/>
    </row>
    <row r="15" spans="1:15" x14ac:dyDescent="0.25">
      <c r="A15" s="181" t="s">
        <v>12</v>
      </c>
      <c r="B15" s="181"/>
      <c r="C15" s="181"/>
      <c r="D15" s="181"/>
      <c r="E15" s="181"/>
      <c r="F15" s="181"/>
      <c r="G15" s="181"/>
      <c r="H15" s="11"/>
      <c r="I15" s="1"/>
      <c r="J15" s="1"/>
    </row>
    <row r="16" spans="1:15" ht="15.75" x14ac:dyDescent="0.25">
      <c r="A16" s="12"/>
      <c r="B16" s="1"/>
      <c r="C16" s="1"/>
      <c r="D16" s="1"/>
      <c r="E16" s="1"/>
      <c r="F16" s="1"/>
      <c r="G16" s="1"/>
      <c r="H16" s="1"/>
      <c r="I16" s="1"/>
      <c r="J16" s="1"/>
    </row>
    <row r="17" spans="1:17" ht="15" customHeight="1" x14ac:dyDescent="0.25">
      <c r="A17" s="177" t="s">
        <v>13</v>
      </c>
      <c r="B17" s="177"/>
      <c r="C17" s="177"/>
      <c r="D17" s="177"/>
      <c r="E17" s="177"/>
      <c r="F17" s="177"/>
      <c r="G17" s="177"/>
      <c r="H17" s="177"/>
      <c r="I17" s="177"/>
      <c r="J17" s="177"/>
      <c r="K17" s="177"/>
    </row>
    <row r="18" spans="1:17" ht="15.75" customHeight="1" x14ac:dyDescent="0.25">
      <c r="A18" s="177" t="s">
        <v>14</v>
      </c>
      <c r="B18" s="177"/>
      <c r="C18" s="177"/>
      <c r="D18" s="177"/>
      <c r="E18" s="177"/>
      <c r="F18" s="177"/>
      <c r="G18" s="177"/>
      <c r="H18" s="177"/>
      <c r="I18" s="177"/>
      <c r="J18" s="177"/>
    </row>
    <row r="19" spans="1:17" ht="15.75" customHeight="1" x14ac:dyDescent="0.25">
      <c r="A19" s="178" t="s">
        <v>15</v>
      </c>
      <c r="B19" s="178"/>
      <c r="C19" s="178"/>
      <c r="D19" s="178"/>
      <c r="E19" s="178"/>
      <c r="F19" s="178"/>
      <c r="G19" s="178"/>
      <c r="H19" s="178"/>
      <c r="I19" s="178"/>
      <c r="J19" s="13"/>
    </row>
    <row r="20" spans="1:17" ht="15.75" customHeight="1" x14ac:dyDescent="0.25">
      <c r="A20" s="14" t="s">
        <v>16</v>
      </c>
      <c r="B20" s="13"/>
      <c r="C20" s="13"/>
      <c r="D20" s="13"/>
      <c r="E20" s="13"/>
      <c r="F20" s="13"/>
      <c r="G20" s="13"/>
      <c r="H20" s="13"/>
      <c r="I20" s="13"/>
      <c r="J20" s="13"/>
    </row>
    <row r="21" spans="1:17" x14ac:dyDescent="0.25">
      <c r="A21" s="15" t="s">
        <v>17</v>
      </c>
      <c r="B21" s="10" t="s">
        <v>18</v>
      </c>
      <c r="H21" s="1"/>
      <c r="I21" s="1"/>
      <c r="J21" s="1"/>
    </row>
    <row r="22" spans="1:17" x14ac:dyDescent="0.25">
      <c r="B22" s="11" t="s">
        <v>19</v>
      </c>
      <c r="H22" s="1"/>
      <c r="I22" s="1"/>
      <c r="J22" s="1"/>
    </row>
    <row r="23" spans="1:17" x14ac:dyDescent="0.25">
      <c r="B23" s="10" t="s">
        <v>20</v>
      </c>
      <c r="H23" s="1"/>
      <c r="I23" s="1"/>
      <c r="J23" s="1"/>
    </row>
    <row r="24" spans="1:17" x14ac:dyDescent="0.25">
      <c r="B24" s="16" t="s">
        <v>21</v>
      </c>
      <c r="H24" s="1"/>
      <c r="I24" s="1"/>
      <c r="J24" s="1"/>
    </row>
    <row r="25" spans="1:17" ht="12.75" customHeight="1" x14ac:dyDescent="0.25">
      <c r="B25" s="16" t="s">
        <v>22</v>
      </c>
      <c r="H25" s="1"/>
      <c r="I25" s="1"/>
      <c r="J25" s="1"/>
    </row>
    <row r="26" spans="1:17" ht="12.75" customHeight="1" x14ac:dyDescent="0.25">
      <c r="A26" s="16"/>
      <c r="H26" s="1"/>
      <c r="I26" s="1"/>
      <c r="J26" s="1"/>
    </row>
    <row r="27" spans="1:17" x14ac:dyDescent="0.25">
      <c r="A27" s="15" t="s">
        <v>23</v>
      </c>
      <c r="B27" s="10" t="s">
        <v>24</v>
      </c>
      <c r="H27" s="1"/>
      <c r="I27" s="1"/>
      <c r="J27" s="1"/>
    </row>
    <row r="28" spans="1:17" x14ac:dyDescent="0.25">
      <c r="B28" s="10" t="s">
        <v>25</v>
      </c>
      <c r="H28" s="1"/>
      <c r="I28" s="1"/>
      <c r="J28" s="1"/>
    </row>
    <row r="29" spans="1:17" x14ac:dyDescent="0.25">
      <c r="H29" s="1"/>
      <c r="I29" s="1"/>
      <c r="J29" s="1"/>
    </row>
    <row r="30" spans="1:17" ht="18" x14ac:dyDescent="0.25">
      <c r="A30" s="9" t="s">
        <v>26</v>
      </c>
      <c r="B30" s="1"/>
      <c r="C30" s="17" t="s">
        <v>27</v>
      </c>
      <c r="D30" s="17" t="s">
        <v>27</v>
      </c>
      <c r="E30" s="17" t="s">
        <v>27</v>
      </c>
      <c r="F30" s="17" t="s">
        <v>27</v>
      </c>
      <c r="G30" s="17" t="s">
        <v>27</v>
      </c>
      <c r="H30" s="17"/>
      <c r="I30" s="17" t="s">
        <v>27</v>
      </c>
      <c r="J30" s="17" t="s">
        <v>27</v>
      </c>
      <c r="K30" s="17" t="s">
        <v>27</v>
      </c>
      <c r="L30" s="17" t="s">
        <v>27</v>
      </c>
    </row>
    <row r="31" spans="1:17" x14ac:dyDescent="0.25">
      <c r="A31" s="18" t="s">
        <v>29</v>
      </c>
      <c r="B31" s="1"/>
      <c r="C31" s="19">
        <f t="shared" ref="C31:G31" si="0">D31-1</f>
        <v>2015</v>
      </c>
      <c r="D31" s="19">
        <f t="shared" si="0"/>
        <v>2016</v>
      </c>
      <c r="E31" s="19">
        <f t="shared" si="0"/>
        <v>2017</v>
      </c>
      <c r="F31" s="19">
        <f t="shared" si="0"/>
        <v>2018</v>
      </c>
      <c r="G31" s="19">
        <f t="shared" si="0"/>
        <v>2019</v>
      </c>
      <c r="H31" s="19">
        <f>I31-1</f>
        <v>2020</v>
      </c>
      <c r="I31" s="19">
        <f t="shared" ref="I31:L31" si="1">J31-1</f>
        <v>2021</v>
      </c>
      <c r="J31" s="19">
        <f t="shared" si="1"/>
        <v>2022</v>
      </c>
      <c r="K31" s="19">
        <f t="shared" si="1"/>
        <v>2023</v>
      </c>
      <c r="L31" s="19">
        <f t="shared" si="1"/>
        <v>2024</v>
      </c>
      <c r="M31" s="19">
        <v>2025</v>
      </c>
      <c r="N31" s="19">
        <f>M31+1</f>
        <v>2026</v>
      </c>
      <c r="O31" s="19">
        <f>N31+1</f>
        <v>2027</v>
      </c>
      <c r="P31" s="19">
        <f>O31+1</f>
        <v>2028</v>
      </c>
      <c r="Q31" s="19">
        <f>P31+1</f>
        <v>2029</v>
      </c>
    </row>
    <row r="32" spans="1:17" x14ac:dyDescent="0.25">
      <c r="A32" s="3" t="s">
        <v>30</v>
      </c>
      <c r="B32" s="1"/>
      <c r="C32" s="1"/>
      <c r="D32" s="1"/>
      <c r="E32" s="1"/>
      <c r="F32" s="1"/>
      <c r="G32" s="1"/>
      <c r="H32" s="1"/>
      <c r="I32" s="1"/>
      <c r="J32" s="1"/>
      <c r="K32" s="1"/>
      <c r="L32" s="1"/>
      <c r="M32" s="1"/>
      <c r="N32" s="1"/>
      <c r="O32" s="1"/>
      <c r="P32" s="1"/>
      <c r="Q32" s="1"/>
    </row>
    <row r="33" spans="1:17" x14ac:dyDescent="0.25">
      <c r="A33" s="20" t="s">
        <v>31</v>
      </c>
      <c r="B33" s="1"/>
      <c r="C33" s="1"/>
      <c r="D33" s="1"/>
      <c r="E33" s="1"/>
      <c r="F33" s="173"/>
      <c r="G33" s="1"/>
      <c r="H33" s="1"/>
      <c r="I33" s="1"/>
      <c r="J33" s="1"/>
      <c r="K33" s="1"/>
      <c r="L33" s="1"/>
      <c r="M33" s="1"/>
      <c r="N33" s="1"/>
      <c r="O33" s="1"/>
      <c r="P33" s="1"/>
      <c r="Q33" s="1"/>
    </row>
    <row r="34" spans="1:17" x14ac:dyDescent="0.25">
      <c r="A34" s="163" t="s">
        <v>32</v>
      </c>
      <c r="B34" s="1"/>
      <c r="C34" s="21">
        <v>0</v>
      </c>
      <c r="D34" s="21">
        <v>2129811.3199999998</v>
      </c>
      <c r="E34" s="21">
        <v>13401.749999999998</v>
      </c>
      <c r="F34" s="21">
        <v>605433.24</v>
      </c>
      <c r="G34" s="21">
        <v>4078281.6</v>
      </c>
      <c r="H34" s="21">
        <v>800073.26000000013</v>
      </c>
      <c r="I34" s="21">
        <v>816636.91999999981</v>
      </c>
      <c r="J34" s="21">
        <v>142990.50999999998</v>
      </c>
      <c r="K34" s="21">
        <v>225156.3899999999</v>
      </c>
      <c r="L34" s="21">
        <v>2805000</v>
      </c>
      <c r="M34" s="21">
        <v>2624879.4530915492</v>
      </c>
      <c r="N34" s="21">
        <v>2760424.1932664434</v>
      </c>
      <c r="O34" s="21">
        <v>2901074.2430740707</v>
      </c>
      <c r="P34" s="21">
        <v>3035271.0312387673</v>
      </c>
      <c r="Q34" s="21">
        <v>3221385.0646603815</v>
      </c>
    </row>
    <row r="35" spans="1:17" x14ac:dyDescent="0.25">
      <c r="A35" s="163" t="s">
        <v>33</v>
      </c>
      <c r="B35" s="1"/>
      <c r="C35" s="21">
        <v>0</v>
      </c>
      <c r="D35" s="21">
        <v>0</v>
      </c>
      <c r="E35" s="21">
        <v>0</v>
      </c>
      <c r="F35" s="21">
        <v>0</v>
      </c>
      <c r="G35" s="21">
        <v>0</v>
      </c>
      <c r="H35" s="21">
        <v>0</v>
      </c>
      <c r="I35" s="21">
        <v>0</v>
      </c>
      <c r="J35" s="21">
        <v>0</v>
      </c>
      <c r="K35" s="21">
        <v>0</v>
      </c>
      <c r="L35" s="21">
        <v>0</v>
      </c>
      <c r="M35" s="21">
        <v>0</v>
      </c>
      <c r="N35" s="21">
        <v>0</v>
      </c>
      <c r="O35" s="21">
        <v>0</v>
      </c>
      <c r="P35" s="21">
        <v>0</v>
      </c>
      <c r="Q35" s="21">
        <v>0</v>
      </c>
    </row>
    <row r="36" spans="1:17" x14ac:dyDescent="0.25">
      <c r="A36" s="1" t="s">
        <v>34</v>
      </c>
      <c r="B36" s="1"/>
      <c r="C36" s="21">
        <v>0</v>
      </c>
      <c r="D36" s="21">
        <v>0</v>
      </c>
      <c r="E36" s="21">
        <v>0</v>
      </c>
      <c r="F36" s="21">
        <v>0</v>
      </c>
      <c r="G36" s="21">
        <v>0</v>
      </c>
      <c r="H36" s="21">
        <v>0</v>
      </c>
      <c r="I36" s="21">
        <v>0</v>
      </c>
      <c r="J36" s="21">
        <v>0</v>
      </c>
      <c r="K36" s="21">
        <v>0</v>
      </c>
      <c r="L36" s="21">
        <v>0</v>
      </c>
      <c r="M36" s="21">
        <v>0</v>
      </c>
      <c r="N36" s="21">
        <v>0</v>
      </c>
      <c r="O36" s="21">
        <v>0</v>
      </c>
      <c r="P36" s="21">
        <v>0</v>
      </c>
      <c r="Q36" s="21">
        <v>0</v>
      </c>
    </row>
    <row r="37" spans="1:17" x14ac:dyDescent="0.25">
      <c r="A37" s="1"/>
      <c r="B37" s="1"/>
      <c r="C37" s="1"/>
      <c r="D37" s="1"/>
      <c r="E37" s="1"/>
      <c r="F37" s="1"/>
      <c r="G37" s="1"/>
      <c r="H37" s="1"/>
      <c r="I37" s="1"/>
      <c r="J37" s="1"/>
      <c r="K37" s="1"/>
      <c r="L37" s="1"/>
      <c r="M37" s="1"/>
      <c r="N37" s="1"/>
      <c r="O37" s="1"/>
      <c r="P37" s="1"/>
      <c r="Q37" s="1"/>
    </row>
    <row r="38" spans="1:17" x14ac:dyDescent="0.25">
      <c r="A38" s="3" t="s">
        <v>35</v>
      </c>
      <c r="B38" s="1"/>
      <c r="C38" s="1"/>
      <c r="D38" s="1"/>
      <c r="E38" s="1"/>
      <c r="F38" s="1"/>
      <c r="G38" s="1"/>
      <c r="H38" s="1"/>
      <c r="I38" s="1"/>
      <c r="J38" s="1"/>
      <c r="K38" s="1"/>
      <c r="L38" s="1"/>
      <c r="M38" s="1"/>
      <c r="N38" s="1"/>
      <c r="O38" s="1"/>
      <c r="P38" s="1"/>
      <c r="Q38" s="1"/>
    </row>
    <row r="39" spans="1:17" x14ac:dyDescent="0.25">
      <c r="A39" s="20" t="s">
        <v>36</v>
      </c>
      <c r="B39" s="1"/>
      <c r="C39" s="1"/>
      <c r="D39" s="1"/>
      <c r="E39" s="1"/>
      <c r="F39" s="1"/>
      <c r="G39" s="1"/>
      <c r="H39" s="1"/>
      <c r="I39" s="1"/>
      <c r="J39" s="1"/>
      <c r="K39" s="1"/>
      <c r="L39" s="1"/>
      <c r="M39" s="1"/>
      <c r="N39" s="1"/>
      <c r="O39" s="1"/>
      <c r="P39" s="1"/>
      <c r="Q39" s="1"/>
    </row>
    <row r="40" spans="1:17" x14ac:dyDescent="0.25">
      <c r="A40" s="1" t="s">
        <v>32</v>
      </c>
      <c r="B40" s="1"/>
      <c r="C40" s="21">
        <v>0</v>
      </c>
      <c r="D40" s="21">
        <v>0</v>
      </c>
      <c r="E40" s="21">
        <v>0</v>
      </c>
      <c r="F40" s="21">
        <v>0</v>
      </c>
      <c r="G40" s="21">
        <v>0</v>
      </c>
      <c r="H40" s="21">
        <v>0</v>
      </c>
      <c r="I40" s="21">
        <v>0</v>
      </c>
      <c r="J40" s="21">
        <v>0</v>
      </c>
      <c r="K40" s="21">
        <v>0</v>
      </c>
      <c r="L40" s="21">
        <v>5000000</v>
      </c>
      <c r="M40" s="21">
        <v>3233937.7245481093</v>
      </c>
      <c r="N40" s="21">
        <v>3305897.2374448413</v>
      </c>
      <c r="O40" s="21">
        <v>3379892.3220280423</v>
      </c>
      <c r="P40" s="21">
        <v>3455716.5441048583</v>
      </c>
      <c r="Q40" s="21">
        <v>7067023.9078472722</v>
      </c>
    </row>
    <row r="41" spans="1:17" x14ac:dyDescent="0.25">
      <c r="A41" s="1" t="s">
        <v>33</v>
      </c>
      <c r="B41" s="1"/>
      <c r="C41" s="21">
        <v>0</v>
      </c>
      <c r="D41" s="21">
        <v>0</v>
      </c>
      <c r="E41" s="21">
        <v>0</v>
      </c>
      <c r="F41" s="21">
        <v>0</v>
      </c>
      <c r="G41" s="21">
        <v>0</v>
      </c>
      <c r="H41" s="21">
        <v>0</v>
      </c>
      <c r="I41" s="21">
        <v>0</v>
      </c>
      <c r="J41" s="21">
        <v>0</v>
      </c>
      <c r="K41" s="21">
        <v>0</v>
      </c>
      <c r="L41" s="21">
        <v>0</v>
      </c>
      <c r="M41" s="21">
        <v>0</v>
      </c>
      <c r="N41" s="21">
        <v>0</v>
      </c>
      <c r="O41" s="21">
        <v>0</v>
      </c>
      <c r="P41" s="21">
        <v>0</v>
      </c>
      <c r="Q41" s="21">
        <v>0</v>
      </c>
    </row>
    <row r="42" spans="1:17" x14ac:dyDescent="0.25">
      <c r="A42" s="1" t="s">
        <v>34</v>
      </c>
      <c r="B42" s="1"/>
      <c r="C42" s="21">
        <v>0</v>
      </c>
      <c r="D42" s="21">
        <v>0</v>
      </c>
      <c r="E42" s="21">
        <v>0</v>
      </c>
      <c r="F42" s="21">
        <v>0</v>
      </c>
      <c r="G42" s="21">
        <v>0</v>
      </c>
      <c r="H42" s="21">
        <v>0</v>
      </c>
      <c r="I42" s="21">
        <v>0</v>
      </c>
      <c r="J42" s="21">
        <v>0</v>
      </c>
      <c r="K42" s="21">
        <v>0</v>
      </c>
      <c r="L42" s="21">
        <v>0</v>
      </c>
      <c r="M42" s="21">
        <v>0</v>
      </c>
      <c r="N42" s="21">
        <v>0</v>
      </c>
      <c r="O42" s="21">
        <v>0</v>
      </c>
      <c r="P42" s="21">
        <v>0</v>
      </c>
      <c r="Q42" s="21">
        <v>0</v>
      </c>
    </row>
    <row r="43" spans="1:17" x14ac:dyDescent="0.25">
      <c r="A43" s="1"/>
      <c r="B43" s="1"/>
      <c r="C43" s="1"/>
      <c r="D43" s="1"/>
      <c r="E43" s="1"/>
      <c r="F43" s="1"/>
      <c r="G43" s="1"/>
      <c r="H43" s="1"/>
      <c r="I43" s="1"/>
      <c r="J43" s="1"/>
      <c r="K43" s="1"/>
      <c r="L43" s="1"/>
      <c r="M43" s="1"/>
      <c r="N43" s="1"/>
      <c r="O43" s="1"/>
      <c r="P43" s="1"/>
      <c r="Q43" s="1"/>
    </row>
    <row r="44" spans="1:17" x14ac:dyDescent="0.25">
      <c r="A44" s="3" t="s">
        <v>37</v>
      </c>
      <c r="B44" s="1"/>
      <c r="C44" s="1"/>
      <c r="D44" s="1"/>
      <c r="E44" s="1"/>
      <c r="F44" s="1"/>
      <c r="G44" s="1"/>
      <c r="H44" s="1"/>
      <c r="I44" s="1"/>
      <c r="J44" s="1"/>
      <c r="K44" s="1"/>
      <c r="L44" s="1"/>
      <c r="M44" s="1"/>
      <c r="N44" s="1"/>
      <c r="O44" s="1"/>
      <c r="P44" s="1"/>
      <c r="Q44" s="1"/>
    </row>
    <row r="45" spans="1:17" x14ac:dyDescent="0.25">
      <c r="A45" s="20" t="s">
        <v>38</v>
      </c>
      <c r="B45" s="1"/>
      <c r="C45" s="1"/>
      <c r="D45" s="1"/>
      <c r="E45" s="1"/>
      <c r="F45" s="1"/>
      <c r="G45" s="1"/>
      <c r="H45" s="1"/>
      <c r="I45" s="1"/>
      <c r="J45" s="1"/>
      <c r="K45" s="1"/>
      <c r="L45" s="1"/>
      <c r="M45" s="1"/>
      <c r="N45" s="1"/>
      <c r="O45" s="1"/>
      <c r="P45" s="1"/>
      <c r="Q45" s="1"/>
    </row>
    <row r="46" spans="1:17" x14ac:dyDescent="0.25">
      <c r="A46" s="1" t="s">
        <v>32</v>
      </c>
      <c r="B46" s="1"/>
      <c r="C46" s="21">
        <v>0</v>
      </c>
      <c r="D46" s="21">
        <v>0</v>
      </c>
      <c r="E46" s="21">
        <v>0</v>
      </c>
      <c r="F46" s="21">
        <v>0</v>
      </c>
      <c r="G46" s="21">
        <v>0</v>
      </c>
      <c r="H46" s="21">
        <v>0</v>
      </c>
      <c r="I46" s="21">
        <v>0</v>
      </c>
      <c r="J46" s="21">
        <v>0</v>
      </c>
      <c r="K46" s="21">
        <v>0</v>
      </c>
      <c r="L46" s="21">
        <v>0</v>
      </c>
      <c r="M46" s="21">
        <v>0</v>
      </c>
      <c r="N46" s="21">
        <v>0</v>
      </c>
      <c r="O46" s="21">
        <v>0</v>
      </c>
      <c r="P46" s="21">
        <v>0</v>
      </c>
      <c r="Q46" s="21">
        <v>0</v>
      </c>
    </row>
    <row r="47" spans="1:17" x14ac:dyDescent="0.25">
      <c r="A47" s="1" t="s">
        <v>33</v>
      </c>
      <c r="B47" s="1"/>
      <c r="C47" s="21">
        <v>0</v>
      </c>
      <c r="D47" s="21">
        <v>0</v>
      </c>
      <c r="E47" s="21">
        <v>0</v>
      </c>
      <c r="F47" s="21">
        <v>0</v>
      </c>
      <c r="G47" s="21">
        <v>0</v>
      </c>
      <c r="H47" s="21">
        <v>0</v>
      </c>
      <c r="I47" s="21">
        <v>0</v>
      </c>
      <c r="J47" s="21">
        <v>0</v>
      </c>
      <c r="K47" s="21">
        <v>0</v>
      </c>
      <c r="L47" s="21">
        <v>0</v>
      </c>
      <c r="M47" s="21">
        <v>0</v>
      </c>
      <c r="N47" s="21">
        <v>0</v>
      </c>
      <c r="O47" s="21">
        <v>0</v>
      </c>
      <c r="P47" s="21">
        <v>0</v>
      </c>
      <c r="Q47" s="21">
        <v>0</v>
      </c>
    </row>
    <row r="48" spans="1:17" x14ac:dyDescent="0.25">
      <c r="A48" s="1" t="s">
        <v>34</v>
      </c>
      <c r="B48" s="1"/>
      <c r="C48" s="21">
        <v>0</v>
      </c>
      <c r="D48" s="21">
        <v>0</v>
      </c>
      <c r="E48" s="21">
        <v>0</v>
      </c>
      <c r="F48" s="21">
        <v>0</v>
      </c>
      <c r="G48" s="21">
        <v>0</v>
      </c>
      <c r="H48" s="21">
        <v>0</v>
      </c>
      <c r="I48" s="21">
        <v>0</v>
      </c>
      <c r="J48" s="21">
        <v>0</v>
      </c>
      <c r="K48" s="21">
        <v>0</v>
      </c>
      <c r="L48" s="21">
        <v>0</v>
      </c>
      <c r="M48" s="21">
        <v>0</v>
      </c>
      <c r="N48" s="21">
        <v>0</v>
      </c>
      <c r="O48" s="21">
        <v>0</v>
      </c>
      <c r="P48" s="21">
        <v>0</v>
      </c>
      <c r="Q48" s="21">
        <v>0</v>
      </c>
    </row>
    <row r="49" spans="1:18" x14ac:dyDescent="0.25">
      <c r="A49" s="1"/>
      <c r="B49" s="1"/>
      <c r="C49" s="1"/>
      <c r="D49" s="1"/>
      <c r="E49" s="1"/>
      <c r="F49" s="1"/>
      <c r="G49" s="1"/>
      <c r="H49" s="1"/>
      <c r="I49" s="1"/>
      <c r="J49" s="1"/>
      <c r="K49" s="1"/>
      <c r="L49" s="1"/>
      <c r="M49" s="1"/>
      <c r="N49" s="1"/>
      <c r="O49" s="1"/>
      <c r="P49" s="1"/>
      <c r="Q49" s="1"/>
    </row>
    <row r="50" spans="1:18" x14ac:dyDescent="0.25">
      <c r="A50" s="3" t="s">
        <v>39</v>
      </c>
      <c r="B50" s="1"/>
      <c r="C50" s="1"/>
      <c r="D50" s="1"/>
      <c r="E50" s="1"/>
      <c r="F50" s="1"/>
      <c r="G50" s="1"/>
      <c r="H50" s="1"/>
      <c r="I50" s="1"/>
      <c r="J50" s="1"/>
      <c r="K50" s="1"/>
      <c r="L50" s="1"/>
      <c r="M50" s="1"/>
      <c r="N50" s="1"/>
      <c r="O50" s="1"/>
      <c r="P50" s="1"/>
      <c r="Q50" s="1"/>
    </row>
    <row r="51" spans="1:18" x14ac:dyDescent="0.25">
      <c r="A51" s="20" t="s">
        <v>38</v>
      </c>
      <c r="B51" s="1"/>
      <c r="C51" s="1"/>
      <c r="D51" s="1"/>
      <c r="E51" s="1"/>
      <c r="F51" s="1"/>
      <c r="G51" s="1"/>
      <c r="H51" s="1"/>
      <c r="I51" s="1"/>
      <c r="J51" s="1"/>
      <c r="K51" s="1"/>
      <c r="L51" s="1"/>
      <c r="M51" s="1"/>
      <c r="N51" s="1"/>
      <c r="O51" s="1"/>
      <c r="P51" s="1"/>
      <c r="Q51" s="1"/>
    </row>
    <row r="52" spans="1:18" x14ac:dyDescent="0.25">
      <c r="A52" s="1" t="s">
        <v>32</v>
      </c>
      <c r="B52" s="1"/>
      <c r="C52" s="21">
        <v>0</v>
      </c>
      <c r="D52" s="21">
        <v>0</v>
      </c>
      <c r="E52" s="21">
        <v>0</v>
      </c>
      <c r="F52" s="21">
        <v>0</v>
      </c>
      <c r="G52" s="21">
        <v>0</v>
      </c>
      <c r="H52" s="21">
        <v>0</v>
      </c>
      <c r="I52" s="21">
        <v>0</v>
      </c>
      <c r="J52" s="21">
        <v>0</v>
      </c>
      <c r="K52" s="21">
        <v>0</v>
      </c>
      <c r="L52" s="21">
        <v>0</v>
      </c>
      <c r="M52" s="21">
        <v>0</v>
      </c>
      <c r="N52" s="21">
        <v>0</v>
      </c>
      <c r="O52" s="21">
        <v>0</v>
      </c>
      <c r="P52" s="21">
        <v>0</v>
      </c>
      <c r="Q52" s="21">
        <v>0</v>
      </c>
    </row>
    <row r="53" spans="1:18" x14ac:dyDescent="0.25">
      <c r="A53" s="1" t="s">
        <v>33</v>
      </c>
      <c r="B53" s="1"/>
      <c r="C53" s="21">
        <v>0</v>
      </c>
      <c r="D53" s="21">
        <v>0</v>
      </c>
      <c r="E53" s="21">
        <v>0</v>
      </c>
      <c r="F53" s="21">
        <v>0</v>
      </c>
      <c r="G53" s="21">
        <v>0</v>
      </c>
      <c r="H53" s="21">
        <v>0</v>
      </c>
      <c r="I53" s="21">
        <v>0</v>
      </c>
      <c r="J53" s="21">
        <v>0</v>
      </c>
      <c r="K53" s="21">
        <v>0</v>
      </c>
      <c r="L53" s="21">
        <v>0</v>
      </c>
      <c r="M53" s="21">
        <v>0</v>
      </c>
      <c r="N53" s="21">
        <v>0</v>
      </c>
      <c r="O53" s="21">
        <v>0</v>
      </c>
      <c r="P53" s="21">
        <v>0</v>
      </c>
      <c r="Q53" s="21">
        <v>0</v>
      </c>
    </row>
    <row r="54" spans="1:18" x14ac:dyDescent="0.25">
      <c r="A54" s="1" t="s">
        <v>34</v>
      </c>
      <c r="B54" s="1"/>
      <c r="C54" s="21">
        <v>0</v>
      </c>
      <c r="D54" s="21">
        <v>0</v>
      </c>
      <c r="E54" s="21">
        <v>0</v>
      </c>
      <c r="F54" s="21">
        <v>0</v>
      </c>
      <c r="G54" s="21">
        <v>0</v>
      </c>
      <c r="H54" s="21">
        <v>0</v>
      </c>
      <c r="I54" s="21">
        <v>0</v>
      </c>
      <c r="J54" s="21">
        <v>0</v>
      </c>
      <c r="K54" s="21">
        <v>0</v>
      </c>
      <c r="L54" s="21">
        <v>0</v>
      </c>
      <c r="M54" s="21">
        <v>0</v>
      </c>
      <c r="N54" s="21">
        <v>0</v>
      </c>
      <c r="O54" s="21">
        <v>0</v>
      </c>
      <c r="P54" s="21">
        <v>0</v>
      </c>
      <c r="Q54" s="21">
        <v>0</v>
      </c>
    </row>
    <row r="55" spans="1:18" x14ac:dyDescent="0.25">
      <c r="A55" s="1"/>
      <c r="B55" s="1"/>
      <c r="C55" s="1"/>
      <c r="D55" s="1"/>
      <c r="E55" s="1"/>
      <c r="F55" s="1"/>
      <c r="G55" s="1"/>
      <c r="H55" s="1"/>
      <c r="I55" s="1"/>
      <c r="J55" s="1"/>
      <c r="K55" s="1"/>
      <c r="L55" s="1"/>
      <c r="M55" s="1"/>
      <c r="N55" s="1"/>
      <c r="O55" s="1"/>
      <c r="P55" s="1"/>
      <c r="Q55" s="1"/>
    </row>
    <row r="56" spans="1:18" x14ac:dyDescent="0.25">
      <c r="A56" s="3" t="s">
        <v>40</v>
      </c>
      <c r="B56" s="1"/>
      <c r="C56" s="1"/>
      <c r="D56" s="1"/>
      <c r="E56" s="1"/>
      <c r="F56" s="1"/>
      <c r="G56" s="1"/>
      <c r="H56" s="1"/>
      <c r="I56" s="1"/>
      <c r="J56" s="1"/>
      <c r="K56" s="1"/>
      <c r="L56" s="1"/>
      <c r="M56" s="1"/>
      <c r="N56" s="1"/>
      <c r="O56" s="1"/>
      <c r="P56" s="1"/>
      <c r="Q56" s="1"/>
    </row>
    <row r="57" spans="1:18" x14ac:dyDescent="0.25">
      <c r="A57" s="20" t="s">
        <v>38</v>
      </c>
      <c r="B57" s="1"/>
      <c r="C57" s="1"/>
      <c r="D57" s="1"/>
      <c r="E57" s="1"/>
      <c r="F57" s="1"/>
      <c r="G57" s="1"/>
      <c r="H57" s="1"/>
      <c r="I57" s="1"/>
      <c r="J57" s="1"/>
      <c r="K57" s="1"/>
      <c r="L57" s="1"/>
      <c r="M57" s="1"/>
      <c r="N57" s="1"/>
      <c r="O57" s="1"/>
      <c r="P57" s="1"/>
      <c r="Q57" s="1"/>
    </row>
    <row r="58" spans="1:18" x14ac:dyDescent="0.25">
      <c r="A58" s="1" t="s">
        <v>32</v>
      </c>
      <c r="B58" s="1"/>
      <c r="C58" s="21">
        <v>0</v>
      </c>
      <c r="D58" s="21">
        <v>0</v>
      </c>
      <c r="E58" s="21">
        <v>0</v>
      </c>
      <c r="F58" s="21">
        <v>0</v>
      </c>
      <c r="G58" s="21">
        <v>0</v>
      </c>
      <c r="H58" s="21">
        <v>0</v>
      </c>
      <c r="I58" s="21">
        <v>0</v>
      </c>
      <c r="J58" s="21">
        <v>0</v>
      </c>
      <c r="K58" s="21">
        <v>0</v>
      </c>
      <c r="L58" s="21">
        <v>0</v>
      </c>
      <c r="M58" s="21">
        <v>0</v>
      </c>
      <c r="N58" s="21">
        <v>0</v>
      </c>
      <c r="O58" s="21">
        <v>0</v>
      </c>
      <c r="P58" s="21">
        <v>0</v>
      </c>
      <c r="Q58" s="21">
        <v>0</v>
      </c>
    </row>
    <row r="59" spans="1:18" x14ac:dyDescent="0.25">
      <c r="A59" s="1" t="s">
        <v>33</v>
      </c>
      <c r="B59" s="1"/>
      <c r="C59" s="21">
        <v>0</v>
      </c>
      <c r="D59" s="21">
        <v>0</v>
      </c>
      <c r="E59" s="21">
        <v>0</v>
      </c>
      <c r="F59" s="21">
        <v>0</v>
      </c>
      <c r="G59" s="21">
        <v>0</v>
      </c>
      <c r="H59" s="21">
        <v>0</v>
      </c>
      <c r="I59" s="21">
        <v>0</v>
      </c>
      <c r="J59" s="21">
        <v>0</v>
      </c>
      <c r="K59" s="21">
        <v>0</v>
      </c>
      <c r="L59" s="21">
        <v>0</v>
      </c>
      <c r="M59" s="21">
        <v>0</v>
      </c>
      <c r="N59" s="21">
        <v>0</v>
      </c>
      <c r="O59" s="21">
        <v>0</v>
      </c>
      <c r="P59" s="21">
        <v>0</v>
      </c>
      <c r="Q59" s="21">
        <v>0</v>
      </c>
    </row>
    <row r="60" spans="1:18" x14ac:dyDescent="0.25">
      <c r="A60" s="1" t="s">
        <v>34</v>
      </c>
      <c r="B60" s="1"/>
      <c r="C60" s="21">
        <v>0</v>
      </c>
      <c r="D60" s="21">
        <v>0</v>
      </c>
      <c r="E60" s="21">
        <v>0</v>
      </c>
      <c r="F60" s="21">
        <v>0</v>
      </c>
      <c r="G60" s="21">
        <v>0</v>
      </c>
      <c r="H60" s="21">
        <v>0</v>
      </c>
      <c r="I60" s="21">
        <v>0</v>
      </c>
      <c r="J60" s="21">
        <v>0</v>
      </c>
      <c r="K60" s="21">
        <v>0</v>
      </c>
      <c r="L60" s="21">
        <v>0</v>
      </c>
      <c r="M60" s="21">
        <v>0</v>
      </c>
      <c r="N60" s="21">
        <v>0</v>
      </c>
      <c r="O60" s="21">
        <v>0</v>
      </c>
      <c r="P60" s="21">
        <v>0</v>
      </c>
      <c r="Q60" s="21">
        <v>0</v>
      </c>
    </row>
    <row r="61" spans="1:18" x14ac:dyDescent="0.25">
      <c r="A61" s="1"/>
      <c r="B61" s="1"/>
      <c r="C61" s="22"/>
      <c r="D61" s="22"/>
      <c r="E61" s="22"/>
      <c r="F61" s="22"/>
      <c r="G61" s="22"/>
      <c r="H61" s="22"/>
      <c r="I61" s="22"/>
      <c r="J61" s="22"/>
      <c r="K61" s="22"/>
      <c r="L61" s="22"/>
      <c r="M61" s="22"/>
      <c r="N61" s="22"/>
      <c r="O61" s="22"/>
      <c r="P61" s="22"/>
      <c r="Q61" s="22"/>
      <c r="R61" s="22"/>
    </row>
    <row r="62" spans="1:18" x14ac:dyDescent="0.25">
      <c r="A62" s="3" t="s">
        <v>41</v>
      </c>
      <c r="B62" s="3"/>
      <c r="C62" s="23">
        <f t="shared" ref="C62:G62" si="2">SUM(C58,C52,C46,C40,C34)</f>
        <v>0</v>
      </c>
      <c r="D62" s="23">
        <f t="shared" si="2"/>
        <v>2129811.3199999998</v>
      </c>
      <c r="E62" s="23">
        <f t="shared" si="2"/>
        <v>13401.749999999998</v>
      </c>
      <c r="F62" s="23">
        <f t="shared" si="2"/>
        <v>605433.24</v>
      </c>
      <c r="G62" s="23">
        <f t="shared" si="2"/>
        <v>4078281.6</v>
      </c>
      <c r="H62" s="23">
        <f t="shared" ref="H62:Q64" si="3">SUM(H58,H52,H46,H40,H34)</f>
        <v>800073.26000000013</v>
      </c>
      <c r="I62" s="23">
        <f t="shared" ref="I62:L62" si="4">SUM(I58,I52,I46,I40,I34)</f>
        <v>816636.91999999981</v>
      </c>
      <c r="J62" s="23">
        <f t="shared" si="4"/>
        <v>142990.50999999998</v>
      </c>
      <c r="K62" s="23">
        <f t="shared" si="4"/>
        <v>225156.3899999999</v>
      </c>
      <c r="L62" s="23">
        <f t="shared" si="4"/>
        <v>7805000</v>
      </c>
      <c r="M62" s="23">
        <f t="shared" si="3"/>
        <v>5858817.1776396586</v>
      </c>
      <c r="N62" s="23">
        <f t="shared" si="3"/>
        <v>6066321.4307112843</v>
      </c>
      <c r="O62" s="23">
        <f t="shared" si="3"/>
        <v>6280966.5651021134</v>
      </c>
      <c r="P62" s="23">
        <f t="shared" si="3"/>
        <v>6490987.5753436256</v>
      </c>
      <c r="Q62" s="23">
        <f t="shared" si="3"/>
        <v>10288408.972507654</v>
      </c>
      <c r="R62" s="22"/>
    </row>
    <row r="63" spans="1:18" x14ac:dyDescent="0.25">
      <c r="A63" s="3" t="s">
        <v>42</v>
      </c>
      <c r="B63" s="3"/>
      <c r="C63" s="23">
        <f t="shared" ref="C63:G63" si="5">SUM(C59,C53,C47,C41,C35)</f>
        <v>0</v>
      </c>
      <c r="D63" s="23">
        <f t="shared" si="5"/>
        <v>0</v>
      </c>
      <c r="E63" s="23">
        <f t="shared" si="5"/>
        <v>0</v>
      </c>
      <c r="F63" s="23">
        <f t="shared" si="5"/>
        <v>0</v>
      </c>
      <c r="G63" s="23">
        <f t="shared" si="5"/>
        <v>0</v>
      </c>
      <c r="H63" s="23">
        <f t="shared" si="3"/>
        <v>0</v>
      </c>
      <c r="I63" s="23">
        <f t="shared" ref="I63:L63" si="6">SUM(I59,I53,I47,I41,I35)</f>
        <v>0</v>
      </c>
      <c r="J63" s="23">
        <f t="shared" si="6"/>
        <v>0</v>
      </c>
      <c r="K63" s="23">
        <f t="shared" si="6"/>
        <v>0</v>
      </c>
      <c r="L63" s="23">
        <f t="shared" si="6"/>
        <v>0</v>
      </c>
      <c r="M63" s="23">
        <f t="shared" si="3"/>
        <v>0</v>
      </c>
      <c r="N63" s="23">
        <f t="shared" si="3"/>
        <v>0</v>
      </c>
      <c r="O63" s="23">
        <f t="shared" si="3"/>
        <v>0</v>
      </c>
      <c r="P63" s="23">
        <f t="shared" si="3"/>
        <v>0</v>
      </c>
      <c r="Q63" s="23">
        <f t="shared" si="3"/>
        <v>0</v>
      </c>
      <c r="R63" s="22"/>
    </row>
    <row r="64" spans="1:18" x14ac:dyDescent="0.25">
      <c r="A64" s="3" t="s">
        <v>43</v>
      </c>
      <c r="B64" s="3"/>
      <c r="C64" s="24">
        <f t="shared" ref="C64:G64" si="7">SUM(C60,C54,C48,C42,C36)</f>
        <v>0</v>
      </c>
      <c r="D64" s="24">
        <f t="shared" si="7"/>
        <v>0</v>
      </c>
      <c r="E64" s="24">
        <f t="shared" si="7"/>
        <v>0</v>
      </c>
      <c r="F64" s="24">
        <f t="shared" si="7"/>
        <v>0</v>
      </c>
      <c r="G64" s="24">
        <f t="shared" si="7"/>
        <v>0</v>
      </c>
      <c r="H64" s="24">
        <f t="shared" si="3"/>
        <v>0</v>
      </c>
      <c r="I64" s="24">
        <f t="shared" ref="I64:L64" si="8">SUM(I60,I54,I48,I42,I36)</f>
        <v>0</v>
      </c>
      <c r="J64" s="24">
        <f t="shared" si="8"/>
        <v>0</v>
      </c>
      <c r="K64" s="24">
        <f t="shared" si="8"/>
        <v>0</v>
      </c>
      <c r="L64" s="24">
        <f t="shared" si="8"/>
        <v>0</v>
      </c>
      <c r="M64" s="24">
        <f t="shared" si="3"/>
        <v>0</v>
      </c>
      <c r="N64" s="24">
        <f t="shared" si="3"/>
        <v>0</v>
      </c>
      <c r="O64" s="24">
        <f t="shared" si="3"/>
        <v>0</v>
      </c>
      <c r="P64" s="24">
        <f t="shared" si="3"/>
        <v>0</v>
      </c>
      <c r="Q64" s="24">
        <f t="shared" si="3"/>
        <v>0</v>
      </c>
    </row>
    <row r="65" spans="1:17" ht="6" customHeight="1" x14ac:dyDescent="0.25">
      <c r="A65" s="25"/>
      <c r="B65" s="26"/>
      <c r="C65" s="26"/>
      <c r="D65" s="26"/>
      <c r="E65" s="26"/>
      <c r="F65" s="26"/>
      <c r="G65" s="26"/>
      <c r="H65" s="26"/>
      <c r="I65" s="26"/>
      <c r="J65" s="26"/>
      <c r="K65" s="26"/>
      <c r="L65" s="26"/>
      <c r="M65" s="27"/>
      <c r="N65" s="27"/>
      <c r="O65" s="25"/>
      <c r="P65" s="28"/>
      <c r="Q65" s="27"/>
    </row>
    <row r="66" spans="1:17" x14ac:dyDescent="0.25">
      <c r="A66" s="1"/>
      <c r="B66" s="29"/>
      <c r="C66" s="29"/>
      <c r="D66" s="29"/>
      <c r="E66" s="29"/>
      <c r="F66" s="29"/>
      <c r="G66" s="29"/>
      <c r="H66" s="29"/>
      <c r="I66" s="29"/>
      <c r="J66" s="29"/>
      <c r="K66" s="29"/>
      <c r="L66" s="29"/>
      <c r="M66" s="30"/>
      <c r="N66" s="30"/>
      <c r="O66" s="1"/>
      <c r="P66" s="29"/>
      <c r="Q66" s="30"/>
    </row>
    <row r="67" spans="1:17" ht="18" x14ac:dyDescent="0.25">
      <c r="A67" s="9" t="s">
        <v>44</v>
      </c>
      <c r="B67" s="1"/>
      <c r="C67" s="17" t="s">
        <v>27</v>
      </c>
      <c r="D67" s="17" t="s">
        <v>27</v>
      </c>
      <c r="E67" s="17" t="s">
        <v>27</v>
      </c>
      <c r="F67" s="17" t="s">
        <v>27</v>
      </c>
      <c r="G67" s="17" t="s">
        <v>27</v>
      </c>
      <c r="H67" s="17" t="s">
        <v>27</v>
      </c>
      <c r="I67" s="17" t="s">
        <v>27</v>
      </c>
      <c r="J67" s="17" t="s">
        <v>27</v>
      </c>
      <c r="K67" s="17" t="s">
        <v>27</v>
      </c>
      <c r="L67" s="17" t="s">
        <v>27</v>
      </c>
      <c r="M67" s="17" t="s">
        <v>28</v>
      </c>
      <c r="N67" s="17" t="s">
        <v>27</v>
      </c>
      <c r="O67" s="17" t="s">
        <v>27</v>
      </c>
      <c r="P67" s="17" t="s">
        <v>27</v>
      </c>
      <c r="Q67" s="17" t="s">
        <v>27</v>
      </c>
    </row>
    <row r="68" spans="1:17" x14ac:dyDescent="0.25">
      <c r="A68" s="18" t="s">
        <v>45</v>
      </c>
      <c r="B68" s="1"/>
      <c r="C68" s="19">
        <f t="shared" ref="C68:G68" si="9">D68-1</f>
        <v>2015</v>
      </c>
      <c r="D68" s="19">
        <f t="shared" si="9"/>
        <v>2016</v>
      </c>
      <c r="E68" s="19">
        <f t="shared" si="9"/>
        <v>2017</v>
      </c>
      <c r="F68" s="19">
        <f t="shared" si="9"/>
        <v>2018</v>
      </c>
      <c r="G68" s="19">
        <f t="shared" si="9"/>
        <v>2019</v>
      </c>
      <c r="H68" s="19">
        <f>I68-1</f>
        <v>2020</v>
      </c>
      <c r="I68" s="19">
        <f t="shared" ref="I68:L68" si="10">J68-1</f>
        <v>2021</v>
      </c>
      <c r="J68" s="19">
        <f t="shared" si="10"/>
        <v>2022</v>
      </c>
      <c r="K68" s="19">
        <f t="shared" si="10"/>
        <v>2023</v>
      </c>
      <c r="L68" s="19">
        <f t="shared" si="10"/>
        <v>2024</v>
      </c>
      <c r="M68" s="19">
        <f>M31</f>
        <v>2025</v>
      </c>
      <c r="N68" s="19">
        <f>M68+1</f>
        <v>2026</v>
      </c>
      <c r="O68" s="19">
        <f>N68+1</f>
        <v>2027</v>
      </c>
      <c r="P68" s="19">
        <f>O68+1</f>
        <v>2028</v>
      </c>
      <c r="Q68" s="19">
        <f>P68+1</f>
        <v>2029</v>
      </c>
    </row>
    <row r="69" spans="1:17" x14ac:dyDescent="0.25">
      <c r="A69" s="3" t="s">
        <v>30</v>
      </c>
      <c r="B69" s="1"/>
      <c r="C69" s="1"/>
      <c r="D69" s="1"/>
      <c r="E69" s="1"/>
      <c r="F69" s="1"/>
      <c r="G69" s="1"/>
      <c r="H69" s="1"/>
      <c r="I69" s="1"/>
      <c r="J69" s="1"/>
      <c r="K69" s="1"/>
      <c r="L69" s="1"/>
      <c r="M69" s="1"/>
      <c r="N69" s="1"/>
      <c r="O69" s="1"/>
      <c r="P69" s="1"/>
      <c r="Q69" s="1"/>
    </row>
    <row r="70" spans="1:17" x14ac:dyDescent="0.25">
      <c r="A70" s="20" t="s">
        <v>46</v>
      </c>
      <c r="B70" s="1"/>
      <c r="C70" s="1"/>
      <c r="D70" s="1"/>
      <c r="E70" s="1"/>
      <c r="F70" s="1"/>
      <c r="G70" s="1"/>
      <c r="H70" s="1"/>
      <c r="I70" s="1"/>
      <c r="J70" s="1"/>
      <c r="K70" s="1"/>
      <c r="L70" s="1"/>
      <c r="M70" s="1"/>
      <c r="N70" s="1"/>
      <c r="O70" s="1"/>
      <c r="P70" s="1"/>
      <c r="Q70" s="1"/>
    </row>
    <row r="71" spans="1:17" x14ac:dyDescent="0.25">
      <c r="A71" s="1" t="s">
        <v>32</v>
      </c>
      <c r="B71" s="1"/>
      <c r="C71" s="21">
        <v>0</v>
      </c>
      <c r="D71" s="21">
        <v>0</v>
      </c>
      <c r="E71" s="21">
        <v>0</v>
      </c>
      <c r="F71" s="21">
        <v>0</v>
      </c>
      <c r="G71" s="21">
        <v>0</v>
      </c>
      <c r="H71" s="21">
        <v>0</v>
      </c>
      <c r="I71" s="21">
        <v>0</v>
      </c>
      <c r="J71" s="21">
        <v>0</v>
      </c>
      <c r="K71" s="21">
        <v>0</v>
      </c>
      <c r="L71" s="21">
        <v>0</v>
      </c>
      <c r="M71" s="21">
        <v>0</v>
      </c>
      <c r="N71" s="21">
        <v>0</v>
      </c>
      <c r="O71" s="21">
        <v>0</v>
      </c>
      <c r="P71" s="21">
        <v>0</v>
      </c>
      <c r="Q71" s="21">
        <v>0</v>
      </c>
    </row>
    <row r="72" spans="1:17" x14ac:dyDescent="0.25">
      <c r="A72" s="1" t="s">
        <v>33</v>
      </c>
      <c r="B72" s="1"/>
      <c r="C72" s="21">
        <v>0</v>
      </c>
      <c r="D72" s="21">
        <v>0</v>
      </c>
      <c r="E72" s="21">
        <v>0</v>
      </c>
      <c r="F72" s="21">
        <v>0</v>
      </c>
      <c r="G72" s="21">
        <v>0</v>
      </c>
      <c r="H72" s="21">
        <v>0</v>
      </c>
      <c r="I72" s="21">
        <v>0</v>
      </c>
      <c r="J72" s="21">
        <v>0</v>
      </c>
      <c r="K72" s="21">
        <v>0</v>
      </c>
      <c r="L72" s="21">
        <v>0</v>
      </c>
      <c r="M72" s="21">
        <v>0</v>
      </c>
      <c r="N72" s="21">
        <v>0</v>
      </c>
      <c r="O72" s="21">
        <v>0</v>
      </c>
      <c r="P72" s="21">
        <v>0</v>
      </c>
      <c r="Q72" s="21">
        <v>0</v>
      </c>
    </row>
    <row r="73" spans="1:17" x14ac:dyDescent="0.25">
      <c r="A73" s="1" t="s">
        <v>34</v>
      </c>
      <c r="B73" s="1"/>
      <c r="C73" s="21">
        <v>0</v>
      </c>
      <c r="D73" s="21">
        <v>0</v>
      </c>
      <c r="E73" s="21">
        <v>0</v>
      </c>
      <c r="F73" s="21">
        <v>0</v>
      </c>
      <c r="G73" s="21">
        <v>0</v>
      </c>
      <c r="H73" s="21">
        <v>0</v>
      </c>
      <c r="I73" s="21">
        <v>0</v>
      </c>
      <c r="J73" s="21">
        <v>0</v>
      </c>
      <c r="K73" s="21">
        <v>0</v>
      </c>
      <c r="L73" s="21">
        <v>0</v>
      </c>
      <c r="M73" s="21">
        <v>0</v>
      </c>
      <c r="N73" s="21">
        <v>0</v>
      </c>
      <c r="O73" s="21">
        <v>0</v>
      </c>
      <c r="P73" s="21">
        <v>0</v>
      </c>
      <c r="Q73" s="21">
        <v>0</v>
      </c>
    </row>
    <row r="74" spans="1:17" x14ac:dyDescent="0.25">
      <c r="A74" s="1"/>
      <c r="B74" s="1"/>
      <c r="C74" s="1"/>
      <c r="D74" s="1"/>
      <c r="E74" s="1"/>
      <c r="F74" s="1"/>
      <c r="G74" s="1"/>
      <c r="H74" s="1"/>
      <c r="I74" s="1"/>
      <c r="J74" s="1"/>
      <c r="K74" s="1"/>
      <c r="L74" s="1"/>
      <c r="M74" s="1"/>
      <c r="N74" s="1"/>
      <c r="O74" s="1"/>
      <c r="P74" s="1"/>
      <c r="Q74" s="1"/>
    </row>
    <row r="75" spans="1:17" x14ac:dyDescent="0.25">
      <c r="A75" s="3" t="s">
        <v>35</v>
      </c>
      <c r="B75" s="1"/>
      <c r="C75" s="1"/>
      <c r="D75" s="1"/>
      <c r="E75" s="1"/>
      <c r="F75" s="1"/>
      <c r="G75" s="1"/>
      <c r="H75" s="1"/>
      <c r="I75" s="1"/>
      <c r="J75" s="1"/>
      <c r="K75" s="1"/>
      <c r="L75" s="1"/>
      <c r="M75" s="1"/>
      <c r="N75" s="1"/>
      <c r="O75" s="1"/>
      <c r="P75" s="1"/>
      <c r="Q75" s="1"/>
    </row>
    <row r="76" spans="1:17" x14ac:dyDescent="0.25">
      <c r="A76" s="20" t="s">
        <v>46</v>
      </c>
      <c r="B76" s="1"/>
      <c r="C76" s="1"/>
      <c r="D76" s="1"/>
      <c r="E76" s="1"/>
      <c r="F76" s="1"/>
      <c r="G76" s="1"/>
      <c r="H76" s="1"/>
      <c r="I76" s="1"/>
      <c r="J76" s="1"/>
      <c r="K76" s="1"/>
      <c r="L76" s="1"/>
      <c r="M76" s="1"/>
      <c r="N76" s="1"/>
      <c r="O76" s="1"/>
      <c r="P76" s="1"/>
      <c r="Q76" s="1"/>
    </row>
    <row r="77" spans="1:17" x14ac:dyDescent="0.25">
      <c r="A77" s="1" t="s">
        <v>32</v>
      </c>
      <c r="B77" s="1"/>
      <c r="C77" s="21">
        <v>0</v>
      </c>
      <c r="D77" s="21">
        <v>0</v>
      </c>
      <c r="E77" s="21">
        <v>0</v>
      </c>
      <c r="F77" s="21">
        <v>0</v>
      </c>
      <c r="G77" s="21">
        <v>0</v>
      </c>
      <c r="H77" s="21">
        <v>0</v>
      </c>
      <c r="I77" s="21">
        <v>0</v>
      </c>
      <c r="J77" s="21">
        <v>0</v>
      </c>
      <c r="K77" s="21">
        <v>0</v>
      </c>
      <c r="L77" s="21">
        <v>0</v>
      </c>
      <c r="M77" s="21">
        <v>0</v>
      </c>
      <c r="N77" s="21">
        <v>0</v>
      </c>
      <c r="O77" s="21">
        <v>0</v>
      </c>
      <c r="P77" s="21">
        <v>0</v>
      </c>
      <c r="Q77" s="21">
        <v>0</v>
      </c>
    </row>
    <row r="78" spans="1:17" x14ac:dyDescent="0.25">
      <c r="A78" s="1" t="s">
        <v>33</v>
      </c>
      <c r="B78" s="1"/>
      <c r="C78" s="21">
        <v>0</v>
      </c>
      <c r="D78" s="21">
        <v>0</v>
      </c>
      <c r="E78" s="21">
        <v>0</v>
      </c>
      <c r="F78" s="21">
        <v>0</v>
      </c>
      <c r="G78" s="21">
        <v>0</v>
      </c>
      <c r="H78" s="21">
        <v>0</v>
      </c>
      <c r="I78" s="21">
        <v>0</v>
      </c>
      <c r="J78" s="21">
        <v>0</v>
      </c>
      <c r="K78" s="21">
        <v>0</v>
      </c>
      <c r="L78" s="21">
        <v>0</v>
      </c>
      <c r="M78" s="21">
        <v>0</v>
      </c>
      <c r="N78" s="21">
        <v>0</v>
      </c>
      <c r="O78" s="21">
        <v>0</v>
      </c>
      <c r="P78" s="21">
        <v>0</v>
      </c>
      <c r="Q78" s="21">
        <v>0</v>
      </c>
    </row>
    <row r="79" spans="1:17" x14ac:dyDescent="0.25">
      <c r="A79" s="1" t="s">
        <v>34</v>
      </c>
      <c r="B79" s="1"/>
      <c r="C79" s="21">
        <v>0</v>
      </c>
      <c r="D79" s="21">
        <v>0</v>
      </c>
      <c r="E79" s="21">
        <v>0</v>
      </c>
      <c r="F79" s="21">
        <v>0</v>
      </c>
      <c r="G79" s="21">
        <v>0</v>
      </c>
      <c r="H79" s="21">
        <v>0</v>
      </c>
      <c r="I79" s="21">
        <v>0</v>
      </c>
      <c r="J79" s="21">
        <v>0</v>
      </c>
      <c r="K79" s="21">
        <v>0</v>
      </c>
      <c r="L79" s="21">
        <v>0</v>
      </c>
      <c r="M79" s="21">
        <v>0</v>
      </c>
      <c r="N79" s="21">
        <v>0</v>
      </c>
      <c r="O79" s="21">
        <v>0</v>
      </c>
      <c r="P79" s="21">
        <v>0</v>
      </c>
      <c r="Q79" s="21">
        <v>0</v>
      </c>
    </row>
    <row r="80" spans="1:17" x14ac:dyDescent="0.25">
      <c r="A80" s="1"/>
      <c r="B80" s="1"/>
      <c r="C80" s="1"/>
      <c r="D80" s="1"/>
      <c r="E80" s="1"/>
      <c r="F80" s="1"/>
      <c r="G80" s="1"/>
      <c r="H80" s="1"/>
      <c r="I80" s="1"/>
      <c r="J80" s="1"/>
      <c r="K80" s="1"/>
      <c r="L80" s="1"/>
      <c r="M80" s="1"/>
      <c r="N80" s="1"/>
      <c r="O80" s="1"/>
      <c r="P80" s="1"/>
      <c r="Q80" s="1"/>
    </row>
    <row r="81" spans="1:17" x14ac:dyDescent="0.25">
      <c r="A81" s="3" t="s">
        <v>37</v>
      </c>
      <c r="B81" s="1"/>
      <c r="C81" s="1"/>
      <c r="D81" s="1"/>
      <c r="E81" s="1"/>
      <c r="F81" s="1"/>
      <c r="G81" s="1"/>
      <c r="H81" s="1"/>
      <c r="I81" s="1"/>
      <c r="J81" s="1"/>
      <c r="K81" s="1"/>
      <c r="L81" s="1"/>
      <c r="M81" s="1"/>
      <c r="N81" s="1"/>
      <c r="O81" s="1"/>
      <c r="P81" s="1"/>
      <c r="Q81" s="1"/>
    </row>
    <row r="82" spans="1:17" x14ac:dyDescent="0.25">
      <c r="A82" s="20" t="s">
        <v>46</v>
      </c>
      <c r="B82" s="1"/>
      <c r="C82" s="1"/>
      <c r="D82" s="1"/>
      <c r="E82" s="1"/>
      <c r="F82" s="1"/>
      <c r="G82" s="1"/>
      <c r="H82" s="1"/>
      <c r="I82" s="1"/>
      <c r="J82" s="1"/>
      <c r="K82" s="1"/>
      <c r="L82" s="1"/>
      <c r="M82" s="1"/>
      <c r="N82" s="1"/>
      <c r="O82" s="1"/>
      <c r="P82" s="1"/>
      <c r="Q82" s="1"/>
    </row>
    <row r="83" spans="1:17" x14ac:dyDescent="0.25">
      <c r="A83" s="1" t="s">
        <v>32</v>
      </c>
      <c r="B83" s="1"/>
      <c r="C83" s="21">
        <v>0</v>
      </c>
      <c r="D83" s="21">
        <v>0</v>
      </c>
      <c r="E83" s="21">
        <v>0</v>
      </c>
      <c r="F83" s="21">
        <v>0</v>
      </c>
      <c r="G83" s="21">
        <v>0</v>
      </c>
      <c r="H83" s="21">
        <v>0</v>
      </c>
      <c r="I83" s="21">
        <v>0</v>
      </c>
      <c r="J83" s="21">
        <v>0</v>
      </c>
      <c r="K83" s="21">
        <v>0</v>
      </c>
      <c r="L83" s="21">
        <v>0</v>
      </c>
      <c r="M83" s="21">
        <v>0</v>
      </c>
      <c r="N83" s="21">
        <v>0</v>
      </c>
      <c r="O83" s="21">
        <v>0</v>
      </c>
      <c r="P83" s="21">
        <v>0</v>
      </c>
      <c r="Q83" s="21">
        <v>0</v>
      </c>
    </row>
    <row r="84" spans="1:17" x14ac:dyDescent="0.25">
      <c r="A84" s="1" t="s">
        <v>33</v>
      </c>
      <c r="B84" s="1"/>
      <c r="C84" s="21">
        <v>0</v>
      </c>
      <c r="D84" s="21">
        <v>0</v>
      </c>
      <c r="E84" s="21">
        <v>0</v>
      </c>
      <c r="F84" s="21">
        <v>0</v>
      </c>
      <c r="G84" s="21">
        <v>0</v>
      </c>
      <c r="H84" s="21">
        <v>0</v>
      </c>
      <c r="I84" s="21">
        <v>0</v>
      </c>
      <c r="J84" s="21">
        <v>0</v>
      </c>
      <c r="K84" s="21">
        <v>0</v>
      </c>
      <c r="L84" s="21">
        <v>0</v>
      </c>
      <c r="M84" s="21">
        <v>0</v>
      </c>
      <c r="N84" s="21">
        <v>0</v>
      </c>
      <c r="O84" s="21">
        <v>0</v>
      </c>
      <c r="P84" s="21">
        <v>0</v>
      </c>
      <c r="Q84" s="21">
        <v>0</v>
      </c>
    </row>
    <row r="85" spans="1:17" x14ac:dyDescent="0.25">
      <c r="A85" s="1" t="s">
        <v>34</v>
      </c>
      <c r="B85" s="1"/>
      <c r="C85" s="21">
        <v>0</v>
      </c>
      <c r="D85" s="21">
        <v>0</v>
      </c>
      <c r="E85" s="21">
        <v>0</v>
      </c>
      <c r="F85" s="21">
        <v>0</v>
      </c>
      <c r="G85" s="21">
        <v>0</v>
      </c>
      <c r="H85" s="21">
        <v>0</v>
      </c>
      <c r="I85" s="21">
        <v>0</v>
      </c>
      <c r="J85" s="21">
        <v>0</v>
      </c>
      <c r="K85" s="21">
        <v>0</v>
      </c>
      <c r="L85" s="21">
        <v>0</v>
      </c>
      <c r="M85" s="21">
        <v>0</v>
      </c>
      <c r="N85" s="21">
        <v>0</v>
      </c>
      <c r="O85" s="21">
        <v>0</v>
      </c>
      <c r="P85" s="21">
        <v>0</v>
      </c>
      <c r="Q85" s="21">
        <v>0</v>
      </c>
    </row>
    <row r="86" spans="1:17" x14ac:dyDescent="0.25">
      <c r="A86" s="1"/>
      <c r="B86" s="31"/>
      <c r="C86" s="32"/>
      <c r="D86" s="32"/>
      <c r="E86" s="32"/>
      <c r="F86" s="32"/>
      <c r="G86" s="32"/>
      <c r="H86" s="32"/>
      <c r="I86" s="32"/>
      <c r="J86" s="32"/>
      <c r="K86" s="32"/>
      <c r="L86" s="32"/>
      <c r="M86" s="32"/>
      <c r="N86" s="33"/>
      <c r="O86" s="33"/>
      <c r="P86" s="32"/>
      <c r="Q86" s="32"/>
    </row>
    <row r="87" spans="1:17" x14ac:dyDescent="0.25">
      <c r="A87" s="3" t="s">
        <v>39</v>
      </c>
      <c r="B87" s="1"/>
      <c r="C87" s="1"/>
      <c r="D87" s="1"/>
      <c r="E87" s="1"/>
      <c r="F87" s="1"/>
      <c r="G87" s="1"/>
      <c r="H87" s="1"/>
      <c r="I87" s="1"/>
      <c r="J87" s="1"/>
      <c r="K87" s="1"/>
      <c r="L87" s="1"/>
      <c r="M87" s="1"/>
      <c r="N87" s="1"/>
      <c r="O87" s="1"/>
      <c r="P87" s="1"/>
      <c r="Q87" s="1"/>
    </row>
    <row r="88" spans="1:17" x14ac:dyDescent="0.25">
      <c r="A88" s="20" t="s">
        <v>46</v>
      </c>
      <c r="B88" s="1"/>
      <c r="C88" s="1"/>
      <c r="D88" s="1"/>
      <c r="E88" s="1"/>
      <c r="F88" s="1"/>
      <c r="G88" s="1"/>
      <c r="H88" s="1"/>
      <c r="I88" s="1"/>
      <c r="J88" s="1"/>
      <c r="K88" s="1"/>
      <c r="L88" s="1"/>
      <c r="M88" s="1"/>
      <c r="N88" s="1"/>
      <c r="O88" s="1"/>
      <c r="P88" s="1"/>
      <c r="Q88" s="1"/>
    </row>
    <row r="89" spans="1:17" x14ac:dyDescent="0.25">
      <c r="A89" s="1" t="s">
        <v>32</v>
      </c>
      <c r="B89" s="1"/>
      <c r="C89" s="21">
        <v>0</v>
      </c>
      <c r="D89" s="21">
        <v>0</v>
      </c>
      <c r="E89" s="21">
        <v>0</v>
      </c>
      <c r="F89" s="21">
        <v>0</v>
      </c>
      <c r="G89" s="21">
        <v>0</v>
      </c>
      <c r="H89" s="21">
        <v>0</v>
      </c>
      <c r="I89" s="21">
        <v>0</v>
      </c>
      <c r="J89" s="21">
        <v>0</v>
      </c>
      <c r="K89" s="21">
        <v>0</v>
      </c>
      <c r="L89" s="21">
        <v>0</v>
      </c>
      <c r="M89" s="21">
        <v>0</v>
      </c>
      <c r="N89" s="21">
        <v>0</v>
      </c>
      <c r="O89" s="21">
        <v>0</v>
      </c>
      <c r="P89" s="21">
        <v>0</v>
      </c>
      <c r="Q89" s="21">
        <v>0</v>
      </c>
    </row>
    <row r="90" spans="1:17" x14ac:dyDescent="0.25">
      <c r="A90" s="1" t="s">
        <v>33</v>
      </c>
      <c r="B90" s="1"/>
      <c r="C90" s="21">
        <v>0</v>
      </c>
      <c r="D90" s="21">
        <v>0</v>
      </c>
      <c r="E90" s="21">
        <v>0</v>
      </c>
      <c r="F90" s="21">
        <v>0</v>
      </c>
      <c r="G90" s="21">
        <v>0</v>
      </c>
      <c r="H90" s="21">
        <v>0</v>
      </c>
      <c r="I90" s="21">
        <v>0</v>
      </c>
      <c r="J90" s="21">
        <v>0</v>
      </c>
      <c r="K90" s="21">
        <v>0</v>
      </c>
      <c r="L90" s="21">
        <v>0</v>
      </c>
      <c r="M90" s="21">
        <v>0</v>
      </c>
      <c r="N90" s="21">
        <v>0</v>
      </c>
      <c r="O90" s="21">
        <v>0</v>
      </c>
      <c r="P90" s="21">
        <v>0</v>
      </c>
      <c r="Q90" s="21">
        <v>0</v>
      </c>
    </row>
    <row r="91" spans="1:17" x14ac:dyDescent="0.25">
      <c r="A91" s="1" t="s">
        <v>34</v>
      </c>
      <c r="B91" s="1"/>
      <c r="C91" s="21">
        <v>0</v>
      </c>
      <c r="D91" s="21">
        <v>0</v>
      </c>
      <c r="E91" s="21">
        <v>0</v>
      </c>
      <c r="F91" s="21">
        <v>0</v>
      </c>
      <c r="G91" s="21">
        <v>0</v>
      </c>
      <c r="H91" s="21">
        <v>0</v>
      </c>
      <c r="I91" s="21">
        <v>0</v>
      </c>
      <c r="J91" s="21">
        <v>0</v>
      </c>
      <c r="K91" s="21">
        <v>0</v>
      </c>
      <c r="L91" s="21">
        <v>0</v>
      </c>
      <c r="M91" s="21">
        <v>0</v>
      </c>
      <c r="N91" s="21">
        <v>0</v>
      </c>
      <c r="O91" s="21">
        <v>0</v>
      </c>
      <c r="P91" s="21">
        <v>0</v>
      </c>
      <c r="Q91" s="21">
        <v>0</v>
      </c>
    </row>
    <row r="92" spans="1:17" x14ac:dyDescent="0.25">
      <c r="A92" s="1"/>
      <c r="B92" s="34"/>
      <c r="C92" s="35"/>
      <c r="D92" s="35"/>
      <c r="E92" s="35"/>
      <c r="F92" s="35"/>
      <c r="G92" s="35"/>
      <c r="H92" s="35"/>
      <c r="I92" s="35"/>
      <c r="J92" s="35"/>
      <c r="K92" s="35"/>
      <c r="L92" s="35"/>
      <c r="M92" s="35"/>
      <c r="N92" s="35"/>
      <c r="O92" s="36"/>
      <c r="P92" s="36"/>
      <c r="Q92" s="35"/>
    </row>
    <row r="93" spans="1:17" x14ac:dyDescent="0.25">
      <c r="A93" s="3" t="s">
        <v>40</v>
      </c>
      <c r="B93" s="1"/>
      <c r="C93" s="1"/>
      <c r="D93" s="1"/>
      <c r="E93" s="1"/>
      <c r="F93" s="1"/>
      <c r="G93" s="1"/>
      <c r="H93" s="1"/>
      <c r="I93" s="1"/>
      <c r="J93" s="1"/>
      <c r="K93" s="1"/>
      <c r="L93" s="1"/>
      <c r="M93" s="1"/>
      <c r="N93" s="1"/>
      <c r="O93" s="1"/>
      <c r="P93" s="1"/>
      <c r="Q93" s="1"/>
    </row>
    <row r="94" spans="1:17" x14ac:dyDescent="0.25">
      <c r="A94" s="20" t="s">
        <v>46</v>
      </c>
      <c r="B94" s="1"/>
      <c r="C94" s="1"/>
      <c r="D94" s="1"/>
      <c r="E94" s="1"/>
      <c r="F94" s="1"/>
      <c r="G94" s="1"/>
      <c r="H94" s="1"/>
      <c r="I94" s="1"/>
      <c r="J94" s="1"/>
      <c r="K94" s="1"/>
      <c r="L94" s="1"/>
      <c r="M94" s="1"/>
      <c r="N94" s="1"/>
      <c r="O94" s="1"/>
      <c r="P94" s="1"/>
      <c r="Q94" s="1"/>
    </row>
    <row r="95" spans="1:17" x14ac:dyDescent="0.25">
      <c r="A95" s="1" t="s">
        <v>32</v>
      </c>
      <c r="B95" s="1"/>
      <c r="C95" s="21">
        <v>0</v>
      </c>
      <c r="D95" s="21">
        <v>0</v>
      </c>
      <c r="E95" s="21">
        <v>0</v>
      </c>
      <c r="F95" s="21">
        <v>0</v>
      </c>
      <c r="G95" s="21">
        <v>0</v>
      </c>
      <c r="H95" s="21">
        <v>0</v>
      </c>
      <c r="I95" s="21">
        <v>0</v>
      </c>
      <c r="J95" s="21">
        <v>0</v>
      </c>
      <c r="K95" s="21">
        <v>0</v>
      </c>
      <c r="L95" s="21">
        <v>0</v>
      </c>
      <c r="M95" s="21">
        <v>0</v>
      </c>
      <c r="N95" s="21">
        <v>0</v>
      </c>
      <c r="O95" s="21">
        <v>0</v>
      </c>
      <c r="P95" s="21">
        <v>0</v>
      </c>
      <c r="Q95" s="21">
        <v>0</v>
      </c>
    </row>
    <row r="96" spans="1:17" x14ac:dyDescent="0.25">
      <c r="A96" s="1" t="s">
        <v>33</v>
      </c>
      <c r="B96" s="1"/>
      <c r="C96" s="21">
        <v>0</v>
      </c>
      <c r="D96" s="21">
        <v>0</v>
      </c>
      <c r="E96" s="21">
        <v>0</v>
      </c>
      <c r="F96" s="21">
        <v>0</v>
      </c>
      <c r="G96" s="21">
        <v>0</v>
      </c>
      <c r="H96" s="21">
        <v>0</v>
      </c>
      <c r="I96" s="21">
        <v>0</v>
      </c>
      <c r="J96" s="21">
        <v>0</v>
      </c>
      <c r="K96" s="21">
        <v>0</v>
      </c>
      <c r="L96" s="21">
        <v>0</v>
      </c>
      <c r="M96" s="21">
        <v>0</v>
      </c>
      <c r="N96" s="21">
        <v>0</v>
      </c>
      <c r="O96" s="21">
        <v>0</v>
      </c>
      <c r="P96" s="21">
        <v>0</v>
      </c>
      <c r="Q96" s="21">
        <v>0</v>
      </c>
    </row>
    <row r="97" spans="1:18" x14ac:dyDescent="0.25">
      <c r="A97" s="1" t="s">
        <v>34</v>
      </c>
      <c r="B97" s="1"/>
      <c r="C97" s="21">
        <v>0</v>
      </c>
      <c r="D97" s="21">
        <v>0</v>
      </c>
      <c r="E97" s="21">
        <v>0</v>
      </c>
      <c r="F97" s="21">
        <v>0</v>
      </c>
      <c r="G97" s="21">
        <v>0</v>
      </c>
      <c r="H97" s="21">
        <v>0</v>
      </c>
      <c r="I97" s="21">
        <v>0</v>
      </c>
      <c r="J97" s="21">
        <v>0</v>
      </c>
      <c r="K97" s="21">
        <v>0</v>
      </c>
      <c r="L97" s="21">
        <v>0</v>
      </c>
      <c r="M97" s="21">
        <v>0</v>
      </c>
      <c r="N97" s="21">
        <v>0</v>
      </c>
      <c r="O97" s="21">
        <v>0</v>
      </c>
      <c r="P97" s="21">
        <v>0</v>
      </c>
      <c r="Q97" s="21">
        <v>0</v>
      </c>
    </row>
    <row r="98" spans="1:18" x14ac:dyDescent="0.25">
      <c r="A98" s="1"/>
      <c r="B98" s="37"/>
      <c r="C98" s="35"/>
      <c r="D98" s="35"/>
      <c r="E98" s="35"/>
      <c r="F98" s="35"/>
      <c r="G98" s="35"/>
      <c r="H98" s="35"/>
      <c r="I98" s="35"/>
      <c r="J98" s="35"/>
      <c r="K98" s="35"/>
      <c r="L98" s="35"/>
      <c r="M98" s="35"/>
      <c r="N98" s="35"/>
      <c r="O98" s="1"/>
      <c r="P98" s="38"/>
      <c r="Q98" s="35"/>
    </row>
    <row r="99" spans="1:18" x14ac:dyDescent="0.25">
      <c r="A99" s="3" t="s">
        <v>41</v>
      </c>
      <c r="B99" s="3"/>
      <c r="C99" s="23">
        <f t="shared" ref="C99:G99" si="11">SUM(C95,C89,C83,C77,C71)</f>
        <v>0</v>
      </c>
      <c r="D99" s="23">
        <f t="shared" si="11"/>
        <v>0</v>
      </c>
      <c r="E99" s="23">
        <f t="shared" si="11"/>
        <v>0</v>
      </c>
      <c r="F99" s="23">
        <f t="shared" si="11"/>
        <v>0</v>
      </c>
      <c r="G99" s="23">
        <f t="shared" si="11"/>
        <v>0</v>
      </c>
      <c r="H99" s="23">
        <f t="shared" ref="H99:Q101" si="12">SUM(H95,H89,H83,H77,H71)</f>
        <v>0</v>
      </c>
      <c r="I99" s="23">
        <f t="shared" ref="I99:L99" si="13">SUM(I95,I89,I83,I77,I71)</f>
        <v>0</v>
      </c>
      <c r="J99" s="23">
        <f t="shared" si="13"/>
        <v>0</v>
      </c>
      <c r="K99" s="23">
        <f t="shared" si="13"/>
        <v>0</v>
      </c>
      <c r="L99" s="23">
        <f t="shared" si="13"/>
        <v>0</v>
      </c>
      <c r="M99" s="23">
        <f t="shared" si="12"/>
        <v>0</v>
      </c>
      <c r="N99" s="23">
        <f t="shared" si="12"/>
        <v>0</v>
      </c>
      <c r="O99" s="23">
        <f t="shared" si="12"/>
        <v>0</v>
      </c>
      <c r="P99" s="23">
        <f t="shared" si="12"/>
        <v>0</v>
      </c>
      <c r="Q99" s="23">
        <f t="shared" si="12"/>
        <v>0</v>
      </c>
      <c r="R99" s="22"/>
    </row>
    <row r="100" spans="1:18" x14ac:dyDescent="0.25">
      <c r="A100" s="3" t="s">
        <v>42</v>
      </c>
      <c r="B100" s="3"/>
      <c r="C100" s="23">
        <f t="shared" ref="C100:G100" si="14">SUM(C96,C90,C84,C78,C72)</f>
        <v>0</v>
      </c>
      <c r="D100" s="23">
        <f t="shared" si="14"/>
        <v>0</v>
      </c>
      <c r="E100" s="23">
        <f t="shared" si="14"/>
        <v>0</v>
      </c>
      <c r="F100" s="23">
        <f t="shared" si="14"/>
        <v>0</v>
      </c>
      <c r="G100" s="23">
        <f t="shared" si="14"/>
        <v>0</v>
      </c>
      <c r="H100" s="23">
        <f t="shared" si="12"/>
        <v>0</v>
      </c>
      <c r="I100" s="23">
        <f t="shared" ref="I100:L100" si="15">SUM(I96,I90,I84,I78,I72)</f>
        <v>0</v>
      </c>
      <c r="J100" s="23">
        <f t="shared" si="15"/>
        <v>0</v>
      </c>
      <c r="K100" s="23">
        <f t="shared" si="15"/>
        <v>0</v>
      </c>
      <c r="L100" s="23">
        <f t="shared" si="15"/>
        <v>0</v>
      </c>
      <c r="M100" s="23">
        <f t="shared" si="12"/>
        <v>0</v>
      </c>
      <c r="N100" s="23">
        <f t="shared" si="12"/>
        <v>0</v>
      </c>
      <c r="O100" s="23">
        <f t="shared" si="12"/>
        <v>0</v>
      </c>
      <c r="P100" s="23">
        <f t="shared" si="12"/>
        <v>0</v>
      </c>
      <c r="Q100" s="23">
        <f t="shared" si="12"/>
        <v>0</v>
      </c>
      <c r="R100" s="22"/>
    </row>
    <row r="101" spans="1:18" x14ac:dyDescent="0.25">
      <c r="A101" s="3" t="s">
        <v>43</v>
      </c>
      <c r="B101" s="3"/>
      <c r="C101" s="24">
        <f t="shared" ref="C101:G101" si="16">SUM(C97,C91,C85,C79,C73)</f>
        <v>0</v>
      </c>
      <c r="D101" s="24">
        <f t="shared" si="16"/>
        <v>0</v>
      </c>
      <c r="E101" s="24">
        <f t="shared" si="16"/>
        <v>0</v>
      </c>
      <c r="F101" s="24">
        <f t="shared" si="16"/>
        <v>0</v>
      </c>
      <c r="G101" s="24">
        <f t="shared" si="16"/>
        <v>0</v>
      </c>
      <c r="H101" s="24">
        <f t="shared" si="12"/>
        <v>0</v>
      </c>
      <c r="I101" s="24">
        <f t="shared" ref="I101:L101" si="17">SUM(I97,I91,I85,I79,I73)</f>
        <v>0</v>
      </c>
      <c r="J101" s="24">
        <f t="shared" si="17"/>
        <v>0</v>
      </c>
      <c r="K101" s="24">
        <f t="shared" si="17"/>
        <v>0</v>
      </c>
      <c r="L101" s="24">
        <f t="shared" si="17"/>
        <v>0</v>
      </c>
      <c r="M101" s="24">
        <f t="shared" si="12"/>
        <v>0</v>
      </c>
      <c r="N101" s="24">
        <f t="shared" si="12"/>
        <v>0</v>
      </c>
      <c r="O101" s="24">
        <f t="shared" si="12"/>
        <v>0</v>
      </c>
      <c r="P101" s="24">
        <f t="shared" si="12"/>
        <v>0</v>
      </c>
      <c r="Q101" s="24">
        <f t="shared" si="12"/>
        <v>0</v>
      </c>
    </row>
    <row r="102" spans="1:18" x14ac:dyDescent="0.25">
      <c r="A102" s="25"/>
      <c r="B102" s="39"/>
      <c r="C102" s="39"/>
      <c r="D102" s="39"/>
      <c r="E102" s="39"/>
      <c r="F102" s="39"/>
      <c r="G102" s="39"/>
      <c r="H102" s="40"/>
      <c r="I102" s="40"/>
      <c r="J102" s="25"/>
      <c r="K102" s="41"/>
      <c r="L102" s="40"/>
    </row>
  </sheetData>
  <mergeCells count="9">
    <mergeCell ref="A17:K17"/>
    <mergeCell ref="A18:J18"/>
    <mergeCell ref="A19:I19"/>
    <mergeCell ref="A9:L9"/>
    <mergeCell ref="A10:L10"/>
    <mergeCell ref="A12:H12"/>
    <mergeCell ref="A13:H13"/>
    <mergeCell ref="A14:G14"/>
    <mergeCell ref="A15:G15"/>
  </mergeCells>
  <dataValidations count="1">
    <dataValidation allowBlank="1" showInputMessage="1" showErrorMessage="1" promptTitle="Date Format" prompt="E.g:  &quot;August 1, 2011&quot;"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xr:uid="{CFEF6C31-8C12-4141-9B83-B26DA2205B2E}"/>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A9950-C08E-4668-B9BF-E42F3938001C}">
  <dimension ref="A1:AJ99"/>
  <sheetViews>
    <sheetView zoomScale="85" zoomScaleNormal="85" workbookViewId="0">
      <pane xSplit="3" ySplit="18" topLeftCell="D19" activePane="bottomRight" state="frozen"/>
      <selection pane="topRight" activeCell="D1" sqref="D1"/>
      <selection pane="bottomLeft" activeCell="A19" sqref="A19"/>
      <selection pane="bottomRight" activeCell="A10" sqref="A10:V10"/>
    </sheetView>
  </sheetViews>
  <sheetFormatPr defaultColWidth="8.5703125" defaultRowHeight="15" x14ac:dyDescent="0.25"/>
  <cols>
    <col min="1" max="1" width="36.42578125" style="10" customWidth="1"/>
    <col min="2" max="3" width="18" style="10" customWidth="1"/>
    <col min="4" max="17" width="14.5703125" style="10" customWidth="1"/>
    <col min="18" max="18" width="12.5703125" style="10" customWidth="1"/>
    <col min="19" max="36" width="14.5703125" style="10" customWidth="1"/>
    <col min="37" max="16384" width="8.5703125" style="10"/>
  </cols>
  <sheetData>
    <row r="1" spans="1:28" s="2" customFormat="1" x14ac:dyDescent="0.25">
      <c r="A1" s="1"/>
      <c r="B1" s="1"/>
      <c r="C1" s="1"/>
      <c r="D1" s="1"/>
      <c r="E1" s="1"/>
      <c r="F1" s="1"/>
      <c r="G1" s="1"/>
      <c r="H1" s="1"/>
      <c r="I1" s="1"/>
      <c r="J1" s="1"/>
      <c r="K1" s="1"/>
      <c r="L1" s="1"/>
      <c r="M1" s="1"/>
      <c r="N1" s="1"/>
      <c r="O1" s="1"/>
      <c r="P1" s="1"/>
      <c r="Q1" s="1"/>
      <c r="R1" s="3" t="s">
        <v>0</v>
      </c>
      <c r="S1" s="4" t="s">
        <v>112</v>
      </c>
    </row>
    <row r="2" spans="1:28" s="2" customFormat="1" x14ac:dyDescent="0.25">
      <c r="A2" s="1"/>
      <c r="B2" s="1"/>
      <c r="C2" s="1"/>
      <c r="D2" s="1"/>
      <c r="E2" s="1"/>
      <c r="F2" s="1"/>
      <c r="G2" s="1"/>
      <c r="H2" s="1"/>
      <c r="I2" s="1"/>
      <c r="J2" s="1"/>
      <c r="K2" s="1"/>
      <c r="L2" s="1"/>
      <c r="M2" s="1"/>
      <c r="N2" s="1"/>
      <c r="O2" s="1"/>
      <c r="P2" s="1"/>
      <c r="Q2" s="1"/>
      <c r="R2" s="3" t="s">
        <v>1</v>
      </c>
      <c r="S2" s="5" t="s">
        <v>113</v>
      </c>
    </row>
    <row r="3" spans="1:28" s="2" customFormat="1" x14ac:dyDescent="0.25">
      <c r="A3" s="1"/>
      <c r="B3" s="1"/>
      <c r="C3" s="1"/>
      <c r="D3" s="1"/>
      <c r="E3" s="1"/>
      <c r="F3" s="1"/>
      <c r="G3" s="1"/>
      <c r="H3" s="1"/>
      <c r="I3" s="1"/>
      <c r="J3" s="1"/>
      <c r="K3" s="1"/>
      <c r="L3" s="1"/>
      <c r="M3" s="1"/>
      <c r="N3" s="1"/>
      <c r="O3" s="1"/>
      <c r="P3" s="1"/>
      <c r="Q3" s="1"/>
      <c r="R3" s="3" t="s">
        <v>2</v>
      </c>
      <c r="S3" s="5">
        <v>5</v>
      </c>
    </row>
    <row r="4" spans="1:28" s="2" customFormat="1" ht="15.75" x14ac:dyDescent="0.25">
      <c r="A4" s="42" t="s">
        <v>3</v>
      </c>
      <c r="B4" s="1"/>
      <c r="C4" s="1"/>
      <c r="D4" s="1"/>
      <c r="E4" s="1"/>
      <c r="F4" s="1"/>
      <c r="G4" s="1"/>
      <c r="H4" s="1"/>
      <c r="I4" s="1"/>
      <c r="J4" s="1"/>
      <c r="K4" s="1"/>
      <c r="L4" s="1"/>
      <c r="M4" s="1"/>
      <c r="N4" s="1"/>
      <c r="O4" s="1"/>
      <c r="P4" s="1"/>
      <c r="Q4" s="1"/>
      <c r="R4" s="3" t="s">
        <v>4</v>
      </c>
      <c r="S4" s="5">
        <v>3</v>
      </c>
    </row>
    <row r="5" spans="1:28" s="2" customFormat="1" x14ac:dyDescent="0.25">
      <c r="A5" s="1"/>
      <c r="B5" s="1"/>
      <c r="C5" s="1"/>
      <c r="D5" s="1"/>
      <c r="E5" s="1"/>
      <c r="F5" s="1"/>
      <c r="G5" s="1"/>
      <c r="H5" s="1"/>
      <c r="I5" s="1"/>
      <c r="J5" s="1"/>
      <c r="K5" s="1"/>
      <c r="L5" s="1"/>
      <c r="M5" s="1"/>
      <c r="N5" s="1"/>
      <c r="O5" s="1"/>
      <c r="P5" s="1"/>
      <c r="Q5" s="1"/>
      <c r="R5" s="3" t="s">
        <v>5</v>
      </c>
      <c r="S5" s="7"/>
    </row>
    <row r="6" spans="1:28" s="2" customFormat="1" x14ac:dyDescent="0.25">
      <c r="A6" s="1"/>
      <c r="B6" s="1"/>
      <c r="C6" s="1"/>
      <c r="D6" s="1"/>
      <c r="E6" s="1"/>
      <c r="F6" s="1"/>
      <c r="G6" s="1"/>
      <c r="H6" s="1"/>
      <c r="I6" s="1"/>
      <c r="J6" s="1"/>
      <c r="K6" s="1"/>
      <c r="L6" s="1"/>
      <c r="M6" s="1"/>
      <c r="N6" s="1"/>
      <c r="O6" s="1"/>
      <c r="P6" s="1"/>
      <c r="Q6" s="1"/>
      <c r="R6" s="3"/>
      <c r="S6" s="4"/>
    </row>
    <row r="7" spans="1:28" s="2" customFormat="1" x14ac:dyDescent="0.25">
      <c r="A7" s="1"/>
      <c r="B7" s="1"/>
      <c r="C7" s="1"/>
      <c r="D7" s="1"/>
      <c r="E7" s="1"/>
      <c r="F7" s="1"/>
      <c r="G7" s="1"/>
      <c r="H7" s="1"/>
      <c r="I7" s="1"/>
      <c r="J7" s="1"/>
      <c r="K7" s="1"/>
      <c r="L7" s="1"/>
      <c r="M7" s="1"/>
      <c r="N7" s="1"/>
      <c r="O7" s="1"/>
      <c r="P7" s="1"/>
      <c r="Q7" s="1"/>
      <c r="R7" s="3" t="s">
        <v>6</v>
      </c>
      <c r="S7" s="174">
        <v>45362</v>
      </c>
    </row>
    <row r="8" spans="1:28" s="2" customFormat="1" x14ac:dyDescent="0.25">
      <c r="A8" s="1"/>
      <c r="B8" s="1"/>
      <c r="C8" s="1"/>
      <c r="D8" s="1"/>
      <c r="E8" s="1"/>
      <c r="F8" s="1"/>
      <c r="G8" s="1"/>
      <c r="H8" s="1"/>
      <c r="I8" s="1"/>
      <c r="J8" s="1"/>
      <c r="K8" s="1"/>
      <c r="L8" s="1"/>
      <c r="M8" s="1"/>
      <c r="N8" s="1"/>
      <c r="O8" s="1"/>
      <c r="P8" s="1"/>
      <c r="Q8" s="1"/>
      <c r="R8" s="1"/>
      <c r="S8" s="1"/>
      <c r="T8" s="1"/>
      <c r="U8" s="1"/>
      <c r="V8" s="1"/>
      <c r="W8" s="1"/>
      <c r="X8" s="1"/>
      <c r="Y8" s="8"/>
      <c r="Z8" s="8"/>
      <c r="AA8" s="8"/>
      <c r="AB8" s="8"/>
    </row>
    <row r="9" spans="1:28" s="2" customFormat="1" ht="18" x14ac:dyDescent="0.25">
      <c r="A9" s="179" t="s">
        <v>47</v>
      </c>
      <c r="B9" s="179"/>
      <c r="C9" s="179"/>
      <c r="D9" s="179"/>
      <c r="E9" s="179"/>
      <c r="F9" s="179"/>
      <c r="G9" s="179"/>
      <c r="H9" s="179"/>
      <c r="I9" s="179"/>
      <c r="J9" s="179"/>
      <c r="K9" s="179"/>
      <c r="L9" s="179"/>
      <c r="M9" s="179"/>
      <c r="N9" s="179"/>
      <c r="O9" s="179"/>
      <c r="P9" s="179"/>
      <c r="Q9" s="179"/>
      <c r="R9" s="179"/>
      <c r="S9" s="179"/>
      <c r="T9" s="179"/>
      <c r="U9" s="179"/>
      <c r="V9" s="179"/>
      <c r="W9" s="9"/>
      <c r="X9" s="9"/>
      <c r="Y9" s="9"/>
      <c r="Z9" s="8"/>
      <c r="AA9" s="8"/>
      <c r="AB9" s="8"/>
    </row>
    <row r="10" spans="1:28" s="2" customFormat="1" ht="39.75" customHeight="1" x14ac:dyDescent="0.25">
      <c r="A10" s="185" t="s">
        <v>48</v>
      </c>
      <c r="B10" s="185"/>
      <c r="C10" s="185"/>
      <c r="D10" s="185"/>
      <c r="E10" s="185"/>
      <c r="F10" s="185"/>
      <c r="G10" s="185"/>
      <c r="H10" s="185"/>
      <c r="I10" s="185"/>
      <c r="J10" s="185"/>
      <c r="K10" s="185"/>
      <c r="L10" s="185"/>
      <c r="M10" s="185"/>
      <c r="N10" s="185"/>
      <c r="O10" s="185"/>
      <c r="P10" s="185"/>
      <c r="Q10" s="185"/>
      <c r="R10" s="185"/>
      <c r="S10" s="185"/>
      <c r="T10" s="185"/>
      <c r="U10" s="185"/>
      <c r="V10" s="185"/>
      <c r="W10" s="9"/>
      <c r="X10" s="9"/>
      <c r="Y10" s="9"/>
      <c r="Z10" s="8"/>
      <c r="AA10" s="8"/>
      <c r="AB10" s="8"/>
    </row>
    <row r="11" spans="1:28" s="2" customFormat="1" ht="18" x14ac:dyDescent="0.25">
      <c r="A11" s="9"/>
      <c r="B11" s="9"/>
      <c r="C11" s="9"/>
      <c r="D11" s="9"/>
      <c r="E11" s="9"/>
      <c r="F11" s="9"/>
      <c r="G11" s="9"/>
      <c r="H11" s="9"/>
      <c r="I11" s="9"/>
      <c r="J11" s="9"/>
      <c r="K11" s="9"/>
      <c r="L11" s="9"/>
      <c r="M11" s="9"/>
      <c r="N11" s="9"/>
      <c r="O11" s="9"/>
      <c r="P11" s="9"/>
      <c r="Q11" s="9"/>
      <c r="R11" s="9"/>
      <c r="S11" s="9"/>
      <c r="T11" s="9"/>
      <c r="U11" s="9"/>
      <c r="V11" s="9"/>
      <c r="W11" s="9"/>
      <c r="X11" s="9"/>
      <c r="Y11" s="9"/>
      <c r="Z11" s="8"/>
      <c r="AA11" s="8"/>
      <c r="AB11" s="8"/>
    </row>
    <row r="12" spans="1:28" x14ac:dyDescent="0.25">
      <c r="A12" s="194" t="s">
        <v>49</v>
      </c>
      <c r="B12" s="194"/>
      <c r="C12" s="194"/>
      <c r="D12" s="194"/>
      <c r="E12" s="194"/>
      <c r="F12" s="194"/>
      <c r="G12" s="194"/>
      <c r="H12" s="194"/>
      <c r="I12" s="194"/>
      <c r="J12" s="194"/>
      <c r="K12" s="194"/>
      <c r="L12" s="194"/>
      <c r="M12" s="194"/>
      <c r="N12" s="194"/>
      <c r="O12" s="194"/>
      <c r="P12" s="194"/>
      <c r="Q12" s="194"/>
      <c r="R12" s="194"/>
      <c r="S12" s="194"/>
      <c r="T12" s="194"/>
      <c r="U12" s="194"/>
      <c r="V12" s="194"/>
    </row>
    <row r="13" spans="1:28" x14ac:dyDescent="0.25">
      <c r="A13" s="194" t="s">
        <v>50</v>
      </c>
      <c r="B13" s="194"/>
      <c r="C13" s="194"/>
      <c r="D13" s="194"/>
      <c r="E13" s="194"/>
      <c r="F13" s="194"/>
      <c r="G13" s="194"/>
      <c r="H13" s="194"/>
      <c r="I13" s="194"/>
      <c r="J13" s="194"/>
      <c r="K13" s="194"/>
      <c r="L13" s="194"/>
      <c r="M13" s="194"/>
      <c r="N13" s="194"/>
      <c r="O13" s="194"/>
      <c r="P13" s="194"/>
      <c r="Q13" s="194"/>
      <c r="R13" s="194"/>
      <c r="S13" s="194"/>
      <c r="T13" s="194"/>
      <c r="U13" s="194"/>
      <c r="V13" s="194"/>
    </row>
    <row r="14" spans="1:28" x14ac:dyDescent="0.25">
      <c r="A14" s="10" t="s">
        <v>51</v>
      </c>
    </row>
    <row r="15" spans="1:28" x14ac:dyDescent="0.25">
      <c r="A15" s="194" t="s">
        <v>52</v>
      </c>
      <c r="B15" s="194"/>
      <c r="C15" s="194"/>
      <c r="D15" s="194"/>
      <c r="E15" s="194"/>
      <c r="F15" s="194"/>
      <c r="G15" s="194"/>
      <c r="H15" s="194"/>
      <c r="I15" s="194"/>
      <c r="J15" s="194"/>
      <c r="K15" s="194"/>
      <c r="L15" s="194"/>
      <c r="M15" s="194"/>
      <c r="N15" s="194"/>
      <c r="O15" s="194"/>
      <c r="P15" s="194"/>
      <c r="Q15" s="194"/>
      <c r="R15" s="194"/>
      <c r="S15" s="194"/>
      <c r="T15" s="194"/>
      <c r="U15" s="194"/>
      <c r="V15" s="194"/>
    </row>
    <row r="16" spans="1:28" ht="15.75" thickBot="1" x14ac:dyDescent="0.3">
      <c r="S16" s="187"/>
      <c r="T16" s="187"/>
      <c r="U16" s="187"/>
    </row>
    <row r="17" spans="1:36" ht="15.75" thickBot="1" x14ac:dyDescent="0.3">
      <c r="A17" s="3"/>
      <c r="B17" s="43"/>
      <c r="C17" s="3"/>
      <c r="D17" s="182">
        <f>G17-1</f>
        <v>2020</v>
      </c>
      <c r="E17" s="183"/>
      <c r="F17" s="184"/>
      <c r="G17" s="191">
        <f>J17-1</f>
        <v>2021</v>
      </c>
      <c r="H17" s="192"/>
      <c r="I17" s="193"/>
      <c r="J17" s="191">
        <f>M17-1</f>
        <v>2022</v>
      </c>
      <c r="K17" s="192"/>
      <c r="L17" s="193"/>
      <c r="M17" s="191">
        <f>P17-1</f>
        <v>2023</v>
      </c>
      <c r="N17" s="192"/>
      <c r="O17" s="193"/>
      <c r="P17" s="191">
        <f>S17-1</f>
        <v>2024</v>
      </c>
      <c r="Q17" s="192"/>
      <c r="R17" s="193"/>
      <c r="S17" s="191">
        <v>2025</v>
      </c>
      <c r="T17" s="192"/>
      <c r="U17" s="193"/>
      <c r="V17" s="191">
        <f>S17+1</f>
        <v>2026</v>
      </c>
      <c r="W17" s="192"/>
      <c r="X17" s="193"/>
      <c r="Y17" s="191">
        <f>V17+1</f>
        <v>2027</v>
      </c>
      <c r="Z17" s="192">
        <v>2016</v>
      </c>
      <c r="AA17" s="193"/>
      <c r="AB17" s="191">
        <f>Y17+1</f>
        <v>2028</v>
      </c>
      <c r="AC17" s="192"/>
      <c r="AD17" s="193"/>
      <c r="AE17" s="191">
        <f>AB17+1</f>
        <v>2029</v>
      </c>
      <c r="AF17" s="192"/>
      <c r="AG17" s="193"/>
      <c r="AH17" s="195"/>
      <c r="AI17" s="195"/>
      <c r="AJ17" s="195"/>
    </row>
    <row r="18" spans="1:36" x14ac:dyDescent="0.25">
      <c r="A18" s="1"/>
      <c r="B18" s="1"/>
      <c r="C18" s="1"/>
      <c r="D18" s="1"/>
      <c r="E18" s="3" t="s">
        <v>53</v>
      </c>
      <c r="F18" s="17" t="s">
        <v>54</v>
      </c>
      <c r="G18" s="1"/>
      <c r="H18" s="3" t="s">
        <v>53</v>
      </c>
      <c r="I18" s="17" t="s">
        <v>54</v>
      </c>
      <c r="J18" s="1"/>
      <c r="K18" s="3" t="s">
        <v>53</v>
      </c>
      <c r="L18" s="17" t="s">
        <v>54</v>
      </c>
      <c r="M18" s="1"/>
      <c r="N18" s="3" t="s">
        <v>53</v>
      </c>
      <c r="O18" s="17" t="s">
        <v>54</v>
      </c>
      <c r="P18" s="1"/>
      <c r="Q18" s="3" t="s">
        <v>53</v>
      </c>
      <c r="R18" s="17" t="s">
        <v>54</v>
      </c>
      <c r="S18" s="1"/>
      <c r="T18" s="3" t="s">
        <v>53</v>
      </c>
      <c r="U18" s="17" t="s">
        <v>54</v>
      </c>
      <c r="V18" s="1"/>
      <c r="W18" s="3" t="s">
        <v>53</v>
      </c>
      <c r="X18" s="17" t="s">
        <v>54</v>
      </c>
      <c r="Y18" s="1"/>
      <c r="Z18" s="3" t="s">
        <v>53</v>
      </c>
      <c r="AA18" s="17" t="s">
        <v>54</v>
      </c>
      <c r="AB18" s="1"/>
      <c r="AC18" s="3" t="s">
        <v>53</v>
      </c>
      <c r="AD18" s="17" t="s">
        <v>54</v>
      </c>
      <c r="AE18" s="1"/>
      <c r="AF18" s="3" t="s">
        <v>53</v>
      </c>
      <c r="AG18" s="17" t="s">
        <v>54</v>
      </c>
      <c r="AH18" s="1"/>
      <c r="AI18" s="3"/>
      <c r="AJ18" s="17"/>
    </row>
    <row r="19" spans="1:36" x14ac:dyDescent="0.25">
      <c r="A19" s="44"/>
      <c r="B19" s="45"/>
      <c r="C19" s="45"/>
      <c r="D19" s="45" t="s">
        <v>55</v>
      </c>
      <c r="E19" s="46">
        <v>0.06</v>
      </c>
      <c r="F19" s="46">
        <v>0.94</v>
      </c>
      <c r="G19" s="45" t="s">
        <v>55</v>
      </c>
      <c r="H19" s="46">
        <v>0.06</v>
      </c>
      <c r="I19" s="46">
        <v>0.94</v>
      </c>
      <c r="J19" s="45" t="s">
        <v>55</v>
      </c>
      <c r="K19" s="46">
        <v>0.06</v>
      </c>
      <c r="L19" s="46">
        <v>0.94</v>
      </c>
      <c r="M19" s="45" t="s">
        <v>55</v>
      </c>
      <c r="N19" s="46">
        <v>0.06</v>
      </c>
      <c r="O19" s="46">
        <v>0.94</v>
      </c>
      <c r="P19" s="45" t="s">
        <v>55</v>
      </c>
      <c r="Q19" s="46">
        <v>0.06</v>
      </c>
      <c r="R19" s="46">
        <v>0.94</v>
      </c>
      <c r="S19" s="45" t="s">
        <v>55</v>
      </c>
      <c r="T19" s="46">
        <v>0.06</v>
      </c>
      <c r="U19" s="46">
        <v>0.94</v>
      </c>
      <c r="V19" s="45" t="s">
        <v>55</v>
      </c>
      <c r="W19" s="46">
        <v>0.06</v>
      </c>
      <c r="X19" s="46">
        <v>0.94</v>
      </c>
      <c r="Y19" s="45" t="s">
        <v>55</v>
      </c>
      <c r="Z19" s="46">
        <v>0.06</v>
      </c>
      <c r="AA19" s="46">
        <v>0.94</v>
      </c>
      <c r="AB19" s="45" t="s">
        <v>55</v>
      </c>
      <c r="AC19" s="46">
        <v>0.06</v>
      </c>
      <c r="AD19" s="46">
        <v>0.94</v>
      </c>
      <c r="AE19" s="45" t="s">
        <v>55</v>
      </c>
      <c r="AF19" s="46">
        <v>0.06</v>
      </c>
      <c r="AG19" s="46">
        <v>0.94</v>
      </c>
      <c r="AH19" s="45"/>
      <c r="AI19" s="46"/>
      <c r="AJ19" s="46"/>
    </row>
    <row r="20" spans="1:36" x14ac:dyDescent="0.25">
      <c r="A20" s="3" t="s">
        <v>56</v>
      </c>
      <c r="B20" s="31"/>
      <c r="C20" s="31"/>
      <c r="D20" s="112">
        <f>E83</f>
        <v>0</v>
      </c>
      <c r="E20" s="22">
        <f>D20*E19</f>
        <v>0</v>
      </c>
      <c r="F20" s="113">
        <f>D20*F19</f>
        <v>0</v>
      </c>
      <c r="G20" s="112">
        <f>F83</f>
        <v>0</v>
      </c>
      <c r="H20" s="22">
        <f>G20*H19</f>
        <v>0</v>
      </c>
      <c r="I20" s="113">
        <f>G20*I19</f>
        <v>0</v>
      </c>
      <c r="J20" s="112">
        <f>G83</f>
        <v>72591.983999999982</v>
      </c>
      <c r="K20" s="22">
        <f>J20*K19</f>
        <v>4355.5190399999992</v>
      </c>
      <c r="L20" s="113">
        <f>J20*L19</f>
        <v>68236.464959999983</v>
      </c>
      <c r="M20" s="112">
        <f>H83</f>
        <v>142495.37599999996</v>
      </c>
      <c r="N20" s="22">
        <f>M20*N19</f>
        <v>8549.7225599999965</v>
      </c>
      <c r="O20" s="113">
        <f>M20*O19</f>
        <v>133945.65343999997</v>
      </c>
      <c r="P20" s="112">
        <f>I83</f>
        <v>137118.19199999998</v>
      </c>
      <c r="Q20" s="22">
        <f>P20*Q19</f>
        <v>8227.0915199999981</v>
      </c>
      <c r="R20" s="113">
        <f>P20*R19</f>
        <v>128891.10047999998</v>
      </c>
      <c r="S20" s="112">
        <f>J83</f>
        <v>131741.00799999997</v>
      </c>
      <c r="T20" s="22">
        <f>S20*T19</f>
        <v>7904.4604799999979</v>
      </c>
      <c r="U20" s="113">
        <f>S20*U19</f>
        <v>123836.54751999996</v>
      </c>
      <c r="V20" s="112">
        <f>K83</f>
        <v>126363.82399999996</v>
      </c>
      <c r="W20" s="22">
        <f>V20*W19</f>
        <v>7581.8294399999977</v>
      </c>
      <c r="X20" s="113">
        <f>V20*X19</f>
        <v>118781.99455999996</v>
      </c>
      <c r="Y20" s="114">
        <f>L83</f>
        <v>120986.63999999996</v>
      </c>
      <c r="Z20" s="22">
        <f>Y20*Z19</f>
        <v>7259.1983999999975</v>
      </c>
      <c r="AA20" s="113">
        <f>Y20*AA19</f>
        <v>113727.44159999995</v>
      </c>
      <c r="AB20" s="114">
        <f>M83</f>
        <v>115609.45599999998</v>
      </c>
      <c r="AC20" s="22">
        <f>AB20*AC19</f>
        <v>6936.5673599999982</v>
      </c>
      <c r="AD20" s="113">
        <f>AB20*AD19</f>
        <v>108672.88863999998</v>
      </c>
      <c r="AE20" s="114">
        <f>N83</f>
        <v>110232.27199999997</v>
      </c>
      <c r="AF20" s="22">
        <f>AE20*AF19</f>
        <v>6613.936319999998</v>
      </c>
      <c r="AG20" s="113">
        <f>AE20*AG19</f>
        <v>103618.33567999996</v>
      </c>
      <c r="AH20" s="32"/>
      <c r="AI20" s="115"/>
      <c r="AJ20" s="116"/>
    </row>
    <row r="21" spans="1:36" x14ac:dyDescent="0.25">
      <c r="A21" s="1" t="s">
        <v>57</v>
      </c>
      <c r="B21" s="51"/>
      <c r="C21" s="51"/>
      <c r="D21" s="117">
        <v>0</v>
      </c>
      <c r="E21" s="35">
        <f>D21*E19</f>
        <v>0</v>
      </c>
      <c r="F21" s="113">
        <f>D21*F19</f>
        <v>0</v>
      </c>
      <c r="G21" s="117">
        <v>0</v>
      </c>
      <c r="H21" s="35">
        <f>G21*H19</f>
        <v>0</v>
      </c>
      <c r="I21" s="113">
        <f>G21*I19</f>
        <v>0</v>
      </c>
      <c r="J21" s="117">
        <v>0</v>
      </c>
      <c r="K21" s="35">
        <f>J21*K19</f>
        <v>0</v>
      </c>
      <c r="L21" s="113">
        <f>J21*L19</f>
        <v>0</v>
      </c>
      <c r="M21" s="117">
        <v>0</v>
      </c>
      <c r="N21" s="35">
        <f>M21*N19</f>
        <v>0</v>
      </c>
      <c r="O21" s="113">
        <f>M21*O19</f>
        <v>0</v>
      </c>
      <c r="P21" s="117">
        <v>0</v>
      </c>
      <c r="Q21" s="35">
        <f>P21*Q19</f>
        <v>0</v>
      </c>
      <c r="R21" s="113">
        <f>P21*R19</f>
        <v>0</v>
      </c>
      <c r="S21" s="117">
        <v>0</v>
      </c>
      <c r="T21" s="35">
        <f>S21*T19</f>
        <v>0</v>
      </c>
      <c r="U21" s="113">
        <f>S21*U19</f>
        <v>0</v>
      </c>
      <c r="V21" s="117">
        <v>0</v>
      </c>
      <c r="W21" s="35">
        <f>V21*W19</f>
        <v>0</v>
      </c>
      <c r="X21" s="113">
        <f>V21*X19</f>
        <v>0</v>
      </c>
      <c r="Y21" s="117">
        <v>0</v>
      </c>
      <c r="Z21" s="35">
        <f>Y21*Z19</f>
        <v>0</v>
      </c>
      <c r="AA21" s="113">
        <f>Y21*AA19</f>
        <v>0</v>
      </c>
      <c r="AB21" s="117">
        <v>0</v>
      </c>
      <c r="AC21" s="35">
        <f>AB21*AC19</f>
        <v>0</v>
      </c>
      <c r="AD21" s="113">
        <f>AB21*AD19</f>
        <v>0</v>
      </c>
      <c r="AE21" s="117">
        <v>0</v>
      </c>
      <c r="AF21" s="35">
        <f>AE21*AF19</f>
        <v>0</v>
      </c>
      <c r="AG21" s="113">
        <f>AE21*AG19</f>
        <v>0</v>
      </c>
      <c r="AH21" s="117"/>
      <c r="AI21" s="35"/>
      <c r="AJ21" s="116"/>
    </row>
    <row r="22" spans="1:36" x14ac:dyDescent="0.25">
      <c r="A22" s="1" t="s">
        <v>58</v>
      </c>
      <c r="B22" s="51"/>
      <c r="C22" s="51"/>
      <c r="D22" s="117">
        <v>0</v>
      </c>
      <c r="E22" s="35">
        <f>D22*E19</f>
        <v>0</v>
      </c>
      <c r="F22" s="35">
        <f>D22*F19</f>
        <v>0</v>
      </c>
      <c r="G22" s="117">
        <v>0</v>
      </c>
      <c r="H22" s="35">
        <f>G22*H19</f>
        <v>0</v>
      </c>
      <c r="I22" s="35">
        <f>G22*I19</f>
        <v>0</v>
      </c>
      <c r="J22" s="117">
        <v>0</v>
      </c>
      <c r="K22" s="35">
        <f>J22*K19</f>
        <v>0</v>
      </c>
      <c r="L22" s="35">
        <f>J22*L19</f>
        <v>0</v>
      </c>
      <c r="M22" s="117">
        <v>0</v>
      </c>
      <c r="N22" s="35">
        <f>M22*N19</f>
        <v>0</v>
      </c>
      <c r="O22" s="35">
        <f>M22*O19</f>
        <v>0</v>
      </c>
      <c r="P22" s="117">
        <v>0</v>
      </c>
      <c r="Q22" s="35">
        <f>P22*Q19</f>
        <v>0</v>
      </c>
      <c r="R22" s="35">
        <f>P22*R19</f>
        <v>0</v>
      </c>
      <c r="S22" s="117">
        <v>0</v>
      </c>
      <c r="T22" s="35">
        <f>S22*T19</f>
        <v>0</v>
      </c>
      <c r="U22" s="35">
        <f>S22*U19</f>
        <v>0</v>
      </c>
      <c r="V22" s="117">
        <v>0</v>
      </c>
      <c r="W22" s="35">
        <f>V22*W19</f>
        <v>0</v>
      </c>
      <c r="X22" s="35">
        <f>V22*X19</f>
        <v>0</v>
      </c>
      <c r="Y22" s="117">
        <v>0</v>
      </c>
      <c r="Z22" s="35">
        <f>Y22*Z19</f>
        <v>0</v>
      </c>
      <c r="AA22" s="35">
        <f>Y22*AA19</f>
        <v>0</v>
      </c>
      <c r="AB22" s="117">
        <v>0</v>
      </c>
      <c r="AC22" s="35">
        <f>AB22*AC19</f>
        <v>0</v>
      </c>
      <c r="AD22" s="35">
        <f>AB22*AD19</f>
        <v>0</v>
      </c>
      <c r="AE22" s="117">
        <v>0</v>
      </c>
      <c r="AF22" s="35">
        <f>AE22*AF19</f>
        <v>0</v>
      </c>
      <c r="AG22" s="35">
        <f>AE22*AG19</f>
        <v>0</v>
      </c>
      <c r="AH22" s="117"/>
      <c r="AI22" s="35"/>
      <c r="AJ22" s="35"/>
    </row>
    <row r="23" spans="1:36" x14ac:dyDescent="0.25">
      <c r="A23" s="20" t="s">
        <v>59</v>
      </c>
      <c r="B23" s="54">
        <v>2020</v>
      </c>
      <c r="C23" s="54">
        <v>2025</v>
      </c>
      <c r="E23" s="35"/>
      <c r="F23" s="35"/>
      <c r="G23" s="117"/>
      <c r="H23" s="35"/>
      <c r="I23" s="35"/>
      <c r="J23" s="117"/>
      <c r="K23" s="35"/>
      <c r="L23" s="35"/>
      <c r="M23" s="117"/>
      <c r="N23" s="35"/>
      <c r="O23" s="35"/>
      <c r="P23" s="117"/>
      <c r="Q23" s="35"/>
      <c r="R23" s="35"/>
      <c r="S23" s="117"/>
      <c r="T23" s="35"/>
      <c r="U23" s="35"/>
      <c r="V23" s="117"/>
      <c r="W23" s="35"/>
      <c r="X23" s="35"/>
      <c r="Y23" s="117"/>
      <c r="Z23" s="35"/>
      <c r="AA23" s="35"/>
      <c r="AB23" s="117"/>
      <c r="AC23" s="35"/>
      <c r="AD23" s="35"/>
      <c r="AE23" s="117"/>
      <c r="AF23" s="35"/>
      <c r="AG23" s="35"/>
      <c r="AH23" s="117"/>
      <c r="AI23" s="35"/>
      <c r="AJ23" s="35"/>
    </row>
    <row r="24" spans="1:36" x14ac:dyDescent="0.25">
      <c r="A24" s="55" t="s">
        <v>60</v>
      </c>
      <c r="B24" s="118">
        <v>7.2999999999999995E-2</v>
      </c>
      <c r="C24" s="119">
        <v>7.0199999999999999E-2</v>
      </c>
      <c r="E24" s="57">
        <f>IF(AND(D$17&gt;=$B$23, D$17&lt;$C$23),(E21+E22)*$B$24,(E21+E22)*$C$24)</f>
        <v>0</v>
      </c>
      <c r="F24" s="120">
        <f>IF(AND(D$17&gt;=$B$23, D$17&lt;$C$23),(F22)*$B$24,(F22)*$C$24)</f>
        <v>0</v>
      </c>
      <c r="G24" s="59"/>
      <c r="H24" s="57">
        <f>IF(AND(G$17&gt;=$B$23, G$17&lt;$C$23),(H21+H22)*$B$24,(H21+H22)*$C$24)</f>
        <v>0</v>
      </c>
      <c r="I24" s="120">
        <f>IF(AND(G$17&gt;=$B$23, G$17&lt;$C$23),(I22)*$B$24,(I22)*$C$24)</f>
        <v>0</v>
      </c>
      <c r="J24" s="59"/>
      <c r="K24" s="57">
        <f>IF(AND(J$17&gt;=$B$23, J$17&lt;$C$23),(K21+K22)*$B$24,(K21+K22)*$C$24)</f>
        <v>0</v>
      </c>
      <c r="L24" s="120">
        <f>IF(AND(J$17&gt;=$B$23, J$17&lt;$C$23),(L22)*$B$24,(L22)*$C$24)</f>
        <v>0</v>
      </c>
      <c r="M24" s="59"/>
      <c r="N24" s="57">
        <f>IF(AND(M$17&gt;=$B$23, M$17&lt;$C$23),(N21+N22)*$B$24,(N21+N22)*$C$24)</f>
        <v>0</v>
      </c>
      <c r="O24" s="120">
        <f>IF(AND(M$17&gt;=$B$23, M$17&lt;$C$23),(O22)*$B$24,(O22)*$C$24)</f>
        <v>0</v>
      </c>
      <c r="P24" s="59"/>
      <c r="Q24" s="57">
        <f>IF(AND(P$17&gt;=$B$23, P$17&lt;$C$23),(Q21+Q22)*$B$24,(Q21+Q22)*$C$24)</f>
        <v>0</v>
      </c>
      <c r="R24" s="120">
        <f>IF(AND(P$17&gt;=$B$23, P$17&lt;$C$23),(R22)*$B$24,(R22)*$C$24)</f>
        <v>0</v>
      </c>
      <c r="S24" s="59"/>
      <c r="T24" s="57">
        <f>IF(AND(S$17&gt;=$B$23, S$17&lt;$C$23),(T21+T22)*$B$24,(T21+T22)*$C$24)</f>
        <v>0</v>
      </c>
      <c r="U24" s="120">
        <f>IF(AND(S$17&gt;=$B$23, S$17&lt;$C$23),(U22)*$B$24,(U22)*$C$24)</f>
        <v>0</v>
      </c>
      <c r="V24" s="59"/>
      <c r="W24" s="57">
        <f>IF(AND(V$17&gt;=$B$23, V$17&lt;$C$23),(W21+W22)*$B$24,(W21+W22)*$C$24)</f>
        <v>0</v>
      </c>
      <c r="X24" s="120">
        <f>IF(AND(V$17&gt;=$B$23, V$17&lt;$C$23),(X22)*$B$24,(X22)*$C$24)</f>
        <v>0</v>
      </c>
      <c r="Y24" s="59"/>
      <c r="Z24" s="57">
        <f>IF(AND(Y$17&gt;=$B$23, Y$17&lt;$C$23),(Z21+Z22)*$B$24,(Z21+Z22)*$C$24)</f>
        <v>0</v>
      </c>
      <c r="AA24" s="120">
        <f>IF(AND(Y$17&gt;=$B$23, Y$17&lt;$C$23),(AA22)*$B$24,(AA22)*$C$24)</f>
        <v>0</v>
      </c>
      <c r="AB24" s="59"/>
      <c r="AC24" s="57">
        <f>IF(AND(AB$17&gt;=$B$23, AB$17&lt;$C$23),(AC21+AC22)*$B$24,(AC21+AC22)*$C$24)</f>
        <v>0</v>
      </c>
      <c r="AD24" s="120">
        <f>IF(AND(AB$17&gt;=$B$23, AB$17&lt;$C$23),(AD22)*$B$24,(AD22)*$C$24)</f>
        <v>0</v>
      </c>
      <c r="AE24" s="59"/>
      <c r="AF24" s="57">
        <f>IF(AND(AE$17&gt;=$B$23, AE$17&lt;$C$23),(AF21+AF22)*$B$24,(AF21+AF22)*$C$24)</f>
        <v>0</v>
      </c>
      <c r="AG24" s="120">
        <f>IF(AND(AE$17&gt;=$B$23, AE$17&lt;$C$23),(AG22)*$B$24,(AG22)*$C$24)</f>
        <v>0</v>
      </c>
      <c r="AH24" s="59"/>
      <c r="AI24" s="35"/>
      <c r="AJ24" s="116"/>
    </row>
    <row r="25" spans="1:36" x14ac:dyDescent="0.25">
      <c r="A25" s="3" t="s">
        <v>61</v>
      </c>
      <c r="B25" s="1"/>
      <c r="C25" s="1"/>
      <c r="E25" s="35">
        <f>SUM(E20+E24)</f>
        <v>0</v>
      </c>
      <c r="F25" s="35">
        <f>SUM(F20+F24)</f>
        <v>0</v>
      </c>
      <c r="G25" s="1"/>
      <c r="H25" s="35">
        <f>SUM(H20+H24)</f>
        <v>0</v>
      </c>
      <c r="I25" s="35">
        <f>SUM(I20+I24)</f>
        <v>0</v>
      </c>
      <c r="J25" s="1"/>
      <c r="K25" s="35">
        <f>SUM(K20+K24)</f>
        <v>4355.5190399999992</v>
      </c>
      <c r="L25" s="35">
        <f>SUM(L20+L24)</f>
        <v>68236.464959999983</v>
      </c>
      <c r="M25" s="1"/>
      <c r="N25" s="35">
        <f>SUM(N20+N24)</f>
        <v>8549.7225599999965</v>
      </c>
      <c r="O25" s="35">
        <f>SUM(O20+O24)</f>
        <v>133945.65343999997</v>
      </c>
      <c r="P25" s="1"/>
      <c r="Q25" s="35">
        <f>SUM(Q20+Q24)</f>
        <v>8227.0915199999981</v>
      </c>
      <c r="R25" s="35">
        <f>SUM(R20+R24)</f>
        <v>128891.10047999998</v>
      </c>
      <c r="S25" s="1"/>
      <c r="T25" s="35">
        <f>SUM(T20+T24)</f>
        <v>7904.4604799999979</v>
      </c>
      <c r="U25" s="35">
        <f>SUM(U20+U24)</f>
        <v>123836.54751999996</v>
      </c>
      <c r="V25" s="1"/>
      <c r="W25" s="35">
        <f>SUM(W20+W24)</f>
        <v>7581.8294399999977</v>
      </c>
      <c r="X25" s="35">
        <f>SUM(X20+X24)</f>
        <v>118781.99455999996</v>
      </c>
      <c r="Y25" s="1"/>
      <c r="Z25" s="35">
        <f>SUM(Z20+Z24)</f>
        <v>7259.1983999999975</v>
      </c>
      <c r="AA25" s="35">
        <f>SUM(AA20+AA24)</f>
        <v>113727.44159999995</v>
      </c>
      <c r="AB25" s="1"/>
      <c r="AC25" s="35">
        <f>SUM(AC20+AC24)</f>
        <v>6936.5673599999982</v>
      </c>
      <c r="AD25" s="35">
        <f>SUM(AD20+AD24)</f>
        <v>108672.88863999998</v>
      </c>
      <c r="AE25" s="1"/>
      <c r="AF25" s="35">
        <f>SUM(AF20+AF24)</f>
        <v>6613.936319999998</v>
      </c>
      <c r="AG25" s="35">
        <f>SUM(AG20+AG24)</f>
        <v>103618.33567999996</v>
      </c>
      <c r="AH25" s="1"/>
      <c r="AI25" s="35"/>
      <c r="AJ25" s="35"/>
    </row>
    <row r="26" spans="1:36" x14ac:dyDescent="0.25">
      <c r="A26" s="1"/>
      <c r="B26" s="1"/>
      <c r="C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x14ac:dyDescent="0.25">
      <c r="A27" s="20" t="s">
        <v>59</v>
      </c>
      <c r="B27" s="54">
        <f>B23</f>
        <v>2020</v>
      </c>
      <c r="C27" s="54">
        <f>C23</f>
        <v>2025</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t="s">
        <v>62</v>
      </c>
      <c r="B28" s="121">
        <v>0.04</v>
      </c>
      <c r="C28" s="121">
        <v>0.04</v>
      </c>
      <c r="E28" s="35">
        <f>E25*$B$28</f>
        <v>0</v>
      </c>
      <c r="F28" s="35">
        <f>F25*$B$28</f>
        <v>0</v>
      </c>
      <c r="G28" s="31"/>
      <c r="H28" s="35">
        <f>H25*$B$28</f>
        <v>0</v>
      </c>
      <c r="I28" s="35">
        <f>I25*$B$28</f>
        <v>0</v>
      </c>
      <c r="J28" s="31"/>
      <c r="K28" s="35">
        <f>K25*$B$28</f>
        <v>174.22076159999997</v>
      </c>
      <c r="L28" s="35">
        <f>L25*$B$28</f>
        <v>2729.4585983999996</v>
      </c>
      <c r="M28" s="31"/>
      <c r="N28" s="35">
        <f>N25*$B$28</f>
        <v>341.98890239999986</v>
      </c>
      <c r="O28" s="35">
        <f>O25*$B$28</f>
        <v>5357.8261375999991</v>
      </c>
      <c r="P28" s="31"/>
      <c r="Q28" s="35">
        <f>Q25*$B$28</f>
        <v>329.0836607999999</v>
      </c>
      <c r="R28" s="35">
        <f>R25*$B$28</f>
        <v>5155.6440191999991</v>
      </c>
      <c r="S28" s="31"/>
      <c r="T28" s="35">
        <f>T25*$C$28</f>
        <v>316.17841919999995</v>
      </c>
      <c r="U28" s="35">
        <f>U25*$C$28</f>
        <v>4953.4619007999991</v>
      </c>
      <c r="V28" s="31"/>
      <c r="W28" s="35">
        <f>W25*$C$28</f>
        <v>303.27317759999994</v>
      </c>
      <c r="X28" s="35">
        <f>X25*$C$28</f>
        <v>4751.279782399999</v>
      </c>
      <c r="Y28" s="31"/>
      <c r="Z28" s="35">
        <f>Z25*$C$28</f>
        <v>290.36793599999993</v>
      </c>
      <c r="AA28" s="35">
        <f>AA25*$C$28</f>
        <v>4549.0976639999981</v>
      </c>
      <c r="AB28" s="31"/>
      <c r="AC28" s="35">
        <f>AC25*$C$28</f>
        <v>277.46269439999992</v>
      </c>
      <c r="AD28" s="35">
        <f>AD25*$C$28</f>
        <v>4346.9155455999989</v>
      </c>
      <c r="AE28" s="31"/>
      <c r="AF28" s="35">
        <f>AF25*$C$28</f>
        <v>264.55745279999991</v>
      </c>
      <c r="AG28" s="35">
        <f>AG25*$C$28</f>
        <v>4144.7334271999989</v>
      </c>
      <c r="AH28" s="31"/>
      <c r="AI28" s="35"/>
      <c r="AJ28" s="35"/>
    </row>
    <row r="29" spans="1:36" x14ac:dyDescent="0.25">
      <c r="A29" s="1" t="s">
        <v>63</v>
      </c>
      <c r="B29" s="121">
        <v>0.56000000000000005</v>
      </c>
      <c r="C29" s="121">
        <v>0.56000000000000005</v>
      </c>
      <c r="E29" s="35">
        <f>E25*$B$29</f>
        <v>0</v>
      </c>
      <c r="F29" s="35">
        <f>F25*$B$29</f>
        <v>0</v>
      </c>
      <c r="G29" s="122"/>
      <c r="H29" s="35">
        <f>H25*$B$29</f>
        <v>0</v>
      </c>
      <c r="I29" s="35">
        <f>I25*$B$29</f>
        <v>0</v>
      </c>
      <c r="J29" s="122"/>
      <c r="K29" s="35">
        <f>K25*$B$29</f>
        <v>2439.0906623999999</v>
      </c>
      <c r="L29" s="35">
        <f>L25*$B$29</f>
        <v>38212.420377599992</v>
      </c>
      <c r="M29" s="122"/>
      <c r="N29" s="35">
        <f>N25*$B$29</f>
        <v>4787.8446335999988</v>
      </c>
      <c r="O29" s="35">
        <f>O25*$B$29</f>
        <v>75009.565926399984</v>
      </c>
      <c r="P29" s="122"/>
      <c r="Q29" s="35">
        <f>Q25*$B$29</f>
        <v>4607.1712511999995</v>
      </c>
      <c r="R29" s="35">
        <f>R25*$B$29</f>
        <v>72179.016268799998</v>
      </c>
      <c r="S29" s="122"/>
      <c r="T29" s="35">
        <f>T25*$C$29</f>
        <v>4426.4978687999992</v>
      </c>
      <c r="U29" s="35">
        <f>U25*$C$29</f>
        <v>69348.466611199983</v>
      </c>
      <c r="V29" s="122"/>
      <c r="W29" s="35">
        <f>W25*$C$29</f>
        <v>4245.8244863999989</v>
      </c>
      <c r="X29" s="35">
        <f>X25*$C$29</f>
        <v>66517.916953599983</v>
      </c>
      <c r="Y29" s="122"/>
      <c r="Z29" s="35">
        <f>Z25*$C$29</f>
        <v>4065.1511039999991</v>
      </c>
      <c r="AA29" s="35">
        <f>AA25*$C$29</f>
        <v>63687.367295999975</v>
      </c>
      <c r="AB29" s="122"/>
      <c r="AC29" s="35">
        <f>AC25*$C$29</f>
        <v>3884.4777215999993</v>
      </c>
      <c r="AD29" s="35">
        <f>AD25*$C$29</f>
        <v>60856.817638399989</v>
      </c>
      <c r="AE29" s="122"/>
      <c r="AF29" s="35">
        <f>AF25*$C$29</f>
        <v>3703.804339199999</v>
      </c>
      <c r="AG29" s="35">
        <f>AG25*$C$29</f>
        <v>58026.267980799981</v>
      </c>
      <c r="AH29" s="122"/>
      <c r="AI29" s="35"/>
      <c r="AJ29" s="35"/>
    </row>
    <row r="30" spans="1:36" x14ac:dyDescent="0.25">
      <c r="A30" s="1" t="s">
        <v>64</v>
      </c>
      <c r="B30" s="121">
        <v>0.4</v>
      </c>
      <c r="C30" s="121">
        <v>0.4</v>
      </c>
      <c r="E30" s="35">
        <f>E25*$B$30</f>
        <v>0</v>
      </c>
      <c r="F30" s="35">
        <f>F25*$B$30</f>
        <v>0</v>
      </c>
      <c r="G30" s="123"/>
      <c r="H30" s="35">
        <f>H25*$B$30</f>
        <v>0</v>
      </c>
      <c r="I30" s="35">
        <f>I25*$B$30</f>
        <v>0</v>
      </c>
      <c r="J30" s="123"/>
      <c r="K30" s="35">
        <f>K25*$B$30</f>
        <v>1742.2076159999997</v>
      </c>
      <c r="L30" s="35">
        <f>L25*$B$30</f>
        <v>27294.585983999994</v>
      </c>
      <c r="M30" s="123"/>
      <c r="N30" s="35">
        <f>N25*$B$30</f>
        <v>3419.8890239999987</v>
      </c>
      <c r="O30" s="35">
        <f>O25*$B$30</f>
        <v>53578.261375999988</v>
      </c>
      <c r="P30" s="123"/>
      <c r="Q30" s="35">
        <f>Q25*$B$30</f>
        <v>3290.8366079999996</v>
      </c>
      <c r="R30" s="35">
        <f>R25*$B$30</f>
        <v>51556.440191999995</v>
      </c>
      <c r="S30" s="123"/>
      <c r="T30" s="35">
        <f>T25*$C$30</f>
        <v>3161.7841919999992</v>
      </c>
      <c r="U30" s="35">
        <f>U25*$C$30</f>
        <v>49534.619007999987</v>
      </c>
      <c r="V30" s="123"/>
      <c r="W30" s="35">
        <f>W25*$C$30</f>
        <v>3032.7317759999992</v>
      </c>
      <c r="X30" s="35">
        <f>X25*$C$30</f>
        <v>47512.797823999987</v>
      </c>
      <c r="Y30" s="123"/>
      <c r="Z30" s="35">
        <f>Z25*$C$30</f>
        <v>2903.6793599999992</v>
      </c>
      <c r="AA30" s="35">
        <f>AA25*$C$30</f>
        <v>45490.976639999979</v>
      </c>
      <c r="AB30" s="123"/>
      <c r="AC30" s="35">
        <f>AC25*$C$30</f>
        <v>2774.6269439999996</v>
      </c>
      <c r="AD30" s="35">
        <f>AD25*$C$30</f>
        <v>43469.155455999993</v>
      </c>
      <c r="AE30" s="123"/>
      <c r="AF30" s="35">
        <f>AF25*$C$30</f>
        <v>2645.5745279999992</v>
      </c>
      <c r="AG30" s="35">
        <f>AG25*$C$30</f>
        <v>41447.334271999986</v>
      </c>
      <c r="AH30" s="122"/>
      <c r="AI30" s="35"/>
      <c r="AJ30" s="35"/>
    </row>
    <row r="31" spans="1:36" x14ac:dyDescent="0.25">
      <c r="A31" s="1"/>
      <c r="B31" s="1"/>
      <c r="C31" s="1"/>
      <c r="E31" s="124"/>
      <c r="F31" s="1"/>
      <c r="G31" s="1"/>
      <c r="H31" s="124"/>
      <c r="I31" s="1"/>
      <c r="J31" s="1"/>
      <c r="K31" s="124"/>
      <c r="L31" s="1"/>
      <c r="M31" s="1"/>
      <c r="N31" s="124"/>
      <c r="O31" s="1"/>
      <c r="P31" s="1"/>
      <c r="Q31" s="124"/>
      <c r="R31" s="1"/>
      <c r="S31" s="1"/>
      <c r="T31" s="124"/>
      <c r="U31" s="1"/>
      <c r="V31" s="1"/>
      <c r="W31" s="124"/>
      <c r="X31" s="1"/>
      <c r="Y31" s="1"/>
      <c r="Z31" s="124"/>
      <c r="AA31" s="1"/>
      <c r="AB31" s="1"/>
      <c r="AC31" s="124"/>
      <c r="AD31" s="1"/>
      <c r="AE31" s="1"/>
      <c r="AF31" s="124"/>
      <c r="AG31" s="1"/>
      <c r="AH31" s="1"/>
      <c r="AI31" s="125"/>
      <c r="AJ31" s="1"/>
    </row>
    <row r="32" spans="1:36" x14ac:dyDescent="0.25">
      <c r="A32" s="1" t="s">
        <v>65</v>
      </c>
      <c r="B32" s="119">
        <v>2.6100000000000002E-2</v>
      </c>
      <c r="C32" s="126">
        <v>5.2499999999999998E-2</v>
      </c>
      <c r="E32" s="35">
        <f t="shared" ref="E32:R34" si="0">E28*$B32</f>
        <v>0</v>
      </c>
      <c r="F32" s="35">
        <f t="shared" si="0"/>
        <v>0</v>
      </c>
      <c r="G32" s="127"/>
      <c r="H32" s="35">
        <f t="shared" si="0"/>
        <v>0</v>
      </c>
      <c r="I32" s="35">
        <f t="shared" si="0"/>
        <v>0</v>
      </c>
      <c r="J32" s="127"/>
      <c r="K32" s="35">
        <f t="shared" si="0"/>
        <v>4.5471618777599998</v>
      </c>
      <c r="L32" s="35">
        <f t="shared" si="0"/>
        <v>71.23886941824</v>
      </c>
      <c r="M32" s="127"/>
      <c r="N32" s="35">
        <f t="shared" si="0"/>
        <v>8.9259103526399972</v>
      </c>
      <c r="O32" s="35">
        <f t="shared" si="0"/>
        <v>139.83926219135998</v>
      </c>
      <c r="P32" s="127"/>
      <c r="Q32" s="35">
        <f t="shared" si="0"/>
        <v>8.5890835468799978</v>
      </c>
      <c r="R32" s="35">
        <f t="shared" si="0"/>
        <v>134.56230890111999</v>
      </c>
      <c r="S32" s="127"/>
      <c r="T32" s="35">
        <f t="shared" ref="T32:U34" si="1">T28*$C32</f>
        <v>16.599367007999998</v>
      </c>
      <c r="U32" s="35">
        <f t="shared" si="1"/>
        <v>260.05674979199995</v>
      </c>
      <c r="V32" s="127"/>
      <c r="W32" s="35">
        <f t="shared" ref="W32:X34" si="2">W28*$C32</f>
        <v>15.921841823999996</v>
      </c>
      <c r="X32" s="35">
        <f t="shared" si="2"/>
        <v>249.44218857599995</v>
      </c>
      <c r="Y32" s="127"/>
      <c r="Z32" s="35">
        <f t="shared" ref="Z32:AA34" si="3">Z28*$C32</f>
        <v>15.244316639999996</v>
      </c>
      <c r="AA32" s="35">
        <f t="shared" si="3"/>
        <v>238.82762735999989</v>
      </c>
      <c r="AB32" s="127"/>
      <c r="AC32" s="35">
        <f t="shared" ref="AC32:AD34" si="4">AC28*$C32</f>
        <v>14.566791455999995</v>
      </c>
      <c r="AD32" s="35">
        <f t="shared" si="4"/>
        <v>228.21306614399992</v>
      </c>
      <c r="AE32" s="127"/>
      <c r="AF32" s="35">
        <f t="shared" ref="AF32:AG34" si="5">AF28*$C32</f>
        <v>13.889266271999995</v>
      </c>
      <c r="AG32" s="35">
        <f t="shared" si="5"/>
        <v>217.59850492799993</v>
      </c>
      <c r="AH32" s="128"/>
      <c r="AI32" s="35"/>
      <c r="AJ32" s="35"/>
    </row>
    <row r="33" spans="1:36" x14ac:dyDescent="0.25">
      <c r="A33" s="1" t="s">
        <v>66</v>
      </c>
      <c r="B33" s="119">
        <v>3.7100000000000001E-2</v>
      </c>
      <c r="C33" s="126">
        <v>3.9547993430507078E-2</v>
      </c>
      <c r="E33" s="35">
        <f t="shared" si="0"/>
        <v>0</v>
      </c>
      <c r="F33" s="35">
        <f t="shared" si="0"/>
        <v>0</v>
      </c>
      <c r="G33" s="127"/>
      <c r="H33" s="35">
        <f t="shared" si="0"/>
        <v>0</v>
      </c>
      <c r="I33" s="35">
        <f t="shared" si="0"/>
        <v>0</v>
      </c>
      <c r="J33" s="127"/>
      <c r="K33" s="35">
        <f t="shared" si="0"/>
        <v>90.490263575040004</v>
      </c>
      <c r="L33" s="35">
        <f t="shared" si="0"/>
        <v>1417.6807960089598</v>
      </c>
      <c r="M33" s="127"/>
      <c r="N33" s="35">
        <f t="shared" si="0"/>
        <v>177.62903590655995</v>
      </c>
      <c r="O33" s="35">
        <f t="shared" si="0"/>
        <v>2782.8548958694396</v>
      </c>
      <c r="P33" s="127"/>
      <c r="Q33" s="35">
        <f t="shared" si="0"/>
        <v>170.92605341951997</v>
      </c>
      <c r="R33" s="35">
        <f t="shared" si="0"/>
        <v>2677.8415035724802</v>
      </c>
      <c r="S33" s="127"/>
      <c r="T33" s="35">
        <f t="shared" si="1"/>
        <v>175.05910863545594</v>
      </c>
      <c r="U33" s="35">
        <f t="shared" si="1"/>
        <v>2742.5927019554765</v>
      </c>
      <c r="V33" s="127"/>
      <c r="W33" s="35">
        <f t="shared" si="2"/>
        <v>167.91383889523325</v>
      </c>
      <c r="X33" s="35">
        <f t="shared" si="2"/>
        <v>2630.6501426919876</v>
      </c>
      <c r="Y33" s="127"/>
      <c r="Z33" s="35">
        <f t="shared" si="3"/>
        <v>160.76856915501057</v>
      </c>
      <c r="AA33" s="35">
        <f t="shared" si="3"/>
        <v>2518.7075834284983</v>
      </c>
      <c r="AB33" s="127"/>
      <c r="AC33" s="35">
        <f t="shared" si="4"/>
        <v>153.62329941478788</v>
      </c>
      <c r="AD33" s="35">
        <f t="shared" si="4"/>
        <v>2406.7650241650099</v>
      </c>
      <c r="AE33" s="127"/>
      <c r="AF33" s="35">
        <f t="shared" si="5"/>
        <v>146.47802967456516</v>
      </c>
      <c r="AG33" s="35">
        <f t="shared" si="5"/>
        <v>2294.822464901521</v>
      </c>
      <c r="AH33" s="128"/>
      <c r="AI33" s="35"/>
      <c r="AJ33" s="35"/>
    </row>
    <row r="34" spans="1:36" x14ac:dyDescent="0.25">
      <c r="A34" s="1" t="s">
        <v>67</v>
      </c>
      <c r="B34" s="118">
        <v>8.5199999999999998E-2</v>
      </c>
      <c r="C34" s="118">
        <v>9.3600000000000003E-2</v>
      </c>
      <c r="E34" s="35">
        <f t="shared" si="0"/>
        <v>0</v>
      </c>
      <c r="F34" s="35">
        <f t="shared" si="0"/>
        <v>0</v>
      </c>
      <c r="G34" s="127"/>
      <c r="H34" s="35">
        <f t="shared" si="0"/>
        <v>0</v>
      </c>
      <c r="I34" s="35">
        <f t="shared" si="0"/>
        <v>0</v>
      </c>
      <c r="J34" s="127"/>
      <c r="K34" s="35">
        <f t="shared" si="0"/>
        <v>148.43608888319997</v>
      </c>
      <c r="L34" s="35">
        <f t="shared" si="0"/>
        <v>2325.4987258367996</v>
      </c>
      <c r="M34" s="127"/>
      <c r="N34" s="35">
        <f t="shared" si="0"/>
        <v>291.37454484479986</v>
      </c>
      <c r="O34" s="35">
        <f t="shared" si="0"/>
        <v>4564.8678692351987</v>
      </c>
      <c r="P34" s="127"/>
      <c r="Q34" s="35">
        <f t="shared" si="0"/>
        <v>280.37927900159997</v>
      </c>
      <c r="R34" s="35">
        <f t="shared" si="0"/>
        <v>4392.6087043583993</v>
      </c>
      <c r="S34" s="127"/>
      <c r="T34" s="35">
        <f t="shared" si="1"/>
        <v>295.94300037119996</v>
      </c>
      <c r="U34" s="35">
        <f t="shared" si="1"/>
        <v>4636.4403391487986</v>
      </c>
      <c r="V34" s="127"/>
      <c r="W34" s="35">
        <f t="shared" si="2"/>
        <v>283.86369423359992</v>
      </c>
      <c r="X34" s="35">
        <f t="shared" si="2"/>
        <v>4447.1978763263987</v>
      </c>
      <c r="Y34" s="127"/>
      <c r="Z34" s="35">
        <f t="shared" si="3"/>
        <v>271.78438809599993</v>
      </c>
      <c r="AA34" s="35">
        <f t="shared" si="3"/>
        <v>4257.955413503998</v>
      </c>
      <c r="AB34" s="127"/>
      <c r="AC34" s="35">
        <f t="shared" si="4"/>
        <v>259.7050819584</v>
      </c>
      <c r="AD34" s="35">
        <f t="shared" si="4"/>
        <v>4068.7129506815995</v>
      </c>
      <c r="AE34" s="127"/>
      <c r="AF34" s="35">
        <f t="shared" si="5"/>
        <v>247.62577582079993</v>
      </c>
      <c r="AG34" s="35">
        <f t="shared" si="5"/>
        <v>3879.4704878591988</v>
      </c>
      <c r="AH34" s="128"/>
      <c r="AI34" s="35"/>
      <c r="AJ34" s="35"/>
    </row>
    <row r="35" spans="1:36" x14ac:dyDescent="0.25">
      <c r="A35" s="65" t="s">
        <v>68</v>
      </c>
      <c r="B35" s="1"/>
      <c r="C35" s="1"/>
      <c r="D35" s="1"/>
      <c r="E35" s="66">
        <f>SUM(E32:E34)</f>
        <v>0</v>
      </c>
      <c r="F35" s="66">
        <f>SUM(F32:F34)</f>
        <v>0</v>
      </c>
      <c r="G35" s="1"/>
      <c r="H35" s="66">
        <f>SUM(H32:H34)</f>
        <v>0</v>
      </c>
      <c r="I35" s="66">
        <f>SUM(I32:I34)</f>
        <v>0</v>
      </c>
      <c r="J35" s="1"/>
      <c r="K35" s="66">
        <f>SUM(K32:K34)</f>
        <v>243.47351433599999</v>
      </c>
      <c r="L35" s="66">
        <f>SUM(L32:L34)</f>
        <v>3814.4183912639992</v>
      </c>
      <c r="M35" s="1"/>
      <c r="N35" s="66">
        <f>SUM(N32:N34)</f>
        <v>477.92949110399979</v>
      </c>
      <c r="O35" s="66">
        <f>SUM(O32:O34)</f>
        <v>7487.5620272959986</v>
      </c>
      <c r="P35" s="1"/>
      <c r="Q35" s="66">
        <f>SUM(Q32:Q34)</f>
        <v>459.89441596799998</v>
      </c>
      <c r="R35" s="66">
        <f>SUM(R32:R34)</f>
        <v>7205.0125168319992</v>
      </c>
      <c r="S35" s="1"/>
      <c r="T35" s="66">
        <f>SUM(T32:T34)</f>
        <v>487.60147601465587</v>
      </c>
      <c r="U35" s="66">
        <f>SUM(U32:U34)</f>
        <v>7639.0897908962752</v>
      </c>
      <c r="V35" s="1"/>
      <c r="W35" s="66">
        <f>SUM(W32:W34)</f>
        <v>467.69937495283318</v>
      </c>
      <c r="X35" s="66">
        <f>SUM(X32:X34)</f>
        <v>7327.2902075943857</v>
      </c>
      <c r="Y35" s="1"/>
      <c r="Z35" s="66">
        <f>SUM(Z32:Z34)</f>
        <v>447.79727389101049</v>
      </c>
      <c r="AA35" s="66">
        <f>SUM(AA32:AA34)</f>
        <v>7015.4906242924962</v>
      </c>
      <c r="AB35" s="1"/>
      <c r="AC35" s="66">
        <f>SUM(AC32:AC34)</f>
        <v>427.89517282918791</v>
      </c>
      <c r="AD35" s="66">
        <f>SUM(AD32:AD34)</f>
        <v>6703.6910409906095</v>
      </c>
      <c r="AE35" s="1"/>
      <c r="AF35" s="66">
        <f>SUM(AF32:AF34)</f>
        <v>407.99307176736511</v>
      </c>
      <c r="AG35" s="66">
        <f>SUM(AG32:AG34)</f>
        <v>6391.89145768872</v>
      </c>
      <c r="AH35" s="1"/>
      <c r="AI35" s="35"/>
      <c r="AJ35" s="35"/>
    </row>
    <row r="36" spans="1:3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x14ac:dyDescent="0.25">
      <c r="A37" s="1" t="s">
        <v>69</v>
      </c>
      <c r="B37" s="1"/>
      <c r="C37" s="1"/>
      <c r="D37" s="1"/>
      <c r="E37" s="67">
        <f>E21+E22</f>
        <v>0</v>
      </c>
      <c r="F37" s="35">
        <f>F22</f>
        <v>0</v>
      </c>
      <c r="G37" s="1"/>
      <c r="H37" s="67">
        <f>H21+H22</f>
        <v>0</v>
      </c>
      <c r="I37" s="35">
        <f>I22</f>
        <v>0</v>
      </c>
      <c r="J37" s="1"/>
      <c r="K37" s="67">
        <f>K21+K22</f>
        <v>0</v>
      </c>
      <c r="L37" s="35">
        <f>L22</f>
        <v>0</v>
      </c>
      <c r="M37" s="1"/>
      <c r="N37" s="67">
        <f>N21+N22</f>
        <v>0</v>
      </c>
      <c r="O37" s="35">
        <f>O22</f>
        <v>0</v>
      </c>
      <c r="P37" s="1"/>
      <c r="Q37" s="67">
        <f>Q21+Q22</f>
        <v>0</v>
      </c>
      <c r="R37" s="35">
        <f>R22</f>
        <v>0</v>
      </c>
      <c r="S37" s="1"/>
      <c r="T37" s="67">
        <f>T21+T22</f>
        <v>0</v>
      </c>
      <c r="U37" s="35">
        <f>U22</f>
        <v>0</v>
      </c>
      <c r="V37" s="1"/>
      <c r="W37" s="67">
        <f>W21+W22</f>
        <v>0</v>
      </c>
      <c r="X37" s="35">
        <f>X22</f>
        <v>0</v>
      </c>
      <c r="Y37" s="1"/>
      <c r="Z37" s="67">
        <f>Z21+Z22</f>
        <v>0</v>
      </c>
      <c r="AA37" s="35">
        <f>AA22</f>
        <v>0</v>
      </c>
      <c r="AB37" s="1"/>
      <c r="AC37" s="67">
        <f>AC21+AC22</f>
        <v>0</v>
      </c>
      <c r="AD37" s="35">
        <f>AD22</f>
        <v>0</v>
      </c>
      <c r="AE37" s="1"/>
      <c r="AF37" s="67">
        <f>AF21+AF22</f>
        <v>0</v>
      </c>
      <c r="AG37" s="35">
        <f>AG22</f>
        <v>0</v>
      </c>
      <c r="AH37" s="1"/>
      <c r="AI37" s="67"/>
      <c r="AJ37" s="35"/>
    </row>
    <row r="38" spans="1:36" x14ac:dyDescent="0.25">
      <c r="A38" s="1" t="s">
        <v>70</v>
      </c>
      <c r="B38" s="37"/>
      <c r="C38" s="37"/>
      <c r="D38" s="22">
        <f>+E77+E78</f>
        <v>0</v>
      </c>
      <c r="E38" s="35">
        <f>D38*E$19</f>
        <v>0</v>
      </c>
      <c r="F38" s="35">
        <f>D38*F$19</f>
        <v>0</v>
      </c>
      <c r="G38" s="22">
        <f>+F77+F78</f>
        <v>0</v>
      </c>
      <c r="H38" s="35">
        <f>G38*H$19</f>
        <v>0</v>
      </c>
      <c r="I38" s="35">
        <f>G38*I$19</f>
        <v>0</v>
      </c>
      <c r="J38" s="22">
        <f>+G77+G78</f>
        <v>2688.5919999999996</v>
      </c>
      <c r="K38" s="35">
        <f>J38*K$19</f>
        <v>161.31551999999996</v>
      </c>
      <c r="L38" s="35">
        <f>J38*L$19</f>
        <v>2527.2764799999995</v>
      </c>
      <c r="M38" s="22">
        <f>+H77+H78</f>
        <v>5377.1839999999993</v>
      </c>
      <c r="N38" s="35">
        <f>M38*N$19</f>
        <v>322.63103999999993</v>
      </c>
      <c r="O38" s="35">
        <f>M38*O$19</f>
        <v>5054.5529599999991</v>
      </c>
      <c r="P38" s="22">
        <f>+I77+I78</f>
        <v>5377.1839999999993</v>
      </c>
      <c r="Q38" s="35">
        <f>P38*Q$19</f>
        <v>322.63103999999993</v>
      </c>
      <c r="R38" s="35">
        <f>P38*R$19</f>
        <v>5054.5529599999991</v>
      </c>
      <c r="S38" s="22">
        <f>+J77+J78</f>
        <v>5377.1839999999993</v>
      </c>
      <c r="T38" s="35">
        <f>S38*T$19</f>
        <v>322.63103999999993</v>
      </c>
      <c r="U38" s="35">
        <f>S38*U$19</f>
        <v>5054.5529599999991</v>
      </c>
      <c r="V38" s="22">
        <f>+K77+K78</f>
        <v>5377.1839999999993</v>
      </c>
      <c r="W38" s="35">
        <f>V38*W$19</f>
        <v>322.63103999999993</v>
      </c>
      <c r="X38" s="35">
        <f>V38*X$19</f>
        <v>5054.5529599999991</v>
      </c>
      <c r="Y38" s="22">
        <f>+L77+L78</f>
        <v>5377.1839999999993</v>
      </c>
      <c r="Z38" s="35">
        <f>Y38*Z$19</f>
        <v>322.63103999999993</v>
      </c>
      <c r="AA38" s="35">
        <f>Y38*AA$19</f>
        <v>5054.5529599999991</v>
      </c>
      <c r="AB38" s="22">
        <f>+M77+M78</f>
        <v>5377.1839999999993</v>
      </c>
      <c r="AC38" s="35">
        <f>AB38*AC$19</f>
        <v>322.63103999999993</v>
      </c>
      <c r="AD38" s="35">
        <f>AB38*AD$19</f>
        <v>5054.5529599999991</v>
      </c>
      <c r="AE38" s="22">
        <f>+N77+N78</f>
        <v>5377.1839999999993</v>
      </c>
      <c r="AF38" s="35">
        <f>AE38*AF$19</f>
        <v>322.63103999999993</v>
      </c>
      <c r="AG38" s="35">
        <f>AE38*AG$19</f>
        <v>5054.5529599999991</v>
      </c>
      <c r="AH38" s="115"/>
      <c r="AI38" s="35"/>
      <c r="AJ38" s="35"/>
    </row>
    <row r="39" spans="1:36" x14ac:dyDescent="0.25">
      <c r="A39" s="1" t="s">
        <v>71</v>
      </c>
      <c r="B39" s="37"/>
      <c r="C39" s="37"/>
      <c r="D39" s="1"/>
      <c r="E39" s="22">
        <f>+E66</f>
        <v>0</v>
      </c>
      <c r="F39" s="22">
        <f>+F66</f>
        <v>0</v>
      </c>
      <c r="G39" s="1"/>
      <c r="H39" s="22">
        <f>+H66</f>
        <v>0</v>
      </c>
      <c r="I39" s="22">
        <f>+I66</f>
        <v>0</v>
      </c>
      <c r="J39" s="1"/>
      <c r="K39" s="22">
        <f>+K66</f>
        <v>-272.18594302850613</v>
      </c>
      <c r="L39" s="22">
        <f>+L66</f>
        <v>-4264.2464407799289</v>
      </c>
      <c r="M39" s="1"/>
      <c r="N39" s="22">
        <f>+N66</f>
        <v>-3.8246922145959008</v>
      </c>
      <c r="O39" s="22">
        <f>+O66</f>
        <v>-59.920178028668985</v>
      </c>
      <c r="P39" s="1"/>
      <c r="Q39" s="22">
        <f>+Q66</f>
        <v>10.227096700342852</v>
      </c>
      <c r="R39" s="22">
        <f>+R66</f>
        <v>160.22451497203798</v>
      </c>
      <c r="S39" s="1"/>
      <c r="T39" s="22">
        <f>+T66</f>
        <v>32.413289407550693</v>
      </c>
      <c r="U39" s="22">
        <f>+U66</f>
        <v>507.80820071829436</v>
      </c>
      <c r="V39" s="37"/>
      <c r="W39" s="22">
        <f>+W66</f>
        <v>43.306965750736325</v>
      </c>
      <c r="X39" s="22">
        <f>+X66</f>
        <v>678.47579676153634</v>
      </c>
      <c r="Y39" s="37"/>
      <c r="Z39" s="22">
        <f>+Z66</f>
        <v>52.980738067940457</v>
      </c>
      <c r="AA39" s="22">
        <f>+AA66</f>
        <v>830.03156306439985</v>
      </c>
      <c r="AB39" s="37"/>
      <c r="AC39" s="22">
        <f>+AC66</f>
        <v>61.532198681241553</v>
      </c>
      <c r="AD39" s="22">
        <f>+AD66</f>
        <v>964.00444600611809</v>
      </c>
      <c r="AE39" s="37"/>
      <c r="AF39" s="22">
        <f>+AF66</f>
        <v>69.051132526951818</v>
      </c>
      <c r="AG39" s="22">
        <f>+AG66</f>
        <v>1081.8010762555784</v>
      </c>
      <c r="AH39" s="37"/>
      <c r="AI39" s="115"/>
      <c r="AJ39" s="115"/>
    </row>
    <row r="40" spans="1:3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5.75" thickBot="1" x14ac:dyDescent="0.3">
      <c r="A41" s="3" t="s">
        <v>72</v>
      </c>
      <c r="B41" s="1"/>
      <c r="C41" s="1"/>
      <c r="D41" s="1"/>
      <c r="E41" s="68">
        <f>SUM(E35:E39)</f>
        <v>0</v>
      </c>
      <c r="F41" s="68">
        <f>SUM(F35:F39)</f>
        <v>0</v>
      </c>
      <c r="G41" s="1"/>
      <c r="H41" s="68">
        <f>SUM(H35:H39)</f>
        <v>0</v>
      </c>
      <c r="I41" s="68">
        <f>SUM(I35:I39)</f>
        <v>0</v>
      </c>
      <c r="J41" s="1"/>
      <c r="K41" s="68">
        <f>SUM(K35:K39)</f>
        <v>132.60309130749386</v>
      </c>
      <c r="L41" s="68">
        <f>SUM(L35:L39)</f>
        <v>2077.4484304840698</v>
      </c>
      <c r="M41" s="1"/>
      <c r="N41" s="68">
        <f>SUM(N35:N39)</f>
        <v>796.73583888940379</v>
      </c>
      <c r="O41" s="68">
        <f>SUM(O35:O39)</f>
        <v>12482.194809267328</v>
      </c>
      <c r="P41" s="1"/>
      <c r="Q41" s="68">
        <f>SUM(Q35:Q39)</f>
        <v>792.75255266834279</v>
      </c>
      <c r="R41" s="68">
        <f>SUM(R35:R39)</f>
        <v>12419.789991804037</v>
      </c>
      <c r="S41" s="1"/>
      <c r="T41" s="68">
        <f>SUM(T35:T39)</f>
        <v>842.64580542220654</v>
      </c>
      <c r="U41" s="68">
        <f>SUM(U35:U39)</f>
        <v>13201.450951614568</v>
      </c>
      <c r="V41" s="1"/>
      <c r="W41" s="68">
        <f>SUM(W35:W39)</f>
        <v>833.63738070356942</v>
      </c>
      <c r="X41" s="68">
        <f>SUM(X35:X39)</f>
        <v>13060.318964355922</v>
      </c>
      <c r="Y41" s="1"/>
      <c r="Z41" s="68">
        <f>SUM(Z35:Z39)</f>
        <v>823.40905195895095</v>
      </c>
      <c r="AA41" s="68">
        <f>SUM(AA35:AA39)</f>
        <v>12900.075147356896</v>
      </c>
      <c r="AB41" s="1"/>
      <c r="AC41" s="68">
        <f>SUM(AC35:AC39)</f>
        <v>812.05841151042944</v>
      </c>
      <c r="AD41" s="68">
        <f>SUM(AD35:AD39)</f>
        <v>12722.248446996728</v>
      </c>
      <c r="AE41" s="1"/>
      <c r="AF41" s="68">
        <f>SUM(AF35:AF39)</f>
        <v>799.67524429431694</v>
      </c>
      <c r="AG41" s="68">
        <f>SUM(AG35:AG39)</f>
        <v>12528.245493944298</v>
      </c>
      <c r="AH41" s="1"/>
      <c r="AI41" s="35"/>
      <c r="AJ41" s="35"/>
    </row>
    <row r="42" spans="1:36" x14ac:dyDescent="0.25">
      <c r="A42" s="1"/>
      <c r="B42" s="69"/>
      <c r="C42" s="69"/>
      <c r="D42" s="1"/>
      <c r="E42" s="35"/>
      <c r="F42" s="35"/>
      <c r="G42" s="1"/>
      <c r="H42" s="35"/>
      <c r="I42" s="35"/>
      <c r="J42" s="1"/>
      <c r="K42" s="35"/>
      <c r="L42" s="35"/>
      <c r="M42" s="1"/>
      <c r="N42" s="35"/>
      <c r="O42" s="35"/>
      <c r="P42" s="1"/>
      <c r="Q42" s="35"/>
      <c r="R42" s="35"/>
      <c r="S42" s="1"/>
      <c r="T42" s="35"/>
      <c r="U42" s="35"/>
      <c r="V42" s="1"/>
      <c r="W42" s="35"/>
      <c r="X42" s="35"/>
      <c r="Y42" s="1"/>
      <c r="Z42" s="35"/>
      <c r="AA42" s="35"/>
      <c r="AB42" s="1"/>
      <c r="AC42" s="35"/>
      <c r="AD42" s="35"/>
      <c r="AE42" s="1"/>
      <c r="AF42" s="35"/>
      <c r="AG42" s="35"/>
      <c r="AH42" s="1"/>
      <c r="AI42" s="35"/>
      <c r="AJ42" s="35"/>
    </row>
    <row r="43" spans="1:36" x14ac:dyDescent="0.25">
      <c r="A43" s="1"/>
      <c r="B43" s="70"/>
      <c r="C43" s="70"/>
      <c r="D43" s="1"/>
      <c r="E43" s="35"/>
      <c r="F43" s="1"/>
      <c r="G43" s="1"/>
      <c r="H43" s="35"/>
      <c r="I43" s="1"/>
      <c r="J43" s="1"/>
      <c r="K43" s="35"/>
      <c r="L43" s="1"/>
      <c r="M43" s="1"/>
      <c r="N43" s="35"/>
      <c r="O43" s="1"/>
      <c r="P43" s="1"/>
      <c r="Q43" s="35"/>
      <c r="R43" s="1"/>
      <c r="S43" s="1"/>
      <c r="T43" s="35"/>
      <c r="U43" s="1"/>
      <c r="V43" s="35"/>
      <c r="W43" s="1"/>
      <c r="X43" s="35"/>
      <c r="Y43" s="35"/>
      <c r="Z43" s="1"/>
      <c r="AA43" s="35"/>
      <c r="AB43" s="35"/>
      <c r="AC43" s="1"/>
      <c r="AD43" s="35"/>
      <c r="AE43" s="35"/>
      <c r="AF43" s="1"/>
      <c r="AG43" s="35"/>
      <c r="AH43" s="35"/>
      <c r="AI43" s="1"/>
      <c r="AJ43" s="35"/>
    </row>
    <row r="44" spans="1:36" x14ac:dyDescent="0.25">
      <c r="A44" s="1" t="s">
        <v>73</v>
      </c>
      <c r="B44" s="70"/>
      <c r="C44" s="70"/>
      <c r="D44" s="1"/>
      <c r="E44" s="35"/>
      <c r="F44" s="66">
        <f>F41</f>
        <v>0</v>
      </c>
      <c r="G44" s="1"/>
      <c r="H44" s="35"/>
      <c r="I44" s="66">
        <f>I41</f>
        <v>0</v>
      </c>
      <c r="J44" s="1"/>
      <c r="K44" s="35"/>
      <c r="L44" s="66">
        <f>L41</f>
        <v>2077.4484304840698</v>
      </c>
      <c r="M44" s="1"/>
      <c r="N44" s="35"/>
      <c r="O44" s="66">
        <f>O41</f>
        <v>12482.194809267328</v>
      </c>
      <c r="P44" s="1"/>
      <c r="Q44" s="35"/>
      <c r="R44" s="66">
        <f>R41</f>
        <v>12419.789991804037</v>
      </c>
      <c r="S44" s="1"/>
      <c r="T44" s="35"/>
      <c r="U44" s="66">
        <f>U41</f>
        <v>13201.450951614568</v>
      </c>
      <c r="V44" s="35"/>
      <c r="W44" s="1"/>
      <c r="X44" s="66">
        <f>X41</f>
        <v>13060.318964355922</v>
      </c>
      <c r="Y44" s="35"/>
      <c r="Z44" s="1"/>
      <c r="AA44" s="66">
        <f>AA41</f>
        <v>12900.075147356896</v>
      </c>
      <c r="AB44" s="35"/>
      <c r="AC44" s="1"/>
      <c r="AD44" s="66">
        <f>AD41</f>
        <v>12722.248446996728</v>
      </c>
      <c r="AE44" s="35"/>
      <c r="AF44" s="1"/>
      <c r="AG44" s="66">
        <f>AG41</f>
        <v>12528.245493944298</v>
      </c>
      <c r="AH44" s="35"/>
      <c r="AI44" s="1"/>
      <c r="AJ44" s="35"/>
    </row>
    <row r="45" spans="1:36" x14ac:dyDescent="0.25">
      <c r="A45" s="1"/>
      <c r="B45" s="129"/>
      <c r="C45" s="129"/>
      <c r="D45" s="1"/>
      <c r="E45" s="73"/>
      <c r="F45" s="1"/>
      <c r="G45" s="1"/>
      <c r="H45" s="73"/>
      <c r="I45" s="1"/>
      <c r="J45" s="1"/>
      <c r="K45" s="73"/>
      <c r="L45" s="1"/>
      <c r="M45" s="1"/>
      <c r="N45" s="73"/>
      <c r="O45" s="1"/>
      <c r="P45" s="1"/>
      <c r="Q45" s="73"/>
      <c r="R45" s="1"/>
      <c r="S45" s="1"/>
      <c r="T45" s="73"/>
      <c r="U45" s="1"/>
      <c r="V45" s="1"/>
      <c r="W45" s="74"/>
      <c r="X45" s="1"/>
      <c r="Y45" s="1"/>
      <c r="Z45" s="74"/>
      <c r="AA45" s="1"/>
      <c r="AB45" s="1"/>
      <c r="AC45" s="74"/>
      <c r="AD45" s="1"/>
      <c r="AE45" s="1"/>
      <c r="AF45" s="74"/>
      <c r="AG45" s="1"/>
      <c r="AH45" s="1"/>
      <c r="AI45" s="74"/>
      <c r="AJ45" s="1"/>
    </row>
    <row r="46" spans="1:36" x14ac:dyDescent="0.25">
      <c r="A46" s="1" t="s">
        <v>74</v>
      </c>
      <c r="B46" s="1"/>
      <c r="C46" s="1"/>
      <c r="D46" s="22"/>
      <c r="E46" s="22"/>
      <c r="F46" s="66">
        <f>F44/12</f>
        <v>0</v>
      </c>
      <c r="G46" s="22"/>
      <c r="H46" s="22"/>
      <c r="I46" s="66">
        <f>I44/12</f>
        <v>0</v>
      </c>
      <c r="J46" s="22"/>
      <c r="K46" s="22"/>
      <c r="L46" s="66">
        <f>L44/12</f>
        <v>173.12070254033915</v>
      </c>
      <c r="M46" s="22"/>
      <c r="N46" s="22"/>
      <c r="O46" s="66">
        <f>O44/12</f>
        <v>1040.1829007722774</v>
      </c>
      <c r="P46" s="22"/>
      <c r="Q46" s="22"/>
      <c r="R46" s="66">
        <f>R44/12</f>
        <v>1034.982499317003</v>
      </c>
      <c r="S46" s="22"/>
      <c r="T46" s="22"/>
      <c r="U46" s="66">
        <f>U44/12</f>
        <v>1100.1209126345473</v>
      </c>
      <c r="V46" s="22"/>
      <c r="W46" s="1"/>
      <c r="X46" s="66">
        <f>X44/12</f>
        <v>1088.3599136963269</v>
      </c>
      <c r="Y46" s="22"/>
      <c r="Z46" s="1"/>
      <c r="AA46" s="66">
        <f>AA44/12</f>
        <v>1075.0062622797413</v>
      </c>
      <c r="AB46" s="22"/>
      <c r="AC46" s="1"/>
      <c r="AD46" s="66">
        <f>AD44/12</f>
        <v>1060.1873705830606</v>
      </c>
      <c r="AE46" s="22"/>
      <c r="AF46" s="1"/>
      <c r="AG46" s="66">
        <f>AG44/12</f>
        <v>1044.0204578286914</v>
      </c>
      <c r="AH46" s="115"/>
      <c r="AI46" s="1"/>
      <c r="AJ46" s="35"/>
    </row>
    <row r="47" spans="1:36" x14ac:dyDescent="0.25">
      <c r="A47" s="3"/>
      <c r="B47" s="1"/>
      <c r="C47" s="1"/>
      <c r="D47" s="1"/>
      <c r="E47" s="1"/>
      <c r="F47" s="1"/>
      <c r="G47" s="1"/>
      <c r="H47" s="1"/>
      <c r="I47" s="1"/>
      <c r="J47" s="1"/>
      <c r="K47" s="1"/>
      <c r="L47" s="1"/>
      <c r="M47" s="1"/>
      <c r="N47" s="1"/>
      <c r="O47" s="1"/>
      <c r="P47" s="1"/>
      <c r="Q47" s="1"/>
      <c r="R47" s="22"/>
      <c r="S47" s="22"/>
      <c r="T47" s="22"/>
      <c r="U47" s="75"/>
      <c r="V47" s="22"/>
      <c r="W47" s="1"/>
      <c r="X47" s="22"/>
      <c r="Y47" s="22"/>
      <c r="Z47" s="1"/>
      <c r="AA47" s="1"/>
      <c r="AB47" s="22"/>
      <c r="AC47" s="1"/>
      <c r="AD47" s="22"/>
      <c r="AE47" s="22"/>
      <c r="AF47" s="1"/>
      <c r="AG47" s="1"/>
      <c r="AH47" s="115"/>
      <c r="AI47" s="1"/>
      <c r="AJ47" s="1"/>
    </row>
    <row r="48" spans="1:36" ht="12.75" customHeight="1" x14ac:dyDescent="0.25">
      <c r="A48" s="188" t="s">
        <v>75</v>
      </c>
      <c r="B48" s="188"/>
      <c r="C48" s="188"/>
      <c r="D48" s="188"/>
      <c r="E48" s="188"/>
      <c r="F48" s="188"/>
      <c r="G48" s="188"/>
      <c r="H48" s="188"/>
      <c r="I48" s="188"/>
      <c r="J48" s="188"/>
      <c r="K48" s="188"/>
      <c r="L48" s="188"/>
      <c r="M48" s="188"/>
      <c r="N48" s="188"/>
      <c r="O48" s="188"/>
      <c r="P48" s="188"/>
      <c r="Q48" s="76"/>
      <c r="R48" s="76"/>
      <c r="S48" s="76"/>
      <c r="T48" s="76"/>
      <c r="U48" s="76"/>
      <c r="V48" s="76"/>
      <c r="W48" s="76"/>
      <c r="X48" s="76"/>
      <c r="Y48" s="76"/>
      <c r="Z48" s="76"/>
      <c r="AA48" s="76"/>
      <c r="AB48" s="1"/>
      <c r="AC48" s="1"/>
      <c r="AD48" s="1"/>
      <c r="AE48" s="1"/>
      <c r="AF48" s="1"/>
      <c r="AG48" s="1"/>
      <c r="AH48" s="1"/>
      <c r="AI48" s="1"/>
      <c r="AJ48" s="1"/>
    </row>
    <row r="49" spans="1:36" ht="73.5" customHeight="1" x14ac:dyDescent="0.25">
      <c r="A49" s="188"/>
      <c r="B49" s="188"/>
      <c r="C49" s="188"/>
      <c r="D49" s="188"/>
      <c r="E49" s="188"/>
      <c r="F49" s="188"/>
      <c r="G49" s="188"/>
      <c r="H49" s="188"/>
      <c r="I49" s="188"/>
      <c r="J49" s="188"/>
      <c r="K49" s="188"/>
      <c r="L49" s="188"/>
      <c r="M49" s="188"/>
      <c r="N49" s="188"/>
      <c r="O49" s="188"/>
      <c r="P49" s="188"/>
      <c r="Q49" s="76"/>
      <c r="R49" s="76"/>
      <c r="S49" s="76"/>
      <c r="T49" s="76"/>
      <c r="U49" s="76"/>
      <c r="V49" s="76"/>
      <c r="W49" s="76"/>
      <c r="X49" s="76"/>
      <c r="Y49" s="76"/>
      <c r="Z49" s="76"/>
      <c r="AA49" s="76"/>
      <c r="AB49" s="1"/>
      <c r="AC49" s="1"/>
      <c r="AD49" s="1"/>
      <c r="AE49" s="1"/>
      <c r="AF49" s="1"/>
      <c r="AG49" s="1"/>
      <c r="AH49" s="1"/>
      <c r="AI49" s="1"/>
      <c r="AJ49" s="1"/>
    </row>
    <row r="50" spans="1:36" ht="15" customHeight="1" x14ac:dyDescent="0.25">
      <c r="A50" s="77" t="s">
        <v>76</v>
      </c>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1"/>
      <c r="AC50" s="1"/>
      <c r="AD50" s="1"/>
      <c r="AE50" s="1"/>
      <c r="AF50" s="1"/>
      <c r="AG50" s="1"/>
      <c r="AH50" s="1"/>
      <c r="AI50" s="1"/>
      <c r="AJ50" s="1"/>
    </row>
    <row r="51" spans="1:36" x14ac:dyDescent="0.25">
      <c r="A51" s="189"/>
      <c r="B51" s="189"/>
      <c r="C51" s="3"/>
      <c r="D51" s="3"/>
      <c r="E51" s="1"/>
      <c r="F51" s="1"/>
      <c r="G51" s="1"/>
      <c r="H51" s="1"/>
      <c r="I51" s="1"/>
      <c r="J51" s="1"/>
      <c r="K51" s="1"/>
      <c r="L51" s="1"/>
      <c r="M51" s="1"/>
      <c r="N51" s="1"/>
      <c r="O51" s="1"/>
      <c r="P51" s="1"/>
      <c r="Q51" s="1"/>
      <c r="R51" s="44"/>
      <c r="S51" s="44"/>
      <c r="T51" s="44"/>
      <c r="U51" s="44"/>
      <c r="V51" s="1"/>
      <c r="W51" s="1"/>
      <c r="X51" s="1"/>
      <c r="Y51" s="1"/>
      <c r="Z51" s="1"/>
      <c r="AA51" s="1"/>
      <c r="AB51" s="1"/>
      <c r="AC51" s="1"/>
      <c r="AD51" s="1"/>
      <c r="AE51" s="1"/>
      <c r="AF51" s="1"/>
      <c r="AG51" s="1"/>
      <c r="AH51" s="1"/>
      <c r="AI51" s="1"/>
      <c r="AJ51" s="1"/>
    </row>
    <row r="52" spans="1:36" ht="16.5" thickBot="1" x14ac:dyDescent="0.3">
      <c r="A52" s="78" t="s">
        <v>77</v>
      </c>
      <c r="B52" s="1"/>
      <c r="C52" s="1"/>
      <c r="D52" s="1"/>
      <c r="E52" s="1"/>
      <c r="F52" s="1"/>
      <c r="G52" s="1"/>
      <c r="H52" s="1"/>
      <c r="I52" s="1"/>
      <c r="J52" s="1"/>
      <c r="K52" s="1"/>
      <c r="L52" s="1"/>
      <c r="M52" s="1"/>
      <c r="N52" s="1"/>
      <c r="O52" s="1"/>
      <c r="P52" s="1"/>
      <c r="Q52" s="190"/>
      <c r="R52" s="190"/>
      <c r="S52" s="44"/>
      <c r="T52" s="190"/>
      <c r="U52" s="190"/>
      <c r="V52" s="1"/>
      <c r="W52" s="1"/>
      <c r="X52" s="1"/>
      <c r="Y52" s="1"/>
      <c r="Z52" s="1"/>
      <c r="AA52" s="1"/>
      <c r="AB52" s="1"/>
      <c r="AC52" s="1"/>
      <c r="AD52" s="1"/>
      <c r="AE52" s="1"/>
      <c r="AF52" s="1"/>
      <c r="AG52" s="1"/>
      <c r="AH52" s="1"/>
      <c r="AI52" s="1"/>
      <c r="AJ52" s="1"/>
    </row>
    <row r="53" spans="1:36" ht="15.75" thickBot="1" x14ac:dyDescent="0.3">
      <c r="A53" s="79"/>
      <c r="B53" s="1"/>
      <c r="C53" s="1"/>
      <c r="D53" s="1"/>
      <c r="E53" s="182">
        <f>G17-1</f>
        <v>2020</v>
      </c>
      <c r="F53" s="184"/>
      <c r="G53" s="1"/>
      <c r="H53" s="182">
        <f>G17</f>
        <v>2021</v>
      </c>
      <c r="I53" s="184"/>
      <c r="J53" s="1"/>
      <c r="K53" s="182">
        <f>J17</f>
        <v>2022</v>
      </c>
      <c r="L53" s="184"/>
      <c r="M53" s="1"/>
      <c r="N53" s="182">
        <f>M17</f>
        <v>2023</v>
      </c>
      <c r="O53" s="184"/>
      <c r="P53" s="1"/>
      <c r="Q53" s="182">
        <f>P17</f>
        <v>2024</v>
      </c>
      <c r="R53" s="184"/>
      <c r="S53" s="1"/>
      <c r="T53" s="182">
        <f>S17</f>
        <v>2025</v>
      </c>
      <c r="U53" s="184"/>
      <c r="V53" s="1"/>
      <c r="W53" s="182">
        <f>V17</f>
        <v>2026</v>
      </c>
      <c r="X53" s="184"/>
      <c r="Y53" s="1"/>
      <c r="Z53" s="182">
        <f>Y17</f>
        <v>2027</v>
      </c>
      <c r="AA53" s="184"/>
      <c r="AB53" s="1"/>
      <c r="AC53" s="182">
        <f>AB17</f>
        <v>2028</v>
      </c>
      <c r="AD53" s="184"/>
      <c r="AE53" s="1"/>
      <c r="AF53" s="182">
        <f>AE17</f>
        <v>2029</v>
      </c>
      <c r="AG53" s="184"/>
      <c r="AH53" s="1"/>
      <c r="AI53" s="196"/>
      <c r="AJ53" s="196"/>
    </row>
    <row r="54" spans="1:36" x14ac:dyDescent="0.25">
      <c r="A54" s="80" t="s">
        <v>78</v>
      </c>
      <c r="B54" s="1"/>
      <c r="C54" s="1"/>
      <c r="D54" s="1"/>
      <c r="E54" s="3" t="s">
        <v>53</v>
      </c>
      <c r="F54" s="17" t="s">
        <v>54</v>
      </c>
      <c r="G54" s="1"/>
      <c r="H54" s="3" t="s">
        <v>53</v>
      </c>
      <c r="I54" s="17" t="s">
        <v>54</v>
      </c>
      <c r="J54" s="1"/>
      <c r="K54" s="3" t="s">
        <v>53</v>
      </c>
      <c r="L54" s="17" t="s">
        <v>54</v>
      </c>
      <c r="M54" s="1"/>
      <c r="N54" s="3" t="s">
        <v>53</v>
      </c>
      <c r="O54" s="17" t="s">
        <v>54</v>
      </c>
      <c r="P54" s="1"/>
      <c r="Q54" s="3" t="s">
        <v>53</v>
      </c>
      <c r="R54" s="17" t="s">
        <v>54</v>
      </c>
      <c r="S54" s="1"/>
      <c r="T54" s="3" t="s">
        <v>53</v>
      </c>
      <c r="U54" s="17" t="s">
        <v>54</v>
      </c>
      <c r="V54" s="1"/>
      <c r="W54" s="3" t="s">
        <v>53</v>
      </c>
      <c r="X54" s="17" t="s">
        <v>54</v>
      </c>
      <c r="Y54" s="1"/>
      <c r="Z54" s="3" t="s">
        <v>53</v>
      </c>
      <c r="AA54" s="17" t="s">
        <v>54</v>
      </c>
      <c r="AB54" s="1"/>
      <c r="AC54" s="3" t="s">
        <v>53</v>
      </c>
      <c r="AD54" s="17" t="s">
        <v>54</v>
      </c>
      <c r="AE54" s="1"/>
      <c r="AF54" s="3" t="s">
        <v>53</v>
      </c>
      <c r="AG54" s="17" t="s">
        <v>54</v>
      </c>
      <c r="AH54" s="1"/>
      <c r="AI54" s="3"/>
      <c r="AJ54" s="17"/>
    </row>
    <row r="55" spans="1:36" x14ac:dyDescent="0.25">
      <c r="A55" s="81"/>
      <c r="B55" s="1"/>
      <c r="C55" s="1"/>
      <c r="D55" s="1"/>
      <c r="E55" s="3"/>
      <c r="F55" s="17"/>
      <c r="G55" s="1"/>
      <c r="H55" s="3"/>
      <c r="I55" s="17"/>
      <c r="J55" s="45"/>
      <c r="K55" s="3"/>
      <c r="L55" s="17"/>
      <c r="M55" s="45"/>
      <c r="N55" s="3"/>
      <c r="O55" s="17"/>
      <c r="P55" s="45"/>
      <c r="Q55" s="3"/>
      <c r="R55" s="17"/>
      <c r="S55" s="45"/>
      <c r="T55" s="3"/>
      <c r="U55" s="17"/>
      <c r="V55" s="45"/>
      <c r="W55" s="3"/>
      <c r="X55" s="17"/>
      <c r="Y55" s="45"/>
      <c r="Z55" s="3"/>
      <c r="AA55" s="17"/>
      <c r="AB55" s="45" t="s">
        <v>55</v>
      </c>
      <c r="AC55" s="3"/>
      <c r="AD55" s="17"/>
      <c r="AE55" s="45" t="s">
        <v>55</v>
      </c>
      <c r="AF55" s="3"/>
      <c r="AG55" s="17"/>
      <c r="AH55" s="45"/>
      <c r="AI55" s="3"/>
      <c r="AJ55" s="17"/>
    </row>
    <row r="56" spans="1:36" x14ac:dyDescent="0.25">
      <c r="A56" s="79" t="s">
        <v>79</v>
      </c>
      <c r="B56" s="1"/>
      <c r="C56" s="1"/>
      <c r="D56" s="1"/>
      <c r="E56" s="33">
        <f>E34</f>
        <v>0</v>
      </c>
      <c r="F56" s="83">
        <f>F34</f>
        <v>0</v>
      </c>
      <c r="G56" s="1"/>
      <c r="H56" s="33">
        <f>H34</f>
        <v>0</v>
      </c>
      <c r="I56" s="83">
        <f>I34</f>
        <v>0</v>
      </c>
      <c r="J56" s="33"/>
      <c r="K56" s="33">
        <f>K34</f>
        <v>148.43608888319997</v>
      </c>
      <c r="L56" s="83">
        <f>L34</f>
        <v>2325.4987258367996</v>
      </c>
      <c r="M56" s="33"/>
      <c r="N56" s="33">
        <f>N34</f>
        <v>291.37454484479986</v>
      </c>
      <c r="O56" s="83">
        <f>O34</f>
        <v>4564.8678692351987</v>
      </c>
      <c r="P56" s="33"/>
      <c r="Q56" s="33">
        <f>Q34</f>
        <v>280.37927900159997</v>
      </c>
      <c r="R56" s="83">
        <f>R34</f>
        <v>4392.6087043583993</v>
      </c>
      <c r="S56" s="33"/>
      <c r="T56" s="33">
        <f>T34</f>
        <v>295.94300037119996</v>
      </c>
      <c r="U56" s="83">
        <f>U34</f>
        <v>4636.4403391487986</v>
      </c>
      <c r="V56" s="33"/>
      <c r="W56" s="33">
        <f>W34</f>
        <v>283.86369423359992</v>
      </c>
      <c r="X56" s="83">
        <f>X34</f>
        <v>4447.1978763263987</v>
      </c>
      <c r="Y56" s="33"/>
      <c r="Z56" s="33">
        <f>Z34</f>
        <v>271.78438809599993</v>
      </c>
      <c r="AA56" s="83">
        <f>AA34</f>
        <v>4257.955413503998</v>
      </c>
      <c r="AB56" s="33"/>
      <c r="AC56" s="33">
        <f>AC34</f>
        <v>259.7050819584</v>
      </c>
      <c r="AD56" s="83">
        <f>AD34</f>
        <v>4068.7129506815995</v>
      </c>
      <c r="AE56" s="33"/>
      <c r="AF56" s="33">
        <f>AF34</f>
        <v>247.62577582079993</v>
      </c>
      <c r="AG56" s="83">
        <f>AG34</f>
        <v>3879.4704878591988</v>
      </c>
      <c r="AH56" s="33"/>
      <c r="AI56" s="33"/>
      <c r="AJ56" s="83"/>
    </row>
    <row r="57" spans="1:36" x14ac:dyDescent="0.25">
      <c r="A57" s="79" t="s">
        <v>80</v>
      </c>
      <c r="B57" s="1"/>
      <c r="C57" s="1"/>
      <c r="D57" s="1"/>
      <c r="E57" s="114">
        <f>E38</f>
        <v>0</v>
      </c>
      <c r="F57" s="114">
        <f>F38</f>
        <v>0</v>
      </c>
      <c r="G57" s="1"/>
      <c r="H57" s="114">
        <f>H38</f>
        <v>0</v>
      </c>
      <c r="I57" s="114">
        <f>I38</f>
        <v>0</v>
      </c>
      <c r="J57" s="32"/>
      <c r="K57" s="114">
        <f>K38</f>
        <v>161.31551999999996</v>
      </c>
      <c r="L57" s="114">
        <f>L38</f>
        <v>2527.2764799999995</v>
      </c>
      <c r="M57" s="32"/>
      <c r="N57" s="114">
        <f>N38</f>
        <v>322.63103999999993</v>
      </c>
      <c r="O57" s="114">
        <f>O38</f>
        <v>5054.5529599999991</v>
      </c>
      <c r="P57" s="32"/>
      <c r="Q57" s="114">
        <f>Q38</f>
        <v>322.63103999999993</v>
      </c>
      <c r="R57" s="114">
        <f>R38</f>
        <v>5054.5529599999991</v>
      </c>
      <c r="S57" s="32"/>
      <c r="T57" s="114">
        <f>T38</f>
        <v>322.63103999999993</v>
      </c>
      <c r="U57" s="114">
        <f>U38</f>
        <v>5054.5529599999991</v>
      </c>
      <c r="V57" s="32"/>
      <c r="W57" s="114">
        <f>W38</f>
        <v>322.63103999999993</v>
      </c>
      <c r="X57" s="114">
        <f>X38</f>
        <v>5054.5529599999991</v>
      </c>
      <c r="Y57" s="32"/>
      <c r="Z57" s="114">
        <f>Z38</f>
        <v>322.63103999999993</v>
      </c>
      <c r="AA57" s="114">
        <f>AA38</f>
        <v>5054.5529599999991</v>
      </c>
      <c r="AB57" s="32"/>
      <c r="AC57" s="114">
        <f>AC38</f>
        <v>322.63103999999993</v>
      </c>
      <c r="AD57" s="114">
        <f>AD38</f>
        <v>5054.5529599999991</v>
      </c>
      <c r="AE57" s="32"/>
      <c r="AF57" s="114">
        <f>AF38</f>
        <v>322.63103999999993</v>
      </c>
      <c r="AG57" s="114">
        <f>AG38</f>
        <v>5054.5529599999991</v>
      </c>
      <c r="AH57" s="32"/>
      <c r="AI57" s="32"/>
      <c r="AJ57" s="32"/>
    </row>
    <row r="58" spans="1:36" x14ac:dyDescent="0.25">
      <c r="A58" s="79" t="s">
        <v>81</v>
      </c>
      <c r="B58" s="1"/>
      <c r="C58" s="1"/>
      <c r="D58" s="1"/>
      <c r="E58" s="32">
        <f>-E96*$E$19</f>
        <v>0</v>
      </c>
      <c r="F58" s="32">
        <f>-E96*$F$19</f>
        <v>0</v>
      </c>
      <c r="G58" s="1"/>
      <c r="H58" s="32">
        <f>-F96*$E$19</f>
        <v>0</v>
      </c>
      <c r="I58" s="32">
        <f>-F96*$F$19</f>
        <v>0</v>
      </c>
      <c r="J58" s="32"/>
      <c r="K58" s="32">
        <f>-G96*$E$19</f>
        <v>-1064.6824319999998</v>
      </c>
      <c r="L58" s="32">
        <f>-G96*$F$19</f>
        <v>-16680.024767999996</v>
      </c>
      <c r="M58" s="32"/>
      <c r="N58" s="32">
        <f>-H96*$E$19</f>
        <v>-624.61369343999979</v>
      </c>
      <c r="O58" s="32">
        <f>-H96*$F$19</f>
        <v>-9785.6145305599966</v>
      </c>
      <c r="P58" s="32"/>
      <c r="Q58" s="32">
        <f>-I96*$E$19</f>
        <v>-574.64459796479991</v>
      </c>
      <c r="R58" s="32">
        <f>-I96*$F$19</f>
        <v>-9002.7653681151987</v>
      </c>
      <c r="S58" s="32"/>
      <c r="T58" s="32">
        <f>-J96*$E$19</f>
        <v>-528.6730301276159</v>
      </c>
      <c r="U58" s="32">
        <f>-J96*$F$19</f>
        <v>-8282.5441386659822</v>
      </c>
      <c r="V58" s="32"/>
      <c r="W58" s="32">
        <f>-K96*$E$19</f>
        <v>-486.37918771740664</v>
      </c>
      <c r="X58" s="32">
        <f>-K96*$F$19</f>
        <v>-7619.9406075727038</v>
      </c>
      <c r="Y58" s="32"/>
      <c r="Z58" s="32">
        <f>-L96*$E$19</f>
        <v>-447.46885270001411</v>
      </c>
      <c r="AA58" s="32">
        <f>-L96*$F$19</f>
        <v>-7010.3453589668879</v>
      </c>
      <c r="AB58" s="85"/>
      <c r="AC58" s="32">
        <f>-M96*$E$19</f>
        <v>-411.67134448401293</v>
      </c>
      <c r="AD58" s="32">
        <f>-M96*$F$19</f>
        <v>-6449.5177302495358</v>
      </c>
      <c r="AE58" s="32"/>
      <c r="AF58" s="32">
        <f>-N96*$E$19</f>
        <v>-378.73763692529195</v>
      </c>
      <c r="AG58" s="32">
        <f>-N96*$F$19</f>
        <v>-5933.556311829574</v>
      </c>
      <c r="AH58" s="32"/>
      <c r="AI58" s="32"/>
      <c r="AJ58" s="32"/>
    </row>
    <row r="59" spans="1:36" x14ac:dyDescent="0.25">
      <c r="A59" s="81" t="s">
        <v>82</v>
      </c>
      <c r="B59" s="1"/>
      <c r="C59" s="1"/>
      <c r="D59" s="1"/>
      <c r="E59" s="130">
        <f>SUM(E56:E58)</f>
        <v>0</v>
      </c>
      <c r="F59" s="130">
        <f>SUM(F56:F58)</f>
        <v>0</v>
      </c>
      <c r="G59" s="1"/>
      <c r="H59" s="130">
        <f>SUM(H56:H58)</f>
        <v>0</v>
      </c>
      <c r="I59" s="130">
        <f>SUM(I56:I58)</f>
        <v>0</v>
      </c>
      <c r="J59" s="32"/>
      <c r="K59" s="130">
        <f>SUM(K56:K58)</f>
        <v>-754.93082311679996</v>
      </c>
      <c r="L59" s="130">
        <f>SUM(L56:L58)</f>
        <v>-11827.249562163197</v>
      </c>
      <c r="M59" s="32"/>
      <c r="N59" s="130">
        <f>SUM(N56:N58)</f>
        <v>-10.608108595199951</v>
      </c>
      <c r="O59" s="130">
        <f>SUM(O56:O58)</f>
        <v>-166.19370132479889</v>
      </c>
      <c r="P59" s="32"/>
      <c r="Q59" s="130">
        <f>SUM(Q56:Q58)</f>
        <v>28.365721036799982</v>
      </c>
      <c r="R59" s="130">
        <f>SUM(R56:R58)</f>
        <v>444.39629624319969</v>
      </c>
      <c r="S59" s="32"/>
      <c r="T59" s="130">
        <f>SUM(T56:T58)</f>
        <v>89.901010243583983</v>
      </c>
      <c r="U59" s="130">
        <f>SUM(U56:U58)</f>
        <v>1408.4491604828163</v>
      </c>
      <c r="V59" s="32"/>
      <c r="W59" s="130">
        <f>SUM(W56:W58)</f>
        <v>120.11554651619321</v>
      </c>
      <c r="X59" s="130">
        <f>SUM(X56:X58)</f>
        <v>1881.8102287536949</v>
      </c>
      <c r="Y59" s="32"/>
      <c r="Z59" s="130">
        <f>SUM(Z56:Z58)</f>
        <v>146.9465753959858</v>
      </c>
      <c r="AA59" s="130">
        <f>SUM(AA56:AA58)</f>
        <v>2302.1630145371091</v>
      </c>
      <c r="AB59" s="85"/>
      <c r="AC59" s="130">
        <f>SUM(AC56:AC58)</f>
        <v>170.66477747438694</v>
      </c>
      <c r="AD59" s="130">
        <f>SUM(AD56:AD58)</f>
        <v>2673.7481804320632</v>
      </c>
      <c r="AE59" s="32"/>
      <c r="AF59" s="130">
        <f>SUM(AF56:AF58)</f>
        <v>191.51917889550788</v>
      </c>
      <c r="AG59" s="130">
        <f>SUM(AG56:AG58)</f>
        <v>3000.4671360296234</v>
      </c>
      <c r="AH59" s="32"/>
      <c r="AI59" s="32"/>
      <c r="AJ59" s="32"/>
    </row>
    <row r="60" spans="1:36" x14ac:dyDescent="0.25">
      <c r="A60" s="79"/>
      <c r="B60" s="54">
        <f>B27</f>
        <v>2020</v>
      </c>
      <c r="C60" s="54">
        <f>C27</f>
        <v>2025</v>
      </c>
      <c r="D60" s="1"/>
      <c r="E60" s="32"/>
      <c r="F60" s="32"/>
      <c r="G60" s="1"/>
      <c r="H60" s="32"/>
      <c r="I60" s="32"/>
      <c r="J60" s="32"/>
      <c r="K60" s="32"/>
      <c r="L60" s="32"/>
      <c r="M60" s="32"/>
      <c r="N60" s="32"/>
      <c r="O60" s="32"/>
      <c r="P60" s="32"/>
      <c r="Q60" s="32"/>
      <c r="R60" s="32"/>
      <c r="S60" s="32"/>
      <c r="T60" s="32"/>
      <c r="U60" s="32"/>
      <c r="V60" s="32"/>
      <c r="W60" s="32"/>
      <c r="X60" s="32"/>
      <c r="Y60" s="32"/>
      <c r="Z60" s="32"/>
      <c r="AA60" s="32"/>
      <c r="AB60" s="85"/>
      <c r="AC60" s="32"/>
      <c r="AD60" s="32"/>
      <c r="AE60" s="32"/>
      <c r="AF60" s="32"/>
      <c r="AG60" s="32"/>
      <c r="AH60" s="32"/>
      <c r="AI60" s="32"/>
      <c r="AJ60" s="32"/>
    </row>
    <row r="61" spans="1:36" x14ac:dyDescent="0.25">
      <c r="A61" s="79" t="s">
        <v>83</v>
      </c>
      <c r="B61" s="119">
        <v>0.26500000000000001</v>
      </c>
      <c r="C61" s="119">
        <v>0.26500000000000001</v>
      </c>
      <c r="D61" s="44"/>
      <c r="E61" s="131">
        <f>IF(AND(E$53&gt;=$B$60, E$53&lt;$C$60),$B$61,$C$61)</f>
        <v>0.26500000000000001</v>
      </c>
      <c r="F61" s="131">
        <f>IF(AND(E$53&gt;=$B$60, E$53&lt;$C$60),$B$61,$C$61)</f>
        <v>0.26500000000000001</v>
      </c>
      <c r="G61" s="44"/>
      <c r="H61" s="131">
        <f>IF(AND(H$53&gt;=$B$60, H$53&lt;$C$60),$B$61,$C$61)</f>
        <v>0.26500000000000001</v>
      </c>
      <c r="I61" s="131">
        <f>IF(AND(H$53&gt;=$B$60, H$53&lt;$C$60),$B$61,$C$61)</f>
        <v>0.26500000000000001</v>
      </c>
      <c r="J61" s="85"/>
      <c r="K61" s="131">
        <f>IF(AND(K$53&gt;=$B$60, K$53&lt;$C$60),$B$61,$C$61)</f>
        <v>0.26500000000000001</v>
      </c>
      <c r="L61" s="131">
        <f>IF(AND(K$53&gt;=$B$60, K$53&lt;$C$60),$B$61,$C$61)</f>
        <v>0.26500000000000001</v>
      </c>
      <c r="M61" s="85"/>
      <c r="N61" s="131">
        <f>IF(AND(N$53&gt;=$B$60, N$53&lt;$C$60),$B$61,$C$61)</f>
        <v>0.26500000000000001</v>
      </c>
      <c r="O61" s="131">
        <f>IF(AND(N$53&gt;=$B$60, N$53&lt;$C$60),$B$61,$C$61)</f>
        <v>0.26500000000000001</v>
      </c>
      <c r="P61" s="85"/>
      <c r="Q61" s="131">
        <f>IF(AND(Q$53&gt;=$B$60, Q$53&lt;$C$60),$B$61,$C$61)</f>
        <v>0.26500000000000001</v>
      </c>
      <c r="R61" s="131">
        <f>IF(AND(Q$53&gt;=$B$60, Q$53&lt;$C$60),$B$61,$C$61)</f>
        <v>0.26500000000000001</v>
      </c>
      <c r="S61" s="85"/>
      <c r="T61" s="131">
        <f>IF(AND(T$53&gt;=$B$60, T$53&lt;$C$60),$B$61,$C$61)</f>
        <v>0.26500000000000001</v>
      </c>
      <c r="U61" s="131">
        <f>IF(AND(T$53&gt;=$B$60, T$53&lt;$C$60),$B$61,$C$61)</f>
        <v>0.26500000000000001</v>
      </c>
      <c r="V61" s="85"/>
      <c r="W61" s="131">
        <f>IF(AND(W$53&gt;=$B$60, W$53&lt;$C$60),$B$61,$C$61)</f>
        <v>0.26500000000000001</v>
      </c>
      <c r="X61" s="131">
        <f>IF(AND(W$53&gt;=$B$60, W$53&lt;$C$60),$B$61,$C$61)</f>
        <v>0.26500000000000001</v>
      </c>
      <c r="Y61" s="85"/>
      <c r="Z61" s="131">
        <f>IF(AND(Z$53&gt;=$B$60, Z$53&lt;$C$60),$B$61,$C$61)</f>
        <v>0.26500000000000001</v>
      </c>
      <c r="AA61" s="131">
        <f>IF(AND(Z$53&gt;=$B$60, Z$53&lt;$C$60),$B$61,$C$61)</f>
        <v>0.26500000000000001</v>
      </c>
      <c r="AB61" s="85"/>
      <c r="AC61" s="131">
        <f>IF(AND(AC$53&gt;=$B$60, AC$53&lt;$C$60),$B$61,$C$61)</f>
        <v>0.26500000000000001</v>
      </c>
      <c r="AD61" s="131">
        <f>IF(AND(AC$53&gt;=$B$60, AC$53&lt;$C$60),$B$61,$C$61)</f>
        <v>0.26500000000000001</v>
      </c>
      <c r="AE61" s="32"/>
      <c r="AF61" s="131">
        <f>IF(AND(AF$53&gt;=$B$60, AF$53&lt;$C$60),$B$61,$C$61)</f>
        <v>0.26500000000000001</v>
      </c>
      <c r="AG61" s="131">
        <f>IF(AND(AF$53&gt;=$B$60, AF$53&lt;$C$60),$B$61,$C$61)</f>
        <v>0.26500000000000001</v>
      </c>
      <c r="AH61" s="32"/>
      <c r="AI61" s="132"/>
      <c r="AJ61" s="132"/>
    </row>
    <row r="62" spans="1:3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x14ac:dyDescent="0.25">
      <c r="A63" s="79" t="s">
        <v>84</v>
      </c>
      <c r="B63" s="1"/>
      <c r="C63" s="1"/>
      <c r="D63" s="1"/>
      <c r="E63" s="133">
        <f>E59*E61</f>
        <v>0</v>
      </c>
      <c r="F63" s="133">
        <f>F59*F61</f>
        <v>0</v>
      </c>
      <c r="G63" s="1"/>
      <c r="H63" s="133">
        <f>H59*H61</f>
        <v>0</v>
      </c>
      <c r="I63" s="133">
        <f>I59*I61</f>
        <v>0</v>
      </c>
      <c r="J63" s="32"/>
      <c r="K63" s="133">
        <f>K59*K61</f>
        <v>-200.056668125952</v>
      </c>
      <c r="L63" s="133">
        <f>L59*L61</f>
        <v>-3134.2211339732476</v>
      </c>
      <c r="M63" s="32"/>
      <c r="N63" s="133">
        <f>N59*N61</f>
        <v>-2.8111487777279871</v>
      </c>
      <c r="O63" s="133">
        <f>O59*O61</f>
        <v>-44.041330851071706</v>
      </c>
      <c r="P63" s="32"/>
      <c r="Q63" s="133">
        <f>Q59*Q61</f>
        <v>7.5169160747519959</v>
      </c>
      <c r="R63" s="133">
        <f>R59*R61</f>
        <v>117.76501850444792</v>
      </c>
      <c r="S63" s="32"/>
      <c r="T63" s="133">
        <f>T59*T61</f>
        <v>23.823767714549756</v>
      </c>
      <c r="U63" s="133">
        <f>U59*U61</f>
        <v>373.23902752794635</v>
      </c>
      <c r="V63" s="32"/>
      <c r="W63" s="133">
        <f>W59*W61</f>
        <v>31.8306198267912</v>
      </c>
      <c r="X63" s="133">
        <f>X59*X61</f>
        <v>498.67971061972918</v>
      </c>
      <c r="Y63" s="32"/>
      <c r="Z63" s="133">
        <f>Z59*Z61</f>
        <v>38.940842479936236</v>
      </c>
      <c r="AA63" s="133">
        <f>AA59*AA61</f>
        <v>610.07319885233392</v>
      </c>
      <c r="AB63" s="32"/>
      <c r="AC63" s="133">
        <f>AC59*AC61</f>
        <v>45.226166030712541</v>
      </c>
      <c r="AD63" s="133">
        <f>AD59*AD61</f>
        <v>708.54326781449674</v>
      </c>
      <c r="AE63" s="32"/>
      <c r="AF63" s="133">
        <f>AF59*AF61</f>
        <v>50.752582407309589</v>
      </c>
      <c r="AG63" s="133">
        <f>AG59*AG61</f>
        <v>795.1237910478502</v>
      </c>
      <c r="AH63" s="32"/>
      <c r="AI63" s="134"/>
      <c r="AJ63" s="134"/>
    </row>
    <row r="64" spans="1:36" x14ac:dyDescent="0.25">
      <c r="A64" s="89" t="s">
        <v>85</v>
      </c>
      <c r="B64" s="1"/>
      <c r="C64" s="1"/>
      <c r="D64" s="1"/>
      <c r="E64" s="79"/>
      <c r="F64" s="79"/>
      <c r="G64" s="1"/>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row>
    <row r="65" spans="1:36" x14ac:dyDescent="0.25">
      <c r="A65" s="79" t="s">
        <v>84</v>
      </c>
      <c r="B65" s="1"/>
      <c r="C65" s="1"/>
      <c r="D65" s="1"/>
      <c r="E65" s="135">
        <f>E63/(1-E61)</f>
        <v>0</v>
      </c>
      <c r="F65" s="135">
        <f>F63/(1-F61)</f>
        <v>0</v>
      </c>
      <c r="G65" s="1"/>
      <c r="H65" s="135">
        <f>H63/(1-H61)</f>
        <v>0</v>
      </c>
      <c r="I65" s="135">
        <f>I63/(1-I61)</f>
        <v>0</v>
      </c>
      <c r="J65" s="134"/>
      <c r="K65" s="135">
        <f>K63/(1-K61)</f>
        <v>-272.18594302850613</v>
      </c>
      <c r="L65" s="135">
        <f>L63/(1-L61)</f>
        <v>-4264.2464407799289</v>
      </c>
      <c r="M65" s="134"/>
      <c r="N65" s="135">
        <f>N63/(1-N61)</f>
        <v>-3.8246922145959008</v>
      </c>
      <c r="O65" s="135">
        <f>O63/(1-O61)</f>
        <v>-59.920178028668985</v>
      </c>
      <c r="P65" s="134"/>
      <c r="Q65" s="135">
        <f>Q63/(1-Q61)</f>
        <v>10.227096700342852</v>
      </c>
      <c r="R65" s="135">
        <f>R63/(1-R61)</f>
        <v>160.22451497203798</v>
      </c>
      <c r="S65" s="134"/>
      <c r="T65" s="135">
        <f>T63/(1-T61)</f>
        <v>32.413289407550693</v>
      </c>
      <c r="U65" s="135">
        <f>U63/(1-U61)</f>
        <v>507.80820071829436</v>
      </c>
      <c r="V65" s="134"/>
      <c r="W65" s="135">
        <f>W63/(1-W61)</f>
        <v>43.306965750736325</v>
      </c>
      <c r="X65" s="135">
        <f>X63/(1-X61)</f>
        <v>678.47579676153634</v>
      </c>
      <c r="Y65" s="134"/>
      <c r="Z65" s="135">
        <f>Z63/(1-Z61)</f>
        <v>52.980738067940457</v>
      </c>
      <c r="AA65" s="135">
        <f>AA63/(1-AA61)</f>
        <v>830.03156306439985</v>
      </c>
      <c r="AB65" s="134"/>
      <c r="AC65" s="135">
        <f>AC63/(1-AC61)</f>
        <v>61.532198681241553</v>
      </c>
      <c r="AD65" s="135">
        <f>AD63/(1-AD61)</f>
        <v>964.00444600611809</v>
      </c>
      <c r="AE65" s="134"/>
      <c r="AF65" s="135">
        <f>AF63/(1-AF61)</f>
        <v>69.051132526951818</v>
      </c>
      <c r="AG65" s="135">
        <f>AG63/(1-AG61)</f>
        <v>1081.8010762555784</v>
      </c>
      <c r="AH65" s="134"/>
      <c r="AI65" s="134"/>
      <c r="AJ65" s="134"/>
    </row>
    <row r="66" spans="1:36" x14ac:dyDescent="0.25">
      <c r="A66" s="81" t="s">
        <v>86</v>
      </c>
      <c r="B66" s="1"/>
      <c r="C66" s="1"/>
      <c r="D66" s="1"/>
      <c r="E66" s="136">
        <f>+E65</f>
        <v>0</v>
      </c>
      <c r="F66" s="136">
        <f>+F65</f>
        <v>0</v>
      </c>
      <c r="G66" s="1"/>
      <c r="H66" s="136">
        <f>+H65</f>
        <v>0</v>
      </c>
      <c r="I66" s="136">
        <f>+I65</f>
        <v>0</v>
      </c>
      <c r="J66" s="137"/>
      <c r="K66" s="136">
        <f>+K65</f>
        <v>-272.18594302850613</v>
      </c>
      <c r="L66" s="136">
        <f>+L65</f>
        <v>-4264.2464407799289</v>
      </c>
      <c r="M66" s="137"/>
      <c r="N66" s="136">
        <f>+N65</f>
        <v>-3.8246922145959008</v>
      </c>
      <c r="O66" s="136">
        <f>+O65</f>
        <v>-59.920178028668985</v>
      </c>
      <c r="P66" s="137"/>
      <c r="Q66" s="136">
        <f>+Q65</f>
        <v>10.227096700342852</v>
      </c>
      <c r="R66" s="136">
        <f>+R65</f>
        <v>160.22451497203798</v>
      </c>
      <c r="S66" s="137"/>
      <c r="T66" s="136">
        <f>+T65</f>
        <v>32.413289407550693</v>
      </c>
      <c r="U66" s="136">
        <f>+U65</f>
        <v>507.80820071829436</v>
      </c>
      <c r="V66" s="137"/>
      <c r="W66" s="136">
        <f>+W65</f>
        <v>43.306965750736325</v>
      </c>
      <c r="X66" s="136">
        <f>+X65</f>
        <v>678.47579676153634</v>
      </c>
      <c r="Y66" s="137"/>
      <c r="Z66" s="136">
        <f>+Z65</f>
        <v>52.980738067940457</v>
      </c>
      <c r="AA66" s="136">
        <f>+AA65</f>
        <v>830.03156306439985</v>
      </c>
      <c r="AB66" s="137"/>
      <c r="AC66" s="136">
        <f>+AC65</f>
        <v>61.532198681241553</v>
      </c>
      <c r="AD66" s="136">
        <f>+AD65</f>
        <v>964.00444600611809</v>
      </c>
      <c r="AE66" s="137"/>
      <c r="AF66" s="136">
        <f>+AF65</f>
        <v>69.051132526951818</v>
      </c>
      <c r="AG66" s="136">
        <f>+AG65</f>
        <v>1081.8010762555784</v>
      </c>
      <c r="AH66" s="137"/>
      <c r="AI66" s="138"/>
      <c r="AJ66" s="138"/>
    </row>
    <row r="67" spans="1:36" x14ac:dyDescent="0.25">
      <c r="A67" s="1"/>
      <c r="B67" s="77"/>
      <c r="C67" s="77"/>
      <c r="D67" s="77"/>
      <c r="E67" s="77"/>
      <c r="F67" s="77"/>
      <c r="G67" s="77"/>
      <c r="H67" s="77"/>
      <c r="I67" s="77"/>
      <c r="J67" s="77"/>
      <c r="K67" s="77"/>
      <c r="L67" s="77"/>
      <c r="M67" s="77"/>
      <c r="N67" s="77"/>
      <c r="O67" s="77"/>
      <c r="P67" s="77"/>
      <c r="Q67" s="77"/>
      <c r="R67" s="94"/>
      <c r="S67" s="94"/>
      <c r="T67" s="94"/>
      <c r="U67" s="94"/>
      <c r="V67" s="1"/>
      <c r="W67" s="1"/>
      <c r="X67" s="1"/>
      <c r="Y67" s="1"/>
      <c r="Z67" s="1"/>
      <c r="AA67" s="1"/>
      <c r="AB67" s="1"/>
      <c r="AC67" s="1"/>
      <c r="AD67" s="1"/>
      <c r="AE67" s="1"/>
      <c r="AF67" s="1"/>
      <c r="AG67" s="1"/>
      <c r="AH67" s="1"/>
      <c r="AI67" s="1"/>
      <c r="AJ67" s="1"/>
    </row>
    <row r="68" spans="1:36" ht="15.75" thickBot="1" x14ac:dyDescent="0.3">
      <c r="A68" s="1"/>
      <c r="B68" s="77"/>
      <c r="C68" s="77"/>
      <c r="D68" s="77"/>
      <c r="E68" s="77"/>
      <c r="F68" s="77"/>
      <c r="G68" s="77"/>
      <c r="H68" s="77"/>
      <c r="I68" s="77"/>
      <c r="J68" s="95" t="s">
        <v>28</v>
      </c>
      <c r="K68" s="77"/>
      <c r="L68" s="77"/>
      <c r="M68" s="77"/>
      <c r="N68" s="77"/>
      <c r="O68" s="77"/>
      <c r="P68" s="77"/>
      <c r="Q68" s="77"/>
      <c r="R68" s="94"/>
      <c r="S68" s="94"/>
      <c r="T68" s="94"/>
      <c r="U68" s="94"/>
      <c r="V68" s="1"/>
      <c r="W68" s="1"/>
      <c r="X68" s="1"/>
      <c r="Y68" s="1"/>
      <c r="Z68" s="1"/>
      <c r="AA68" s="1"/>
      <c r="AB68" s="1"/>
      <c r="AC68" s="1"/>
      <c r="AD68" s="1"/>
      <c r="AE68" s="1"/>
      <c r="AF68" s="1"/>
      <c r="AG68" s="1"/>
      <c r="AH68" s="1"/>
      <c r="AI68" s="1"/>
      <c r="AJ68" s="1"/>
    </row>
    <row r="69" spans="1:36" ht="16.5" thickBot="1" x14ac:dyDescent="0.3">
      <c r="A69" s="96"/>
      <c r="B69" s="96"/>
      <c r="C69" s="96"/>
      <c r="D69" s="96"/>
      <c r="E69" s="139">
        <f>F69-1</f>
        <v>2020</v>
      </c>
      <c r="F69" s="139">
        <f>G69-1</f>
        <v>2021</v>
      </c>
      <c r="G69" s="139">
        <f>H69-1</f>
        <v>2022</v>
      </c>
      <c r="H69" s="139">
        <f>I69-1</f>
        <v>2023</v>
      </c>
      <c r="I69" s="139">
        <f>J69-1</f>
        <v>2024</v>
      </c>
      <c r="J69" s="140">
        <v>2025</v>
      </c>
      <c r="K69" s="141">
        <f>J69+1</f>
        <v>2026</v>
      </c>
      <c r="L69" s="141">
        <f>K69+1</f>
        <v>2027</v>
      </c>
      <c r="M69" s="141">
        <f>L69+1</f>
        <v>2028</v>
      </c>
      <c r="N69" s="139">
        <f>M69+1</f>
        <v>2029</v>
      </c>
      <c r="O69" s="142"/>
      <c r="Q69" s="1"/>
      <c r="R69" s="12"/>
      <c r="S69" s="1"/>
      <c r="T69" s="1"/>
      <c r="U69" s="1"/>
      <c r="V69" s="1"/>
      <c r="W69" s="1"/>
      <c r="X69" s="1"/>
      <c r="Y69" s="1"/>
      <c r="Z69" s="1"/>
      <c r="AA69" s="1"/>
    </row>
    <row r="70" spans="1:36" x14ac:dyDescent="0.25">
      <c r="A70" s="98" t="s">
        <v>87</v>
      </c>
      <c r="B70" s="99"/>
      <c r="C70" s="99"/>
      <c r="D70" s="99"/>
      <c r="E70" s="99"/>
      <c r="F70" s="99"/>
      <c r="G70" s="99"/>
      <c r="H70" s="99"/>
      <c r="I70" s="143"/>
      <c r="J70" s="143"/>
      <c r="K70" s="143"/>
      <c r="L70" s="1"/>
      <c r="M70" s="143"/>
      <c r="N70" s="1"/>
      <c r="O70" s="1"/>
      <c r="Q70" s="1"/>
      <c r="R70" s="144"/>
      <c r="S70" s="145"/>
      <c r="T70" s="1"/>
      <c r="U70" s="1"/>
      <c r="V70" s="1"/>
      <c r="W70" s="1"/>
      <c r="X70" s="1"/>
      <c r="Y70" s="1"/>
      <c r="Z70" s="1"/>
      <c r="AA70" s="1"/>
    </row>
    <row r="71" spans="1:36" x14ac:dyDescent="0.25">
      <c r="A71" s="146" t="s">
        <v>88</v>
      </c>
      <c r="B71" s="147">
        <v>27.5</v>
      </c>
      <c r="C71" s="99"/>
      <c r="F71" s="148"/>
      <c r="G71" s="148"/>
      <c r="H71" s="148"/>
      <c r="J71" s="114"/>
      <c r="K71" s="114"/>
      <c r="L71" s="1"/>
      <c r="M71" s="114"/>
      <c r="N71" s="1"/>
      <c r="O71" s="1"/>
      <c r="Q71" s="1"/>
      <c r="R71" s="1"/>
      <c r="S71" s="1"/>
      <c r="T71" s="1"/>
      <c r="U71" s="1"/>
      <c r="V71" s="1"/>
      <c r="W71" s="1"/>
      <c r="X71" s="1"/>
      <c r="Y71" s="1"/>
      <c r="Z71" s="1"/>
      <c r="AA71" s="1"/>
    </row>
    <row r="72" spans="1:36" x14ac:dyDescent="0.25">
      <c r="A72" s="96" t="s">
        <v>89</v>
      </c>
      <c r="B72" s="96"/>
      <c r="C72" s="96"/>
      <c r="D72" s="96"/>
      <c r="E72" s="149">
        <v>0</v>
      </c>
      <c r="F72" s="130">
        <f t="shared" ref="F72:N72" si="6">E74</f>
        <v>0</v>
      </c>
      <c r="G72" s="130">
        <f t="shared" si="6"/>
        <v>0</v>
      </c>
      <c r="H72" s="130">
        <f t="shared" si="6"/>
        <v>147872.55999999997</v>
      </c>
      <c r="I72" s="130">
        <f t="shared" si="6"/>
        <v>147872.55999999997</v>
      </c>
      <c r="J72" s="130">
        <f t="shared" si="6"/>
        <v>147872.55999999997</v>
      </c>
      <c r="K72" s="130">
        <f t="shared" si="6"/>
        <v>147872.55999999997</v>
      </c>
      <c r="L72" s="130">
        <f t="shared" si="6"/>
        <v>147872.55999999997</v>
      </c>
      <c r="M72" s="130">
        <f t="shared" si="6"/>
        <v>147872.55999999997</v>
      </c>
      <c r="N72" s="130">
        <f t="shared" si="6"/>
        <v>147872.55999999997</v>
      </c>
      <c r="O72" s="32"/>
      <c r="Q72" s="1"/>
      <c r="R72" s="1"/>
      <c r="S72" s="1"/>
      <c r="T72" s="1"/>
      <c r="U72" s="1"/>
      <c r="V72" s="1"/>
      <c r="W72" s="1"/>
      <c r="X72" s="1"/>
      <c r="Y72" s="1"/>
      <c r="Z72" s="1"/>
      <c r="AA72" s="1"/>
    </row>
    <row r="73" spans="1:36" x14ac:dyDescent="0.25">
      <c r="A73" s="96" t="s">
        <v>90</v>
      </c>
      <c r="B73" s="96"/>
      <c r="C73" s="96"/>
      <c r="D73" s="96"/>
      <c r="E73" s="143">
        <v>0</v>
      </c>
      <c r="F73" s="143">
        <v>0</v>
      </c>
      <c r="G73" s="143">
        <f>'App.2-FA Proposed REG ISA'!J34</f>
        <v>147872.55999999997</v>
      </c>
      <c r="H73" s="143">
        <f>'App.2-FA Proposed REG ISA'!F62</f>
        <v>0</v>
      </c>
      <c r="I73" s="143">
        <f>'App.2-FA Proposed REG ISA'!G62</f>
        <v>0</v>
      </c>
      <c r="J73" s="143">
        <f>'App.2-FA Proposed REG ISA'!H62</f>
        <v>0</v>
      </c>
      <c r="K73" s="143">
        <f>'App.2-FA Proposed REG ISA'!I62</f>
        <v>0</v>
      </c>
      <c r="L73" s="143">
        <f>'App.2-FA Proposed REG ISA'!J62</f>
        <v>0</v>
      </c>
      <c r="M73" s="143">
        <f>'App.2-FA Proposed REG ISA'!K62</f>
        <v>0</v>
      </c>
      <c r="N73" s="143">
        <f>'App.2-FA Proposed REG ISA'!L62</f>
        <v>0</v>
      </c>
      <c r="O73" s="33"/>
      <c r="Q73" s="1"/>
      <c r="R73" s="1"/>
      <c r="S73" s="1"/>
      <c r="T73" s="1"/>
      <c r="U73" s="105"/>
      <c r="V73" s="1"/>
      <c r="W73" s="1"/>
      <c r="X73" s="1"/>
      <c r="Y73" s="1"/>
      <c r="Z73" s="1"/>
      <c r="AA73" s="1"/>
    </row>
    <row r="74" spans="1:36" x14ac:dyDescent="0.25">
      <c r="A74" s="96" t="s">
        <v>91</v>
      </c>
      <c r="B74" s="96"/>
      <c r="C74" s="96"/>
      <c r="D74" s="96"/>
      <c r="E74" s="130">
        <f t="shared" ref="E74:N74" si="7">SUM(E72:E73)</f>
        <v>0</v>
      </c>
      <c r="F74" s="130">
        <f t="shared" si="7"/>
        <v>0</v>
      </c>
      <c r="G74" s="130">
        <f t="shared" si="7"/>
        <v>147872.55999999997</v>
      </c>
      <c r="H74" s="130">
        <f t="shared" si="7"/>
        <v>147872.55999999997</v>
      </c>
      <c r="I74" s="130">
        <f t="shared" si="7"/>
        <v>147872.55999999997</v>
      </c>
      <c r="J74" s="130">
        <f t="shared" si="7"/>
        <v>147872.55999999997</v>
      </c>
      <c r="K74" s="130">
        <f t="shared" si="7"/>
        <v>147872.55999999997</v>
      </c>
      <c r="L74" s="130">
        <f t="shared" si="7"/>
        <v>147872.55999999997</v>
      </c>
      <c r="M74" s="130">
        <f t="shared" si="7"/>
        <v>147872.55999999997</v>
      </c>
      <c r="N74" s="130">
        <f t="shared" si="7"/>
        <v>147872.55999999997</v>
      </c>
      <c r="O74" s="32"/>
      <c r="Q74" s="1"/>
      <c r="R74" s="1"/>
      <c r="S74" s="1"/>
      <c r="T74" s="1"/>
      <c r="U74" s="1"/>
      <c r="V74" s="1"/>
      <c r="W74" s="1"/>
      <c r="X74" s="1"/>
      <c r="Y74" s="1"/>
      <c r="Z74" s="1"/>
      <c r="AA74" s="1"/>
    </row>
    <row r="75" spans="1:36" x14ac:dyDescent="0.25">
      <c r="A75" s="96"/>
      <c r="B75" s="96"/>
      <c r="C75" s="96"/>
      <c r="D75" s="96"/>
      <c r="E75" s="32"/>
      <c r="F75" s="32"/>
      <c r="G75" s="32"/>
      <c r="H75" s="32"/>
      <c r="I75" s="32"/>
      <c r="J75" s="32"/>
      <c r="K75" s="114"/>
      <c r="L75" s="1"/>
      <c r="M75" s="114"/>
      <c r="N75" s="1"/>
      <c r="O75" s="1"/>
      <c r="Q75" s="1"/>
      <c r="R75" s="1"/>
      <c r="S75" s="1"/>
      <c r="T75" s="1"/>
      <c r="U75" s="1"/>
      <c r="V75" s="1"/>
      <c r="W75" s="1"/>
      <c r="X75" s="1"/>
      <c r="Y75" s="1"/>
      <c r="Z75" s="1"/>
      <c r="AA75" s="1"/>
    </row>
    <row r="76" spans="1:36" x14ac:dyDescent="0.25">
      <c r="A76" s="96" t="s">
        <v>92</v>
      </c>
      <c r="B76" s="96"/>
      <c r="C76" s="96"/>
      <c r="D76" s="96"/>
      <c r="E76" s="159">
        <v>0</v>
      </c>
      <c r="F76" s="130">
        <f>+E79</f>
        <v>0</v>
      </c>
      <c r="G76" s="130">
        <f t="shared" ref="G76:N76" si="8">+F79</f>
        <v>0</v>
      </c>
      <c r="H76" s="130">
        <f t="shared" si="8"/>
        <v>2688.5919999999996</v>
      </c>
      <c r="I76" s="130">
        <f t="shared" si="8"/>
        <v>8065.7759999999989</v>
      </c>
      <c r="J76" s="130">
        <f t="shared" si="8"/>
        <v>13442.96</v>
      </c>
      <c r="K76" s="130">
        <f t="shared" si="8"/>
        <v>18820.144</v>
      </c>
      <c r="L76" s="130">
        <f t="shared" si="8"/>
        <v>24197.328000000001</v>
      </c>
      <c r="M76" s="130">
        <f t="shared" si="8"/>
        <v>29574.512000000002</v>
      </c>
      <c r="N76" s="130">
        <f t="shared" si="8"/>
        <v>34951.696000000004</v>
      </c>
      <c r="O76" s="32"/>
      <c r="Q76" s="1"/>
      <c r="R76" s="1"/>
      <c r="S76" s="1"/>
      <c r="T76" s="1"/>
      <c r="U76" s="1"/>
      <c r="V76" s="1"/>
      <c r="W76" s="1"/>
      <c r="X76" s="1"/>
      <c r="Y76" s="1"/>
      <c r="Z76" s="1"/>
      <c r="AA76" s="1"/>
    </row>
    <row r="77" spans="1:36" x14ac:dyDescent="0.25">
      <c r="A77" s="96" t="s">
        <v>93</v>
      </c>
      <c r="B77" s="96"/>
      <c r="C77" s="96"/>
      <c r="D77" s="96"/>
      <c r="E77" s="32">
        <f>IF(ISERROR(E72/$B$71), 0, E72/$B$71)</f>
        <v>0</v>
      </c>
      <c r="F77" s="32">
        <f t="shared" ref="F77:H77" si="9">IF(ISERROR(F72/$B$71), 0, F72/$B$71)</f>
        <v>0</v>
      </c>
      <c r="G77" s="32">
        <f t="shared" si="9"/>
        <v>0</v>
      </c>
      <c r="H77" s="32">
        <f t="shared" si="9"/>
        <v>5377.1839999999993</v>
      </c>
      <c r="I77" s="151">
        <f>IF(ISERROR(I72/$B$71), 0, IF((I72/$B$71+I76)&gt;I72,I72-I76,I72/$B$71))</f>
        <v>5377.1839999999993</v>
      </c>
      <c r="J77" s="151">
        <f t="shared" ref="J77:N77" si="10">IF(ISERROR(J72/$B$71), 0, IF((J72/$B$71+J76)&gt;J72,J72-J76,J72/$B$71))</f>
        <v>5377.1839999999993</v>
      </c>
      <c r="K77" s="151">
        <f t="shared" si="10"/>
        <v>5377.1839999999993</v>
      </c>
      <c r="L77" s="151">
        <f t="shared" si="10"/>
        <v>5377.1839999999993</v>
      </c>
      <c r="M77" s="151">
        <f t="shared" si="10"/>
        <v>5377.1839999999993</v>
      </c>
      <c r="N77" s="151">
        <f t="shared" si="10"/>
        <v>5377.1839999999993</v>
      </c>
      <c r="O77" s="32"/>
      <c r="Q77" s="1"/>
      <c r="R77" s="1"/>
      <c r="S77" s="1"/>
      <c r="T77" s="1"/>
      <c r="U77" s="1"/>
      <c r="V77" s="1"/>
      <c r="W77" s="1"/>
      <c r="X77" s="1"/>
      <c r="Y77" s="1"/>
      <c r="Z77" s="1"/>
      <c r="AA77" s="1"/>
    </row>
    <row r="78" spans="1:36" x14ac:dyDescent="0.25">
      <c r="A78" s="96" t="s">
        <v>94</v>
      </c>
      <c r="B78" s="1"/>
      <c r="C78" s="1"/>
      <c r="D78" s="1"/>
      <c r="E78" s="114">
        <f>E73/$B$71/2+E73/B71</f>
        <v>0</v>
      </c>
      <c r="F78" s="114">
        <f>F73/$B$71/2</f>
        <v>0</v>
      </c>
      <c r="G78" s="114">
        <f t="shared" ref="G78:N78" si="11">G73/$B$71/2</f>
        <v>2688.5919999999996</v>
      </c>
      <c r="H78" s="114">
        <f t="shared" si="11"/>
        <v>0</v>
      </c>
      <c r="I78" s="114">
        <f t="shared" si="11"/>
        <v>0</v>
      </c>
      <c r="J78" s="114">
        <f t="shared" si="11"/>
        <v>0</v>
      </c>
      <c r="K78" s="114">
        <f t="shared" si="11"/>
        <v>0</v>
      </c>
      <c r="L78" s="114">
        <f t="shared" si="11"/>
        <v>0</v>
      </c>
      <c r="M78" s="114">
        <f t="shared" si="11"/>
        <v>0</v>
      </c>
      <c r="N78" s="114">
        <f t="shared" si="11"/>
        <v>0</v>
      </c>
      <c r="O78" s="32"/>
      <c r="Q78" s="1"/>
      <c r="R78" s="1"/>
      <c r="S78" s="1"/>
      <c r="T78" s="1"/>
      <c r="U78" s="1"/>
      <c r="V78" s="1"/>
      <c r="W78" s="1"/>
      <c r="X78" s="1"/>
      <c r="Y78" s="1"/>
      <c r="Z78" s="1"/>
      <c r="AA78" s="1"/>
    </row>
    <row r="79" spans="1:36" x14ac:dyDescent="0.25">
      <c r="A79" s="96" t="s">
        <v>95</v>
      </c>
      <c r="B79" s="96"/>
      <c r="C79" s="96"/>
      <c r="D79" s="96"/>
      <c r="E79" s="130">
        <f t="shared" ref="E79:N79" si="12">SUM(E76+E77+E78)</f>
        <v>0</v>
      </c>
      <c r="F79" s="130">
        <f t="shared" si="12"/>
        <v>0</v>
      </c>
      <c r="G79" s="130">
        <f t="shared" si="12"/>
        <v>2688.5919999999996</v>
      </c>
      <c r="H79" s="130">
        <f t="shared" si="12"/>
        <v>8065.7759999999989</v>
      </c>
      <c r="I79" s="130">
        <f t="shared" si="12"/>
        <v>13442.96</v>
      </c>
      <c r="J79" s="130">
        <f t="shared" si="12"/>
        <v>18820.144</v>
      </c>
      <c r="K79" s="130">
        <f t="shared" si="12"/>
        <v>24197.328000000001</v>
      </c>
      <c r="L79" s="130">
        <f t="shared" si="12"/>
        <v>29574.512000000002</v>
      </c>
      <c r="M79" s="130">
        <f t="shared" si="12"/>
        <v>34951.696000000004</v>
      </c>
      <c r="N79" s="130">
        <f t="shared" si="12"/>
        <v>40328.880000000005</v>
      </c>
      <c r="O79" s="32"/>
      <c r="Q79" s="1"/>
      <c r="R79" s="1"/>
      <c r="S79" s="1"/>
      <c r="T79" s="1"/>
      <c r="U79" s="1"/>
      <c r="V79" s="1"/>
      <c r="W79" s="1"/>
      <c r="X79" s="1"/>
      <c r="Y79" s="1"/>
      <c r="Z79" s="1"/>
      <c r="AA79" s="1"/>
    </row>
    <row r="80" spans="1:36" x14ac:dyDescent="0.25">
      <c r="A80" s="96"/>
      <c r="B80" s="96"/>
      <c r="C80" s="96"/>
      <c r="D80" s="96"/>
      <c r="E80" s="114"/>
      <c r="F80" s="114"/>
      <c r="G80" s="114"/>
      <c r="H80" s="114"/>
      <c r="I80" s="114"/>
      <c r="J80" s="114"/>
      <c r="K80" s="114"/>
      <c r="L80" s="114"/>
      <c r="M80" s="114"/>
      <c r="N80" s="114"/>
      <c r="O80" s="32"/>
      <c r="Q80" s="1"/>
      <c r="R80" s="1"/>
      <c r="S80" s="1"/>
      <c r="T80" s="105"/>
      <c r="U80" s="1"/>
      <c r="V80" s="1"/>
      <c r="W80" s="1"/>
      <c r="X80" s="1"/>
      <c r="Y80" s="1"/>
      <c r="Z80" s="1"/>
      <c r="AA80" s="1"/>
    </row>
    <row r="81" spans="1:27" x14ac:dyDescent="0.25">
      <c r="A81" s="96" t="s">
        <v>96</v>
      </c>
      <c r="B81" s="96"/>
      <c r="C81" s="96"/>
      <c r="D81" s="96"/>
      <c r="E81" s="114">
        <f t="shared" ref="E81:N81" si="13">E72-E76</f>
        <v>0</v>
      </c>
      <c r="F81" s="114">
        <f t="shared" si="13"/>
        <v>0</v>
      </c>
      <c r="G81" s="114">
        <f t="shared" si="13"/>
        <v>0</v>
      </c>
      <c r="H81" s="114">
        <f t="shared" si="13"/>
        <v>145183.96799999996</v>
      </c>
      <c r="I81" s="114">
        <f t="shared" si="13"/>
        <v>139806.78399999996</v>
      </c>
      <c r="J81" s="114">
        <f t="shared" si="13"/>
        <v>134429.59999999998</v>
      </c>
      <c r="K81" s="114">
        <f t="shared" si="13"/>
        <v>129052.41599999997</v>
      </c>
      <c r="L81" s="114">
        <f t="shared" si="13"/>
        <v>123675.23199999996</v>
      </c>
      <c r="M81" s="114">
        <f t="shared" si="13"/>
        <v>118298.04799999997</v>
      </c>
      <c r="N81" s="114">
        <f t="shared" si="13"/>
        <v>112920.86399999997</v>
      </c>
      <c r="O81" s="32"/>
      <c r="Q81" s="1"/>
      <c r="R81" s="1"/>
      <c r="S81" s="1"/>
      <c r="T81" s="1"/>
      <c r="U81" s="1"/>
      <c r="V81" s="1"/>
      <c r="W81" s="1"/>
      <c r="X81" s="1"/>
      <c r="Y81" s="1"/>
      <c r="Z81" s="1"/>
      <c r="AA81" s="1"/>
    </row>
    <row r="82" spans="1:27" x14ac:dyDescent="0.25">
      <c r="A82" s="96" t="s">
        <v>97</v>
      </c>
      <c r="B82" s="96"/>
      <c r="C82" s="96"/>
      <c r="D82" s="96"/>
      <c r="E82" s="130">
        <f t="shared" ref="E82:N82" si="14">E74-E79</f>
        <v>0</v>
      </c>
      <c r="F82" s="130">
        <f t="shared" si="14"/>
        <v>0</v>
      </c>
      <c r="G82" s="130">
        <f t="shared" si="14"/>
        <v>145183.96799999996</v>
      </c>
      <c r="H82" s="130">
        <f t="shared" si="14"/>
        <v>139806.78399999996</v>
      </c>
      <c r="I82" s="130">
        <f t="shared" si="14"/>
        <v>134429.59999999998</v>
      </c>
      <c r="J82" s="130">
        <f t="shared" si="14"/>
        <v>129052.41599999997</v>
      </c>
      <c r="K82" s="130">
        <f t="shared" si="14"/>
        <v>123675.23199999996</v>
      </c>
      <c r="L82" s="130">
        <f t="shared" si="14"/>
        <v>118298.04799999997</v>
      </c>
      <c r="M82" s="130">
        <f t="shared" si="14"/>
        <v>112920.86399999997</v>
      </c>
      <c r="N82" s="130">
        <f t="shared" si="14"/>
        <v>107543.67999999996</v>
      </c>
      <c r="O82" s="32"/>
      <c r="Q82" s="1"/>
      <c r="R82" s="1"/>
      <c r="S82" s="1"/>
      <c r="T82" s="1"/>
      <c r="U82" s="1"/>
      <c r="V82" s="1"/>
      <c r="W82" s="1"/>
      <c r="X82" s="1"/>
      <c r="Y82" s="1"/>
      <c r="Z82" s="1"/>
      <c r="AA82" s="1"/>
    </row>
    <row r="83" spans="1:27" ht="15.75" thickBot="1" x14ac:dyDescent="0.3">
      <c r="A83" s="99" t="s">
        <v>98</v>
      </c>
      <c r="B83" s="96"/>
      <c r="C83" s="96"/>
      <c r="D83" s="96"/>
      <c r="E83" s="153">
        <f t="shared" ref="E83:N83" si="15">SUM(E81:E82)/2</f>
        <v>0</v>
      </c>
      <c r="F83" s="153">
        <f t="shared" si="15"/>
        <v>0</v>
      </c>
      <c r="G83" s="153">
        <f t="shared" si="15"/>
        <v>72591.983999999982</v>
      </c>
      <c r="H83" s="153">
        <f t="shared" si="15"/>
        <v>142495.37599999996</v>
      </c>
      <c r="I83" s="153">
        <f t="shared" si="15"/>
        <v>137118.19199999998</v>
      </c>
      <c r="J83" s="153">
        <f t="shared" si="15"/>
        <v>131741.00799999997</v>
      </c>
      <c r="K83" s="153">
        <f t="shared" si="15"/>
        <v>126363.82399999996</v>
      </c>
      <c r="L83" s="153">
        <f t="shared" si="15"/>
        <v>120986.63999999996</v>
      </c>
      <c r="M83" s="153">
        <f t="shared" si="15"/>
        <v>115609.45599999998</v>
      </c>
      <c r="N83" s="153">
        <f t="shared" si="15"/>
        <v>110232.27199999997</v>
      </c>
      <c r="O83" s="32"/>
      <c r="Q83" s="1"/>
      <c r="R83" s="1"/>
      <c r="S83" s="1"/>
      <c r="T83" s="1"/>
      <c r="U83" s="1"/>
      <c r="V83" s="1"/>
      <c r="W83" s="1"/>
      <c r="X83" s="1"/>
      <c r="Y83" s="1"/>
      <c r="Z83" s="1"/>
      <c r="AA83" s="1"/>
    </row>
    <row r="84" spans="1:27" x14ac:dyDescent="0.25">
      <c r="A84" s="96"/>
      <c r="B84" s="96"/>
      <c r="C84" s="96"/>
      <c r="D84" s="96"/>
      <c r="E84" s="154"/>
      <c r="F84" s="114"/>
      <c r="G84" s="114"/>
      <c r="H84" s="114"/>
      <c r="I84" s="114"/>
      <c r="J84" s="114"/>
      <c r="K84" s="114"/>
      <c r="L84" s="1"/>
      <c r="M84" s="114"/>
      <c r="N84" s="1"/>
      <c r="O84" s="1"/>
      <c r="Q84" s="1"/>
      <c r="R84" s="1"/>
      <c r="S84" s="1"/>
      <c r="T84" s="1"/>
      <c r="U84" s="1"/>
      <c r="V84" s="1"/>
      <c r="W84" s="1"/>
      <c r="X84" s="1"/>
      <c r="Y84" s="1"/>
      <c r="Z84" s="1"/>
      <c r="AA84" s="1"/>
    </row>
    <row r="85" spans="1:27" ht="15.75" thickBot="1" x14ac:dyDescent="0.3">
      <c r="A85" s="98" t="s">
        <v>99</v>
      </c>
      <c r="B85" s="99"/>
      <c r="C85" s="99"/>
      <c r="D85" s="99"/>
      <c r="E85" s="99"/>
      <c r="F85" s="114"/>
      <c r="G85" s="114"/>
      <c r="H85" s="114"/>
      <c r="I85" s="114"/>
      <c r="J85" s="95" t="s">
        <v>28</v>
      </c>
      <c r="K85" s="114"/>
      <c r="L85" s="1"/>
      <c r="M85" s="114"/>
      <c r="N85" s="1"/>
      <c r="O85" s="1"/>
      <c r="Q85" s="1"/>
      <c r="R85" s="1"/>
      <c r="S85" s="1"/>
      <c r="T85" s="1"/>
      <c r="U85" s="1"/>
      <c r="V85" s="1"/>
      <c r="W85" s="1"/>
      <c r="X85" s="1"/>
      <c r="Y85" s="1"/>
      <c r="Z85" s="1"/>
      <c r="AA85" s="1"/>
    </row>
    <row r="86" spans="1:27" ht="15.75" thickBot="1" x14ac:dyDescent="0.3">
      <c r="A86" s="99"/>
      <c r="B86" s="1"/>
      <c r="C86" s="1"/>
      <c r="D86" s="1"/>
      <c r="E86" s="139">
        <f>E69</f>
        <v>2020</v>
      </c>
      <c r="F86" s="139">
        <f>F69</f>
        <v>2021</v>
      </c>
      <c r="G86" s="139">
        <f t="shared" ref="G86:N86" si="16">G69</f>
        <v>2022</v>
      </c>
      <c r="H86" s="139">
        <f t="shared" si="16"/>
        <v>2023</v>
      </c>
      <c r="I86" s="139">
        <f t="shared" si="16"/>
        <v>2024</v>
      </c>
      <c r="J86" s="139">
        <f t="shared" si="16"/>
        <v>2025</v>
      </c>
      <c r="K86" s="139">
        <f t="shared" si="16"/>
        <v>2026</v>
      </c>
      <c r="L86" s="139">
        <f t="shared" si="16"/>
        <v>2027</v>
      </c>
      <c r="M86" s="139">
        <f t="shared" si="16"/>
        <v>2028</v>
      </c>
      <c r="N86" s="139">
        <f t="shared" si="16"/>
        <v>2029</v>
      </c>
      <c r="O86" s="142"/>
      <c r="Q86" s="1"/>
      <c r="R86" s="1"/>
      <c r="S86" s="1"/>
      <c r="T86" s="1"/>
      <c r="U86" s="1"/>
      <c r="V86" s="1"/>
      <c r="W86" s="1"/>
      <c r="X86" s="1"/>
      <c r="Y86" s="1"/>
      <c r="Z86" s="1"/>
      <c r="AA86" s="1"/>
    </row>
    <row r="87" spans="1:27" x14ac:dyDescent="0.25">
      <c r="A87" s="96"/>
      <c r="B87" s="1"/>
      <c r="C87" s="1"/>
      <c r="D87" s="1"/>
      <c r="E87" s="114"/>
      <c r="F87" s="114"/>
      <c r="G87" s="114"/>
      <c r="H87" s="114"/>
      <c r="I87" s="114"/>
      <c r="J87" s="114"/>
      <c r="K87" s="114"/>
      <c r="L87" s="114"/>
      <c r="M87" s="114"/>
      <c r="N87" s="114"/>
      <c r="O87" s="32"/>
      <c r="Q87" s="1"/>
      <c r="R87" s="1"/>
      <c r="S87" s="1"/>
      <c r="T87" s="1"/>
      <c r="U87" s="1"/>
      <c r="V87" s="1"/>
      <c r="W87" s="1"/>
      <c r="X87" s="1"/>
      <c r="Y87" s="1"/>
      <c r="Z87" s="1"/>
      <c r="AA87" s="1"/>
    </row>
    <row r="88" spans="1:27" x14ac:dyDescent="0.25">
      <c r="A88" s="96" t="s">
        <v>100</v>
      </c>
      <c r="B88" s="1"/>
      <c r="C88" s="1"/>
      <c r="D88" s="1"/>
      <c r="E88" s="155">
        <v>0</v>
      </c>
      <c r="F88" s="130">
        <f t="shared" ref="F88:N88" si="17">E97</f>
        <v>0</v>
      </c>
      <c r="G88" s="130">
        <f t="shared" si="17"/>
        <v>0</v>
      </c>
      <c r="H88" s="130">
        <f t="shared" si="17"/>
        <v>130127.85279999996</v>
      </c>
      <c r="I88" s="130">
        <f t="shared" si="17"/>
        <v>119717.62457599997</v>
      </c>
      <c r="J88" s="130">
        <f t="shared" si="17"/>
        <v>110140.21460991997</v>
      </c>
      <c r="K88" s="130">
        <f t="shared" si="17"/>
        <v>101328.99744112638</v>
      </c>
      <c r="L88" s="130">
        <f t="shared" si="17"/>
        <v>93222.677645836273</v>
      </c>
      <c r="M88" s="130">
        <f t="shared" si="17"/>
        <v>85764.863434169369</v>
      </c>
      <c r="N88" s="130">
        <f t="shared" si="17"/>
        <v>78903.674359435827</v>
      </c>
      <c r="O88" s="32"/>
      <c r="Q88" s="1"/>
      <c r="R88" s="1"/>
      <c r="S88" s="1"/>
      <c r="T88" s="1"/>
      <c r="U88" s="1"/>
      <c r="V88" s="1"/>
      <c r="W88" s="1"/>
      <c r="X88" s="1"/>
      <c r="Y88" s="1"/>
      <c r="Z88" s="1"/>
      <c r="AA88" s="1"/>
    </row>
    <row r="89" spans="1:27" x14ac:dyDescent="0.25">
      <c r="A89" s="96" t="s">
        <v>90</v>
      </c>
      <c r="B89" s="1"/>
      <c r="C89" s="1"/>
      <c r="D89" s="1"/>
      <c r="E89" s="114">
        <f t="shared" ref="E89:N89" si="18">E73</f>
        <v>0</v>
      </c>
      <c r="F89" s="114">
        <f>F73</f>
        <v>0</v>
      </c>
      <c r="G89" s="114">
        <f t="shared" si="18"/>
        <v>147872.55999999997</v>
      </c>
      <c r="H89" s="114">
        <f t="shared" si="18"/>
        <v>0</v>
      </c>
      <c r="I89" s="114">
        <f t="shared" si="18"/>
        <v>0</v>
      </c>
      <c r="J89" s="114">
        <f t="shared" si="18"/>
        <v>0</v>
      </c>
      <c r="K89" s="114">
        <f t="shared" si="18"/>
        <v>0</v>
      </c>
      <c r="L89" s="114">
        <f t="shared" si="18"/>
        <v>0</v>
      </c>
      <c r="M89" s="114">
        <f t="shared" si="18"/>
        <v>0</v>
      </c>
      <c r="N89" s="114">
        <f t="shared" si="18"/>
        <v>0</v>
      </c>
      <c r="O89" s="32"/>
      <c r="Q89" s="1"/>
      <c r="R89" s="1"/>
      <c r="S89" s="1"/>
      <c r="T89" s="105"/>
      <c r="U89" s="1"/>
      <c r="V89" s="1"/>
      <c r="W89" s="1"/>
      <c r="X89" s="1"/>
      <c r="Y89" s="1"/>
      <c r="Z89" s="1"/>
      <c r="AA89" s="1"/>
    </row>
    <row r="90" spans="1:27" x14ac:dyDescent="0.25">
      <c r="A90" s="96" t="s">
        <v>101</v>
      </c>
      <c r="B90" s="1"/>
      <c r="C90" s="1"/>
      <c r="D90" s="1"/>
      <c r="E90" s="130">
        <f t="shared" ref="E90:N90" si="19">SUM(E88:E89)</f>
        <v>0</v>
      </c>
      <c r="F90" s="130">
        <f t="shared" si="19"/>
        <v>0</v>
      </c>
      <c r="G90" s="130">
        <f t="shared" si="19"/>
        <v>147872.55999999997</v>
      </c>
      <c r="H90" s="130">
        <f t="shared" si="19"/>
        <v>130127.85279999996</v>
      </c>
      <c r="I90" s="130">
        <f t="shared" si="19"/>
        <v>119717.62457599997</v>
      </c>
      <c r="J90" s="130">
        <f t="shared" si="19"/>
        <v>110140.21460991997</v>
      </c>
      <c r="K90" s="130">
        <f t="shared" si="19"/>
        <v>101328.99744112638</v>
      </c>
      <c r="L90" s="130">
        <f t="shared" si="19"/>
        <v>93222.677645836273</v>
      </c>
      <c r="M90" s="130">
        <f t="shared" si="19"/>
        <v>85764.863434169369</v>
      </c>
      <c r="N90" s="130">
        <f t="shared" si="19"/>
        <v>78903.674359435827</v>
      </c>
      <c r="O90" s="32"/>
      <c r="Q90" s="1"/>
      <c r="R90" s="1"/>
      <c r="S90" s="1"/>
      <c r="T90" s="1"/>
      <c r="U90" s="1"/>
      <c r="V90" s="1"/>
      <c r="W90" s="1"/>
      <c r="X90" s="1"/>
      <c r="Y90" s="1"/>
      <c r="Z90" s="1"/>
      <c r="AA90" s="1"/>
    </row>
    <row r="91" spans="1:27" x14ac:dyDescent="0.25">
      <c r="A91" s="96" t="s">
        <v>102</v>
      </c>
      <c r="B91" s="1"/>
      <c r="C91" s="1"/>
      <c r="D91" s="1"/>
      <c r="E91" s="114">
        <f t="shared" ref="E91:N91" si="20">E89/2</f>
        <v>0</v>
      </c>
      <c r="F91" s="114">
        <f t="shared" si="20"/>
        <v>0</v>
      </c>
      <c r="G91" s="114">
        <f t="shared" si="20"/>
        <v>73936.279999999984</v>
      </c>
      <c r="H91" s="114">
        <f t="shared" si="20"/>
        <v>0</v>
      </c>
      <c r="I91" s="114">
        <f t="shared" si="20"/>
        <v>0</v>
      </c>
      <c r="J91" s="114">
        <f t="shared" si="20"/>
        <v>0</v>
      </c>
      <c r="K91" s="114">
        <f t="shared" si="20"/>
        <v>0</v>
      </c>
      <c r="L91" s="114">
        <f t="shared" si="20"/>
        <v>0</v>
      </c>
      <c r="M91" s="114">
        <f t="shared" si="20"/>
        <v>0</v>
      </c>
      <c r="N91" s="114">
        <f t="shared" si="20"/>
        <v>0</v>
      </c>
      <c r="O91" s="32"/>
      <c r="Q91" s="1"/>
      <c r="R91" s="1"/>
      <c r="S91" s="1"/>
      <c r="T91" s="1"/>
      <c r="U91" s="1"/>
      <c r="V91" s="1"/>
      <c r="W91" s="1"/>
      <c r="X91" s="1"/>
      <c r="Y91" s="1"/>
      <c r="Z91" s="1"/>
      <c r="AA91" s="1"/>
    </row>
    <row r="92" spans="1:27" x14ac:dyDescent="0.25">
      <c r="A92" s="96" t="s">
        <v>103</v>
      </c>
      <c r="B92" s="1"/>
      <c r="C92" s="1"/>
      <c r="D92" s="1"/>
      <c r="E92" s="130">
        <f t="shared" ref="E92:N92" si="21">E90-E91</f>
        <v>0</v>
      </c>
      <c r="F92" s="130">
        <f t="shared" si="21"/>
        <v>0</v>
      </c>
      <c r="G92" s="130">
        <f t="shared" si="21"/>
        <v>73936.279999999984</v>
      </c>
      <c r="H92" s="130">
        <f t="shared" si="21"/>
        <v>130127.85279999996</v>
      </c>
      <c r="I92" s="130">
        <f t="shared" si="21"/>
        <v>119717.62457599997</v>
      </c>
      <c r="J92" s="130">
        <f t="shared" si="21"/>
        <v>110140.21460991997</v>
      </c>
      <c r="K92" s="130">
        <f t="shared" si="21"/>
        <v>101328.99744112638</v>
      </c>
      <c r="L92" s="130">
        <f t="shared" si="21"/>
        <v>93222.677645836273</v>
      </c>
      <c r="M92" s="130">
        <f t="shared" si="21"/>
        <v>85764.863434169369</v>
      </c>
      <c r="N92" s="130">
        <f t="shared" si="21"/>
        <v>78903.674359435827</v>
      </c>
      <c r="O92" s="32"/>
      <c r="Q92" s="1"/>
      <c r="R92" s="1"/>
      <c r="S92" s="1"/>
      <c r="T92" s="1"/>
      <c r="U92" s="1"/>
      <c r="V92" s="1"/>
      <c r="W92" s="1"/>
      <c r="X92" s="1"/>
      <c r="Y92" s="1"/>
      <c r="Z92" s="1"/>
      <c r="AA92" s="1"/>
    </row>
    <row r="93" spans="1:27" x14ac:dyDescent="0.25">
      <c r="A93" s="96" t="s">
        <v>104</v>
      </c>
      <c r="B93" s="156">
        <v>47</v>
      </c>
      <c r="C93" s="1"/>
      <c r="E93" s="73"/>
      <c r="F93" s="73"/>
      <c r="G93" s="73"/>
      <c r="H93" s="73"/>
      <c r="I93" s="73"/>
      <c r="J93" s="73"/>
      <c r="K93" s="73"/>
      <c r="L93" s="73"/>
      <c r="M93" s="73"/>
      <c r="N93" s="73"/>
      <c r="O93" s="73"/>
      <c r="Q93" s="1"/>
      <c r="R93" s="1"/>
      <c r="S93" s="1"/>
      <c r="T93" s="1"/>
      <c r="U93" s="1"/>
      <c r="V93" s="1"/>
      <c r="W93" s="1"/>
      <c r="X93" s="1"/>
      <c r="Y93" s="1"/>
      <c r="Z93" s="1"/>
      <c r="AA93" s="1"/>
    </row>
    <row r="94" spans="1:27" x14ac:dyDescent="0.25">
      <c r="A94" s="96" t="s">
        <v>105</v>
      </c>
      <c r="B94" s="157">
        <v>0.08</v>
      </c>
      <c r="C94" s="1"/>
      <c r="E94" s="31"/>
      <c r="F94" s="31"/>
      <c r="G94" s="31"/>
      <c r="H94" s="31"/>
      <c r="I94" s="31"/>
      <c r="J94" s="31"/>
      <c r="K94" s="31"/>
      <c r="L94" s="31"/>
      <c r="M94" s="31"/>
      <c r="N94" s="31"/>
      <c r="O94" s="31"/>
      <c r="Q94" s="1"/>
      <c r="R94" s="1"/>
      <c r="S94" s="1"/>
      <c r="T94" s="1"/>
      <c r="U94" s="1"/>
      <c r="V94" s="1"/>
      <c r="W94" s="1"/>
      <c r="X94" s="1"/>
      <c r="Y94" s="1"/>
      <c r="Z94" s="1"/>
      <c r="AA94" s="1"/>
    </row>
    <row r="95" spans="1:27" x14ac:dyDescent="0.25">
      <c r="A95" s="164" t="s">
        <v>111</v>
      </c>
      <c r="B95" s="157"/>
      <c r="C95" s="1"/>
      <c r="E95" s="31"/>
      <c r="F95" s="31"/>
      <c r="G95" s="167">
        <v>3</v>
      </c>
      <c r="H95" s="31"/>
      <c r="I95" s="31"/>
      <c r="J95" s="31"/>
      <c r="K95" s="31"/>
      <c r="L95" s="31"/>
      <c r="M95" s="31"/>
      <c r="N95" s="31"/>
      <c r="O95" s="31"/>
      <c r="Q95" s="1"/>
      <c r="R95" s="1"/>
      <c r="S95" s="1"/>
      <c r="T95" s="1"/>
      <c r="U95" s="1"/>
      <c r="V95" s="1"/>
      <c r="W95" s="1"/>
      <c r="X95" s="1"/>
      <c r="Y95" s="1"/>
      <c r="Z95" s="1"/>
      <c r="AA95" s="1"/>
    </row>
    <row r="96" spans="1:27" x14ac:dyDescent="0.25">
      <c r="A96" s="96" t="s">
        <v>106</v>
      </c>
      <c r="B96" s="1"/>
      <c r="C96" s="1"/>
      <c r="D96" s="1"/>
      <c r="E96" s="130">
        <f>E92*$B$94*3</f>
        <v>0</v>
      </c>
      <c r="F96" s="130">
        <f>F92*$B$94*3</f>
        <v>0</v>
      </c>
      <c r="G96" s="158">
        <f>G92*$B$94*G95</f>
        <v>17744.707199999997</v>
      </c>
      <c r="H96" s="130">
        <f>H92*$B$94</f>
        <v>10410.228223999997</v>
      </c>
      <c r="I96" s="130">
        <f t="shared" ref="I96:N96" si="22">I92*$B$94</f>
        <v>9577.4099660799984</v>
      </c>
      <c r="J96" s="130">
        <f t="shared" si="22"/>
        <v>8811.2171687935988</v>
      </c>
      <c r="K96" s="130">
        <f t="shared" si="22"/>
        <v>8106.319795290111</v>
      </c>
      <c r="L96" s="130">
        <f t="shared" si="22"/>
        <v>7457.8142116669023</v>
      </c>
      <c r="M96" s="130">
        <f t="shared" si="22"/>
        <v>6861.1890747335492</v>
      </c>
      <c r="N96" s="130">
        <f t="shared" si="22"/>
        <v>6312.2939487548665</v>
      </c>
      <c r="O96" s="32"/>
      <c r="Q96" s="1"/>
      <c r="R96" s="1"/>
      <c r="S96" s="1"/>
      <c r="T96" s="1"/>
      <c r="U96" s="1"/>
      <c r="V96" s="1"/>
      <c r="W96" s="1"/>
      <c r="X96" s="1"/>
      <c r="Y96" s="1"/>
      <c r="Z96" s="1"/>
      <c r="AA96" s="1"/>
    </row>
    <row r="97" spans="1:27" ht="15.75" thickBot="1" x14ac:dyDescent="0.3">
      <c r="A97" s="99" t="s">
        <v>107</v>
      </c>
      <c r="B97" s="1"/>
      <c r="C97" s="1"/>
      <c r="D97" s="1"/>
      <c r="E97" s="153">
        <f t="shared" ref="E97:N97" si="23">E90-E96</f>
        <v>0</v>
      </c>
      <c r="F97" s="153">
        <f t="shared" si="23"/>
        <v>0</v>
      </c>
      <c r="G97" s="153">
        <f t="shared" si="23"/>
        <v>130127.85279999996</v>
      </c>
      <c r="H97" s="153">
        <f t="shared" si="23"/>
        <v>119717.62457599997</v>
      </c>
      <c r="I97" s="153">
        <f t="shared" si="23"/>
        <v>110140.21460991997</v>
      </c>
      <c r="J97" s="153">
        <f t="shared" si="23"/>
        <v>101328.99744112638</v>
      </c>
      <c r="K97" s="153">
        <f t="shared" si="23"/>
        <v>93222.677645836273</v>
      </c>
      <c r="L97" s="153">
        <f t="shared" si="23"/>
        <v>85764.863434169369</v>
      </c>
      <c r="M97" s="153">
        <f t="shared" si="23"/>
        <v>78903.674359435827</v>
      </c>
      <c r="N97" s="153">
        <f t="shared" si="23"/>
        <v>72591.380410680955</v>
      </c>
      <c r="O97" s="32"/>
      <c r="Q97" s="1"/>
      <c r="R97" s="1"/>
      <c r="S97" s="1"/>
      <c r="T97" s="1"/>
      <c r="U97" s="1"/>
      <c r="V97" s="1"/>
      <c r="W97" s="1"/>
      <c r="X97" s="1"/>
      <c r="Y97" s="1"/>
      <c r="Z97" s="1"/>
      <c r="AA97" s="1"/>
    </row>
    <row r="99" spans="1:27" x14ac:dyDescent="0.25">
      <c r="E99" s="110"/>
    </row>
  </sheetData>
  <mergeCells count="32">
    <mergeCell ref="W53:X53"/>
    <mergeCell ref="Z53:AA53"/>
    <mergeCell ref="AC53:AD53"/>
    <mergeCell ref="AF53:AG53"/>
    <mergeCell ref="AI53:AJ53"/>
    <mergeCell ref="Q52:R52"/>
    <mergeCell ref="T52:U52"/>
    <mergeCell ref="E53:F53"/>
    <mergeCell ref="H53:I53"/>
    <mergeCell ref="K53:L53"/>
    <mergeCell ref="N53:O53"/>
    <mergeCell ref="Q53:R53"/>
    <mergeCell ref="T53:U53"/>
    <mergeCell ref="Y17:AA17"/>
    <mergeCell ref="AB17:AD17"/>
    <mergeCell ref="AE17:AG17"/>
    <mergeCell ref="AH17:AJ17"/>
    <mergeCell ref="A51:B51"/>
    <mergeCell ref="A48:P49"/>
    <mergeCell ref="D17:F17"/>
    <mergeCell ref="G17:I17"/>
    <mergeCell ref="J17:L17"/>
    <mergeCell ref="M17:O17"/>
    <mergeCell ref="P17:R17"/>
    <mergeCell ref="S17:U17"/>
    <mergeCell ref="S16:U16"/>
    <mergeCell ref="V17:X17"/>
    <mergeCell ref="A9:V9"/>
    <mergeCell ref="A10:V10"/>
    <mergeCell ref="A12:V12"/>
    <mergeCell ref="A13:V13"/>
    <mergeCell ref="A15:V15"/>
  </mergeCells>
  <dataValidations disablePrompts="1" count="1">
    <dataValidation allowBlank="1" showInputMessage="1" showErrorMessage="1" promptTitle="Date Format" prompt="E.g:  &quot;August 1, 2011&quot;" sqref="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xr:uid="{684F9865-253D-4D50-8871-720FDD237FB2}"/>
  </dataValidations>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13587-BCCF-422A-8DF0-B2C67606F242}">
  <dimension ref="A1:AJ99"/>
  <sheetViews>
    <sheetView zoomScale="85" zoomScaleNormal="85" workbookViewId="0">
      <pane xSplit="3" ySplit="19" topLeftCell="D20" activePane="bottomRight" state="frozen"/>
      <selection pane="topRight" activeCell="D1" sqref="D1"/>
      <selection pane="bottomLeft" activeCell="A20" sqref="A20"/>
      <selection pane="bottomRight" activeCell="I5" sqref="I5"/>
    </sheetView>
  </sheetViews>
  <sheetFormatPr defaultColWidth="8.5703125" defaultRowHeight="15" x14ac:dyDescent="0.25"/>
  <cols>
    <col min="1" max="1" width="36.42578125" style="10" customWidth="1"/>
    <col min="2" max="3" width="18" style="10" customWidth="1"/>
    <col min="4" max="17" width="14.5703125" style="10" customWidth="1"/>
    <col min="18" max="18" width="12.5703125" style="10" customWidth="1"/>
    <col min="19" max="36" width="14.5703125" style="10" customWidth="1"/>
    <col min="37" max="16384" width="8.5703125" style="10"/>
  </cols>
  <sheetData>
    <row r="1" spans="1:28" s="2" customFormat="1" x14ac:dyDescent="0.25">
      <c r="A1" s="1"/>
      <c r="B1" s="1"/>
      <c r="C1" s="1"/>
      <c r="D1" s="1"/>
      <c r="E1" s="1"/>
      <c r="F1" s="1"/>
      <c r="G1" s="1"/>
      <c r="H1" s="1"/>
      <c r="I1" s="1"/>
      <c r="J1" s="1"/>
      <c r="K1" s="1"/>
      <c r="L1" s="1"/>
      <c r="M1" s="1"/>
      <c r="N1" s="1"/>
      <c r="O1" s="1"/>
      <c r="P1" s="1"/>
      <c r="Q1" s="1"/>
      <c r="R1" s="3" t="s">
        <v>0</v>
      </c>
      <c r="S1" s="4" t="s">
        <v>112</v>
      </c>
    </row>
    <row r="2" spans="1:28" s="2" customFormat="1" x14ac:dyDescent="0.25">
      <c r="A2" s="1"/>
      <c r="B2" s="1"/>
      <c r="C2" s="1"/>
      <c r="D2" s="1"/>
      <c r="E2" s="1"/>
      <c r="F2" s="1"/>
      <c r="G2" s="1"/>
      <c r="H2" s="1"/>
      <c r="I2" s="1"/>
      <c r="J2" s="1"/>
      <c r="K2" s="1"/>
      <c r="L2" s="1"/>
      <c r="M2" s="1"/>
      <c r="N2" s="1"/>
      <c r="O2" s="1"/>
      <c r="P2" s="1"/>
      <c r="Q2" s="1"/>
      <c r="R2" s="3" t="s">
        <v>1</v>
      </c>
      <c r="S2" s="5" t="s">
        <v>113</v>
      </c>
    </row>
    <row r="3" spans="1:28" s="2" customFormat="1" x14ac:dyDescent="0.25">
      <c r="A3" s="1"/>
      <c r="B3" s="1"/>
      <c r="C3" s="1"/>
      <c r="D3" s="1"/>
      <c r="E3" s="1"/>
      <c r="F3" s="1"/>
      <c r="G3" s="1"/>
      <c r="H3" s="1"/>
      <c r="I3" s="1"/>
      <c r="J3" s="1"/>
      <c r="K3" s="1"/>
      <c r="L3" s="1"/>
      <c r="M3" s="1"/>
      <c r="N3" s="1"/>
      <c r="O3" s="1"/>
      <c r="P3" s="1"/>
      <c r="Q3" s="1"/>
      <c r="R3" s="3" t="s">
        <v>2</v>
      </c>
      <c r="S3" s="5">
        <v>5</v>
      </c>
    </row>
    <row r="4" spans="1:28" s="2" customFormat="1" ht="15.75" x14ac:dyDescent="0.25">
      <c r="A4" s="42" t="s">
        <v>3</v>
      </c>
      <c r="B4" s="1"/>
      <c r="C4" s="1"/>
      <c r="D4" s="1"/>
      <c r="E4" s="1"/>
      <c r="F4" s="1"/>
      <c r="G4" s="1"/>
      <c r="H4" s="1"/>
      <c r="I4" s="1"/>
      <c r="J4" s="1"/>
      <c r="K4" s="1"/>
      <c r="L4" s="1"/>
      <c r="M4" s="1"/>
      <c r="N4" s="1"/>
      <c r="O4" s="1"/>
      <c r="P4" s="1"/>
      <c r="Q4" s="1"/>
      <c r="R4" s="3" t="s">
        <v>4</v>
      </c>
      <c r="S4" s="5">
        <v>3</v>
      </c>
    </row>
    <row r="5" spans="1:28" s="2" customFormat="1" x14ac:dyDescent="0.25">
      <c r="A5" s="1"/>
      <c r="B5" s="1"/>
      <c r="C5" s="1"/>
      <c r="D5" s="1"/>
      <c r="E5" s="1"/>
      <c r="F5" s="1"/>
      <c r="G5" s="1"/>
      <c r="H5" s="1"/>
      <c r="I5" s="1"/>
      <c r="J5" s="1"/>
      <c r="K5" s="1"/>
      <c r="L5" s="1"/>
      <c r="M5" s="1"/>
      <c r="N5" s="1"/>
      <c r="O5" s="1"/>
      <c r="P5" s="1"/>
      <c r="Q5" s="1"/>
      <c r="R5" s="3" t="s">
        <v>5</v>
      </c>
      <c r="S5" s="7"/>
    </row>
    <row r="6" spans="1:28" s="2" customFormat="1" x14ac:dyDescent="0.25">
      <c r="A6" s="1"/>
      <c r="B6" s="1"/>
      <c r="C6" s="1"/>
      <c r="D6" s="1"/>
      <c r="E6" s="1"/>
      <c r="F6" s="1"/>
      <c r="G6" s="1"/>
      <c r="H6" s="1"/>
      <c r="I6" s="1"/>
      <c r="J6" s="1"/>
      <c r="K6" s="1"/>
      <c r="L6" s="1"/>
      <c r="M6" s="1"/>
      <c r="N6" s="1"/>
      <c r="O6" s="1"/>
      <c r="P6" s="1"/>
      <c r="Q6" s="1"/>
      <c r="R6" s="3"/>
      <c r="S6" s="4"/>
    </row>
    <row r="7" spans="1:28" s="2" customFormat="1" x14ac:dyDescent="0.25">
      <c r="A7" s="1"/>
      <c r="B7" s="1"/>
      <c r="C7" s="1"/>
      <c r="D7" s="1"/>
      <c r="E7" s="1"/>
      <c r="F7" s="1"/>
      <c r="G7" s="1"/>
      <c r="H7" s="1"/>
      <c r="I7" s="1"/>
      <c r="J7" s="1"/>
      <c r="K7" s="1"/>
      <c r="L7" s="1"/>
      <c r="M7" s="1"/>
      <c r="N7" s="1"/>
      <c r="O7" s="1"/>
      <c r="P7" s="1"/>
      <c r="Q7" s="1"/>
      <c r="R7" s="3" t="s">
        <v>6</v>
      </c>
      <c r="S7" s="174">
        <v>45362</v>
      </c>
    </row>
    <row r="8" spans="1:28" s="2" customFormat="1" x14ac:dyDescent="0.25">
      <c r="A8" s="1"/>
      <c r="B8" s="1"/>
      <c r="C8" s="1"/>
      <c r="D8" s="1"/>
      <c r="E8" s="1"/>
      <c r="F8" s="1"/>
      <c r="G8" s="1"/>
      <c r="H8" s="1"/>
      <c r="I8" s="1"/>
      <c r="J8" s="1"/>
      <c r="K8" s="1"/>
      <c r="L8" s="1"/>
      <c r="M8" s="1"/>
      <c r="N8" s="1"/>
      <c r="O8" s="1"/>
      <c r="P8" s="1"/>
      <c r="Q8" s="1"/>
      <c r="R8" s="1"/>
      <c r="S8" s="1"/>
      <c r="T8" s="1"/>
      <c r="U8" s="1"/>
      <c r="V8" s="1"/>
      <c r="W8" s="1"/>
      <c r="X8" s="1"/>
      <c r="Y8" s="8"/>
      <c r="Z8" s="8"/>
      <c r="AA8" s="8"/>
      <c r="AB8" s="8"/>
    </row>
    <row r="9" spans="1:28" s="2" customFormat="1" ht="18" x14ac:dyDescent="0.25">
      <c r="A9" s="179" t="s">
        <v>47</v>
      </c>
      <c r="B9" s="179"/>
      <c r="C9" s="179"/>
      <c r="D9" s="179"/>
      <c r="E9" s="179"/>
      <c r="F9" s="179"/>
      <c r="G9" s="179"/>
      <c r="H9" s="179"/>
      <c r="I9" s="179"/>
      <c r="J9" s="179"/>
      <c r="K9" s="179"/>
      <c r="L9" s="179"/>
      <c r="M9" s="179"/>
      <c r="N9" s="179"/>
      <c r="O9" s="179"/>
      <c r="P9" s="179"/>
      <c r="Q9" s="179"/>
      <c r="R9" s="179"/>
      <c r="S9" s="179"/>
      <c r="T9" s="179"/>
      <c r="U9" s="179"/>
      <c r="V9" s="179"/>
      <c r="W9" s="9"/>
      <c r="X9" s="9"/>
      <c r="Y9" s="9"/>
      <c r="Z9" s="8"/>
      <c r="AA9" s="8"/>
      <c r="AB9" s="8"/>
    </row>
    <row r="10" spans="1:28" s="2" customFormat="1" ht="39.75" customHeight="1" x14ac:dyDescent="0.25">
      <c r="A10" s="185" t="s">
        <v>48</v>
      </c>
      <c r="B10" s="185"/>
      <c r="C10" s="185"/>
      <c r="D10" s="185"/>
      <c r="E10" s="185"/>
      <c r="F10" s="185"/>
      <c r="G10" s="185"/>
      <c r="H10" s="185"/>
      <c r="I10" s="185"/>
      <c r="J10" s="185"/>
      <c r="K10" s="185"/>
      <c r="L10" s="185"/>
      <c r="M10" s="185"/>
      <c r="N10" s="185"/>
      <c r="O10" s="185"/>
      <c r="P10" s="185"/>
      <c r="Q10" s="185"/>
      <c r="R10" s="185"/>
      <c r="S10" s="185"/>
      <c r="T10" s="185"/>
      <c r="U10" s="185"/>
      <c r="V10" s="185"/>
      <c r="W10" s="9"/>
      <c r="X10" s="9"/>
      <c r="Y10" s="9"/>
      <c r="Z10" s="8"/>
      <c r="AA10" s="8"/>
      <c r="AB10" s="8"/>
    </row>
    <row r="11" spans="1:28" s="2" customFormat="1" ht="18" x14ac:dyDescent="0.25">
      <c r="A11" s="9"/>
      <c r="B11" s="9"/>
      <c r="C11" s="9"/>
      <c r="D11" s="9"/>
      <c r="E11" s="9"/>
      <c r="F11" s="9"/>
      <c r="G11" s="9"/>
      <c r="H11" s="9"/>
      <c r="I11" s="9"/>
      <c r="J11" s="9"/>
      <c r="K11" s="9"/>
      <c r="L11" s="9"/>
      <c r="M11" s="9"/>
      <c r="N11" s="9"/>
      <c r="O11" s="9"/>
      <c r="P11" s="9"/>
      <c r="Q11" s="9"/>
      <c r="R11" s="9"/>
      <c r="S11" s="9"/>
      <c r="T11" s="9"/>
      <c r="U11" s="9"/>
      <c r="V11" s="9"/>
      <c r="W11" s="9"/>
      <c r="X11" s="9"/>
      <c r="Y11" s="9"/>
      <c r="Z11" s="8"/>
      <c r="AA11" s="8"/>
      <c r="AB11" s="8"/>
    </row>
    <row r="12" spans="1:28" x14ac:dyDescent="0.25">
      <c r="A12" s="194" t="s">
        <v>49</v>
      </c>
      <c r="B12" s="194"/>
      <c r="C12" s="194"/>
      <c r="D12" s="194"/>
      <c r="E12" s="194"/>
      <c r="F12" s="194"/>
      <c r="G12" s="194"/>
      <c r="H12" s="194"/>
      <c r="I12" s="194"/>
      <c r="J12" s="194"/>
      <c r="K12" s="194"/>
      <c r="L12" s="194"/>
      <c r="M12" s="194"/>
      <c r="N12" s="194"/>
      <c r="O12" s="194"/>
      <c r="P12" s="194"/>
      <c r="Q12" s="194"/>
      <c r="R12" s="194"/>
      <c r="S12" s="194"/>
      <c r="T12" s="194"/>
      <c r="U12" s="194"/>
      <c r="V12" s="194"/>
    </row>
    <row r="13" spans="1:28" x14ac:dyDescent="0.25">
      <c r="A13" s="194" t="s">
        <v>50</v>
      </c>
      <c r="B13" s="194"/>
      <c r="C13" s="194"/>
      <c r="D13" s="194"/>
      <c r="E13" s="194"/>
      <c r="F13" s="194"/>
      <c r="G13" s="194"/>
      <c r="H13" s="194"/>
      <c r="I13" s="194"/>
      <c r="J13" s="194"/>
      <c r="K13" s="194"/>
      <c r="L13" s="194"/>
      <c r="M13" s="194"/>
      <c r="N13" s="194"/>
      <c r="O13" s="194"/>
      <c r="P13" s="194"/>
      <c r="Q13" s="194"/>
      <c r="R13" s="194"/>
      <c r="S13" s="194"/>
      <c r="T13" s="194"/>
      <c r="U13" s="194"/>
      <c r="V13" s="194"/>
    </row>
    <row r="14" spans="1:28" x14ac:dyDescent="0.25">
      <c r="A14" s="10" t="s">
        <v>51</v>
      </c>
    </row>
    <row r="15" spans="1:28" x14ac:dyDescent="0.25">
      <c r="A15" s="194" t="s">
        <v>52</v>
      </c>
      <c r="B15" s="194"/>
      <c r="C15" s="194"/>
      <c r="D15" s="194"/>
      <c r="E15" s="194"/>
      <c r="F15" s="194"/>
      <c r="G15" s="194"/>
      <c r="H15" s="194"/>
      <c r="I15" s="194"/>
      <c r="J15" s="194"/>
      <c r="K15" s="194"/>
      <c r="L15" s="194"/>
      <c r="M15" s="194"/>
      <c r="N15" s="194"/>
      <c r="O15" s="194"/>
      <c r="P15" s="194"/>
      <c r="Q15" s="194"/>
      <c r="R15" s="194"/>
      <c r="S15" s="194"/>
      <c r="T15" s="194"/>
      <c r="U15" s="194"/>
      <c r="V15" s="194"/>
    </row>
    <row r="16" spans="1:28" ht="15.75" thickBot="1" x14ac:dyDescent="0.3">
      <c r="S16" s="187"/>
      <c r="T16" s="187"/>
      <c r="U16" s="187"/>
    </row>
    <row r="17" spans="1:36" ht="15.75" thickBot="1" x14ac:dyDescent="0.3">
      <c r="A17" s="3"/>
      <c r="B17" s="43"/>
      <c r="C17" s="3"/>
      <c r="D17" s="182">
        <f>G17-1</f>
        <v>2020</v>
      </c>
      <c r="E17" s="183"/>
      <c r="F17" s="184"/>
      <c r="G17" s="191">
        <f>J17-1</f>
        <v>2021</v>
      </c>
      <c r="H17" s="192"/>
      <c r="I17" s="193"/>
      <c r="J17" s="191">
        <f>M17-1</f>
        <v>2022</v>
      </c>
      <c r="K17" s="192"/>
      <c r="L17" s="193"/>
      <c r="M17" s="191">
        <f>P17-1</f>
        <v>2023</v>
      </c>
      <c r="N17" s="192"/>
      <c r="O17" s="193"/>
      <c r="P17" s="191">
        <f>S17-1</f>
        <v>2024</v>
      </c>
      <c r="Q17" s="192"/>
      <c r="R17" s="193"/>
      <c r="S17" s="191">
        <v>2025</v>
      </c>
      <c r="T17" s="192"/>
      <c r="U17" s="193"/>
      <c r="V17" s="191">
        <f>S17+1</f>
        <v>2026</v>
      </c>
      <c r="W17" s="192"/>
      <c r="X17" s="193"/>
      <c r="Y17" s="191">
        <f>V17+1</f>
        <v>2027</v>
      </c>
      <c r="Z17" s="192">
        <v>2016</v>
      </c>
      <c r="AA17" s="193"/>
      <c r="AB17" s="191">
        <f>Y17+1</f>
        <v>2028</v>
      </c>
      <c r="AC17" s="192"/>
      <c r="AD17" s="193"/>
      <c r="AE17" s="191">
        <f>AB17+1</f>
        <v>2029</v>
      </c>
      <c r="AF17" s="192"/>
      <c r="AG17" s="193"/>
      <c r="AH17" s="195"/>
      <c r="AI17" s="195"/>
      <c r="AJ17" s="195"/>
    </row>
    <row r="18" spans="1:36" x14ac:dyDescent="0.25">
      <c r="A18" s="1"/>
      <c r="B18" s="1"/>
      <c r="C18" s="1"/>
      <c r="D18" s="1"/>
      <c r="E18" s="3" t="s">
        <v>53</v>
      </c>
      <c r="F18" s="17" t="s">
        <v>54</v>
      </c>
      <c r="G18" s="1"/>
      <c r="H18" s="3" t="s">
        <v>53</v>
      </c>
      <c r="I18" s="17" t="s">
        <v>54</v>
      </c>
      <c r="J18" s="1"/>
      <c r="K18" s="3" t="s">
        <v>53</v>
      </c>
      <c r="L18" s="17" t="s">
        <v>54</v>
      </c>
      <c r="M18" s="1"/>
      <c r="N18" s="3" t="s">
        <v>53</v>
      </c>
      <c r="O18" s="17" t="s">
        <v>54</v>
      </c>
      <c r="P18" s="1"/>
      <c r="Q18" s="3" t="s">
        <v>53</v>
      </c>
      <c r="R18" s="17" t="s">
        <v>54</v>
      </c>
      <c r="S18" s="1"/>
      <c r="T18" s="3" t="s">
        <v>53</v>
      </c>
      <c r="U18" s="17" t="s">
        <v>54</v>
      </c>
      <c r="V18" s="1"/>
      <c r="W18" s="3" t="s">
        <v>53</v>
      </c>
      <c r="X18" s="17" t="s">
        <v>54</v>
      </c>
      <c r="Y18" s="1"/>
      <c r="Z18" s="3" t="s">
        <v>53</v>
      </c>
      <c r="AA18" s="17" t="s">
        <v>54</v>
      </c>
      <c r="AB18" s="1"/>
      <c r="AC18" s="3" t="s">
        <v>53</v>
      </c>
      <c r="AD18" s="17" t="s">
        <v>54</v>
      </c>
      <c r="AE18" s="1"/>
      <c r="AF18" s="3" t="s">
        <v>53</v>
      </c>
      <c r="AG18" s="17" t="s">
        <v>54</v>
      </c>
      <c r="AH18" s="1"/>
      <c r="AI18" s="3"/>
      <c r="AJ18" s="17"/>
    </row>
    <row r="19" spans="1:36" x14ac:dyDescent="0.25">
      <c r="A19" s="44"/>
      <c r="B19" s="45"/>
      <c r="C19" s="45"/>
      <c r="D19" s="45" t="s">
        <v>55</v>
      </c>
      <c r="E19" s="46">
        <v>0.06</v>
      </c>
      <c r="F19" s="46">
        <v>0.94</v>
      </c>
      <c r="G19" s="45" t="s">
        <v>55</v>
      </c>
      <c r="H19" s="46">
        <v>0.06</v>
      </c>
      <c r="I19" s="46">
        <v>0.94</v>
      </c>
      <c r="J19" s="45" t="s">
        <v>55</v>
      </c>
      <c r="K19" s="46">
        <v>0.06</v>
      </c>
      <c r="L19" s="46">
        <v>0.94</v>
      </c>
      <c r="M19" s="45" t="s">
        <v>55</v>
      </c>
      <c r="N19" s="46">
        <v>0.06</v>
      </c>
      <c r="O19" s="46">
        <v>0.94</v>
      </c>
      <c r="P19" s="45" t="s">
        <v>55</v>
      </c>
      <c r="Q19" s="46">
        <v>0.06</v>
      </c>
      <c r="R19" s="46">
        <v>0.94</v>
      </c>
      <c r="S19" s="45" t="s">
        <v>55</v>
      </c>
      <c r="T19" s="46">
        <v>0.06</v>
      </c>
      <c r="U19" s="46">
        <v>0.94</v>
      </c>
      <c r="V19" s="45" t="s">
        <v>55</v>
      </c>
      <c r="W19" s="46">
        <v>0.06</v>
      </c>
      <c r="X19" s="46">
        <v>0.94</v>
      </c>
      <c r="Y19" s="45" t="s">
        <v>55</v>
      </c>
      <c r="Z19" s="46">
        <v>0.06</v>
      </c>
      <c r="AA19" s="46">
        <v>0.94</v>
      </c>
      <c r="AB19" s="45" t="s">
        <v>55</v>
      </c>
      <c r="AC19" s="46">
        <v>0.06</v>
      </c>
      <c r="AD19" s="46">
        <v>0.94</v>
      </c>
      <c r="AE19" s="45" t="s">
        <v>55</v>
      </c>
      <c r="AF19" s="46">
        <v>0.06</v>
      </c>
      <c r="AG19" s="46">
        <v>0.94</v>
      </c>
      <c r="AH19" s="45"/>
      <c r="AI19" s="46"/>
      <c r="AJ19" s="46"/>
    </row>
    <row r="20" spans="1:36" x14ac:dyDescent="0.25">
      <c r="A20" s="3" t="s">
        <v>56</v>
      </c>
      <c r="B20" s="31"/>
      <c r="C20" s="31"/>
      <c r="D20" s="112">
        <f>E83</f>
        <v>0</v>
      </c>
      <c r="E20" s="22">
        <f>D20*E19</f>
        <v>0</v>
      </c>
      <c r="F20" s="113">
        <f>D20*F19</f>
        <v>0</v>
      </c>
      <c r="G20" s="112">
        <f>F83</f>
        <v>0</v>
      </c>
      <c r="H20" s="22">
        <f>G20*H19</f>
        <v>0</v>
      </c>
      <c r="I20" s="113">
        <f>G20*I19</f>
        <v>0</v>
      </c>
      <c r="J20" s="112">
        <f>G83</f>
        <v>0</v>
      </c>
      <c r="K20" s="22">
        <f>J20*K19</f>
        <v>0</v>
      </c>
      <c r="L20" s="113">
        <f>J20*L19</f>
        <v>0</v>
      </c>
      <c r="M20" s="112">
        <f>H83</f>
        <v>0</v>
      </c>
      <c r="N20" s="22">
        <f>M20*N19</f>
        <v>0</v>
      </c>
      <c r="O20" s="113">
        <f>M20*O19</f>
        <v>0</v>
      </c>
      <c r="P20" s="112">
        <f>I83</f>
        <v>3128256.5678181816</v>
      </c>
      <c r="Q20" s="22">
        <f>P20*Q19</f>
        <v>187695.39406909089</v>
      </c>
      <c r="R20" s="113">
        <f>P20*R19</f>
        <v>2940561.1737490906</v>
      </c>
      <c r="S20" s="112">
        <f>J83</f>
        <v>7918357.3969090898</v>
      </c>
      <c r="T20" s="22">
        <f>S20*T19</f>
        <v>475101.44381454535</v>
      </c>
      <c r="U20" s="113">
        <f>S20*U19</f>
        <v>7443255.9530945439</v>
      </c>
      <c r="V20" s="112">
        <f>K83</f>
        <v>10438357.33070242</v>
      </c>
      <c r="W20" s="22">
        <f>V20*W19</f>
        <v>626301.43984214519</v>
      </c>
      <c r="X20" s="113">
        <f>V20*X19</f>
        <v>9812055.8908602744</v>
      </c>
      <c r="Y20" s="114">
        <f>L83</f>
        <v>14797059.914414842</v>
      </c>
      <c r="Z20" s="22">
        <f>Y20*Z19</f>
        <v>887823.59486489045</v>
      </c>
      <c r="AA20" s="113">
        <f>Y20*AA19</f>
        <v>13909236.31954995</v>
      </c>
      <c r="AB20" s="114">
        <f>M83</f>
        <v>21670243.977902934</v>
      </c>
      <c r="AC20" s="22">
        <f>AB20*AC19</f>
        <v>1300214.6386741761</v>
      </c>
      <c r="AD20" s="113">
        <f>AB20*AD19</f>
        <v>20370029.339228757</v>
      </c>
      <c r="AE20" s="114">
        <f>N83</f>
        <v>33230108.671150796</v>
      </c>
      <c r="AF20" s="22">
        <f>AE20*AF19</f>
        <v>1993806.5202690477</v>
      </c>
      <c r="AG20" s="113">
        <f>AE20*AG19</f>
        <v>31236302.150881745</v>
      </c>
      <c r="AH20" s="32"/>
      <c r="AI20" s="115"/>
      <c r="AJ20" s="116"/>
    </row>
    <row r="21" spans="1:36" x14ac:dyDescent="0.25">
      <c r="A21" s="1" t="s">
        <v>57</v>
      </c>
      <c r="B21" s="51"/>
      <c r="C21" s="51"/>
      <c r="D21" s="117">
        <v>0</v>
      </c>
      <c r="E21" s="35">
        <f>D21*E19</f>
        <v>0</v>
      </c>
      <c r="F21" s="113">
        <f>D21*F19</f>
        <v>0</v>
      </c>
      <c r="G21" s="117">
        <v>0</v>
      </c>
      <c r="H21" s="35">
        <f>G21*H19</f>
        <v>0</v>
      </c>
      <c r="I21" s="113">
        <f>G21*I19</f>
        <v>0</v>
      </c>
      <c r="J21" s="117">
        <v>0</v>
      </c>
      <c r="K21" s="35">
        <f>J21*K19</f>
        <v>0</v>
      </c>
      <c r="L21" s="113">
        <f>J21*L19</f>
        <v>0</v>
      </c>
      <c r="M21" s="117">
        <v>0</v>
      </c>
      <c r="N21" s="35">
        <f>M21*N19</f>
        <v>0</v>
      </c>
      <c r="O21" s="113">
        <f>M21*O19</f>
        <v>0</v>
      </c>
      <c r="P21" s="117">
        <v>0</v>
      </c>
      <c r="Q21" s="35">
        <f>P21*Q19</f>
        <v>0</v>
      </c>
      <c r="R21" s="113">
        <f>P21*R19</f>
        <v>0</v>
      </c>
      <c r="S21" s="117">
        <v>0</v>
      </c>
      <c r="T21" s="35">
        <f>S21*T19</f>
        <v>0</v>
      </c>
      <c r="U21" s="113">
        <f>S21*U19</f>
        <v>0</v>
      </c>
      <c r="V21" s="117">
        <v>0</v>
      </c>
      <c r="W21" s="35">
        <f>V21*W19</f>
        <v>0</v>
      </c>
      <c r="X21" s="113">
        <f>V21*X19</f>
        <v>0</v>
      </c>
      <c r="Y21" s="117">
        <v>0</v>
      </c>
      <c r="Z21" s="35">
        <f>Y21*Z19</f>
        <v>0</v>
      </c>
      <c r="AA21" s="113">
        <f>Y21*AA19</f>
        <v>0</v>
      </c>
      <c r="AB21" s="117">
        <v>0</v>
      </c>
      <c r="AC21" s="35">
        <f>AB21*AC19</f>
        <v>0</v>
      </c>
      <c r="AD21" s="113">
        <f>AB21*AD19</f>
        <v>0</v>
      </c>
      <c r="AE21" s="117">
        <v>0</v>
      </c>
      <c r="AF21" s="35">
        <f>AE21*AF19</f>
        <v>0</v>
      </c>
      <c r="AG21" s="113">
        <f>AE21*AG19</f>
        <v>0</v>
      </c>
      <c r="AH21" s="117"/>
      <c r="AI21" s="35"/>
      <c r="AJ21" s="116"/>
    </row>
    <row r="22" spans="1:36" x14ac:dyDescent="0.25">
      <c r="A22" s="1" t="s">
        <v>58</v>
      </c>
      <c r="B22" s="51"/>
      <c r="C22" s="51"/>
      <c r="D22" s="117">
        <v>0</v>
      </c>
      <c r="E22" s="35">
        <f>D22*E19</f>
        <v>0</v>
      </c>
      <c r="F22" s="35">
        <f>D22*F19</f>
        <v>0</v>
      </c>
      <c r="G22" s="117">
        <v>0</v>
      </c>
      <c r="H22" s="35">
        <f>G22*H19</f>
        <v>0</v>
      </c>
      <c r="I22" s="35">
        <f>G22*I19</f>
        <v>0</v>
      </c>
      <c r="J22" s="117">
        <v>0</v>
      </c>
      <c r="K22" s="35">
        <f>J22*K19</f>
        <v>0</v>
      </c>
      <c r="L22" s="35">
        <f>J22*L19</f>
        <v>0</v>
      </c>
      <c r="M22" s="117">
        <v>0</v>
      </c>
      <c r="N22" s="35">
        <f>M22*N19</f>
        <v>0</v>
      </c>
      <c r="O22" s="35">
        <f>M22*O19</f>
        <v>0</v>
      </c>
      <c r="P22" s="117">
        <v>0</v>
      </c>
      <c r="Q22" s="35">
        <f>P22*Q19</f>
        <v>0</v>
      </c>
      <c r="R22" s="35">
        <f>P22*R19</f>
        <v>0</v>
      </c>
      <c r="S22" s="117">
        <v>0</v>
      </c>
      <c r="T22" s="35">
        <f>S22*T19</f>
        <v>0</v>
      </c>
      <c r="U22" s="35">
        <f>S22*U19</f>
        <v>0</v>
      </c>
      <c r="V22" s="117">
        <v>0</v>
      </c>
      <c r="W22" s="35">
        <f>V22*W19</f>
        <v>0</v>
      </c>
      <c r="X22" s="35">
        <f>V22*X19</f>
        <v>0</v>
      </c>
      <c r="Y22" s="117">
        <v>0</v>
      </c>
      <c r="Z22" s="35">
        <f>Y22*Z19</f>
        <v>0</v>
      </c>
      <c r="AA22" s="35">
        <f>Y22*AA19</f>
        <v>0</v>
      </c>
      <c r="AB22" s="117">
        <v>0</v>
      </c>
      <c r="AC22" s="35">
        <f>AB22*AC19</f>
        <v>0</v>
      </c>
      <c r="AD22" s="35">
        <f>AB22*AD19</f>
        <v>0</v>
      </c>
      <c r="AE22" s="117">
        <v>0</v>
      </c>
      <c r="AF22" s="35">
        <f>AE22*AF19</f>
        <v>0</v>
      </c>
      <c r="AG22" s="35">
        <f>AE22*AG19</f>
        <v>0</v>
      </c>
      <c r="AH22" s="117"/>
      <c r="AI22" s="35"/>
      <c r="AJ22" s="35"/>
    </row>
    <row r="23" spans="1:36" x14ac:dyDescent="0.25">
      <c r="A23" s="20" t="s">
        <v>59</v>
      </c>
      <c r="B23" s="54">
        <v>2020</v>
      </c>
      <c r="C23" s="54">
        <v>2025</v>
      </c>
      <c r="E23" s="35"/>
      <c r="F23" s="35"/>
      <c r="G23" s="117"/>
      <c r="H23" s="35"/>
      <c r="I23" s="35"/>
      <c r="J23" s="117"/>
      <c r="K23" s="35"/>
      <c r="L23" s="35"/>
      <c r="M23" s="117"/>
      <c r="N23" s="35"/>
      <c r="O23" s="35"/>
      <c r="P23" s="117"/>
      <c r="Q23" s="35"/>
      <c r="R23" s="35"/>
      <c r="S23" s="117"/>
      <c r="T23" s="35"/>
      <c r="U23" s="35"/>
      <c r="V23" s="117"/>
      <c r="W23" s="35"/>
      <c r="X23" s="35"/>
      <c r="Y23" s="117"/>
      <c r="Z23" s="35"/>
      <c r="AA23" s="35"/>
      <c r="AB23" s="117"/>
      <c r="AC23" s="35"/>
      <c r="AD23" s="35"/>
      <c r="AE23" s="117"/>
      <c r="AF23" s="35"/>
      <c r="AG23" s="35"/>
      <c r="AH23" s="117"/>
      <c r="AI23" s="35"/>
      <c r="AJ23" s="35"/>
    </row>
    <row r="24" spans="1:36" x14ac:dyDescent="0.25">
      <c r="A24" s="55" t="s">
        <v>60</v>
      </c>
      <c r="B24" s="118">
        <v>7.2999999999999995E-2</v>
      </c>
      <c r="C24" s="119">
        <v>7.0199999999999999E-2</v>
      </c>
      <c r="E24" s="57">
        <f>IF(AND(D$17&gt;=$B$23, D$17&lt;$C$23),(E21+E22)*$B$24,(E21+E22)*$C$24)</f>
        <v>0</v>
      </c>
      <c r="F24" s="120">
        <f>IF(AND(D$17&gt;=$B$23, D$17&lt;$C$23),(F22)*$B$24,(F22)*$C$24)</f>
        <v>0</v>
      </c>
      <c r="G24" s="59"/>
      <c r="H24" s="57">
        <f>IF(AND(G$17&gt;=$B$23, G$17&lt;$C$23),(H21+H22)*$B$24,(H21+H22)*$C$24)</f>
        <v>0</v>
      </c>
      <c r="I24" s="120">
        <f>IF(AND(G$17&gt;=$B$23, G$17&lt;$C$23),(I22)*$B$24,(I22)*$C$24)</f>
        <v>0</v>
      </c>
      <c r="J24" s="59"/>
      <c r="K24" s="57">
        <f>IF(AND(J$17&gt;=$B$23, J$17&lt;$C$23),(K21+K22)*$B$24,(K21+K22)*$C$24)</f>
        <v>0</v>
      </c>
      <c r="L24" s="120">
        <f>IF(AND(J$17&gt;=$B$23, J$17&lt;$C$23),(L22)*$B$24,(L22)*$C$24)</f>
        <v>0</v>
      </c>
      <c r="M24" s="59"/>
      <c r="N24" s="57">
        <f>IF(AND(M$17&gt;=$B$23, M$17&lt;$C$23),(N21+N22)*$B$24,(N21+N22)*$C$24)</f>
        <v>0</v>
      </c>
      <c r="O24" s="120">
        <f>IF(AND(M$17&gt;=$B$23, M$17&lt;$C$23),(O22)*$B$24,(O22)*$C$24)</f>
        <v>0</v>
      </c>
      <c r="P24" s="59"/>
      <c r="Q24" s="57">
        <f>IF(AND(P$17&gt;=$B$23, P$17&lt;$C$23),(Q21+Q22)*$B$24,(Q21+Q22)*$C$24)</f>
        <v>0</v>
      </c>
      <c r="R24" s="120">
        <f>IF(AND(P$17&gt;=$B$23, P$17&lt;$C$23),(R22)*$B$24,(R22)*$C$24)</f>
        <v>0</v>
      </c>
      <c r="S24" s="59"/>
      <c r="T24" s="57">
        <f>IF(AND(S$17&gt;=$B$23, S$17&lt;$C$23),(T21+T22)*$B$24,(T21+T22)*$C$24)</f>
        <v>0</v>
      </c>
      <c r="U24" s="120">
        <f>IF(AND(S$17&gt;=$B$23, S$17&lt;$C$23),(U22)*$B$24,(U22)*$C$24)</f>
        <v>0</v>
      </c>
      <c r="V24" s="59"/>
      <c r="W24" s="57">
        <f>IF(AND(V$17&gt;=$B$23, V$17&lt;$C$23),(W21+W22)*$B$24,(W21+W22)*$C$24)</f>
        <v>0</v>
      </c>
      <c r="X24" s="120">
        <f>IF(AND(V$17&gt;=$B$23, V$17&lt;$C$23),(X22)*$B$24,(X22)*$C$24)</f>
        <v>0</v>
      </c>
      <c r="Y24" s="59"/>
      <c r="Z24" s="57">
        <f>IF(AND(Y$17&gt;=$B$23, Y$17&lt;$C$23),(Z21+Z22)*$B$24,(Z21+Z22)*$C$24)</f>
        <v>0</v>
      </c>
      <c r="AA24" s="120">
        <f>IF(AND(Y$17&gt;=$B$23, Y$17&lt;$C$23),(AA22)*$B$24,(AA22)*$C$24)</f>
        <v>0</v>
      </c>
      <c r="AB24" s="59"/>
      <c r="AC24" s="57">
        <f>IF(AND(AB$17&gt;=$B$23, AB$17&lt;$C$23),(AC21+AC22)*$B$24,(AC21+AC22)*$C$24)</f>
        <v>0</v>
      </c>
      <c r="AD24" s="120">
        <f>IF(AND(AB$17&gt;=$B$23, AB$17&lt;$C$23),(AD22)*$B$24,(AD22)*$C$24)</f>
        <v>0</v>
      </c>
      <c r="AE24" s="59"/>
      <c r="AF24" s="57">
        <f>IF(AND(AE$17&gt;=$B$23, AE$17&lt;$C$23),(AF21+AF22)*$B$24,(AF21+AF22)*$C$24)</f>
        <v>0</v>
      </c>
      <c r="AG24" s="120">
        <f>IF(AND(AE$17&gt;=$B$23, AE$17&lt;$C$23),(AG22)*$B$24,(AG22)*$C$24)</f>
        <v>0</v>
      </c>
      <c r="AH24" s="59"/>
      <c r="AI24" s="35"/>
      <c r="AJ24" s="116"/>
    </row>
    <row r="25" spans="1:36" x14ac:dyDescent="0.25">
      <c r="A25" s="3" t="s">
        <v>61</v>
      </c>
      <c r="B25" s="1"/>
      <c r="C25" s="1"/>
      <c r="E25" s="35">
        <f>SUM(E20+E24)</f>
        <v>0</v>
      </c>
      <c r="F25" s="35">
        <f>SUM(F20+F24)</f>
        <v>0</v>
      </c>
      <c r="G25" s="1"/>
      <c r="H25" s="35">
        <f>SUM(H20+H24)</f>
        <v>0</v>
      </c>
      <c r="I25" s="35">
        <f>SUM(I20+I24)</f>
        <v>0</v>
      </c>
      <c r="J25" s="1"/>
      <c r="K25" s="35">
        <f>SUM(K20+K24)</f>
        <v>0</v>
      </c>
      <c r="L25" s="35">
        <f>SUM(L20+L24)</f>
        <v>0</v>
      </c>
      <c r="M25" s="1"/>
      <c r="N25" s="35">
        <f>SUM(N20+N24)</f>
        <v>0</v>
      </c>
      <c r="O25" s="35">
        <f>SUM(O20+O24)</f>
        <v>0</v>
      </c>
      <c r="P25" s="1"/>
      <c r="Q25" s="35">
        <f>SUM(Q20+Q24)</f>
        <v>187695.39406909089</v>
      </c>
      <c r="R25" s="35">
        <f>SUM(R20+R24)</f>
        <v>2940561.1737490906</v>
      </c>
      <c r="S25" s="1"/>
      <c r="T25" s="35">
        <f>SUM(T20+T24)</f>
        <v>475101.44381454535</v>
      </c>
      <c r="U25" s="35">
        <f>SUM(U20+U24)</f>
        <v>7443255.9530945439</v>
      </c>
      <c r="V25" s="1"/>
      <c r="W25" s="35">
        <f>SUM(W20+W24)</f>
        <v>626301.43984214519</v>
      </c>
      <c r="X25" s="35">
        <f>SUM(X20+X24)</f>
        <v>9812055.8908602744</v>
      </c>
      <c r="Y25" s="1"/>
      <c r="Z25" s="35">
        <f>SUM(Z20+Z24)</f>
        <v>887823.59486489045</v>
      </c>
      <c r="AA25" s="35">
        <f>SUM(AA20+AA24)</f>
        <v>13909236.31954995</v>
      </c>
      <c r="AB25" s="1"/>
      <c r="AC25" s="35">
        <f>SUM(AC20+AC24)</f>
        <v>1300214.6386741761</v>
      </c>
      <c r="AD25" s="35">
        <f>SUM(AD20+AD24)</f>
        <v>20370029.339228757</v>
      </c>
      <c r="AE25" s="1"/>
      <c r="AF25" s="35">
        <f>SUM(AF20+AF24)</f>
        <v>1993806.5202690477</v>
      </c>
      <c r="AG25" s="35">
        <f>SUM(AG20+AG24)</f>
        <v>31236302.150881745</v>
      </c>
      <c r="AH25" s="1"/>
      <c r="AI25" s="35"/>
      <c r="AJ25" s="35"/>
    </row>
    <row r="26" spans="1:36" x14ac:dyDescent="0.25">
      <c r="A26" s="1"/>
      <c r="B26" s="1"/>
      <c r="C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x14ac:dyDescent="0.25">
      <c r="A27" s="20" t="s">
        <v>59</v>
      </c>
      <c r="B27" s="54">
        <f>B23</f>
        <v>2020</v>
      </c>
      <c r="C27" s="54">
        <f>C23</f>
        <v>2025</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t="s">
        <v>62</v>
      </c>
      <c r="B28" s="121">
        <v>0.04</v>
      </c>
      <c r="C28" s="121">
        <v>0.04</v>
      </c>
      <c r="E28" s="35">
        <f>E25*$B$28</f>
        <v>0</v>
      </c>
      <c r="F28" s="35">
        <f>F25*$B$28</f>
        <v>0</v>
      </c>
      <c r="G28" s="31"/>
      <c r="H28" s="35">
        <f>H25*$B$28</f>
        <v>0</v>
      </c>
      <c r="I28" s="35">
        <f>I25*$B$28</f>
        <v>0</v>
      </c>
      <c r="J28" s="31"/>
      <c r="K28" s="35">
        <f>K25*$B$28</f>
        <v>0</v>
      </c>
      <c r="L28" s="35">
        <f>L25*$B$28</f>
        <v>0</v>
      </c>
      <c r="M28" s="31"/>
      <c r="N28" s="35">
        <f>N25*$B$28</f>
        <v>0</v>
      </c>
      <c r="O28" s="35">
        <f>O25*$B$28</f>
        <v>0</v>
      </c>
      <c r="P28" s="31"/>
      <c r="Q28" s="35">
        <f>Q25*$B$28</f>
        <v>7507.8157627636356</v>
      </c>
      <c r="R28" s="35">
        <f>R25*$B$28</f>
        <v>117622.44694996363</v>
      </c>
      <c r="S28" s="31"/>
      <c r="T28" s="35">
        <f>T25*$C$28</f>
        <v>19004.057752581815</v>
      </c>
      <c r="U28" s="35">
        <f>U25*$C$28</f>
        <v>297730.23812378175</v>
      </c>
      <c r="V28" s="31"/>
      <c r="W28" s="35">
        <f>W25*$C$28</f>
        <v>25052.057593685808</v>
      </c>
      <c r="X28" s="35">
        <f>X25*$C$28</f>
        <v>392482.23563441099</v>
      </c>
      <c r="Y28" s="31"/>
      <c r="Z28" s="35">
        <f>Z25*$C$28</f>
        <v>35512.943794595616</v>
      </c>
      <c r="AA28" s="35">
        <f>AA25*$C$28</f>
        <v>556369.45278199797</v>
      </c>
      <c r="AB28" s="31"/>
      <c r="AC28" s="35">
        <f>AC25*$C$28</f>
        <v>52008.585546967042</v>
      </c>
      <c r="AD28" s="35">
        <f>AD25*$C$28</f>
        <v>814801.17356915027</v>
      </c>
      <c r="AE28" s="31"/>
      <c r="AF28" s="35">
        <f>AF25*$C$28</f>
        <v>79752.260810761916</v>
      </c>
      <c r="AG28" s="35">
        <f>AG25*$C$28</f>
        <v>1249452.0860352698</v>
      </c>
      <c r="AH28" s="31"/>
      <c r="AI28" s="35"/>
      <c r="AJ28" s="35"/>
    </row>
    <row r="29" spans="1:36" x14ac:dyDescent="0.25">
      <c r="A29" s="1" t="s">
        <v>63</v>
      </c>
      <c r="B29" s="121">
        <v>0.56000000000000005</v>
      </c>
      <c r="C29" s="121">
        <v>0.56000000000000005</v>
      </c>
      <c r="E29" s="35">
        <f>E25*$B$29</f>
        <v>0</v>
      </c>
      <c r="F29" s="35">
        <f>F25*$B$29</f>
        <v>0</v>
      </c>
      <c r="G29" s="122"/>
      <c r="H29" s="35">
        <f>H25*$B$29</f>
        <v>0</v>
      </c>
      <c r="I29" s="35">
        <f>I25*$B$29</f>
        <v>0</v>
      </c>
      <c r="J29" s="122"/>
      <c r="K29" s="35">
        <f>K25*$B$29</f>
        <v>0</v>
      </c>
      <c r="L29" s="35">
        <f>L25*$B$29</f>
        <v>0</v>
      </c>
      <c r="M29" s="122"/>
      <c r="N29" s="35">
        <f>N25*$B$29</f>
        <v>0</v>
      </c>
      <c r="O29" s="35">
        <f>O25*$B$29</f>
        <v>0</v>
      </c>
      <c r="P29" s="122"/>
      <c r="Q29" s="35">
        <f>Q25*$B$29</f>
        <v>105109.42067869091</v>
      </c>
      <c r="R29" s="35">
        <f>R25*$B$29</f>
        <v>1646714.257299491</v>
      </c>
      <c r="S29" s="122"/>
      <c r="T29" s="35">
        <f>T25*$C$29</f>
        <v>266056.80853614543</v>
      </c>
      <c r="U29" s="35">
        <f>U25*$C$29</f>
        <v>4168223.3337329449</v>
      </c>
      <c r="V29" s="122"/>
      <c r="W29" s="35">
        <f>W25*$C$29</f>
        <v>350728.80631160137</v>
      </c>
      <c r="X29" s="35">
        <f>X25*$C$29</f>
        <v>5494751.2988817543</v>
      </c>
      <c r="Y29" s="122"/>
      <c r="Z29" s="35">
        <f>Z25*$C$29</f>
        <v>497181.21312433871</v>
      </c>
      <c r="AA29" s="35">
        <f>AA25*$C$29</f>
        <v>7789172.3389479723</v>
      </c>
      <c r="AB29" s="122"/>
      <c r="AC29" s="35">
        <f>AC25*$C$29</f>
        <v>728120.19765753869</v>
      </c>
      <c r="AD29" s="35">
        <f>AD25*$C$29</f>
        <v>11407216.429968106</v>
      </c>
      <c r="AE29" s="122"/>
      <c r="AF29" s="35">
        <f>AF25*$C$29</f>
        <v>1116531.6513506668</v>
      </c>
      <c r="AG29" s="35">
        <f>AG25*$C$29</f>
        <v>17492329.20449378</v>
      </c>
      <c r="AH29" s="122"/>
      <c r="AI29" s="35"/>
      <c r="AJ29" s="35"/>
    </row>
    <row r="30" spans="1:36" x14ac:dyDescent="0.25">
      <c r="A30" s="1" t="s">
        <v>64</v>
      </c>
      <c r="B30" s="121">
        <v>0.4</v>
      </c>
      <c r="C30" s="121">
        <v>0.4</v>
      </c>
      <c r="E30" s="35">
        <f>E25*$B$30</f>
        <v>0</v>
      </c>
      <c r="F30" s="35">
        <f>F25*$B$30</f>
        <v>0</v>
      </c>
      <c r="G30" s="123"/>
      <c r="H30" s="35">
        <f>H25*$B$30</f>
        <v>0</v>
      </c>
      <c r="I30" s="35">
        <f>I25*$B$30</f>
        <v>0</v>
      </c>
      <c r="J30" s="123"/>
      <c r="K30" s="35">
        <f>K25*$B$30</f>
        <v>0</v>
      </c>
      <c r="L30" s="35">
        <f>L25*$B$30</f>
        <v>0</v>
      </c>
      <c r="M30" s="123"/>
      <c r="N30" s="35">
        <f>N25*$B$30</f>
        <v>0</v>
      </c>
      <c r="O30" s="35">
        <f>O25*$B$30</f>
        <v>0</v>
      </c>
      <c r="P30" s="123"/>
      <c r="Q30" s="35">
        <f>Q25*$B$30</f>
        <v>75078.157627636363</v>
      </c>
      <c r="R30" s="35">
        <f>R25*$B$30</f>
        <v>1176224.4694996362</v>
      </c>
      <c r="S30" s="123"/>
      <c r="T30" s="35">
        <f>T25*$C$30</f>
        <v>190040.57752581814</v>
      </c>
      <c r="U30" s="35">
        <f>U25*$C$30</f>
        <v>2977302.3812378179</v>
      </c>
      <c r="V30" s="123"/>
      <c r="W30" s="35">
        <f>W25*$C$30</f>
        <v>250520.57593685808</v>
      </c>
      <c r="X30" s="35">
        <f>X25*$C$30</f>
        <v>3924822.3563441099</v>
      </c>
      <c r="Y30" s="123"/>
      <c r="Z30" s="35">
        <f>Z25*$C$30</f>
        <v>355129.43794595619</v>
      </c>
      <c r="AA30" s="35">
        <f>AA25*$C$30</f>
        <v>5563694.5278199799</v>
      </c>
      <c r="AB30" s="123"/>
      <c r="AC30" s="35">
        <f>AC25*$C$30</f>
        <v>520085.85546967044</v>
      </c>
      <c r="AD30" s="35">
        <f>AD25*$C$30</f>
        <v>8148011.7356915027</v>
      </c>
      <c r="AE30" s="123"/>
      <c r="AF30" s="35">
        <f>AF25*$C$30</f>
        <v>797522.6081076191</v>
      </c>
      <c r="AG30" s="35">
        <f>AG25*$C$30</f>
        <v>12494520.860352699</v>
      </c>
      <c r="AH30" s="122"/>
      <c r="AI30" s="35"/>
      <c r="AJ30" s="35"/>
    </row>
    <row r="31" spans="1:36" x14ac:dyDescent="0.25">
      <c r="A31" s="1"/>
      <c r="B31" s="1"/>
      <c r="C31" s="1"/>
      <c r="E31" s="124"/>
      <c r="F31" s="1"/>
      <c r="G31" s="1"/>
      <c r="H31" s="124"/>
      <c r="I31" s="1"/>
      <c r="J31" s="1"/>
      <c r="K31" s="124"/>
      <c r="L31" s="1"/>
      <c r="M31" s="1"/>
      <c r="N31" s="124"/>
      <c r="O31" s="1"/>
      <c r="P31" s="1"/>
      <c r="Q31" s="124"/>
      <c r="R31" s="1"/>
      <c r="S31" s="1"/>
      <c r="T31" s="124"/>
      <c r="U31" s="1"/>
      <c r="V31" s="1"/>
      <c r="W31" s="124"/>
      <c r="X31" s="1"/>
      <c r="Y31" s="1"/>
      <c r="Z31" s="124"/>
      <c r="AA31" s="1"/>
      <c r="AB31" s="1"/>
      <c r="AC31" s="124"/>
      <c r="AD31" s="1"/>
      <c r="AE31" s="1"/>
      <c r="AF31" s="124"/>
      <c r="AG31" s="1"/>
      <c r="AH31" s="1"/>
      <c r="AI31" s="125"/>
      <c r="AJ31" s="1"/>
    </row>
    <row r="32" spans="1:36" x14ac:dyDescent="0.25">
      <c r="A32" s="1" t="s">
        <v>65</v>
      </c>
      <c r="B32" s="119">
        <v>2.6100000000000002E-2</v>
      </c>
      <c r="C32" s="126">
        <v>5.2499999999999998E-2</v>
      </c>
      <c r="E32" s="35">
        <f t="shared" ref="E32:R34" si="0">E28*$B32</f>
        <v>0</v>
      </c>
      <c r="F32" s="35">
        <f t="shared" si="0"/>
        <v>0</v>
      </c>
      <c r="G32" s="127"/>
      <c r="H32" s="35">
        <f t="shared" si="0"/>
        <v>0</v>
      </c>
      <c r="I32" s="35">
        <f t="shared" si="0"/>
        <v>0</v>
      </c>
      <c r="J32" s="127"/>
      <c r="K32" s="35">
        <f t="shared" si="0"/>
        <v>0</v>
      </c>
      <c r="L32" s="35">
        <f t="shared" si="0"/>
        <v>0</v>
      </c>
      <c r="M32" s="127"/>
      <c r="N32" s="35">
        <f t="shared" si="0"/>
        <v>0</v>
      </c>
      <c r="O32" s="35">
        <f t="shared" si="0"/>
        <v>0</v>
      </c>
      <c r="P32" s="127"/>
      <c r="Q32" s="35">
        <f t="shared" si="0"/>
        <v>195.95399140813089</v>
      </c>
      <c r="R32" s="35">
        <f t="shared" si="0"/>
        <v>3069.945865394051</v>
      </c>
      <c r="S32" s="127"/>
      <c r="T32" s="35">
        <f t="shared" ref="T32:U34" si="1">T28*$C32</f>
        <v>997.71303201054525</v>
      </c>
      <c r="U32" s="35">
        <f t="shared" si="1"/>
        <v>15630.837501498541</v>
      </c>
      <c r="V32" s="127"/>
      <c r="W32" s="35">
        <f t="shared" ref="W32:X34" si="2">W28*$C32</f>
        <v>1315.2330236685048</v>
      </c>
      <c r="X32" s="35">
        <f t="shared" si="2"/>
        <v>20605.317370806577</v>
      </c>
      <c r="Y32" s="127"/>
      <c r="Z32" s="35">
        <f t="shared" ref="Z32:AA34" si="3">Z28*$C32</f>
        <v>1864.4295492162698</v>
      </c>
      <c r="AA32" s="35">
        <f t="shared" si="3"/>
        <v>29209.396271054891</v>
      </c>
      <c r="AB32" s="127"/>
      <c r="AC32" s="35">
        <f t="shared" ref="AC32:AD34" si="4">AC28*$C32</f>
        <v>2730.4507412157695</v>
      </c>
      <c r="AD32" s="35">
        <f t="shared" si="4"/>
        <v>42777.061612380385</v>
      </c>
      <c r="AE32" s="127"/>
      <c r="AF32" s="35">
        <f t="shared" ref="AF32:AG34" si="5">AF28*$C32</f>
        <v>4186.9936925650009</v>
      </c>
      <c r="AG32" s="35">
        <f t="shared" si="5"/>
        <v>65596.234516851662</v>
      </c>
      <c r="AH32" s="128"/>
      <c r="AI32" s="35"/>
      <c r="AJ32" s="35"/>
    </row>
    <row r="33" spans="1:36" x14ac:dyDescent="0.25">
      <c r="A33" s="1" t="s">
        <v>66</v>
      </c>
      <c r="B33" s="119">
        <v>3.7100000000000001E-2</v>
      </c>
      <c r="C33" s="126">
        <v>3.9547993430507078E-2</v>
      </c>
      <c r="E33" s="35">
        <f t="shared" si="0"/>
        <v>0</v>
      </c>
      <c r="F33" s="35">
        <f t="shared" si="0"/>
        <v>0</v>
      </c>
      <c r="G33" s="127"/>
      <c r="H33" s="35">
        <f t="shared" si="0"/>
        <v>0</v>
      </c>
      <c r="I33" s="35">
        <f t="shared" si="0"/>
        <v>0</v>
      </c>
      <c r="J33" s="127"/>
      <c r="K33" s="35">
        <f t="shared" si="0"/>
        <v>0</v>
      </c>
      <c r="L33" s="35">
        <f t="shared" si="0"/>
        <v>0</v>
      </c>
      <c r="M33" s="127"/>
      <c r="N33" s="35">
        <f t="shared" si="0"/>
        <v>0</v>
      </c>
      <c r="O33" s="35">
        <f t="shared" si="0"/>
        <v>0</v>
      </c>
      <c r="P33" s="127"/>
      <c r="Q33" s="35">
        <f t="shared" si="0"/>
        <v>3899.5595071794328</v>
      </c>
      <c r="R33" s="35">
        <f t="shared" si="0"/>
        <v>61093.098945811114</v>
      </c>
      <c r="S33" s="127"/>
      <c r="T33" s="35">
        <f t="shared" si="1"/>
        <v>10522.012916129159</v>
      </c>
      <c r="U33" s="35">
        <f t="shared" si="1"/>
        <v>164844.86901935682</v>
      </c>
      <c r="V33" s="127"/>
      <c r="W33" s="35">
        <f t="shared" si="2"/>
        <v>13870.620527900801</v>
      </c>
      <c r="X33" s="35">
        <f t="shared" si="2"/>
        <v>217306.38827044584</v>
      </c>
      <c r="Y33" s="127"/>
      <c r="Z33" s="35">
        <f t="shared" si="3"/>
        <v>19662.519350412887</v>
      </c>
      <c r="AA33" s="35">
        <f t="shared" si="3"/>
        <v>308046.13648980187</v>
      </c>
      <c r="AB33" s="127"/>
      <c r="AC33" s="35">
        <f t="shared" si="4"/>
        <v>28795.692793579856</v>
      </c>
      <c r="AD33" s="35">
        <f t="shared" si="4"/>
        <v>451132.52043275104</v>
      </c>
      <c r="AE33" s="127"/>
      <c r="AF33" s="35">
        <f t="shared" si="5"/>
        <v>44156.586412569392</v>
      </c>
      <c r="AG33" s="35">
        <f t="shared" si="5"/>
        <v>691786.52046358713</v>
      </c>
      <c r="AH33" s="128"/>
      <c r="AI33" s="35"/>
      <c r="AJ33" s="35"/>
    </row>
    <row r="34" spans="1:36" x14ac:dyDescent="0.25">
      <c r="A34" s="1" t="s">
        <v>67</v>
      </c>
      <c r="B34" s="118">
        <v>8.5199999999999998E-2</v>
      </c>
      <c r="C34" s="118">
        <v>9.3600000000000003E-2</v>
      </c>
      <c r="E34" s="35">
        <f t="shared" si="0"/>
        <v>0</v>
      </c>
      <c r="F34" s="35">
        <f t="shared" si="0"/>
        <v>0</v>
      </c>
      <c r="G34" s="127"/>
      <c r="H34" s="35">
        <f t="shared" si="0"/>
        <v>0</v>
      </c>
      <c r="I34" s="35">
        <f t="shared" si="0"/>
        <v>0</v>
      </c>
      <c r="J34" s="127"/>
      <c r="K34" s="35">
        <f t="shared" si="0"/>
        <v>0</v>
      </c>
      <c r="L34" s="35">
        <f t="shared" si="0"/>
        <v>0</v>
      </c>
      <c r="M34" s="127"/>
      <c r="N34" s="35">
        <f t="shared" si="0"/>
        <v>0</v>
      </c>
      <c r="O34" s="35">
        <f t="shared" si="0"/>
        <v>0</v>
      </c>
      <c r="P34" s="127"/>
      <c r="Q34" s="35">
        <f t="shared" si="0"/>
        <v>6396.6590298746178</v>
      </c>
      <c r="R34" s="35">
        <f t="shared" si="0"/>
        <v>100214.324801369</v>
      </c>
      <c r="S34" s="127"/>
      <c r="T34" s="35">
        <f t="shared" si="1"/>
        <v>17787.798056416577</v>
      </c>
      <c r="U34" s="35">
        <f t="shared" si="1"/>
        <v>278675.50288385979</v>
      </c>
      <c r="V34" s="127"/>
      <c r="W34" s="35">
        <f t="shared" si="2"/>
        <v>23448.725907689917</v>
      </c>
      <c r="X34" s="35">
        <f t="shared" si="2"/>
        <v>367363.37255380867</v>
      </c>
      <c r="Y34" s="127"/>
      <c r="Z34" s="35">
        <f t="shared" si="3"/>
        <v>33240.115391741499</v>
      </c>
      <c r="AA34" s="35">
        <f t="shared" si="3"/>
        <v>520761.80780395016</v>
      </c>
      <c r="AB34" s="127"/>
      <c r="AC34" s="35">
        <f t="shared" si="4"/>
        <v>48680.036071961156</v>
      </c>
      <c r="AD34" s="35">
        <f t="shared" si="4"/>
        <v>762653.89846072462</v>
      </c>
      <c r="AE34" s="127"/>
      <c r="AF34" s="35">
        <f t="shared" si="5"/>
        <v>74648.116118873149</v>
      </c>
      <c r="AG34" s="35">
        <f t="shared" si="5"/>
        <v>1169487.1525290126</v>
      </c>
      <c r="AH34" s="128"/>
      <c r="AI34" s="35"/>
      <c r="AJ34" s="35"/>
    </row>
    <row r="35" spans="1:36" x14ac:dyDescent="0.25">
      <c r="A35" s="65" t="s">
        <v>68</v>
      </c>
      <c r="B35" s="1"/>
      <c r="C35" s="1"/>
      <c r="D35" s="1"/>
      <c r="E35" s="66">
        <f>SUM(E32:E34)</f>
        <v>0</v>
      </c>
      <c r="F35" s="66">
        <f>SUM(F32:F34)</f>
        <v>0</v>
      </c>
      <c r="G35" s="1"/>
      <c r="H35" s="66">
        <f>SUM(H32:H34)</f>
        <v>0</v>
      </c>
      <c r="I35" s="66">
        <f>SUM(I32:I34)</f>
        <v>0</v>
      </c>
      <c r="J35" s="1"/>
      <c r="K35" s="66">
        <f>SUM(K32:K34)</f>
        <v>0</v>
      </c>
      <c r="L35" s="66">
        <f>SUM(L32:L34)</f>
        <v>0</v>
      </c>
      <c r="M35" s="1"/>
      <c r="N35" s="66">
        <f>SUM(N32:N34)</f>
        <v>0</v>
      </c>
      <c r="O35" s="66">
        <f>SUM(O32:O34)</f>
        <v>0</v>
      </c>
      <c r="P35" s="1"/>
      <c r="Q35" s="66">
        <f>SUM(Q32:Q34)</f>
        <v>10492.172528462183</v>
      </c>
      <c r="R35" s="66">
        <f>SUM(R32:R34)</f>
        <v>164377.36961257417</v>
      </c>
      <c r="S35" s="1"/>
      <c r="T35" s="66">
        <f>SUM(T32:T34)</f>
        <v>29307.524004556282</v>
      </c>
      <c r="U35" s="66">
        <f>SUM(U32:U34)</f>
        <v>459151.20940471516</v>
      </c>
      <c r="V35" s="1"/>
      <c r="W35" s="66">
        <f>SUM(W32:W34)</f>
        <v>38634.579459259221</v>
      </c>
      <c r="X35" s="66">
        <f>SUM(X32:X34)</f>
        <v>605275.07819506107</v>
      </c>
      <c r="Y35" s="1"/>
      <c r="Z35" s="66">
        <f>SUM(Z32:Z34)</f>
        <v>54767.064291370654</v>
      </c>
      <c r="AA35" s="66">
        <f>SUM(AA32:AA34)</f>
        <v>858017.34056480695</v>
      </c>
      <c r="AB35" s="1"/>
      <c r="AC35" s="66">
        <f>SUM(AC32:AC34)</f>
        <v>80206.179606756778</v>
      </c>
      <c r="AD35" s="66">
        <f>SUM(AD32:AD34)</f>
        <v>1256563.480505856</v>
      </c>
      <c r="AE35" s="1"/>
      <c r="AF35" s="66">
        <f>SUM(AF32:AF34)</f>
        <v>122991.69622400755</v>
      </c>
      <c r="AG35" s="66">
        <f>SUM(AG32:AG34)</f>
        <v>1926869.9075094515</v>
      </c>
      <c r="AH35" s="1"/>
      <c r="AI35" s="35"/>
      <c r="AJ35" s="35"/>
    </row>
    <row r="36" spans="1:3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x14ac:dyDescent="0.25">
      <c r="A37" s="1" t="s">
        <v>69</v>
      </c>
      <c r="B37" s="1"/>
      <c r="C37" s="1"/>
      <c r="D37" s="1"/>
      <c r="E37" s="67">
        <f>E21+E22</f>
        <v>0</v>
      </c>
      <c r="F37" s="35">
        <f>F22</f>
        <v>0</v>
      </c>
      <c r="G37" s="1"/>
      <c r="H37" s="67">
        <f>H21+H22</f>
        <v>0</v>
      </c>
      <c r="I37" s="35">
        <f>I22</f>
        <v>0</v>
      </c>
      <c r="J37" s="1"/>
      <c r="K37" s="67">
        <f>K21+K22</f>
        <v>0</v>
      </c>
      <c r="L37" s="35">
        <f>L22</f>
        <v>0</v>
      </c>
      <c r="M37" s="1"/>
      <c r="N37" s="67">
        <f>N21+N22</f>
        <v>0</v>
      </c>
      <c r="O37" s="35">
        <f>O22</f>
        <v>0</v>
      </c>
      <c r="P37" s="1"/>
      <c r="Q37" s="67">
        <f>Q21+Q22</f>
        <v>0</v>
      </c>
      <c r="R37" s="35">
        <f>R22</f>
        <v>0</v>
      </c>
      <c r="S37" s="1"/>
      <c r="T37" s="67">
        <f>T21+T22</f>
        <v>0</v>
      </c>
      <c r="U37" s="35">
        <f>U22</f>
        <v>0</v>
      </c>
      <c r="V37" s="1"/>
      <c r="W37" s="67">
        <f>W21+W22</f>
        <v>0</v>
      </c>
      <c r="X37" s="35">
        <f>X22</f>
        <v>0</v>
      </c>
      <c r="Y37" s="1"/>
      <c r="Z37" s="67">
        <f>Z21+Z22</f>
        <v>0</v>
      </c>
      <c r="AA37" s="35">
        <f>AA22</f>
        <v>0</v>
      </c>
      <c r="AB37" s="1"/>
      <c r="AC37" s="67">
        <f>AC21+AC22</f>
        <v>0</v>
      </c>
      <c r="AD37" s="35">
        <f>AD22</f>
        <v>0</v>
      </c>
      <c r="AE37" s="1"/>
      <c r="AF37" s="67">
        <f>AF21+AF22</f>
        <v>0</v>
      </c>
      <c r="AG37" s="35">
        <f>AG22</f>
        <v>0</v>
      </c>
      <c r="AH37" s="1"/>
      <c r="AI37" s="67"/>
      <c r="AJ37" s="35"/>
    </row>
    <row r="38" spans="1:36" x14ac:dyDescent="0.25">
      <c r="A38" s="1" t="s">
        <v>70</v>
      </c>
      <c r="B38" s="37"/>
      <c r="C38" s="37"/>
      <c r="D38" s="22">
        <f>+E77+E78</f>
        <v>0</v>
      </c>
      <c r="E38" s="35">
        <f>D38*E$19</f>
        <v>0</v>
      </c>
      <c r="F38" s="35">
        <f>D38*F$19</f>
        <v>0</v>
      </c>
      <c r="G38" s="22">
        <f>+F77+F78</f>
        <v>0</v>
      </c>
      <c r="H38" s="35">
        <f>G38*H$19</f>
        <v>0</v>
      </c>
      <c r="I38" s="35">
        <f>G38*I$19</f>
        <v>0</v>
      </c>
      <c r="J38" s="22">
        <f>+G77+G78</f>
        <v>0</v>
      </c>
      <c r="K38" s="35">
        <f>J38*K$19</f>
        <v>0</v>
      </c>
      <c r="L38" s="35">
        <f>J38*L$19</f>
        <v>0</v>
      </c>
      <c r="M38" s="22">
        <f>+H77+H78</f>
        <v>0</v>
      </c>
      <c r="N38" s="35">
        <f>M38*N$19</f>
        <v>0</v>
      </c>
      <c r="O38" s="35">
        <f>M38*O$19</f>
        <v>0</v>
      </c>
      <c r="P38" s="22">
        <f>+I77+I78</f>
        <v>115861.35436363635</v>
      </c>
      <c r="Q38" s="35">
        <f>P38*Q$19</f>
        <v>6951.6812618181802</v>
      </c>
      <c r="R38" s="35">
        <f>P38*R$19</f>
        <v>108909.67310181816</v>
      </c>
      <c r="S38" s="22">
        <f>+J77+J78</f>
        <v>297563.65745454544</v>
      </c>
      <c r="T38" s="35">
        <f>S38*T$19</f>
        <v>17853.819447272726</v>
      </c>
      <c r="U38" s="35">
        <f>S38*U$19</f>
        <v>279709.83800727269</v>
      </c>
      <c r="V38" s="22">
        <f>+K77+K78</f>
        <v>401917.86453780008</v>
      </c>
      <c r="W38" s="35">
        <f>V38*W$19</f>
        <v>24115.071872268003</v>
      </c>
      <c r="X38" s="35">
        <f>V38*X$19</f>
        <v>377802.79266553203</v>
      </c>
      <c r="Y38" s="22">
        <f>+L77+L78</f>
        <v>578237.14039891947</v>
      </c>
      <c r="Z38" s="35">
        <f>Y38*Z$19</f>
        <v>34694.228423935165</v>
      </c>
      <c r="AA38" s="35">
        <f>Y38*AA$19</f>
        <v>543542.91197498422</v>
      </c>
      <c r="AB38" s="22">
        <f>+M77+M78</f>
        <v>854215.70350584586</v>
      </c>
      <c r="AC38" s="35">
        <f>AB38*AC$19</f>
        <v>51252.942210350746</v>
      </c>
      <c r="AD38" s="35">
        <f>AB38*AD$19</f>
        <v>802962.76129549509</v>
      </c>
      <c r="AE38" s="22">
        <f>+N77+N78</f>
        <v>1313996.4589411684</v>
      </c>
      <c r="AF38" s="35">
        <f>AE38*AF$19</f>
        <v>78839.787536470103</v>
      </c>
      <c r="AG38" s="35">
        <f>AE38*AG$19</f>
        <v>1235156.6714046982</v>
      </c>
      <c r="AH38" s="115"/>
      <c r="AI38" s="35"/>
      <c r="AJ38" s="35"/>
    </row>
    <row r="39" spans="1:36" x14ac:dyDescent="0.25">
      <c r="A39" s="1" t="s">
        <v>71</v>
      </c>
      <c r="B39" s="37"/>
      <c r="C39" s="37"/>
      <c r="D39" s="1"/>
      <c r="E39" s="22">
        <f>+E66</f>
        <v>0</v>
      </c>
      <c r="F39" s="22">
        <f>+F66</f>
        <v>0</v>
      </c>
      <c r="G39" s="1"/>
      <c r="H39" s="22">
        <f>+H66</f>
        <v>0</v>
      </c>
      <c r="I39" s="22">
        <f>+I66</f>
        <v>0</v>
      </c>
      <c r="J39" s="1"/>
      <c r="K39" s="22">
        <f>+K66</f>
        <v>0</v>
      </c>
      <c r="L39" s="22">
        <f>+L66</f>
        <v>0</v>
      </c>
      <c r="M39" s="1"/>
      <c r="N39" s="22">
        <f>+N66</f>
        <v>0</v>
      </c>
      <c r="O39" s="22">
        <f>+O66</f>
        <v>0</v>
      </c>
      <c r="P39" s="1"/>
      <c r="Q39" s="22">
        <f>+Q66</f>
        <v>-701.38775284545329</v>
      </c>
      <c r="R39" s="22">
        <f>+R66</f>
        <v>-10988.408127912102</v>
      </c>
      <c r="S39" s="1"/>
      <c r="T39" s="22">
        <f>+T66</f>
        <v>-870.09753092671235</v>
      </c>
      <c r="U39" s="22">
        <f>+U66</f>
        <v>-13631.527984518465</v>
      </c>
      <c r="V39" s="37"/>
      <c r="W39" s="22">
        <f>+W66</f>
        <v>-440.39462570815709</v>
      </c>
      <c r="X39" s="22">
        <f>+X66</f>
        <v>-6899.5158027611633</v>
      </c>
      <c r="Y39" s="37"/>
      <c r="Z39" s="22">
        <f>+Z66</f>
        <v>-80.130480442496193</v>
      </c>
      <c r="AA39" s="22">
        <f>+AA66</f>
        <v>-1255.3775269323755</v>
      </c>
      <c r="AB39" s="37"/>
      <c r="AC39" s="22">
        <f>+AC66</f>
        <v>288.34265876895921</v>
      </c>
      <c r="AD39" s="22">
        <f>+AD66</f>
        <v>4517.36832071361</v>
      </c>
      <c r="AE39" s="37"/>
      <c r="AF39" s="22">
        <f>+AF66</f>
        <v>574.8038696194667</v>
      </c>
      <c r="AG39" s="22">
        <f>+AG66</f>
        <v>9005.2606240382283</v>
      </c>
      <c r="AH39" s="37"/>
      <c r="AI39" s="115"/>
      <c r="AJ39" s="115"/>
    </row>
    <row r="40" spans="1:3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5.75" thickBot="1" x14ac:dyDescent="0.3">
      <c r="A41" s="3" t="s">
        <v>72</v>
      </c>
      <c r="B41" s="1"/>
      <c r="C41" s="1"/>
      <c r="D41" s="1"/>
      <c r="E41" s="68">
        <f>SUM(E35:E39)</f>
        <v>0</v>
      </c>
      <c r="F41" s="68">
        <f>SUM(F35:F39)</f>
        <v>0</v>
      </c>
      <c r="G41" s="1"/>
      <c r="H41" s="68">
        <f>SUM(H35:H39)</f>
        <v>0</v>
      </c>
      <c r="I41" s="68">
        <f>SUM(I35:I39)</f>
        <v>0</v>
      </c>
      <c r="J41" s="1"/>
      <c r="K41" s="68">
        <f>SUM(K35:K39)</f>
        <v>0</v>
      </c>
      <c r="L41" s="68">
        <f>SUM(L35:L39)</f>
        <v>0</v>
      </c>
      <c r="M41" s="1"/>
      <c r="N41" s="68">
        <f>SUM(N35:N39)</f>
        <v>0</v>
      </c>
      <c r="O41" s="68">
        <f>SUM(O35:O39)</f>
        <v>0</v>
      </c>
      <c r="P41" s="1"/>
      <c r="Q41" s="68">
        <f>SUM(Q35:Q39)</f>
        <v>16742.466037434908</v>
      </c>
      <c r="R41" s="68">
        <f>SUM(R35:R39)</f>
        <v>262298.63458648021</v>
      </c>
      <c r="S41" s="1"/>
      <c r="T41" s="68">
        <f>SUM(T35:T39)</f>
        <v>46291.245920902293</v>
      </c>
      <c r="U41" s="68">
        <f>SUM(U35:U39)</f>
        <v>725229.51942746935</v>
      </c>
      <c r="V41" s="1"/>
      <c r="W41" s="68">
        <f>SUM(W35:W39)</f>
        <v>62309.256705819069</v>
      </c>
      <c r="X41" s="68">
        <f>SUM(X35:X39)</f>
        <v>976178.35505783197</v>
      </c>
      <c r="Y41" s="1"/>
      <c r="Z41" s="68">
        <f>SUM(Z35:Z39)</f>
        <v>89381.16223486331</v>
      </c>
      <c r="AA41" s="68">
        <f>SUM(AA35:AA39)</f>
        <v>1400304.8750128588</v>
      </c>
      <c r="AB41" s="1"/>
      <c r="AC41" s="68">
        <f>SUM(AC35:AC39)</f>
        <v>131747.46447587648</v>
      </c>
      <c r="AD41" s="68">
        <f>SUM(AD35:AD39)</f>
        <v>2064043.6101220646</v>
      </c>
      <c r="AE41" s="1"/>
      <c r="AF41" s="68">
        <f>SUM(AF35:AF39)</f>
        <v>202406.28763009713</v>
      </c>
      <c r="AG41" s="68">
        <f>SUM(AG35:AG39)</f>
        <v>3171031.8395381877</v>
      </c>
      <c r="AH41" s="1"/>
      <c r="AI41" s="35"/>
      <c r="AJ41" s="35"/>
    </row>
    <row r="42" spans="1:36" x14ac:dyDescent="0.25">
      <c r="A42" s="1"/>
      <c r="B42" s="69"/>
      <c r="C42" s="69"/>
      <c r="D42" s="1"/>
      <c r="E42" s="35"/>
      <c r="F42" s="35"/>
      <c r="G42" s="1"/>
      <c r="H42" s="35"/>
      <c r="I42" s="35"/>
      <c r="J42" s="1"/>
      <c r="K42" s="35"/>
      <c r="L42" s="35"/>
      <c r="M42" s="1"/>
      <c r="N42" s="35"/>
      <c r="O42" s="35"/>
      <c r="P42" s="1"/>
      <c r="Q42" s="35"/>
      <c r="R42" s="35"/>
      <c r="S42" s="1"/>
      <c r="T42" s="35"/>
      <c r="U42" s="35"/>
      <c r="V42" s="1"/>
      <c r="W42" s="35"/>
      <c r="X42" s="35"/>
      <c r="Y42" s="1"/>
      <c r="Z42" s="35"/>
      <c r="AA42" s="35"/>
      <c r="AB42" s="1"/>
      <c r="AC42" s="35"/>
      <c r="AD42" s="35"/>
      <c r="AE42" s="1"/>
      <c r="AF42" s="35"/>
      <c r="AG42" s="35"/>
      <c r="AH42" s="1"/>
      <c r="AI42" s="35"/>
      <c r="AJ42" s="35"/>
    </row>
    <row r="43" spans="1:36" x14ac:dyDescent="0.25">
      <c r="A43" s="1"/>
      <c r="B43" s="70"/>
      <c r="C43" s="70"/>
      <c r="D43" s="1"/>
      <c r="E43" s="35"/>
      <c r="F43" s="1"/>
      <c r="G43" s="1"/>
      <c r="H43" s="35"/>
      <c r="I43" s="1"/>
      <c r="J43" s="1"/>
      <c r="K43" s="35"/>
      <c r="L43" s="1"/>
      <c r="M43" s="1"/>
      <c r="N43" s="35"/>
      <c r="O43" s="1"/>
      <c r="P43" s="1"/>
      <c r="Q43" s="35"/>
      <c r="R43" s="1"/>
      <c r="S43" s="1"/>
      <c r="T43" s="35"/>
      <c r="U43" s="1"/>
      <c r="V43" s="35"/>
      <c r="W43" s="1"/>
      <c r="X43" s="35"/>
      <c r="Y43" s="35"/>
      <c r="Z43" s="1"/>
      <c r="AA43" s="35"/>
      <c r="AB43" s="35"/>
      <c r="AC43" s="1"/>
      <c r="AD43" s="35"/>
      <c r="AE43" s="35"/>
      <c r="AF43" s="1"/>
      <c r="AG43" s="35"/>
      <c r="AH43" s="35"/>
      <c r="AI43" s="1"/>
      <c r="AJ43" s="35"/>
    </row>
    <row r="44" spans="1:36" x14ac:dyDescent="0.25">
      <c r="A44" s="1" t="s">
        <v>73</v>
      </c>
      <c r="B44" s="70"/>
      <c r="C44" s="70"/>
      <c r="D44" s="1"/>
      <c r="E44" s="35"/>
      <c r="F44" s="66">
        <f>F41</f>
        <v>0</v>
      </c>
      <c r="G44" s="1"/>
      <c r="H44" s="35"/>
      <c r="I44" s="66">
        <f>I41</f>
        <v>0</v>
      </c>
      <c r="J44" s="1"/>
      <c r="K44" s="35"/>
      <c r="L44" s="66">
        <f>L41</f>
        <v>0</v>
      </c>
      <c r="M44" s="1"/>
      <c r="N44" s="35"/>
      <c r="O44" s="66">
        <f>O41</f>
        <v>0</v>
      </c>
      <c r="P44" s="1"/>
      <c r="Q44" s="35"/>
      <c r="R44" s="66">
        <f>R41</f>
        <v>262298.63458648021</v>
      </c>
      <c r="S44" s="1"/>
      <c r="T44" s="35"/>
      <c r="U44" s="66">
        <f>U41</f>
        <v>725229.51942746935</v>
      </c>
      <c r="V44" s="35"/>
      <c r="W44" s="1"/>
      <c r="X44" s="66">
        <f>X41</f>
        <v>976178.35505783197</v>
      </c>
      <c r="Y44" s="35"/>
      <c r="Z44" s="1"/>
      <c r="AA44" s="66">
        <f>AA41</f>
        <v>1400304.8750128588</v>
      </c>
      <c r="AB44" s="35"/>
      <c r="AC44" s="1"/>
      <c r="AD44" s="66">
        <f>AD41</f>
        <v>2064043.6101220646</v>
      </c>
      <c r="AE44" s="35"/>
      <c r="AF44" s="1"/>
      <c r="AG44" s="66">
        <f>AG41</f>
        <v>3171031.8395381877</v>
      </c>
      <c r="AH44" s="35"/>
      <c r="AI44" s="1"/>
      <c r="AJ44" s="35"/>
    </row>
    <row r="45" spans="1:36" x14ac:dyDescent="0.25">
      <c r="A45" s="1"/>
      <c r="B45" s="129"/>
      <c r="C45" s="129"/>
      <c r="D45" s="1"/>
      <c r="E45" s="73"/>
      <c r="F45" s="1"/>
      <c r="G45" s="1"/>
      <c r="H45" s="73"/>
      <c r="I45" s="1"/>
      <c r="J45" s="1"/>
      <c r="K45" s="73"/>
      <c r="L45" s="1"/>
      <c r="M45" s="1"/>
      <c r="N45" s="73"/>
      <c r="O45" s="1"/>
      <c r="P45" s="1"/>
      <c r="Q45" s="73"/>
      <c r="R45" s="1"/>
      <c r="S45" s="1"/>
      <c r="T45" s="73"/>
      <c r="U45" s="1"/>
      <c r="V45" s="1"/>
      <c r="W45" s="74"/>
      <c r="X45" s="1"/>
      <c r="Y45" s="1"/>
      <c r="Z45" s="74"/>
      <c r="AA45" s="1"/>
      <c r="AB45" s="1"/>
      <c r="AC45" s="74"/>
      <c r="AD45" s="1"/>
      <c r="AE45" s="1"/>
      <c r="AF45" s="74"/>
      <c r="AG45" s="1"/>
      <c r="AH45" s="1"/>
      <c r="AI45" s="74"/>
      <c r="AJ45" s="1"/>
    </row>
    <row r="46" spans="1:36" x14ac:dyDescent="0.25">
      <c r="A46" s="1" t="s">
        <v>74</v>
      </c>
      <c r="B46" s="1"/>
      <c r="C46" s="1"/>
      <c r="D46" s="22"/>
      <c r="E46" s="22"/>
      <c r="F46" s="66">
        <f>F44/12</f>
        <v>0</v>
      </c>
      <c r="G46" s="22"/>
      <c r="H46" s="22"/>
      <c r="I46" s="66">
        <f>I44/12</f>
        <v>0</v>
      </c>
      <c r="J46" s="22"/>
      <c r="K46" s="22"/>
      <c r="L46" s="66">
        <f>L44/12</f>
        <v>0</v>
      </c>
      <c r="M46" s="22"/>
      <c r="N46" s="22"/>
      <c r="O46" s="66">
        <f>O44/12</f>
        <v>0</v>
      </c>
      <c r="P46" s="22"/>
      <c r="Q46" s="22"/>
      <c r="R46" s="66">
        <f>R44/12</f>
        <v>21858.219548873352</v>
      </c>
      <c r="S46" s="22"/>
      <c r="T46" s="22"/>
      <c r="U46" s="66">
        <f>U44/12</f>
        <v>60435.793285622443</v>
      </c>
      <c r="V46" s="22"/>
      <c r="W46" s="1"/>
      <c r="X46" s="66">
        <f>X44/12</f>
        <v>81348.196254819326</v>
      </c>
      <c r="Y46" s="22"/>
      <c r="Z46" s="1"/>
      <c r="AA46" s="66">
        <f>AA44/12</f>
        <v>116692.07291773823</v>
      </c>
      <c r="AB46" s="22"/>
      <c r="AC46" s="1"/>
      <c r="AD46" s="66">
        <f>AD44/12</f>
        <v>172003.63417683871</v>
      </c>
      <c r="AE46" s="22"/>
      <c r="AF46" s="1"/>
      <c r="AG46" s="66">
        <f>AG44/12</f>
        <v>264252.65329484898</v>
      </c>
      <c r="AH46" s="115"/>
      <c r="AI46" s="1"/>
      <c r="AJ46" s="35"/>
    </row>
    <row r="47" spans="1:36" x14ac:dyDescent="0.25">
      <c r="A47" s="3"/>
      <c r="B47" s="1"/>
      <c r="C47" s="1"/>
      <c r="D47" s="1"/>
      <c r="E47" s="1"/>
      <c r="F47" s="1"/>
      <c r="G47" s="1"/>
      <c r="H47" s="1"/>
      <c r="I47" s="1"/>
      <c r="J47" s="1"/>
      <c r="K47" s="1"/>
      <c r="L47" s="1"/>
      <c r="M47" s="1"/>
      <c r="N47" s="1"/>
      <c r="O47" s="1"/>
      <c r="P47" s="1"/>
      <c r="Q47" s="1"/>
      <c r="R47" s="22"/>
      <c r="S47" s="22"/>
      <c r="T47" s="22"/>
      <c r="U47" s="75"/>
      <c r="V47" s="22"/>
      <c r="W47" s="1"/>
      <c r="X47" s="22"/>
      <c r="Y47" s="22"/>
      <c r="Z47" s="1"/>
      <c r="AA47" s="1"/>
      <c r="AB47" s="22"/>
      <c r="AC47" s="1"/>
      <c r="AD47" s="22"/>
      <c r="AE47" s="22"/>
      <c r="AF47" s="1"/>
      <c r="AG47" s="1"/>
      <c r="AH47" s="115"/>
      <c r="AI47" s="1"/>
      <c r="AJ47" s="1"/>
    </row>
    <row r="48" spans="1:36" ht="12.75" customHeight="1" x14ac:dyDescent="0.25">
      <c r="A48" s="188" t="s">
        <v>75</v>
      </c>
      <c r="B48" s="188"/>
      <c r="C48" s="188"/>
      <c r="D48" s="188"/>
      <c r="E48" s="188"/>
      <c r="F48" s="188"/>
      <c r="G48" s="188"/>
      <c r="H48" s="188"/>
      <c r="I48" s="188"/>
      <c r="J48" s="188"/>
      <c r="K48" s="188"/>
      <c r="L48" s="188"/>
      <c r="M48" s="188"/>
      <c r="N48" s="188"/>
      <c r="O48" s="188"/>
      <c r="P48" s="188"/>
      <c r="Q48" s="76"/>
      <c r="R48" s="76"/>
      <c r="S48" s="76"/>
      <c r="T48" s="76"/>
      <c r="U48" s="76"/>
      <c r="V48" s="76"/>
      <c r="W48" s="76"/>
      <c r="X48" s="76"/>
      <c r="Y48" s="76"/>
      <c r="Z48" s="76"/>
      <c r="AA48" s="76"/>
      <c r="AB48" s="1"/>
      <c r="AC48" s="1"/>
      <c r="AD48" s="1"/>
      <c r="AE48" s="1"/>
      <c r="AF48" s="1"/>
      <c r="AG48" s="1"/>
      <c r="AH48" s="1"/>
      <c r="AI48" s="1"/>
      <c r="AJ48" s="1"/>
    </row>
    <row r="49" spans="1:36" ht="73.5" customHeight="1" x14ac:dyDescent="0.25">
      <c r="A49" s="188"/>
      <c r="B49" s="188"/>
      <c r="C49" s="188"/>
      <c r="D49" s="188"/>
      <c r="E49" s="188"/>
      <c r="F49" s="188"/>
      <c r="G49" s="188"/>
      <c r="H49" s="188"/>
      <c r="I49" s="188"/>
      <c r="J49" s="188"/>
      <c r="K49" s="188"/>
      <c r="L49" s="188"/>
      <c r="M49" s="188"/>
      <c r="N49" s="188"/>
      <c r="O49" s="188"/>
      <c r="P49" s="188"/>
      <c r="Q49" s="76"/>
      <c r="R49" s="76"/>
      <c r="S49" s="76"/>
      <c r="T49" s="76"/>
      <c r="U49" s="76"/>
      <c r="V49" s="76"/>
      <c r="W49" s="76"/>
      <c r="X49" s="76"/>
      <c r="Y49" s="76"/>
      <c r="Z49" s="76"/>
      <c r="AA49" s="76"/>
      <c r="AB49" s="1"/>
      <c r="AC49" s="1"/>
      <c r="AD49" s="1"/>
      <c r="AE49" s="1"/>
      <c r="AF49" s="1"/>
      <c r="AG49" s="1"/>
      <c r="AH49" s="1"/>
      <c r="AI49" s="1"/>
      <c r="AJ49" s="1"/>
    </row>
    <row r="50" spans="1:36" ht="15" customHeight="1" x14ac:dyDescent="0.25">
      <c r="A50" s="77" t="s">
        <v>76</v>
      </c>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1"/>
      <c r="AC50" s="1"/>
      <c r="AD50" s="1"/>
      <c r="AE50" s="1"/>
      <c r="AF50" s="1"/>
      <c r="AG50" s="1"/>
      <c r="AH50" s="1"/>
      <c r="AI50" s="1"/>
      <c r="AJ50" s="1"/>
    </row>
    <row r="51" spans="1:36" x14ac:dyDescent="0.25">
      <c r="A51" s="189"/>
      <c r="B51" s="189"/>
      <c r="C51" s="3"/>
      <c r="D51" s="3"/>
      <c r="E51" s="1"/>
      <c r="F51" s="1"/>
      <c r="G51" s="1"/>
      <c r="H51" s="1"/>
      <c r="I51" s="1"/>
      <c r="J51" s="1"/>
      <c r="K51" s="1"/>
      <c r="L51" s="1"/>
      <c r="M51" s="1"/>
      <c r="N51" s="1"/>
      <c r="O51" s="1"/>
      <c r="P51" s="1"/>
      <c r="Q51" s="1"/>
      <c r="R51" s="44"/>
      <c r="S51" s="44"/>
      <c r="T51" s="44"/>
      <c r="U51" s="44"/>
      <c r="V51" s="1"/>
      <c r="W51" s="1"/>
      <c r="X51" s="1"/>
      <c r="Y51" s="1"/>
      <c r="Z51" s="1"/>
      <c r="AA51" s="1"/>
      <c r="AB51" s="1"/>
      <c r="AC51" s="1"/>
      <c r="AD51" s="1"/>
      <c r="AE51" s="1"/>
      <c r="AF51" s="1"/>
      <c r="AG51" s="1"/>
      <c r="AH51" s="1"/>
      <c r="AI51" s="1"/>
      <c r="AJ51" s="1"/>
    </row>
    <row r="52" spans="1:36" ht="16.5" thickBot="1" x14ac:dyDescent="0.3">
      <c r="A52" s="78" t="s">
        <v>77</v>
      </c>
      <c r="B52" s="1"/>
      <c r="C52" s="1"/>
      <c r="D52" s="1"/>
      <c r="E52" s="1"/>
      <c r="F52" s="1"/>
      <c r="G52" s="1"/>
      <c r="H52" s="1"/>
      <c r="I52" s="1"/>
      <c r="J52" s="1"/>
      <c r="K52" s="1"/>
      <c r="L52" s="1"/>
      <c r="M52" s="1"/>
      <c r="N52" s="1"/>
      <c r="O52" s="1"/>
      <c r="P52" s="1"/>
      <c r="Q52" s="190"/>
      <c r="R52" s="190"/>
      <c r="S52" s="44"/>
      <c r="T52" s="190"/>
      <c r="U52" s="190"/>
      <c r="V52" s="1"/>
      <c r="W52" s="1"/>
      <c r="X52" s="1"/>
      <c r="Y52" s="1"/>
      <c r="Z52" s="1"/>
      <c r="AA52" s="1"/>
      <c r="AB52" s="1"/>
      <c r="AC52" s="1"/>
      <c r="AD52" s="1"/>
      <c r="AE52" s="1"/>
      <c r="AF52" s="1"/>
      <c r="AG52" s="1"/>
      <c r="AH52" s="1"/>
      <c r="AI52" s="1"/>
      <c r="AJ52" s="1"/>
    </row>
    <row r="53" spans="1:36" ht="15.75" thickBot="1" x14ac:dyDescent="0.3">
      <c r="A53" s="79"/>
      <c r="B53" s="1"/>
      <c r="C53" s="1"/>
      <c r="D53" s="1"/>
      <c r="E53" s="182">
        <f>G17-1</f>
        <v>2020</v>
      </c>
      <c r="F53" s="184"/>
      <c r="G53" s="1"/>
      <c r="H53" s="182">
        <f>G17</f>
        <v>2021</v>
      </c>
      <c r="I53" s="184"/>
      <c r="J53" s="1"/>
      <c r="K53" s="182">
        <f>J17</f>
        <v>2022</v>
      </c>
      <c r="L53" s="184"/>
      <c r="M53" s="1"/>
      <c r="N53" s="182">
        <f>M17</f>
        <v>2023</v>
      </c>
      <c r="O53" s="184"/>
      <c r="P53" s="1"/>
      <c r="Q53" s="182">
        <f>P17</f>
        <v>2024</v>
      </c>
      <c r="R53" s="184"/>
      <c r="S53" s="1"/>
      <c r="T53" s="182">
        <f>S17</f>
        <v>2025</v>
      </c>
      <c r="U53" s="184"/>
      <c r="V53" s="1"/>
      <c r="W53" s="182">
        <f>V17</f>
        <v>2026</v>
      </c>
      <c r="X53" s="184"/>
      <c r="Y53" s="1"/>
      <c r="Z53" s="182">
        <f>Y17</f>
        <v>2027</v>
      </c>
      <c r="AA53" s="184"/>
      <c r="AB53" s="1"/>
      <c r="AC53" s="182">
        <f>AB17</f>
        <v>2028</v>
      </c>
      <c r="AD53" s="184"/>
      <c r="AE53" s="1"/>
      <c r="AF53" s="182">
        <f>AE17</f>
        <v>2029</v>
      </c>
      <c r="AG53" s="184"/>
      <c r="AH53" s="1"/>
      <c r="AI53" s="196"/>
      <c r="AJ53" s="196"/>
    </row>
    <row r="54" spans="1:36" x14ac:dyDescent="0.25">
      <c r="A54" s="80" t="s">
        <v>78</v>
      </c>
      <c r="B54" s="1"/>
      <c r="C54" s="1"/>
      <c r="D54" s="1"/>
      <c r="E54" s="3" t="s">
        <v>53</v>
      </c>
      <c r="F54" s="17" t="s">
        <v>54</v>
      </c>
      <c r="G54" s="1"/>
      <c r="H54" s="3" t="s">
        <v>53</v>
      </c>
      <c r="I54" s="17" t="s">
        <v>54</v>
      </c>
      <c r="J54" s="1"/>
      <c r="K54" s="3" t="s">
        <v>53</v>
      </c>
      <c r="L54" s="17" t="s">
        <v>54</v>
      </c>
      <c r="M54" s="1"/>
      <c r="N54" s="3" t="s">
        <v>53</v>
      </c>
      <c r="O54" s="17" t="s">
        <v>54</v>
      </c>
      <c r="P54" s="1"/>
      <c r="Q54" s="3" t="s">
        <v>53</v>
      </c>
      <c r="R54" s="17" t="s">
        <v>54</v>
      </c>
      <c r="S54" s="1"/>
      <c r="T54" s="3" t="s">
        <v>53</v>
      </c>
      <c r="U54" s="17" t="s">
        <v>54</v>
      </c>
      <c r="V54" s="1"/>
      <c r="W54" s="3" t="s">
        <v>53</v>
      </c>
      <c r="X54" s="17" t="s">
        <v>54</v>
      </c>
      <c r="Y54" s="1"/>
      <c r="Z54" s="3" t="s">
        <v>53</v>
      </c>
      <c r="AA54" s="17" t="s">
        <v>54</v>
      </c>
      <c r="AB54" s="1"/>
      <c r="AC54" s="3" t="s">
        <v>53</v>
      </c>
      <c r="AD54" s="17" t="s">
        <v>54</v>
      </c>
      <c r="AE54" s="1"/>
      <c r="AF54" s="3" t="s">
        <v>53</v>
      </c>
      <c r="AG54" s="17" t="s">
        <v>54</v>
      </c>
      <c r="AH54" s="1"/>
      <c r="AI54" s="3"/>
      <c r="AJ54" s="17"/>
    </row>
    <row r="55" spans="1:36" x14ac:dyDescent="0.25">
      <c r="A55" s="81"/>
      <c r="B55" s="1"/>
      <c r="C55" s="1"/>
      <c r="D55" s="1"/>
      <c r="E55" s="3"/>
      <c r="F55" s="17"/>
      <c r="G55" s="1"/>
      <c r="H55" s="3"/>
      <c r="I55" s="17"/>
      <c r="J55" s="45"/>
      <c r="K55" s="3"/>
      <c r="L55" s="17"/>
      <c r="M55" s="45"/>
      <c r="N55" s="3"/>
      <c r="O55" s="17"/>
      <c r="P55" s="45"/>
      <c r="Q55" s="3"/>
      <c r="R55" s="17"/>
      <c r="S55" s="45"/>
      <c r="T55" s="3"/>
      <c r="U55" s="17"/>
      <c r="V55" s="45"/>
      <c r="W55" s="3"/>
      <c r="X55" s="17"/>
      <c r="Y55" s="45"/>
      <c r="Z55" s="3"/>
      <c r="AA55" s="17"/>
      <c r="AB55" s="45" t="s">
        <v>55</v>
      </c>
      <c r="AC55" s="3"/>
      <c r="AD55" s="17"/>
      <c r="AE55" s="45" t="s">
        <v>55</v>
      </c>
      <c r="AF55" s="3"/>
      <c r="AG55" s="17"/>
      <c r="AH55" s="45"/>
      <c r="AI55" s="3"/>
      <c r="AJ55" s="17"/>
    </row>
    <row r="56" spans="1:36" x14ac:dyDescent="0.25">
      <c r="A56" s="79" t="s">
        <v>79</v>
      </c>
      <c r="B56" s="1"/>
      <c r="C56" s="1"/>
      <c r="D56" s="1"/>
      <c r="E56" s="33">
        <f>E34</f>
        <v>0</v>
      </c>
      <c r="F56" s="83">
        <f>F34</f>
        <v>0</v>
      </c>
      <c r="G56" s="1"/>
      <c r="H56" s="33">
        <f>H34</f>
        <v>0</v>
      </c>
      <c r="I56" s="83">
        <f>I34</f>
        <v>0</v>
      </c>
      <c r="J56" s="33"/>
      <c r="K56" s="33">
        <f>K34</f>
        <v>0</v>
      </c>
      <c r="L56" s="83">
        <f>L34</f>
        <v>0</v>
      </c>
      <c r="M56" s="33"/>
      <c r="N56" s="33">
        <f>N34</f>
        <v>0</v>
      </c>
      <c r="O56" s="83">
        <f>O34</f>
        <v>0</v>
      </c>
      <c r="P56" s="33"/>
      <c r="Q56" s="33">
        <f>Q34</f>
        <v>6396.6590298746178</v>
      </c>
      <c r="R56" s="83">
        <f>R34</f>
        <v>100214.324801369</v>
      </c>
      <c r="S56" s="33"/>
      <c r="T56" s="33">
        <f>T34</f>
        <v>17787.798056416577</v>
      </c>
      <c r="U56" s="83">
        <f>U34</f>
        <v>278675.50288385979</v>
      </c>
      <c r="V56" s="33"/>
      <c r="W56" s="33">
        <f>W34</f>
        <v>23448.725907689917</v>
      </c>
      <c r="X56" s="83">
        <f>X34</f>
        <v>367363.37255380867</v>
      </c>
      <c r="Y56" s="33"/>
      <c r="Z56" s="33">
        <f>Z34</f>
        <v>33240.115391741499</v>
      </c>
      <c r="AA56" s="83">
        <f>AA34</f>
        <v>520761.80780395016</v>
      </c>
      <c r="AB56" s="33"/>
      <c r="AC56" s="33">
        <f>AC34</f>
        <v>48680.036071961156</v>
      </c>
      <c r="AD56" s="83">
        <f>AD34</f>
        <v>762653.89846072462</v>
      </c>
      <c r="AE56" s="33"/>
      <c r="AF56" s="33">
        <f>AF34</f>
        <v>74648.116118873149</v>
      </c>
      <c r="AG56" s="83">
        <f>AG34</f>
        <v>1169487.1525290126</v>
      </c>
      <c r="AH56" s="33"/>
      <c r="AI56" s="33"/>
      <c r="AJ56" s="83"/>
    </row>
    <row r="57" spans="1:36" x14ac:dyDescent="0.25">
      <c r="A57" s="79" t="s">
        <v>80</v>
      </c>
      <c r="B57" s="1"/>
      <c r="C57" s="1"/>
      <c r="D57" s="1"/>
      <c r="E57" s="114">
        <f>E38</f>
        <v>0</v>
      </c>
      <c r="F57" s="114">
        <f>F38</f>
        <v>0</v>
      </c>
      <c r="G57" s="1"/>
      <c r="H57" s="114">
        <f>H38</f>
        <v>0</v>
      </c>
      <c r="I57" s="114">
        <f>I38</f>
        <v>0</v>
      </c>
      <c r="J57" s="32"/>
      <c r="K57" s="114">
        <f>K38</f>
        <v>0</v>
      </c>
      <c r="L57" s="114">
        <f>L38</f>
        <v>0</v>
      </c>
      <c r="M57" s="32"/>
      <c r="N57" s="114">
        <f>N38</f>
        <v>0</v>
      </c>
      <c r="O57" s="114">
        <f>O38</f>
        <v>0</v>
      </c>
      <c r="P57" s="32"/>
      <c r="Q57" s="114">
        <f>Q38</f>
        <v>6951.6812618181802</v>
      </c>
      <c r="R57" s="114">
        <f>R38</f>
        <v>108909.67310181816</v>
      </c>
      <c r="S57" s="32"/>
      <c r="T57" s="114">
        <f>T38</f>
        <v>17853.819447272726</v>
      </c>
      <c r="U57" s="114">
        <f>U38</f>
        <v>279709.83800727269</v>
      </c>
      <c r="V57" s="32"/>
      <c r="W57" s="114">
        <f>W38</f>
        <v>24115.071872268003</v>
      </c>
      <c r="X57" s="114">
        <f>X38</f>
        <v>377802.79266553203</v>
      </c>
      <c r="Y57" s="32"/>
      <c r="Z57" s="114">
        <f>Z38</f>
        <v>34694.228423935165</v>
      </c>
      <c r="AA57" s="114">
        <f>AA38</f>
        <v>543542.91197498422</v>
      </c>
      <c r="AB57" s="32"/>
      <c r="AC57" s="114">
        <f>AC38</f>
        <v>51252.942210350746</v>
      </c>
      <c r="AD57" s="114">
        <f>AD38</f>
        <v>802962.76129549509</v>
      </c>
      <c r="AE57" s="32"/>
      <c r="AF57" s="114">
        <f>AF38</f>
        <v>78839.787536470103</v>
      </c>
      <c r="AG57" s="114">
        <f>AG38</f>
        <v>1235156.6714046982</v>
      </c>
      <c r="AH57" s="32"/>
      <c r="AI57" s="32"/>
      <c r="AJ57" s="32"/>
    </row>
    <row r="58" spans="1:36" x14ac:dyDescent="0.25">
      <c r="A58" s="79" t="s">
        <v>81</v>
      </c>
      <c r="B58" s="1"/>
      <c r="C58" s="1"/>
      <c r="D58" s="1"/>
      <c r="E58" s="32">
        <f>-E95*$E$19</f>
        <v>0</v>
      </c>
      <c r="F58" s="32">
        <f>-E95*$F$19</f>
        <v>0</v>
      </c>
      <c r="G58" s="1"/>
      <c r="H58" s="32">
        <f>-F95*$E$19</f>
        <v>0</v>
      </c>
      <c r="I58" s="32">
        <f>-F95*$F$19</f>
        <v>0</v>
      </c>
      <c r="J58" s="32"/>
      <c r="K58" s="32">
        <f>-G95*$E$19</f>
        <v>0</v>
      </c>
      <c r="L58" s="32">
        <f>-G95*$F$19</f>
        <v>0</v>
      </c>
      <c r="M58" s="32"/>
      <c r="N58" s="32">
        <f>-H95*$E$19</f>
        <v>0</v>
      </c>
      <c r="O58" s="32">
        <f>-H95*$F$19</f>
        <v>0</v>
      </c>
      <c r="P58" s="32"/>
      <c r="Q58" s="32">
        <f>-I95*$E$19</f>
        <v>-15293.698775999999</v>
      </c>
      <c r="R58" s="32">
        <f>-I95*$F$19</f>
        <v>-239601.28082399999</v>
      </c>
      <c r="S58" s="32"/>
      <c r="T58" s="32">
        <f>-J95*$E$19</f>
        <v>-38054.906881919997</v>
      </c>
      <c r="U58" s="32">
        <f>-J95*$F$19</f>
        <v>-596193.54115007992</v>
      </c>
      <c r="V58" s="32"/>
      <c r="W58" s="32">
        <f>-K95*$E$19</f>
        <v>-48785.26966635602</v>
      </c>
      <c r="X58" s="32">
        <f>-K95*$F$19</f>
        <v>-764302.55810624431</v>
      </c>
      <c r="Y58" s="32"/>
      <c r="Z58" s="32">
        <f>-L95*$E$19</f>
        <v>-68156.592506715286</v>
      </c>
      <c r="AA58" s="32">
        <f>-L95*$F$19</f>
        <v>-1067786.6159385394</v>
      </c>
      <c r="AB58" s="85"/>
      <c r="AC58" s="32">
        <f>-M95*$E$19</f>
        <v>-99133.235436292336</v>
      </c>
      <c r="AD58" s="32">
        <f>-M95*$F$19</f>
        <v>-1553087.3551685801</v>
      </c>
      <c r="AE58" s="32"/>
      <c r="AF58" s="32">
        <f>-N95*$E$19</f>
        <v>-151893.63631885152</v>
      </c>
      <c r="AG58" s="32">
        <f>-N95*$F$19</f>
        <v>-2379666.9689953406</v>
      </c>
      <c r="AH58" s="32"/>
      <c r="AI58" s="32"/>
      <c r="AJ58" s="32"/>
    </row>
    <row r="59" spans="1:36" x14ac:dyDescent="0.25">
      <c r="A59" s="81" t="s">
        <v>82</v>
      </c>
      <c r="B59" s="1"/>
      <c r="C59" s="1"/>
      <c r="D59" s="1"/>
      <c r="E59" s="130">
        <f>SUM(E56:E58)</f>
        <v>0</v>
      </c>
      <c r="F59" s="130">
        <f>SUM(F56:F58)</f>
        <v>0</v>
      </c>
      <c r="G59" s="1"/>
      <c r="H59" s="130">
        <f>SUM(H56:H58)</f>
        <v>0</v>
      </c>
      <c r="I59" s="130">
        <f>SUM(I56:I58)</f>
        <v>0</v>
      </c>
      <c r="J59" s="32"/>
      <c r="K59" s="130">
        <f>SUM(K56:K58)</f>
        <v>0</v>
      </c>
      <c r="L59" s="130">
        <f>SUM(L56:L58)</f>
        <v>0</v>
      </c>
      <c r="M59" s="32"/>
      <c r="N59" s="130">
        <f>SUM(N56:N58)</f>
        <v>0</v>
      </c>
      <c r="O59" s="130">
        <f>SUM(O56:O58)</f>
        <v>0</v>
      </c>
      <c r="P59" s="32"/>
      <c r="Q59" s="130">
        <f>SUM(Q56:Q58)</f>
        <v>-1945.3584843072003</v>
      </c>
      <c r="R59" s="130">
        <f>SUM(R56:R58)</f>
        <v>-30477.28292081281</v>
      </c>
      <c r="S59" s="32"/>
      <c r="T59" s="130">
        <f>SUM(T56:T58)</f>
        <v>-2413.2893782306928</v>
      </c>
      <c r="U59" s="130">
        <f>SUM(U56:U58)</f>
        <v>-37808.200258947443</v>
      </c>
      <c r="V59" s="32"/>
      <c r="W59" s="130">
        <f>SUM(W56:W58)</f>
        <v>-1221.4718863980961</v>
      </c>
      <c r="X59" s="130">
        <f>SUM(X56:X58)</f>
        <v>-19136.392886903603</v>
      </c>
      <c r="Y59" s="32"/>
      <c r="Z59" s="130">
        <f>SUM(Z56:Z58)</f>
        <v>-222.24869103862147</v>
      </c>
      <c r="AA59" s="130">
        <f>SUM(AA56:AA58)</f>
        <v>-3481.8961596048903</v>
      </c>
      <c r="AB59" s="85"/>
      <c r="AC59" s="130">
        <f>SUM(AC56:AC58)</f>
        <v>799.74284601956606</v>
      </c>
      <c r="AD59" s="130">
        <f>SUM(AD56:AD58)</f>
        <v>12529.304587639635</v>
      </c>
      <c r="AE59" s="32"/>
      <c r="AF59" s="130">
        <f>SUM(AF56:AF58)</f>
        <v>1594.2673364917282</v>
      </c>
      <c r="AG59" s="130">
        <f>SUM(AG56:AG58)</f>
        <v>24976.854938370176</v>
      </c>
      <c r="AH59" s="32"/>
      <c r="AI59" s="32"/>
      <c r="AJ59" s="32"/>
    </row>
    <row r="60" spans="1:36" x14ac:dyDescent="0.25">
      <c r="A60" s="79"/>
      <c r="B60" s="54">
        <f>B27</f>
        <v>2020</v>
      </c>
      <c r="C60" s="54">
        <f>C27</f>
        <v>2025</v>
      </c>
      <c r="D60" s="1"/>
      <c r="E60" s="32"/>
      <c r="F60" s="32"/>
      <c r="G60" s="1"/>
      <c r="H60" s="32"/>
      <c r="I60" s="32"/>
      <c r="J60" s="32"/>
      <c r="K60" s="32"/>
      <c r="L60" s="32"/>
      <c r="M60" s="32"/>
      <c r="N60" s="32"/>
      <c r="O60" s="32"/>
      <c r="P60" s="32"/>
      <c r="Q60" s="32"/>
      <c r="R60" s="32"/>
      <c r="S60" s="32"/>
      <c r="T60" s="32"/>
      <c r="U60" s="32"/>
      <c r="V60" s="32"/>
      <c r="W60" s="32"/>
      <c r="X60" s="32"/>
      <c r="Y60" s="32"/>
      <c r="Z60" s="32"/>
      <c r="AA60" s="32"/>
      <c r="AB60" s="85"/>
      <c r="AC60" s="32"/>
      <c r="AD60" s="32"/>
      <c r="AE60" s="32"/>
      <c r="AF60" s="32"/>
      <c r="AG60" s="32"/>
      <c r="AH60" s="32"/>
      <c r="AI60" s="32"/>
      <c r="AJ60" s="32"/>
    </row>
    <row r="61" spans="1:36" x14ac:dyDescent="0.25">
      <c r="A61" s="79" t="s">
        <v>83</v>
      </c>
      <c r="B61" s="119">
        <v>0.26500000000000001</v>
      </c>
      <c r="C61" s="119">
        <v>0.26500000000000001</v>
      </c>
      <c r="D61" s="44"/>
      <c r="E61" s="131">
        <f>IF(AND(E$53&gt;=$B$60, E$53&lt;$C$60),$B$61,$C$61)</f>
        <v>0.26500000000000001</v>
      </c>
      <c r="F61" s="131">
        <f>IF(AND(E$53&gt;=$B$60, E$53&lt;$C$60),$B$61,$C$61)</f>
        <v>0.26500000000000001</v>
      </c>
      <c r="G61" s="44"/>
      <c r="H61" s="131">
        <f>IF(AND(H$53&gt;=$B$60, H$53&lt;$C$60),$B$61,$C$61)</f>
        <v>0.26500000000000001</v>
      </c>
      <c r="I61" s="131">
        <f>IF(AND(H$53&gt;=$B$60, H$53&lt;$C$60),$B$61,$C$61)</f>
        <v>0.26500000000000001</v>
      </c>
      <c r="J61" s="85"/>
      <c r="K61" s="131">
        <f>IF(AND(K$53&gt;=$B$60, K$53&lt;$C$60),$B$61,$C$61)</f>
        <v>0.26500000000000001</v>
      </c>
      <c r="L61" s="131">
        <f>IF(AND(K$53&gt;=$B$60, K$53&lt;$C$60),$B$61,$C$61)</f>
        <v>0.26500000000000001</v>
      </c>
      <c r="M61" s="85"/>
      <c r="N61" s="131">
        <f>IF(AND(N$53&gt;=$B$60, N$53&lt;$C$60),$B$61,$C$61)</f>
        <v>0.26500000000000001</v>
      </c>
      <c r="O61" s="131">
        <f>IF(AND(N$53&gt;=$B$60, N$53&lt;$C$60),$B$61,$C$61)</f>
        <v>0.26500000000000001</v>
      </c>
      <c r="P61" s="85"/>
      <c r="Q61" s="131">
        <f>IF(AND(Q$53&gt;=$B$60, Q$53&lt;$C$60),$B$61,$C$61)</f>
        <v>0.26500000000000001</v>
      </c>
      <c r="R61" s="131">
        <f>IF(AND(Q$53&gt;=$B$60, Q$53&lt;$C$60),$B$61,$C$61)</f>
        <v>0.26500000000000001</v>
      </c>
      <c r="S61" s="85"/>
      <c r="T61" s="131">
        <f>IF(AND(T$53&gt;=$B$60, T$53&lt;$C$60),$B$61,$C$61)</f>
        <v>0.26500000000000001</v>
      </c>
      <c r="U61" s="131">
        <f>IF(AND(T$53&gt;=$B$60, T$53&lt;$C$60),$B$61,$C$61)</f>
        <v>0.26500000000000001</v>
      </c>
      <c r="V61" s="85"/>
      <c r="W61" s="131">
        <f>IF(AND(W$53&gt;=$B$60, W$53&lt;$C$60),$B$61,$C$61)</f>
        <v>0.26500000000000001</v>
      </c>
      <c r="X61" s="131">
        <f>IF(AND(W$53&gt;=$B$60, W$53&lt;$C$60),$B$61,$C$61)</f>
        <v>0.26500000000000001</v>
      </c>
      <c r="Y61" s="85"/>
      <c r="Z61" s="131">
        <f>IF(AND(Z$53&gt;=$B$60, Z$53&lt;$C$60),$B$61,$C$61)</f>
        <v>0.26500000000000001</v>
      </c>
      <c r="AA61" s="131">
        <f>IF(AND(Z$53&gt;=$B$60, Z$53&lt;$C$60),$B$61,$C$61)</f>
        <v>0.26500000000000001</v>
      </c>
      <c r="AB61" s="85"/>
      <c r="AC61" s="131">
        <f>IF(AND(AC$53&gt;=$B$60, AC$53&lt;$C$60),$B$61,$C$61)</f>
        <v>0.26500000000000001</v>
      </c>
      <c r="AD61" s="131">
        <f>IF(AND(AC$53&gt;=$B$60, AC$53&lt;$C$60),$B$61,$C$61)</f>
        <v>0.26500000000000001</v>
      </c>
      <c r="AE61" s="32"/>
      <c r="AF61" s="131">
        <f>IF(AND(AF$53&gt;=$B$60, AF$53&lt;$C$60),$B$61,$C$61)</f>
        <v>0.26500000000000001</v>
      </c>
      <c r="AG61" s="131">
        <f>IF(AND(AF$53&gt;=$B$60, AF$53&lt;$C$60),$B$61,$C$61)</f>
        <v>0.26500000000000001</v>
      </c>
      <c r="AH61" s="32"/>
      <c r="AI61" s="132"/>
      <c r="AJ61" s="132"/>
    </row>
    <row r="62" spans="1:3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x14ac:dyDescent="0.25">
      <c r="A63" s="79" t="s">
        <v>84</v>
      </c>
      <c r="B63" s="1"/>
      <c r="C63" s="1"/>
      <c r="D63" s="1"/>
      <c r="E63" s="133">
        <f>E59*E61</f>
        <v>0</v>
      </c>
      <c r="F63" s="133">
        <f>F59*F61</f>
        <v>0</v>
      </c>
      <c r="G63" s="1"/>
      <c r="H63" s="133">
        <f>H59*H61</f>
        <v>0</v>
      </c>
      <c r="I63" s="133">
        <f>I59*I61</f>
        <v>0</v>
      </c>
      <c r="J63" s="32"/>
      <c r="K63" s="133">
        <f>K59*K61</f>
        <v>0</v>
      </c>
      <c r="L63" s="133">
        <f>L59*L61</f>
        <v>0</v>
      </c>
      <c r="M63" s="32"/>
      <c r="N63" s="133">
        <f>N59*N61</f>
        <v>0</v>
      </c>
      <c r="O63" s="133">
        <f>O59*O61</f>
        <v>0</v>
      </c>
      <c r="P63" s="32"/>
      <c r="Q63" s="133">
        <f>Q59*Q61</f>
        <v>-515.51999834140815</v>
      </c>
      <c r="R63" s="133">
        <f>R59*R61</f>
        <v>-8076.4799740153949</v>
      </c>
      <c r="S63" s="32"/>
      <c r="T63" s="133">
        <f>T59*T61</f>
        <v>-639.52168523113357</v>
      </c>
      <c r="U63" s="133">
        <f>U59*U61</f>
        <v>-10019.173068621072</v>
      </c>
      <c r="V63" s="32"/>
      <c r="W63" s="133">
        <f>W59*W61</f>
        <v>-323.69004989549546</v>
      </c>
      <c r="X63" s="133">
        <f>X59*X61</f>
        <v>-5071.144115029455</v>
      </c>
      <c r="Y63" s="32"/>
      <c r="Z63" s="133">
        <f>Z59*Z61</f>
        <v>-58.895903125234696</v>
      </c>
      <c r="AA63" s="133">
        <f>AA59*AA61</f>
        <v>-922.70248229529602</v>
      </c>
      <c r="AB63" s="32"/>
      <c r="AC63" s="133">
        <f>AC59*AC61</f>
        <v>211.93185419518502</v>
      </c>
      <c r="AD63" s="133">
        <f>AD59*AD61</f>
        <v>3320.2657157245035</v>
      </c>
      <c r="AE63" s="32"/>
      <c r="AF63" s="133">
        <f>AF59*AF61</f>
        <v>422.48084417030799</v>
      </c>
      <c r="AG63" s="133">
        <f>AG59*AG61</f>
        <v>6618.8665586680972</v>
      </c>
      <c r="AH63" s="32"/>
      <c r="AI63" s="134"/>
      <c r="AJ63" s="134"/>
    </row>
    <row r="64" spans="1:36" x14ac:dyDescent="0.25">
      <c r="A64" s="89" t="s">
        <v>85</v>
      </c>
      <c r="B64" s="1"/>
      <c r="C64" s="1"/>
      <c r="D64" s="1"/>
      <c r="E64" s="79"/>
      <c r="F64" s="79"/>
      <c r="G64" s="1"/>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row>
    <row r="65" spans="1:36" x14ac:dyDescent="0.25">
      <c r="A65" s="79" t="s">
        <v>84</v>
      </c>
      <c r="B65" s="1"/>
      <c r="C65" s="1"/>
      <c r="D65" s="1"/>
      <c r="E65" s="135">
        <f>E63/(1-E61)</f>
        <v>0</v>
      </c>
      <c r="F65" s="135">
        <f>F63/(1-F61)</f>
        <v>0</v>
      </c>
      <c r="G65" s="1"/>
      <c r="H65" s="135">
        <f>H63/(1-H61)</f>
        <v>0</v>
      </c>
      <c r="I65" s="135">
        <f>I63/(1-I61)</f>
        <v>0</v>
      </c>
      <c r="J65" s="134"/>
      <c r="K65" s="135">
        <f>K63/(1-K61)</f>
        <v>0</v>
      </c>
      <c r="L65" s="135">
        <f>L63/(1-L61)</f>
        <v>0</v>
      </c>
      <c r="M65" s="134"/>
      <c r="N65" s="135">
        <f>N63/(1-N61)</f>
        <v>0</v>
      </c>
      <c r="O65" s="135">
        <f>O63/(1-O61)</f>
        <v>0</v>
      </c>
      <c r="P65" s="134"/>
      <c r="Q65" s="135">
        <f>Q63/(1-Q61)</f>
        <v>-701.38775284545329</v>
      </c>
      <c r="R65" s="135">
        <f>R63/(1-R61)</f>
        <v>-10988.408127912102</v>
      </c>
      <c r="S65" s="134"/>
      <c r="T65" s="135">
        <f>T63/(1-T61)</f>
        <v>-870.09753092671235</v>
      </c>
      <c r="U65" s="135">
        <f>U63/(1-U61)</f>
        <v>-13631.527984518465</v>
      </c>
      <c r="V65" s="134"/>
      <c r="W65" s="135">
        <f>W63/(1-W61)</f>
        <v>-440.39462570815709</v>
      </c>
      <c r="X65" s="135">
        <f>X63/(1-X61)</f>
        <v>-6899.5158027611633</v>
      </c>
      <c r="Y65" s="134"/>
      <c r="Z65" s="135">
        <f>Z63/(1-Z61)</f>
        <v>-80.130480442496193</v>
      </c>
      <c r="AA65" s="135">
        <f>AA63/(1-AA61)</f>
        <v>-1255.3775269323755</v>
      </c>
      <c r="AB65" s="134"/>
      <c r="AC65" s="135">
        <f>AC63/(1-AC61)</f>
        <v>288.34265876895921</v>
      </c>
      <c r="AD65" s="135">
        <f>AD63/(1-AD61)</f>
        <v>4517.36832071361</v>
      </c>
      <c r="AE65" s="134"/>
      <c r="AF65" s="135">
        <f>AF63/(1-AF61)</f>
        <v>574.8038696194667</v>
      </c>
      <c r="AG65" s="135">
        <f>AG63/(1-AG61)</f>
        <v>9005.2606240382283</v>
      </c>
      <c r="AH65" s="134"/>
      <c r="AI65" s="134"/>
      <c r="AJ65" s="134"/>
    </row>
    <row r="66" spans="1:36" x14ac:dyDescent="0.25">
      <c r="A66" s="81" t="s">
        <v>86</v>
      </c>
      <c r="B66" s="1"/>
      <c r="C66" s="1"/>
      <c r="D66" s="1"/>
      <c r="E66" s="136">
        <f>+E65</f>
        <v>0</v>
      </c>
      <c r="F66" s="136">
        <f>+F65</f>
        <v>0</v>
      </c>
      <c r="G66" s="1"/>
      <c r="H66" s="136">
        <f>+H65</f>
        <v>0</v>
      </c>
      <c r="I66" s="136">
        <f>+I65</f>
        <v>0</v>
      </c>
      <c r="J66" s="137"/>
      <c r="K66" s="136">
        <f>+K65</f>
        <v>0</v>
      </c>
      <c r="L66" s="136">
        <f>+L65</f>
        <v>0</v>
      </c>
      <c r="M66" s="137"/>
      <c r="N66" s="136">
        <f>+N65</f>
        <v>0</v>
      </c>
      <c r="O66" s="136">
        <f>+O65</f>
        <v>0</v>
      </c>
      <c r="P66" s="137"/>
      <c r="Q66" s="136">
        <f>+Q65</f>
        <v>-701.38775284545329</v>
      </c>
      <c r="R66" s="136">
        <f>+R65</f>
        <v>-10988.408127912102</v>
      </c>
      <c r="S66" s="137"/>
      <c r="T66" s="136">
        <f>+T65</f>
        <v>-870.09753092671235</v>
      </c>
      <c r="U66" s="136">
        <f>+U65</f>
        <v>-13631.527984518465</v>
      </c>
      <c r="V66" s="137"/>
      <c r="W66" s="136">
        <f>+W65</f>
        <v>-440.39462570815709</v>
      </c>
      <c r="X66" s="136">
        <f>+X65</f>
        <v>-6899.5158027611633</v>
      </c>
      <c r="Y66" s="137"/>
      <c r="Z66" s="136">
        <f>+Z65</f>
        <v>-80.130480442496193</v>
      </c>
      <c r="AA66" s="136">
        <f>+AA65</f>
        <v>-1255.3775269323755</v>
      </c>
      <c r="AB66" s="137"/>
      <c r="AC66" s="136">
        <f>+AC65</f>
        <v>288.34265876895921</v>
      </c>
      <c r="AD66" s="136">
        <f>+AD65</f>
        <v>4517.36832071361</v>
      </c>
      <c r="AE66" s="137"/>
      <c r="AF66" s="136">
        <f>+AF65</f>
        <v>574.8038696194667</v>
      </c>
      <c r="AG66" s="136">
        <f>+AG65</f>
        <v>9005.2606240382283</v>
      </c>
      <c r="AH66" s="137"/>
      <c r="AI66" s="138"/>
      <c r="AJ66" s="138"/>
    </row>
    <row r="67" spans="1:36" x14ac:dyDescent="0.25">
      <c r="A67" s="1"/>
      <c r="B67" s="77"/>
      <c r="C67" s="77"/>
      <c r="D67" s="77"/>
      <c r="E67" s="77"/>
      <c r="F67" s="77"/>
      <c r="G67" s="77"/>
      <c r="H67" s="77"/>
      <c r="I67" s="77"/>
      <c r="J67" s="77"/>
      <c r="K67" s="77"/>
      <c r="L67" s="77"/>
      <c r="M67" s="77"/>
      <c r="N67" s="77"/>
      <c r="O67" s="77"/>
      <c r="P67" s="77"/>
      <c r="Q67" s="77"/>
      <c r="R67" s="94"/>
      <c r="S67" s="94"/>
      <c r="T67" s="94"/>
      <c r="U67" s="94"/>
      <c r="V67" s="1"/>
      <c r="W67" s="1"/>
      <c r="X67" s="1"/>
      <c r="Y67" s="1"/>
      <c r="Z67" s="1"/>
      <c r="AA67" s="1"/>
      <c r="AB67" s="1"/>
      <c r="AC67" s="1"/>
      <c r="AD67" s="1"/>
      <c r="AE67" s="1"/>
      <c r="AF67" s="1"/>
      <c r="AG67" s="1"/>
      <c r="AH67" s="1"/>
      <c r="AI67" s="1"/>
      <c r="AJ67" s="1"/>
    </row>
    <row r="68" spans="1:36" ht="15.75" thickBot="1" x14ac:dyDescent="0.3">
      <c r="A68" s="1"/>
      <c r="B68" s="77"/>
      <c r="C68" s="77"/>
      <c r="D68" s="77"/>
      <c r="E68" s="77"/>
      <c r="F68" s="77"/>
      <c r="G68" s="77"/>
      <c r="H68" s="77"/>
      <c r="I68" s="77"/>
      <c r="J68" s="95" t="s">
        <v>28</v>
      </c>
      <c r="K68" s="77"/>
      <c r="L68" s="77"/>
      <c r="M68" s="77"/>
      <c r="N68" s="77"/>
      <c r="O68" s="77"/>
      <c r="P68" s="77"/>
      <c r="Q68" s="77"/>
      <c r="R68" s="94"/>
      <c r="S68" s="94"/>
      <c r="T68" s="94"/>
      <c r="U68" s="94"/>
      <c r="V68" s="1"/>
      <c r="W68" s="1"/>
      <c r="X68" s="1"/>
      <c r="Y68" s="1"/>
      <c r="Z68" s="1"/>
      <c r="AA68" s="1"/>
      <c r="AB68" s="1"/>
      <c r="AC68" s="1"/>
      <c r="AD68" s="1"/>
      <c r="AE68" s="1"/>
      <c r="AF68" s="1"/>
      <c r="AG68" s="1"/>
      <c r="AH68" s="1"/>
      <c r="AI68" s="1"/>
      <c r="AJ68" s="1"/>
    </row>
    <row r="69" spans="1:36" ht="16.5" thickBot="1" x14ac:dyDescent="0.3">
      <c r="A69" s="96"/>
      <c r="B69" s="96"/>
      <c r="C69" s="96"/>
      <c r="D69" s="96"/>
      <c r="E69" s="139">
        <f>F69-1</f>
        <v>2020</v>
      </c>
      <c r="F69" s="139">
        <f>G69-1</f>
        <v>2021</v>
      </c>
      <c r="G69" s="139">
        <f>H69-1</f>
        <v>2022</v>
      </c>
      <c r="H69" s="139">
        <f>I69-1</f>
        <v>2023</v>
      </c>
      <c r="I69" s="139">
        <f>J69-1</f>
        <v>2024</v>
      </c>
      <c r="J69" s="140">
        <v>2025</v>
      </c>
      <c r="K69" s="141">
        <f>J69+1</f>
        <v>2026</v>
      </c>
      <c r="L69" s="141">
        <f>K69+1</f>
        <v>2027</v>
      </c>
      <c r="M69" s="141">
        <f>L69+1</f>
        <v>2028</v>
      </c>
      <c r="N69" s="139">
        <f>M69+1</f>
        <v>2029</v>
      </c>
      <c r="O69" s="142"/>
      <c r="Q69" s="1"/>
      <c r="R69" s="12"/>
      <c r="S69" s="1"/>
      <c r="T69" s="1"/>
      <c r="U69" s="1"/>
      <c r="V69" s="1"/>
      <c r="W69" s="1"/>
      <c r="X69" s="1"/>
      <c r="Y69" s="1"/>
      <c r="Z69" s="1"/>
      <c r="AA69" s="1"/>
    </row>
    <row r="70" spans="1:36" x14ac:dyDescent="0.25">
      <c r="A70" s="98" t="s">
        <v>87</v>
      </c>
      <c r="B70" s="99"/>
      <c r="C70" s="99"/>
      <c r="D70" s="99"/>
      <c r="E70" s="99"/>
      <c r="F70" s="99"/>
      <c r="G70" s="99"/>
      <c r="H70" s="99"/>
      <c r="I70" s="143"/>
      <c r="J70" s="143"/>
      <c r="K70" s="143"/>
      <c r="L70" s="1"/>
      <c r="M70" s="143"/>
      <c r="N70" s="1"/>
      <c r="O70" s="1"/>
      <c r="Q70" s="1"/>
      <c r="R70" s="144"/>
      <c r="S70" s="145"/>
      <c r="T70" s="1"/>
      <c r="U70" s="1"/>
      <c r="V70" s="1"/>
      <c r="W70" s="1"/>
      <c r="X70" s="1"/>
      <c r="Y70" s="1"/>
      <c r="Z70" s="1"/>
      <c r="AA70" s="1"/>
    </row>
    <row r="71" spans="1:36" x14ac:dyDescent="0.25">
      <c r="A71" s="146" t="s">
        <v>88</v>
      </c>
      <c r="B71" s="161">
        <v>27.5</v>
      </c>
      <c r="C71" s="99"/>
      <c r="F71" s="148"/>
      <c r="G71" s="148"/>
      <c r="H71" s="148"/>
      <c r="J71" s="114"/>
      <c r="K71" s="114"/>
      <c r="L71" s="1"/>
      <c r="M71" s="114"/>
      <c r="N71" s="1"/>
      <c r="O71" s="1"/>
      <c r="Q71" s="1"/>
      <c r="R71" s="1"/>
      <c r="S71" s="1"/>
      <c r="T71" s="1"/>
      <c r="U71" s="1"/>
      <c r="V71" s="1"/>
      <c r="W71" s="1"/>
      <c r="X71" s="1"/>
      <c r="Y71" s="1"/>
      <c r="Z71" s="1"/>
      <c r="AA71" s="1"/>
    </row>
    <row r="72" spans="1:36" x14ac:dyDescent="0.25">
      <c r="A72" s="96" t="s">
        <v>89</v>
      </c>
      <c r="B72" s="96"/>
      <c r="C72" s="96"/>
      <c r="D72" s="96"/>
      <c r="E72" s="149">
        <v>0</v>
      </c>
      <c r="F72" s="130">
        <f t="shared" ref="F72:N72" si="6">E74</f>
        <v>0</v>
      </c>
      <c r="G72" s="130">
        <f t="shared" si="6"/>
        <v>0</v>
      </c>
      <c r="H72" s="130">
        <f t="shared" si="6"/>
        <v>0</v>
      </c>
      <c r="I72" s="130">
        <f t="shared" si="6"/>
        <v>0</v>
      </c>
      <c r="J72" s="130">
        <f t="shared" si="6"/>
        <v>6372374.4899999993</v>
      </c>
      <c r="K72" s="130">
        <f t="shared" si="6"/>
        <v>9993626.6699999981</v>
      </c>
      <c r="L72" s="130">
        <f t="shared" si="6"/>
        <v>12111855.879579006</v>
      </c>
      <c r="M72" s="130">
        <f t="shared" si="6"/>
        <v>19691186.842361562</v>
      </c>
      <c r="N72" s="130">
        <f t="shared" si="6"/>
        <v>27290676.850459956</v>
      </c>
      <c r="O72" s="32"/>
      <c r="Q72" s="1"/>
      <c r="R72" s="1"/>
      <c r="S72" s="1"/>
      <c r="T72" s="1"/>
      <c r="U72" s="1"/>
      <c r="V72" s="1"/>
      <c r="W72" s="1"/>
      <c r="X72" s="1"/>
      <c r="Y72" s="1"/>
      <c r="Z72" s="1"/>
      <c r="AA72" s="1"/>
    </row>
    <row r="73" spans="1:36" x14ac:dyDescent="0.25">
      <c r="A73" s="96" t="s">
        <v>90</v>
      </c>
      <c r="B73" s="96"/>
      <c r="C73" s="96"/>
      <c r="D73" s="96"/>
      <c r="E73" s="143">
        <v>0</v>
      </c>
      <c r="F73" s="143">
        <v>0</v>
      </c>
      <c r="G73" s="143">
        <v>0</v>
      </c>
      <c r="H73" s="143">
        <v>0</v>
      </c>
      <c r="I73" s="143">
        <f>'App.2-FA Proposed REG ISA'!L63</f>
        <v>6372374.4899999993</v>
      </c>
      <c r="J73" s="143">
        <f>'App.2-FA Proposed REG ISA'!M63</f>
        <v>3621252.1799999997</v>
      </c>
      <c r="K73" s="143">
        <f>'App.2-FA Proposed REG ISA'!N63</f>
        <v>2118229.2095790072</v>
      </c>
      <c r="L73" s="143">
        <f>'App.2-FA Proposed REG ISA'!O63</f>
        <v>7579330.9627825581</v>
      </c>
      <c r="M73" s="143">
        <f>'App.2-FA Proposed REG ISA'!P63</f>
        <v>7599490.0080983946</v>
      </c>
      <c r="N73" s="143">
        <f>'App.2-FA Proposed REG ISA'!Q63</f>
        <v>17688451.540844347</v>
      </c>
      <c r="O73" s="33"/>
      <c r="Q73" s="1"/>
      <c r="R73" s="1"/>
      <c r="S73" s="1"/>
      <c r="T73" s="1"/>
      <c r="U73" s="105"/>
      <c r="V73" s="1"/>
      <c r="W73" s="1"/>
      <c r="X73" s="1"/>
      <c r="Y73" s="1"/>
      <c r="Z73" s="1"/>
      <c r="AA73" s="1"/>
    </row>
    <row r="74" spans="1:36" x14ac:dyDescent="0.25">
      <c r="A74" s="96" t="s">
        <v>91</v>
      </c>
      <c r="B74" s="96"/>
      <c r="C74" s="96"/>
      <c r="D74" s="96"/>
      <c r="E74" s="130">
        <f t="shared" ref="E74:N74" si="7">SUM(E72:E73)</f>
        <v>0</v>
      </c>
      <c r="F74" s="130">
        <f t="shared" si="7"/>
        <v>0</v>
      </c>
      <c r="G74" s="130">
        <f t="shared" si="7"/>
        <v>0</v>
      </c>
      <c r="H74" s="130">
        <f t="shared" si="7"/>
        <v>0</v>
      </c>
      <c r="I74" s="130">
        <f t="shared" si="7"/>
        <v>6372374.4899999993</v>
      </c>
      <c r="J74" s="130">
        <f t="shared" si="7"/>
        <v>9993626.6699999981</v>
      </c>
      <c r="K74" s="130">
        <f t="shared" si="7"/>
        <v>12111855.879579006</v>
      </c>
      <c r="L74" s="130">
        <f t="shared" si="7"/>
        <v>19691186.842361562</v>
      </c>
      <c r="M74" s="130">
        <f t="shared" si="7"/>
        <v>27290676.850459956</v>
      </c>
      <c r="N74" s="130">
        <f t="shared" si="7"/>
        <v>44979128.391304299</v>
      </c>
      <c r="O74" s="32"/>
      <c r="Q74" s="1"/>
      <c r="R74" s="1"/>
      <c r="S74" s="1"/>
      <c r="T74" s="1"/>
      <c r="U74" s="1"/>
      <c r="V74" s="1"/>
      <c r="W74" s="1"/>
      <c r="X74" s="1"/>
      <c r="Y74" s="1"/>
      <c r="Z74" s="1"/>
      <c r="AA74" s="1"/>
    </row>
    <row r="75" spans="1:36" x14ac:dyDescent="0.25">
      <c r="A75" s="96"/>
      <c r="B75" s="96"/>
      <c r="C75" s="96"/>
      <c r="D75" s="96"/>
      <c r="E75" s="32"/>
      <c r="F75" s="32"/>
      <c r="G75" s="32"/>
      <c r="H75" s="32"/>
      <c r="I75" s="32"/>
      <c r="J75" s="32"/>
      <c r="K75" s="114"/>
      <c r="L75" s="1"/>
      <c r="M75" s="114"/>
      <c r="N75" s="1"/>
      <c r="O75" s="1"/>
      <c r="Q75" s="1"/>
      <c r="R75" s="1"/>
      <c r="S75" s="1"/>
      <c r="T75" s="1"/>
      <c r="U75" s="1"/>
      <c r="V75" s="1"/>
      <c r="W75" s="1"/>
      <c r="X75" s="1"/>
      <c r="Y75" s="1"/>
      <c r="Z75" s="1"/>
      <c r="AA75" s="1"/>
    </row>
    <row r="76" spans="1:36" x14ac:dyDescent="0.25">
      <c r="A76" s="96" t="s">
        <v>92</v>
      </c>
      <c r="B76" s="96"/>
      <c r="C76" s="96"/>
      <c r="D76" s="96"/>
      <c r="E76" s="159">
        <v>0</v>
      </c>
      <c r="F76" s="130">
        <f>+E79</f>
        <v>0</v>
      </c>
      <c r="G76" s="130">
        <f t="shared" ref="G76:N76" si="8">+F79</f>
        <v>0</v>
      </c>
      <c r="H76" s="130">
        <f t="shared" si="8"/>
        <v>0</v>
      </c>
      <c r="I76" s="130">
        <f t="shared" si="8"/>
        <v>0</v>
      </c>
      <c r="J76" s="130">
        <f t="shared" si="8"/>
        <v>115861.35436363635</v>
      </c>
      <c r="K76" s="130">
        <f t="shared" si="8"/>
        <v>413425.01181818178</v>
      </c>
      <c r="L76" s="130">
        <f t="shared" si="8"/>
        <v>815342.8763559818</v>
      </c>
      <c r="M76" s="130">
        <f t="shared" si="8"/>
        <v>1393580.0167549013</v>
      </c>
      <c r="N76" s="130">
        <f t="shared" si="8"/>
        <v>2247795.7202607468</v>
      </c>
      <c r="O76" s="32"/>
      <c r="Q76" s="1"/>
      <c r="R76" s="1"/>
      <c r="S76" s="1"/>
      <c r="T76" s="1"/>
      <c r="U76" s="1"/>
      <c r="V76" s="1"/>
      <c r="W76" s="1"/>
      <c r="X76" s="1"/>
      <c r="Y76" s="1"/>
      <c r="Z76" s="1"/>
      <c r="AA76" s="1"/>
    </row>
    <row r="77" spans="1:36" x14ac:dyDescent="0.25">
      <c r="A77" s="96" t="s">
        <v>93</v>
      </c>
      <c r="B77" s="96"/>
      <c r="C77" s="96"/>
      <c r="D77" s="96"/>
      <c r="E77" s="32">
        <f>IF(ISERROR(E72/$B$71), 0, E72/$B$71)</f>
        <v>0</v>
      </c>
      <c r="F77" s="32">
        <f t="shared" ref="F77:N77" si="9">IF(ISERROR(F72/$B$71), 0, F72/$B$71)</f>
        <v>0</v>
      </c>
      <c r="G77" s="32">
        <f t="shared" si="9"/>
        <v>0</v>
      </c>
      <c r="H77" s="32">
        <f t="shared" si="9"/>
        <v>0</v>
      </c>
      <c r="I77" s="32">
        <f t="shared" si="9"/>
        <v>0</v>
      </c>
      <c r="J77" s="32">
        <f t="shared" si="9"/>
        <v>231722.70872727269</v>
      </c>
      <c r="K77" s="32">
        <f t="shared" si="9"/>
        <v>363404.60618181812</v>
      </c>
      <c r="L77" s="32">
        <f t="shared" si="9"/>
        <v>440431.12289378204</v>
      </c>
      <c r="M77" s="32">
        <f t="shared" si="9"/>
        <v>716043.15790405683</v>
      </c>
      <c r="N77" s="32">
        <f t="shared" si="9"/>
        <v>992388.24910763477</v>
      </c>
      <c r="O77" s="32"/>
      <c r="Q77" s="1"/>
      <c r="R77" s="1"/>
      <c r="S77" s="1"/>
      <c r="T77" s="1"/>
      <c r="U77" s="1"/>
      <c r="V77" s="1"/>
      <c r="W77" s="1"/>
      <c r="X77" s="1"/>
      <c r="Y77" s="1"/>
      <c r="Z77" s="1"/>
      <c r="AA77" s="1"/>
    </row>
    <row r="78" spans="1:36" x14ac:dyDescent="0.25">
      <c r="A78" s="96" t="s">
        <v>94</v>
      </c>
      <c r="B78" s="1"/>
      <c r="C78" s="1"/>
      <c r="D78" s="1"/>
      <c r="E78" s="114">
        <f>E73/$B$71/2</f>
        <v>0</v>
      </c>
      <c r="F78" s="114">
        <f t="shared" ref="F78:N78" si="10">F73/$B$71/2</f>
        <v>0</v>
      </c>
      <c r="G78" s="114">
        <f t="shared" si="10"/>
        <v>0</v>
      </c>
      <c r="H78" s="114">
        <f t="shared" si="10"/>
        <v>0</v>
      </c>
      <c r="I78" s="114">
        <f t="shared" si="10"/>
        <v>115861.35436363635</v>
      </c>
      <c r="J78" s="114">
        <f t="shared" si="10"/>
        <v>65840.948727272727</v>
      </c>
      <c r="K78" s="114">
        <f t="shared" si="10"/>
        <v>38513.258355981947</v>
      </c>
      <c r="L78" s="114">
        <f t="shared" si="10"/>
        <v>137806.01750513742</v>
      </c>
      <c r="M78" s="114">
        <f t="shared" si="10"/>
        <v>138172.545601789</v>
      </c>
      <c r="N78" s="114">
        <f t="shared" si="10"/>
        <v>321608.20983353356</v>
      </c>
      <c r="O78" s="32"/>
      <c r="Q78" s="1"/>
      <c r="R78" s="1"/>
      <c r="S78" s="1"/>
      <c r="T78" s="1"/>
      <c r="U78" s="1"/>
      <c r="V78" s="1"/>
      <c r="W78" s="1"/>
      <c r="X78" s="1"/>
      <c r="Y78" s="1"/>
      <c r="Z78" s="1"/>
      <c r="AA78" s="1"/>
    </row>
    <row r="79" spans="1:36" x14ac:dyDescent="0.25">
      <c r="A79" s="96" t="s">
        <v>95</v>
      </c>
      <c r="B79" s="96"/>
      <c r="C79" s="96"/>
      <c r="D79" s="96"/>
      <c r="E79" s="130">
        <f t="shared" ref="E79:N79" si="11">SUM(E76+E77+E78)</f>
        <v>0</v>
      </c>
      <c r="F79" s="130">
        <f t="shared" si="11"/>
        <v>0</v>
      </c>
      <c r="G79" s="130">
        <f t="shared" si="11"/>
        <v>0</v>
      </c>
      <c r="H79" s="130">
        <f t="shared" si="11"/>
        <v>0</v>
      </c>
      <c r="I79" s="130">
        <f t="shared" si="11"/>
        <v>115861.35436363635</v>
      </c>
      <c r="J79" s="130">
        <f t="shared" si="11"/>
        <v>413425.01181818178</v>
      </c>
      <c r="K79" s="130">
        <f t="shared" si="11"/>
        <v>815342.8763559818</v>
      </c>
      <c r="L79" s="130">
        <f t="shared" si="11"/>
        <v>1393580.0167549013</v>
      </c>
      <c r="M79" s="130">
        <f t="shared" si="11"/>
        <v>2247795.7202607468</v>
      </c>
      <c r="N79" s="130">
        <f t="shared" si="11"/>
        <v>3561792.1792019149</v>
      </c>
      <c r="O79" s="32"/>
      <c r="Q79" s="1"/>
      <c r="R79" s="1"/>
      <c r="S79" s="1"/>
      <c r="T79" s="1"/>
      <c r="U79" s="1"/>
      <c r="V79" s="1"/>
      <c r="W79" s="1"/>
      <c r="X79" s="1"/>
      <c r="Y79" s="1"/>
      <c r="Z79" s="1"/>
      <c r="AA79" s="1"/>
    </row>
    <row r="80" spans="1:36" x14ac:dyDescent="0.25">
      <c r="A80" s="96"/>
      <c r="B80" s="96"/>
      <c r="C80" s="96"/>
      <c r="D80" s="96"/>
      <c r="E80" s="114"/>
      <c r="F80" s="114"/>
      <c r="G80" s="114"/>
      <c r="H80" s="114"/>
      <c r="I80" s="114"/>
      <c r="J80" s="114"/>
      <c r="K80" s="114"/>
      <c r="L80" s="114"/>
      <c r="M80" s="114"/>
      <c r="N80" s="114"/>
      <c r="O80" s="32"/>
      <c r="Q80" s="1"/>
      <c r="R80" s="1"/>
      <c r="S80" s="1"/>
      <c r="T80" s="105"/>
      <c r="U80" s="1"/>
      <c r="V80" s="1"/>
      <c r="W80" s="1"/>
      <c r="X80" s="1"/>
      <c r="Y80" s="1"/>
      <c r="Z80" s="1"/>
      <c r="AA80" s="1"/>
    </row>
    <row r="81" spans="1:27" x14ac:dyDescent="0.25">
      <c r="A81" s="96" t="s">
        <v>96</v>
      </c>
      <c r="B81" s="96"/>
      <c r="C81" s="96"/>
      <c r="D81" s="96"/>
      <c r="E81" s="114">
        <f t="shared" ref="E81:N81" si="12">E72-E76</f>
        <v>0</v>
      </c>
      <c r="F81" s="114">
        <f t="shared" si="12"/>
        <v>0</v>
      </c>
      <c r="G81" s="114">
        <f t="shared" si="12"/>
        <v>0</v>
      </c>
      <c r="H81" s="114">
        <f t="shared" si="12"/>
        <v>0</v>
      </c>
      <c r="I81" s="114">
        <f t="shared" si="12"/>
        <v>0</v>
      </c>
      <c r="J81" s="114">
        <f t="shared" si="12"/>
        <v>6256513.1356363632</v>
      </c>
      <c r="K81" s="114">
        <f t="shared" si="12"/>
        <v>9580201.6581818163</v>
      </c>
      <c r="L81" s="114">
        <f t="shared" si="12"/>
        <v>11296513.003223024</v>
      </c>
      <c r="M81" s="114">
        <f t="shared" si="12"/>
        <v>18297606.825606659</v>
      </c>
      <c r="N81" s="114">
        <f t="shared" si="12"/>
        <v>25042881.130199209</v>
      </c>
      <c r="O81" s="32"/>
      <c r="Q81" s="1"/>
      <c r="R81" s="1"/>
      <c r="S81" s="1"/>
      <c r="T81" s="1"/>
      <c r="U81" s="1"/>
      <c r="V81" s="1"/>
      <c r="W81" s="1"/>
      <c r="X81" s="1"/>
      <c r="Y81" s="1"/>
      <c r="Z81" s="1"/>
      <c r="AA81" s="1"/>
    </row>
    <row r="82" spans="1:27" x14ac:dyDescent="0.25">
      <c r="A82" s="96" t="s">
        <v>97</v>
      </c>
      <c r="B82" s="96"/>
      <c r="C82" s="96"/>
      <c r="D82" s="96"/>
      <c r="E82" s="130">
        <f t="shared" ref="E82:N82" si="13">E74-E79</f>
        <v>0</v>
      </c>
      <c r="F82" s="130">
        <f t="shared" si="13"/>
        <v>0</v>
      </c>
      <c r="G82" s="130">
        <f t="shared" si="13"/>
        <v>0</v>
      </c>
      <c r="H82" s="130">
        <f t="shared" si="13"/>
        <v>0</v>
      </c>
      <c r="I82" s="130">
        <f t="shared" si="13"/>
        <v>6256513.1356363632</v>
      </c>
      <c r="J82" s="130">
        <f t="shared" si="13"/>
        <v>9580201.6581818163</v>
      </c>
      <c r="K82" s="130">
        <f t="shared" si="13"/>
        <v>11296513.003223024</v>
      </c>
      <c r="L82" s="130">
        <f t="shared" si="13"/>
        <v>18297606.825606659</v>
      </c>
      <c r="M82" s="130">
        <f t="shared" si="13"/>
        <v>25042881.130199209</v>
      </c>
      <c r="N82" s="130">
        <f t="shared" si="13"/>
        <v>41417336.212102383</v>
      </c>
      <c r="O82" s="32"/>
      <c r="Q82" s="1"/>
      <c r="R82" s="1"/>
      <c r="S82" s="1"/>
      <c r="T82" s="1"/>
      <c r="U82" s="1"/>
      <c r="V82" s="1"/>
      <c r="W82" s="1"/>
      <c r="X82" s="1"/>
      <c r="Y82" s="1"/>
      <c r="Z82" s="1"/>
      <c r="AA82" s="1"/>
    </row>
    <row r="83" spans="1:27" ht="15.75" thickBot="1" x14ac:dyDescent="0.3">
      <c r="A83" s="99" t="s">
        <v>98</v>
      </c>
      <c r="B83" s="96"/>
      <c r="C83" s="96"/>
      <c r="D83" s="96"/>
      <c r="E83" s="153">
        <f t="shared" ref="E83:N83" si="14">SUM(E81:E82)/2</f>
        <v>0</v>
      </c>
      <c r="F83" s="153">
        <f t="shared" si="14"/>
        <v>0</v>
      </c>
      <c r="G83" s="153">
        <f t="shared" si="14"/>
        <v>0</v>
      </c>
      <c r="H83" s="153">
        <f t="shared" si="14"/>
        <v>0</v>
      </c>
      <c r="I83" s="153">
        <f t="shared" si="14"/>
        <v>3128256.5678181816</v>
      </c>
      <c r="J83" s="153">
        <f t="shared" si="14"/>
        <v>7918357.3969090898</v>
      </c>
      <c r="K83" s="153">
        <f t="shared" si="14"/>
        <v>10438357.33070242</v>
      </c>
      <c r="L83" s="153">
        <f t="shared" si="14"/>
        <v>14797059.914414842</v>
      </c>
      <c r="M83" s="153">
        <f t="shared" si="14"/>
        <v>21670243.977902934</v>
      </c>
      <c r="N83" s="153">
        <f t="shared" si="14"/>
        <v>33230108.671150796</v>
      </c>
      <c r="O83" s="32"/>
      <c r="Q83" s="1"/>
      <c r="R83" s="1"/>
      <c r="S83" s="1"/>
      <c r="T83" s="1"/>
      <c r="U83" s="1"/>
      <c r="V83" s="1"/>
      <c r="W83" s="1"/>
      <c r="X83" s="1"/>
      <c r="Y83" s="1"/>
      <c r="Z83" s="1"/>
      <c r="AA83" s="1"/>
    </row>
    <row r="84" spans="1:27" x14ac:dyDescent="0.25">
      <c r="A84" s="96"/>
      <c r="B84" s="96"/>
      <c r="C84" s="96"/>
      <c r="D84" s="96"/>
      <c r="E84" s="96"/>
      <c r="F84" s="114"/>
      <c r="G84" s="114"/>
      <c r="H84" s="114"/>
      <c r="I84" s="114"/>
      <c r="J84" s="114"/>
      <c r="K84" s="114"/>
      <c r="L84" s="1"/>
      <c r="M84" s="114"/>
      <c r="N84" s="1"/>
      <c r="O84" s="1"/>
      <c r="Q84" s="1"/>
      <c r="R84" s="1"/>
      <c r="S84" s="1"/>
      <c r="T84" s="1"/>
      <c r="U84" s="1"/>
      <c r="V84" s="1"/>
      <c r="W84" s="1"/>
      <c r="X84" s="1"/>
      <c r="Y84" s="1"/>
      <c r="Z84" s="1"/>
      <c r="AA84" s="1"/>
    </row>
    <row r="85" spans="1:27" ht="15.75" thickBot="1" x14ac:dyDescent="0.3">
      <c r="A85" s="98" t="s">
        <v>99</v>
      </c>
      <c r="B85" s="99"/>
      <c r="C85" s="99"/>
      <c r="D85" s="99"/>
      <c r="E85" s="99"/>
      <c r="F85" s="114"/>
      <c r="G85" s="114"/>
      <c r="H85" s="114"/>
      <c r="I85" s="114"/>
      <c r="J85" s="95" t="s">
        <v>28</v>
      </c>
      <c r="K85" s="114"/>
      <c r="L85" s="1"/>
      <c r="M85" s="114"/>
      <c r="N85" s="1"/>
      <c r="O85" s="1"/>
      <c r="Q85" s="1"/>
      <c r="R85" s="1"/>
      <c r="S85" s="1"/>
      <c r="T85" s="1"/>
      <c r="U85" s="1"/>
      <c r="V85" s="1"/>
      <c r="W85" s="1"/>
      <c r="X85" s="1"/>
      <c r="Y85" s="1"/>
      <c r="Z85" s="1"/>
      <c r="AA85" s="1"/>
    </row>
    <row r="86" spans="1:27" ht="15.75" thickBot="1" x14ac:dyDescent="0.3">
      <c r="A86" s="99"/>
      <c r="B86" s="1"/>
      <c r="C86" s="1"/>
      <c r="D86" s="1"/>
      <c r="E86" s="139">
        <f t="shared" ref="E86:N86" si="15">E69</f>
        <v>2020</v>
      </c>
      <c r="F86" s="139">
        <f t="shared" si="15"/>
        <v>2021</v>
      </c>
      <c r="G86" s="139">
        <f t="shared" si="15"/>
        <v>2022</v>
      </c>
      <c r="H86" s="139">
        <f t="shared" si="15"/>
        <v>2023</v>
      </c>
      <c r="I86" s="139">
        <f t="shared" si="15"/>
        <v>2024</v>
      </c>
      <c r="J86" s="139">
        <f t="shared" si="15"/>
        <v>2025</v>
      </c>
      <c r="K86" s="139">
        <f t="shared" si="15"/>
        <v>2026</v>
      </c>
      <c r="L86" s="139">
        <f t="shared" si="15"/>
        <v>2027</v>
      </c>
      <c r="M86" s="139">
        <f t="shared" si="15"/>
        <v>2028</v>
      </c>
      <c r="N86" s="139">
        <f t="shared" si="15"/>
        <v>2029</v>
      </c>
      <c r="O86" s="142"/>
      <c r="Q86" s="1"/>
      <c r="R86" s="1"/>
      <c r="S86" s="1"/>
      <c r="T86" s="1"/>
      <c r="U86" s="1"/>
      <c r="V86" s="1"/>
      <c r="W86" s="1"/>
      <c r="X86" s="1"/>
      <c r="Y86" s="1"/>
      <c r="Z86" s="1"/>
      <c r="AA86" s="1"/>
    </row>
    <row r="87" spans="1:27" x14ac:dyDescent="0.25">
      <c r="A87" s="96"/>
      <c r="B87" s="1"/>
      <c r="C87" s="1"/>
      <c r="D87" s="1"/>
      <c r="E87" s="114"/>
      <c r="F87" s="114"/>
      <c r="G87" s="114"/>
      <c r="H87" s="114"/>
      <c r="I87" s="114"/>
      <c r="J87" s="114"/>
      <c r="K87" s="114"/>
      <c r="L87" s="114"/>
      <c r="M87" s="114"/>
      <c r="N87" s="114"/>
      <c r="O87" s="32"/>
      <c r="Q87" s="1"/>
      <c r="R87" s="1"/>
      <c r="S87" s="1"/>
      <c r="T87" s="1"/>
      <c r="U87" s="1"/>
      <c r="V87" s="1"/>
      <c r="W87" s="1"/>
      <c r="X87" s="1"/>
      <c r="Y87" s="1"/>
      <c r="Z87" s="1"/>
      <c r="AA87" s="1"/>
    </row>
    <row r="88" spans="1:27" x14ac:dyDescent="0.25">
      <c r="A88" s="96" t="s">
        <v>100</v>
      </c>
      <c r="B88" s="1"/>
      <c r="C88" s="1"/>
      <c r="D88" s="1"/>
      <c r="E88" s="155">
        <v>0</v>
      </c>
      <c r="F88" s="130">
        <f t="shared" ref="F88:N88" si="16">E96</f>
        <v>0</v>
      </c>
      <c r="G88" s="130">
        <f t="shared" si="16"/>
        <v>0</v>
      </c>
      <c r="H88" s="130">
        <f t="shared" si="16"/>
        <v>0</v>
      </c>
      <c r="I88" s="130">
        <f t="shared" si="16"/>
        <v>0</v>
      </c>
      <c r="J88" s="130">
        <f t="shared" si="16"/>
        <v>6117479.5103999991</v>
      </c>
      <c r="K88" s="130">
        <f t="shared" si="16"/>
        <v>9104483.2423679996</v>
      </c>
      <c r="L88" s="130">
        <f t="shared" si="16"/>
        <v>10409624.624174407</v>
      </c>
      <c r="M88" s="130">
        <f t="shared" si="16"/>
        <v>16853012.378511708</v>
      </c>
      <c r="N88" s="130">
        <f t="shared" si="16"/>
        <v>22800281.79600523</v>
      </c>
      <c r="O88" s="32"/>
      <c r="Q88" s="1"/>
      <c r="R88" s="1"/>
      <c r="S88" s="1"/>
      <c r="T88" s="1"/>
      <c r="U88" s="1"/>
      <c r="V88" s="1"/>
      <c r="W88" s="1"/>
      <c r="X88" s="1"/>
      <c r="Y88" s="1"/>
      <c r="Z88" s="1"/>
      <c r="AA88" s="1"/>
    </row>
    <row r="89" spans="1:27" x14ac:dyDescent="0.25">
      <c r="A89" s="96" t="s">
        <v>90</v>
      </c>
      <c r="B89" s="1"/>
      <c r="C89" s="1"/>
      <c r="D89" s="1"/>
      <c r="E89" s="114">
        <f t="shared" ref="E89:N89" si="17">E73</f>
        <v>0</v>
      </c>
      <c r="F89" s="114">
        <f t="shared" si="17"/>
        <v>0</v>
      </c>
      <c r="G89" s="114">
        <f t="shared" si="17"/>
        <v>0</v>
      </c>
      <c r="H89" s="114">
        <f t="shared" si="17"/>
        <v>0</v>
      </c>
      <c r="I89" s="114">
        <f t="shared" si="17"/>
        <v>6372374.4899999993</v>
      </c>
      <c r="J89" s="114">
        <f t="shared" si="17"/>
        <v>3621252.1799999997</v>
      </c>
      <c r="K89" s="114">
        <f t="shared" si="17"/>
        <v>2118229.2095790072</v>
      </c>
      <c r="L89" s="114">
        <f t="shared" si="17"/>
        <v>7579330.9627825581</v>
      </c>
      <c r="M89" s="114">
        <f t="shared" si="17"/>
        <v>7599490.0080983946</v>
      </c>
      <c r="N89" s="114">
        <f t="shared" si="17"/>
        <v>17688451.540844347</v>
      </c>
      <c r="O89" s="32"/>
      <c r="Q89" s="1"/>
      <c r="R89" s="1"/>
      <c r="S89" s="1"/>
      <c r="T89" s="105"/>
      <c r="U89" s="1"/>
      <c r="V89" s="1"/>
      <c r="W89" s="1"/>
      <c r="X89" s="1"/>
      <c r="Y89" s="1"/>
      <c r="Z89" s="1"/>
      <c r="AA89" s="1"/>
    </row>
    <row r="90" spans="1:27" x14ac:dyDescent="0.25">
      <c r="A90" s="96" t="s">
        <v>101</v>
      </c>
      <c r="B90" s="1"/>
      <c r="C90" s="1"/>
      <c r="D90" s="1"/>
      <c r="E90" s="130">
        <f t="shared" ref="E90:N90" si="18">SUM(E88:E89)</f>
        <v>0</v>
      </c>
      <c r="F90" s="130">
        <f t="shared" si="18"/>
        <v>0</v>
      </c>
      <c r="G90" s="130">
        <f t="shared" si="18"/>
        <v>0</v>
      </c>
      <c r="H90" s="130">
        <f t="shared" si="18"/>
        <v>0</v>
      </c>
      <c r="I90" s="130">
        <f t="shared" si="18"/>
        <v>6372374.4899999993</v>
      </c>
      <c r="J90" s="130">
        <f t="shared" si="18"/>
        <v>9738731.6903999988</v>
      </c>
      <c r="K90" s="130">
        <f t="shared" si="18"/>
        <v>11222712.451947007</v>
      </c>
      <c r="L90" s="130">
        <f t="shared" si="18"/>
        <v>17988955.586956963</v>
      </c>
      <c r="M90" s="130">
        <f t="shared" si="18"/>
        <v>24452502.386610102</v>
      </c>
      <c r="N90" s="130">
        <f t="shared" si="18"/>
        <v>40488733.336849578</v>
      </c>
      <c r="O90" s="32"/>
      <c r="Q90" s="1"/>
      <c r="R90" s="1"/>
      <c r="S90" s="1"/>
      <c r="T90" s="1"/>
      <c r="U90" s="1"/>
      <c r="V90" s="1"/>
      <c r="W90" s="1"/>
      <c r="X90" s="1"/>
      <c r="Y90" s="1"/>
      <c r="Z90" s="1"/>
      <c r="AA90" s="1"/>
    </row>
    <row r="91" spans="1:27" x14ac:dyDescent="0.25">
      <c r="A91" s="96" t="s">
        <v>102</v>
      </c>
      <c r="B91" s="1"/>
      <c r="C91" s="1"/>
      <c r="D91" s="1"/>
      <c r="E91" s="114">
        <f t="shared" ref="E91:N91" si="19">E89/2</f>
        <v>0</v>
      </c>
      <c r="F91" s="114">
        <f t="shared" si="19"/>
        <v>0</v>
      </c>
      <c r="G91" s="114">
        <f t="shared" si="19"/>
        <v>0</v>
      </c>
      <c r="H91" s="114">
        <f t="shared" si="19"/>
        <v>0</v>
      </c>
      <c r="I91" s="114">
        <f t="shared" si="19"/>
        <v>3186187.2449999996</v>
      </c>
      <c r="J91" s="114">
        <f t="shared" si="19"/>
        <v>1810626.0899999999</v>
      </c>
      <c r="K91" s="114">
        <f t="shared" si="19"/>
        <v>1059114.6047895036</v>
      </c>
      <c r="L91" s="114">
        <f t="shared" si="19"/>
        <v>3789665.481391279</v>
      </c>
      <c r="M91" s="114">
        <f t="shared" si="19"/>
        <v>3799745.0040491973</v>
      </c>
      <c r="N91" s="114">
        <f t="shared" si="19"/>
        <v>8844225.7704221737</v>
      </c>
      <c r="O91" s="32"/>
      <c r="Q91" s="1"/>
      <c r="R91" s="1"/>
      <c r="S91" s="1"/>
      <c r="T91" s="1"/>
      <c r="U91" s="1"/>
      <c r="V91" s="1"/>
      <c r="W91" s="1"/>
      <c r="X91" s="1"/>
      <c r="Y91" s="1"/>
      <c r="Z91" s="1"/>
      <c r="AA91" s="1"/>
    </row>
    <row r="92" spans="1:27" x14ac:dyDescent="0.25">
      <c r="A92" s="96" t="s">
        <v>103</v>
      </c>
      <c r="B92" s="1"/>
      <c r="C92" s="1"/>
      <c r="D92" s="1"/>
      <c r="E92" s="130">
        <f t="shared" ref="E92:N92" si="20">E90-E91</f>
        <v>0</v>
      </c>
      <c r="F92" s="130">
        <f t="shared" si="20"/>
        <v>0</v>
      </c>
      <c r="G92" s="130">
        <f t="shared" si="20"/>
        <v>0</v>
      </c>
      <c r="H92" s="130">
        <f t="shared" si="20"/>
        <v>0</v>
      </c>
      <c r="I92" s="130">
        <f t="shared" si="20"/>
        <v>3186187.2449999996</v>
      </c>
      <c r="J92" s="130">
        <f t="shared" si="20"/>
        <v>7928105.6003999989</v>
      </c>
      <c r="K92" s="130">
        <f t="shared" si="20"/>
        <v>10163597.847157504</v>
      </c>
      <c r="L92" s="130">
        <f t="shared" si="20"/>
        <v>14199290.105565684</v>
      </c>
      <c r="M92" s="130">
        <f t="shared" si="20"/>
        <v>20652757.382560905</v>
      </c>
      <c r="N92" s="130">
        <f t="shared" si="20"/>
        <v>31644507.566427402</v>
      </c>
      <c r="O92" s="32"/>
      <c r="Q92" s="1"/>
      <c r="R92" s="1"/>
      <c r="S92" s="1"/>
      <c r="T92" s="1"/>
      <c r="U92" s="1"/>
      <c r="V92" s="1"/>
      <c r="W92" s="1"/>
      <c r="X92" s="1"/>
      <c r="Y92" s="1"/>
      <c r="Z92" s="1"/>
      <c r="AA92" s="1"/>
    </row>
    <row r="93" spans="1:27" x14ac:dyDescent="0.25">
      <c r="A93" s="96" t="s">
        <v>104</v>
      </c>
      <c r="B93" s="156">
        <v>47</v>
      </c>
      <c r="C93" s="1"/>
      <c r="E93" s="73"/>
      <c r="F93" s="73"/>
      <c r="G93" s="73"/>
      <c r="H93" s="73"/>
      <c r="I93" s="73"/>
      <c r="J93" s="73"/>
      <c r="K93" s="73"/>
      <c r="L93" s="73"/>
      <c r="M93" s="73"/>
      <c r="N93" s="73"/>
      <c r="O93" s="73"/>
      <c r="Q93" s="1"/>
      <c r="R93" s="1"/>
      <c r="S93" s="1"/>
      <c r="T93" s="1"/>
      <c r="U93" s="1"/>
      <c r="V93" s="1"/>
      <c r="W93" s="1"/>
      <c r="X93" s="1"/>
      <c r="Y93" s="1"/>
      <c r="Z93" s="1"/>
      <c r="AA93" s="1"/>
    </row>
    <row r="94" spans="1:27" x14ac:dyDescent="0.25">
      <c r="A94" s="96" t="s">
        <v>105</v>
      </c>
      <c r="B94" s="157">
        <v>0.08</v>
      </c>
      <c r="C94" s="1"/>
      <c r="E94" s="31"/>
      <c r="F94" s="31"/>
      <c r="G94" s="31"/>
      <c r="H94" s="31"/>
      <c r="I94" s="31"/>
      <c r="J94" s="31"/>
      <c r="K94" s="31"/>
      <c r="L94" s="31"/>
      <c r="M94" s="31"/>
      <c r="N94" s="31"/>
      <c r="O94" s="31"/>
      <c r="Q94" s="1"/>
      <c r="R94" s="1"/>
      <c r="S94" s="1"/>
      <c r="T94" s="1"/>
      <c r="U94" s="1"/>
      <c r="V94" s="1"/>
      <c r="W94" s="1"/>
      <c r="X94" s="1"/>
      <c r="Y94" s="1"/>
      <c r="Z94" s="1"/>
      <c r="AA94" s="1"/>
    </row>
    <row r="95" spans="1:27" x14ac:dyDescent="0.25">
      <c r="A95" s="96" t="s">
        <v>106</v>
      </c>
      <c r="B95" s="1"/>
      <c r="C95" s="1"/>
      <c r="D95" s="1"/>
      <c r="E95" s="130">
        <f t="shared" ref="E95:N95" si="21">E92*$B$94</f>
        <v>0</v>
      </c>
      <c r="F95" s="130">
        <f t="shared" si="21"/>
        <v>0</v>
      </c>
      <c r="G95" s="130">
        <f t="shared" si="21"/>
        <v>0</v>
      </c>
      <c r="H95" s="130">
        <f t="shared" si="21"/>
        <v>0</v>
      </c>
      <c r="I95" s="130">
        <f t="shared" si="21"/>
        <v>254894.97959999999</v>
      </c>
      <c r="J95" s="130">
        <f t="shared" si="21"/>
        <v>634248.44803199999</v>
      </c>
      <c r="K95" s="130">
        <f t="shared" si="21"/>
        <v>813087.82777260034</v>
      </c>
      <c r="L95" s="130">
        <f t="shared" si="21"/>
        <v>1135943.2084452547</v>
      </c>
      <c r="M95" s="130">
        <f t="shared" si="21"/>
        <v>1652220.5906048724</v>
      </c>
      <c r="N95" s="130">
        <f t="shared" si="21"/>
        <v>2531560.6053141924</v>
      </c>
      <c r="O95" s="32"/>
      <c r="Q95" s="1"/>
      <c r="R95" s="1"/>
      <c r="S95" s="1"/>
      <c r="T95" s="1"/>
      <c r="U95" s="1"/>
      <c r="V95" s="1"/>
      <c r="W95" s="1"/>
      <c r="X95" s="1"/>
      <c r="Y95" s="1"/>
      <c r="Z95" s="1"/>
      <c r="AA95" s="1"/>
    </row>
    <row r="96" spans="1:27" ht="15.75" thickBot="1" x14ac:dyDescent="0.3">
      <c r="A96" s="99" t="s">
        <v>107</v>
      </c>
      <c r="B96" s="1"/>
      <c r="C96" s="1"/>
      <c r="D96" s="1"/>
      <c r="E96" s="153">
        <f t="shared" ref="E96:N96" si="22">E90-E95</f>
        <v>0</v>
      </c>
      <c r="F96" s="153">
        <f t="shared" si="22"/>
        <v>0</v>
      </c>
      <c r="G96" s="153">
        <f t="shared" si="22"/>
        <v>0</v>
      </c>
      <c r="H96" s="153">
        <f t="shared" si="22"/>
        <v>0</v>
      </c>
      <c r="I96" s="153">
        <f t="shared" si="22"/>
        <v>6117479.5103999991</v>
      </c>
      <c r="J96" s="153">
        <f t="shared" si="22"/>
        <v>9104483.2423679996</v>
      </c>
      <c r="K96" s="153">
        <f t="shared" si="22"/>
        <v>10409624.624174407</v>
      </c>
      <c r="L96" s="153">
        <f t="shared" si="22"/>
        <v>16853012.378511708</v>
      </c>
      <c r="M96" s="153">
        <f t="shared" si="22"/>
        <v>22800281.79600523</v>
      </c>
      <c r="N96" s="153">
        <f t="shared" si="22"/>
        <v>37957172.731535383</v>
      </c>
      <c r="O96" s="32"/>
      <c r="Q96" s="1"/>
      <c r="R96" s="1"/>
      <c r="S96" s="1"/>
      <c r="T96" s="1"/>
      <c r="U96" s="1"/>
      <c r="V96" s="1"/>
      <c r="W96" s="1"/>
      <c r="X96" s="1"/>
      <c r="Y96" s="1"/>
      <c r="Z96" s="1"/>
      <c r="AA96" s="1"/>
    </row>
    <row r="99" spans="9:9" x14ac:dyDescent="0.25">
      <c r="I99" s="110"/>
    </row>
  </sheetData>
  <mergeCells count="32">
    <mergeCell ref="W53:X53"/>
    <mergeCell ref="Z53:AA53"/>
    <mergeCell ref="AC53:AD53"/>
    <mergeCell ref="AF53:AG53"/>
    <mergeCell ref="AI53:AJ53"/>
    <mergeCell ref="Q52:R52"/>
    <mergeCell ref="T52:U52"/>
    <mergeCell ref="E53:F53"/>
    <mergeCell ref="H53:I53"/>
    <mergeCell ref="K53:L53"/>
    <mergeCell ref="N53:O53"/>
    <mergeCell ref="Q53:R53"/>
    <mergeCell ref="T53:U53"/>
    <mergeCell ref="Y17:AA17"/>
    <mergeCell ref="AB17:AD17"/>
    <mergeCell ref="AE17:AG17"/>
    <mergeCell ref="AH17:AJ17"/>
    <mergeCell ref="A51:B51"/>
    <mergeCell ref="A48:P49"/>
    <mergeCell ref="D17:F17"/>
    <mergeCell ref="G17:I17"/>
    <mergeCell ref="J17:L17"/>
    <mergeCell ref="M17:O17"/>
    <mergeCell ref="P17:R17"/>
    <mergeCell ref="S17:U17"/>
    <mergeCell ref="S16:U16"/>
    <mergeCell ref="V17:X17"/>
    <mergeCell ref="A9:V9"/>
    <mergeCell ref="A10:V10"/>
    <mergeCell ref="A12:V12"/>
    <mergeCell ref="A13:V13"/>
    <mergeCell ref="A15:V15"/>
  </mergeCells>
  <dataValidations count="1">
    <dataValidation allowBlank="1" showInputMessage="1" showErrorMessage="1" promptTitle="Date Format" prompt="E.g:  &quot;August 1, 2011&quot;" sqref="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xr:uid="{6E800C60-F2EE-4731-8097-1BD08A14F5BA}"/>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12BC8-CB4D-4DAF-8E7D-CF1B39EDC15B}">
  <dimension ref="A1:R103"/>
  <sheetViews>
    <sheetView tabSelected="1" workbookViewId="0"/>
  </sheetViews>
  <sheetFormatPr defaultColWidth="8.5703125" defaultRowHeight="15" x14ac:dyDescent="0.25"/>
  <cols>
    <col min="1" max="1" width="37.7109375" style="10" customWidth="1"/>
    <col min="2" max="2" width="11.5703125" style="10" customWidth="1"/>
    <col min="3" max="17" width="12.7109375" style="10" customWidth="1"/>
    <col min="18" max="16384" width="8.5703125" style="10"/>
  </cols>
  <sheetData>
    <row r="1" spans="1:15" s="2" customFormat="1" x14ac:dyDescent="0.25">
      <c r="A1" s="1"/>
      <c r="B1" s="1"/>
      <c r="C1" s="1"/>
      <c r="D1" s="1"/>
      <c r="E1" s="1"/>
      <c r="K1" s="3" t="s">
        <v>0</v>
      </c>
      <c r="L1" s="4" t="s">
        <v>112</v>
      </c>
    </row>
    <row r="2" spans="1:15" s="2" customFormat="1" x14ac:dyDescent="0.25">
      <c r="A2" s="1"/>
      <c r="B2" s="1"/>
      <c r="C2" s="1"/>
      <c r="D2" s="1"/>
      <c r="E2" s="1"/>
      <c r="K2" s="3" t="s">
        <v>1</v>
      </c>
      <c r="L2" s="5" t="s">
        <v>113</v>
      </c>
    </row>
    <row r="3" spans="1:15" s="2" customFormat="1" x14ac:dyDescent="0.25">
      <c r="A3" s="1"/>
      <c r="B3" s="1"/>
      <c r="C3" s="1"/>
      <c r="D3" s="1"/>
      <c r="E3" s="1"/>
      <c r="K3" s="3" t="s">
        <v>2</v>
      </c>
      <c r="L3" s="5">
        <v>5</v>
      </c>
    </row>
    <row r="4" spans="1:15" s="2" customFormat="1" x14ac:dyDescent="0.25">
      <c r="A4" s="6" t="s">
        <v>3</v>
      </c>
      <c r="B4" s="1"/>
      <c r="C4" s="1"/>
      <c r="D4" s="1"/>
      <c r="E4" s="1"/>
      <c r="K4" s="3" t="s">
        <v>4</v>
      </c>
      <c r="L4" s="5">
        <v>3</v>
      </c>
    </row>
    <row r="5" spans="1:15" s="2" customFormat="1" x14ac:dyDescent="0.25">
      <c r="A5" s="1"/>
      <c r="B5" s="1"/>
      <c r="C5" s="1"/>
      <c r="D5" s="1"/>
      <c r="E5" s="1"/>
      <c r="K5" s="3" t="s">
        <v>5</v>
      </c>
      <c r="L5" s="7"/>
    </row>
    <row r="6" spans="1:15" s="2" customFormat="1" x14ac:dyDescent="0.25">
      <c r="A6" s="1"/>
      <c r="B6" s="1"/>
      <c r="C6" s="1"/>
      <c r="D6" s="1"/>
      <c r="E6" s="1"/>
      <c r="K6" s="3"/>
      <c r="L6" s="4"/>
    </row>
    <row r="7" spans="1:15" s="2" customFormat="1" x14ac:dyDescent="0.25">
      <c r="A7" s="1"/>
      <c r="B7" s="1"/>
      <c r="C7" s="1"/>
      <c r="D7" s="1"/>
      <c r="E7" s="1"/>
      <c r="K7" s="3" t="s">
        <v>6</v>
      </c>
      <c r="L7" s="174">
        <v>45362</v>
      </c>
    </row>
    <row r="8" spans="1:15" s="2" customFormat="1" x14ac:dyDescent="0.25">
      <c r="A8" s="1"/>
      <c r="B8" s="1"/>
      <c r="C8" s="1"/>
      <c r="D8" s="1"/>
      <c r="E8" s="1"/>
      <c r="F8" s="1"/>
      <c r="G8" s="1"/>
      <c r="H8" s="1"/>
      <c r="I8" s="1"/>
      <c r="J8" s="1"/>
      <c r="M8" s="8"/>
      <c r="N8" s="8"/>
      <c r="O8" s="8"/>
    </row>
    <row r="9" spans="1:15" s="2" customFormat="1" ht="18" x14ac:dyDescent="0.25">
      <c r="A9" s="179" t="s">
        <v>7</v>
      </c>
      <c r="B9" s="179"/>
      <c r="C9" s="179"/>
      <c r="D9" s="179"/>
      <c r="E9" s="179"/>
      <c r="F9" s="179"/>
      <c r="G9" s="179"/>
      <c r="H9" s="179"/>
      <c r="I9" s="179"/>
      <c r="J9" s="179"/>
      <c r="K9" s="179"/>
      <c r="L9" s="179"/>
      <c r="M9" s="8"/>
      <c r="N9" s="8"/>
      <c r="O9" s="8"/>
    </row>
    <row r="10" spans="1:15" s="2" customFormat="1" ht="18" x14ac:dyDescent="0.25">
      <c r="A10" s="179" t="s">
        <v>8</v>
      </c>
      <c r="B10" s="179"/>
      <c r="C10" s="179"/>
      <c r="D10" s="179"/>
      <c r="E10" s="179"/>
      <c r="F10" s="179"/>
      <c r="G10" s="179"/>
      <c r="H10" s="179"/>
      <c r="I10" s="179"/>
      <c r="J10" s="179"/>
      <c r="K10" s="179"/>
      <c r="L10" s="179"/>
      <c r="M10" s="8"/>
      <c r="N10" s="8"/>
      <c r="O10" s="8"/>
    </row>
    <row r="11" spans="1:15" s="2" customFormat="1" ht="18" x14ac:dyDescent="0.25">
      <c r="A11" s="9"/>
      <c r="B11" s="9"/>
      <c r="C11" s="9"/>
      <c r="D11" s="9"/>
      <c r="E11" s="9"/>
      <c r="F11" s="9"/>
      <c r="G11" s="9"/>
      <c r="H11" s="9"/>
      <c r="I11" s="9"/>
      <c r="J11" s="9"/>
      <c r="K11" s="9"/>
      <c r="L11" s="9"/>
      <c r="M11" s="8"/>
      <c r="N11" s="8"/>
      <c r="O11" s="8"/>
    </row>
    <row r="12" spans="1:15" x14ac:dyDescent="0.25">
      <c r="A12" s="180" t="s">
        <v>9</v>
      </c>
      <c r="B12" s="180"/>
      <c r="C12" s="180"/>
      <c r="D12" s="180"/>
      <c r="E12" s="180"/>
      <c r="F12" s="180"/>
      <c r="G12" s="180"/>
      <c r="H12" s="180"/>
      <c r="I12" s="1"/>
      <c r="J12" s="1"/>
    </row>
    <row r="13" spans="1:15" x14ac:dyDescent="0.25">
      <c r="A13" s="180" t="s">
        <v>10</v>
      </c>
      <c r="B13" s="180"/>
      <c r="C13" s="180"/>
      <c r="D13" s="180"/>
      <c r="E13" s="180"/>
      <c r="F13" s="180"/>
      <c r="G13" s="180"/>
      <c r="H13" s="180"/>
      <c r="I13" s="1"/>
      <c r="J13" s="1"/>
    </row>
    <row r="14" spans="1:15" x14ac:dyDescent="0.25">
      <c r="A14" s="181" t="s">
        <v>11</v>
      </c>
      <c r="B14" s="181"/>
      <c r="C14" s="181"/>
      <c r="D14" s="181"/>
      <c r="E14" s="181"/>
      <c r="F14" s="181"/>
      <c r="G14" s="181"/>
      <c r="H14" s="11"/>
      <c r="I14" s="1"/>
      <c r="J14" s="1"/>
    </row>
    <row r="15" spans="1:15" x14ac:dyDescent="0.25">
      <c r="A15" s="181" t="s">
        <v>12</v>
      </c>
      <c r="B15" s="181"/>
      <c r="C15" s="181"/>
      <c r="D15" s="181"/>
      <c r="E15" s="181"/>
      <c r="F15" s="181"/>
      <c r="G15" s="181"/>
      <c r="H15" s="11"/>
      <c r="I15" s="1"/>
      <c r="J15" s="1"/>
    </row>
    <row r="16" spans="1:15" ht="15.75" x14ac:dyDescent="0.25">
      <c r="A16" s="12"/>
      <c r="B16" s="1"/>
      <c r="C16" s="1"/>
      <c r="D16" s="1"/>
      <c r="E16" s="1"/>
      <c r="F16" s="1"/>
      <c r="G16" s="1"/>
      <c r="H16" s="1"/>
      <c r="I16" s="1"/>
      <c r="J16" s="1"/>
    </row>
    <row r="17" spans="1:17" ht="15" customHeight="1" x14ac:dyDescent="0.25">
      <c r="A17" s="177" t="s">
        <v>13</v>
      </c>
      <c r="B17" s="177"/>
      <c r="C17" s="177"/>
      <c r="D17" s="177"/>
      <c r="E17" s="177"/>
      <c r="F17" s="177"/>
      <c r="G17" s="177"/>
      <c r="H17" s="177"/>
      <c r="I17" s="177"/>
      <c r="J17" s="177"/>
      <c r="K17" s="177"/>
    </row>
    <row r="18" spans="1:17" ht="15.75" customHeight="1" x14ac:dyDescent="0.25">
      <c r="A18" s="177" t="s">
        <v>14</v>
      </c>
      <c r="B18" s="177"/>
      <c r="C18" s="177"/>
      <c r="D18" s="177"/>
      <c r="E18" s="177"/>
      <c r="F18" s="177"/>
      <c r="G18" s="177"/>
      <c r="H18" s="177"/>
      <c r="I18" s="177"/>
      <c r="J18" s="177"/>
    </row>
    <row r="19" spans="1:17" ht="15.75" customHeight="1" x14ac:dyDescent="0.25">
      <c r="A19" s="178" t="s">
        <v>15</v>
      </c>
      <c r="B19" s="178"/>
      <c r="C19" s="178"/>
      <c r="D19" s="178"/>
      <c r="E19" s="178"/>
      <c r="F19" s="178"/>
      <c r="G19" s="178"/>
      <c r="H19" s="178"/>
      <c r="I19" s="178"/>
      <c r="J19" s="13"/>
    </row>
    <row r="20" spans="1:17" ht="15.75" customHeight="1" x14ac:dyDescent="0.25">
      <c r="A20" s="14" t="s">
        <v>16</v>
      </c>
      <c r="B20" s="13"/>
      <c r="C20" s="13"/>
      <c r="D20" s="13"/>
      <c r="E20" s="13"/>
      <c r="F20" s="13"/>
      <c r="G20" s="13"/>
      <c r="H20" s="13"/>
      <c r="I20" s="13"/>
      <c r="J20" s="13"/>
    </row>
    <row r="21" spans="1:17" x14ac:dyDescent="0.25">
      <c r="A21" s="15" t="s">
        <v>17</v>
      </c>
      <c r="B21" s="10" t="s">
        <v>18</v>
      </c>
      <c r="H21" s="1"/>
      <c r="I21" s="1"/>
      <c r="J21" s="1"/>
    </row>
    <row r="22" spans="1:17" x14ac:dyDescent="0.25">
      <c r="B22" s="11" t="s">
        <v>19</v>
      </c>
      <c r="H22" s="1"/>
      <c r="I22" s="1"/>
      <c r="J22" s="1"/>
    </row>
    <row r="23" spans="1:17" x14ac:dyDescent="0.25">
      <c r="B23" s="10" t="s">
        <v>20</v>
      </c>
      <c r="H23" s="1"/>
      <c r="I23" s="1"/>
      <c r="J23" s="1"/>
    </row>
    <row r="24" spans="1:17" x14ac:dyDescent="0.25">
      <c r="B24" s="16" t="s">
        <v>21</v>
      </c>
      <c r="H24" s="1"/>
      <c r="I24" s="1"/>
      <c r="J24" s="1"/>
    </row>
    <row r="25" spans="1:17" ht="12.75" customHeight="1" x14ac:dyDescent="0.25">
      <c r="B25" s="16" t="s">
        <v>22</v>
      </c>
      <c r="H25" s="1"/>
      <c r="I25" s="1"/>
      <c r="J25" s="1"/>
    </row>
    <row r="26" spans="1:17" ht="12.75" customHeight="1" x14ac:dyDescent="0.25">
      <c r="A26" s="16"/>
      <c r="H26" s="1"/>
      <c r="I26" s="1"/>
      <c r="J26" s="1"/>
    </row>
    <row r="27" spans="1:17" x14ac:dyDescent="0.25">
      <c r="A27" s="15" t="s">
        <v>23</v>
      </c>
      <c r="B27" s="10" t="s">
        <v>24</v>
      </c>
      <c r="H27" s="1"/>
      <c r="I27" s="1"/>
      <c r="J27" s="1"/>
    </row>
    <row r="28" spans="1:17" x14ac:dyDescent="0.25">
      <c r="B28" s="10" t="s">
        <v>25</v>
      </c>
      <c r="H28" s="1"/>
      <c r="I28" s="1"/>
      <c r="J28" s="1"/>
    </row>
    <row r="29" spans="1:17" x14ac:dyDescent="0.25">
      <c r="H29" s="1"/>
      <c r="I29" s="1"/>
      <c r="J29" s="1"/>
    </row>
    <row r="30" spans="1:17" ht="18" x14ac:dyDescent="0.25">
      <c r="A30" s="9" t="s">
        <v>26</v>
      </c>
      <c r="B30" s="1"/>
      <c r="C30" s="17" t="s">
        <v>27</v>
      </c>
      <c r="D30" s="17" t="s">
        <v>27</v>
      </c>
      <c r="E30" s="17" t="s">
        <v>27</v>
      </c>
      <c r="F30" s="17" t="s">
        <v>27</v>
      </c>
      <c r="G30" s="17" t="s">
        <v>27</v>
      </c>
      <c r="H30" s="17"/>
      <c r="I30" s="17" t="s">
        <v>27</v>
      </c>
      <c r="J30" s="17" t="s">
        <v>27</v>
      </c>
      <c r="K30" s="17" t="s">
        <v>27</v>
      </c>
      <c r="L30" s="17" t="s">
        <v>27</v>
      </c>
    </row>
    <row r="31" spans="1:17" x14ac:dyDescent="0.25">
      <c r="A31" s="18" t="s">
        <v>29</v>
      </c>
      <c r="B31" s="1"/>
      <c r="C31" s="19">
        <f t="shared" ref="C31" si="0">D31-1</f>
        <v>2015</v>
      </c>
      <c r="D31" s="19">
        <f t="shared" ref="D31:G31" si="1">E31-1</f>
        <v>2016</v>
      </c>
      <c r="E31" s="19">
        <f t="shared" si="1"/>
        <v>2017</v>
      </c>
      <c r="F31" s="19">
        <f t="shared" si="1"/>
        <v>2018</v>
      </c>
      <c r="G31" s="19">
        <f t="shared" si="1"/>
        <v>2019</v>
      </c>
      <c r="H31" s="19">
        <f>I31-1</f>
        <v>2020</v>
      </c>
      <c r="I31" s="19">
        <f>J31-1</f>
        <v>2021</v>
      </c>
      <c r="J31" s="19">
        <f>K31-1</f>
        <v>2022</v>
      </c>
      <c r="K31" s="19">
        <f>L31-1</f>
        <v>2023</v>
      </c>
      <c r="L31" s="19">
        <f>M31-1</f>
        <v>2024</v>
      </c>
      <c r="M31" s="19">
        <v>2025</v>
      </c>
      <c r="N31" s="19">
        <f>M31+1</f>
        <v>2026</v>
      </c>
      <c r="O31" s="19">
        <f>N31+1</f>
        <v>2027</v>
      </c>
      <c r="P31" s="19">
        <f>O31+1</f>
        <v>2028</v>
      </c>
      <c r="Q31" s="19">
        <f>P31+1</f>
        <v>2029</v>
      </c>
    </row>
    <row r="32" spans="1:17" x14ac:dyDescent="0.25">
      <c r="A32" s="3" t="s">
        <v>30</v>
      </c>
      <c r="B32" s="1"/>
      <c r="C32" s="1"/>
      <c r="D32" s="1"/>
      <c r="E32" s="1"/>
      <c r="F32" s="1"/>
      <c r="G32" s="1"/>
      <c r="H32" s="1"/>
      <c r="I32" s="1"/>
      <c r="J32" s="1"/>
      <c r="K32" s="1"/>
      <c r="L32" s="1"/>
      <c r="M32" s="1"/>
      <c r="N32" s="1"/>
      <c r="O32" s="1"/>
      <c r="P32" s="1"/>
      <c r="Q32" s="1"/>
    </row>
    <row r="33" spans="1:17" x14ac:dyDescent="0.25">
      <c r="A33" s="20" t="s">
        <v>31</v>
      </c>
      <c r="B33" s="1"/>
      <c r="C33" s="1"/>
      <c r="D33" s="1"/>
      <c r="E33" s="1"/>
      <c r="F33" s="1"/>
      <c r="G33" s="1"/>
      <c r="H33" s="1"/>
      <c r="I33" s="1"/>
      <c r="J33" s="1"/>
      <c r="K33" s="1"/>
      <c r="L33" s="1"/>
      <c r="M33" s="1"/>
      <c r="N33" s="1"/>
      <c r="O33" s="1"/>
      <c r="P33" s="1"/>
      <c r="Q33" s="1"/>
    </row>
    <row r="34" spans="1:17" x14ac:dyDescent="0.25">
      <c r="A34" s="1" t="s">
        <v>32</v>
      </c>
      <c r="B34" s="1"/>
      <c r="C34" s="21">
        <v>0</v>
      </c>
      <c r="D34" s="21">
        <v>0</v>
      </c>
      <c r="E34" s="21">
        <v>2129811.3199999998</v>
      </c>
      <c r="F34" s="21">
        <v>0</v>
      </c>
      <c r="G34" s="21">
        <v>751453.24579322198</v>
      </c>
      <c r="H34" s="21">
        <v>99473.76</v>
      </c>
      <c r="I34" s="21">
        <v>519210.25000000012</v>
      </c>
      <c r="J34" s="21">
        <v>147872.55999999997</v>
      </c>
      <c r="K34" s="21">
        <v>0</v>
      </c>
      <c r="L34" s="21">
        <v>1372374.49</v>
      </c>
      <c r="M34" s="21">
        <v>3621252.1799999997</v>
      </c>
      <c r="N34" s="21">
        <v>2118229.2095790072</v>
      </c>
      <c r="O34" s="21">
        <v>4345393.2382344492</v>
      </c>
      <c r="P34" s="21">
        <v>4293592.7706535533</v>
      </c>
      <c r="Q34" s="21">
        <v>3785818.7668641736</v>
      </c>
    </row>
    <row r="35" spans="1:17" x14ac:dyDescent="0.25">
      <c r="A35" s="162" t="s">
        <v>32</v>
      </c>
      <c r="B35" s="1"/>
      <c r="C35" s="21">
        <v>0</v>
      </c>
      <c r="D35" s="21">
        <v>0</v>
      </c>
      <c r="E35" s="21">
        <v>0</v>
      </c>
      <c r="F35" s="21">
        <v>0</v>
      </c>
      <c r="G35" s="21">
        <v>2975336.9042067779</v>
      </c>
      <c r="H35" s="21">
        <v>0</v>
      </c>
      <c r="I35" s="21">
        <v>0</v>
      </c>
      <c r="J35" s="21">
        <v>0</v>
      </c>
      <c r="K35" s="21">
        <v>0</v>
      </c>
      <c r="L35" s="21">
        <v>0</v>
      </c>
      <c r="M35" s="21">
        <v>0</v>
      </c>
      <c r="N35" s="21">
        <v>0</v>
      </c>
      <c r="O35" s="21">
        <v>0</v>
      </c>
      <c r="P35" s="21">
        <v>0</v>
      </c>
      <c r="Q35" s="21">
        <v>0</v>
      </c>
    </row>
    <row r="36" spans="1:17" x14ac:dyDescent="0.25">
      <c r="A36" s="1" t="s">
        <v>33</v>
      </c>
      <c r="B36" s="1"/>
      <c r="C36" s="21">
        <v>0</v>
      </c>
      <c r="D36" s="21">
        <v>0</v>
      </c>
      <c r="E36" s="21">
        <v>0</v>
      </c>
      <c r="F36" s="21">
        <v>0</v>
      </c>
      <c r="G36" s="21">
        <v>0</v>
      </c>
      <c r="H36" s="21">
        <v>0</v>
      </c>
      <c r="I36" s="21">
        <v>0</v>
      </c>
      <c r="J36" s="21">
        <v>0</v>
      </c>
      <c r="K36" s="21">
        <v>0</v>
      </c>
      <c r="L36" s="21">
        <v>0</v>
      </c>
      <c r="M36" s="21">
        <v>0</v>
      </c>
      <c r="N36" s="21">
        <v>0</v>
      </c>
      <c r="O36" s="21">
        <v>0</v>
      </c>
      <c r="P36" s="21">
        <v>0</v>
      </c>
      <c r="Q36" s="21">
        <v>0</v>
      </c>
    </row>
    <row r="37" spans="1:17" x14ac:dyDescent="0.25">
      <c r="A37" s="1" t="s">
        <v>34</v>
      </c>
      <c r="B37" s="1"/>
      <c r="C37" s="21">
        <v>0</v>
      </c>
      <c r="D37" s="21">
        <v>0</v>
      </c>
      <c r="E37" s="21">
        <v>0</v>
      </c>
      <c r="F37" s="21">
        <v>0</v>
      </c>
      <c r="G37" s="21">
        <v>0</v>
      </c>
      <c r="H37" s="21">
        <v>0</v>
      </c>
      <c r="I37" s="21">
        <v>0</v>
      </c>
      <c r="J37" s="21">
        <v>0</v>
      </c>
      <c r="K37" s="21">
        <v>0</v>
      </c>
      <c r="L37" s="21">
        <v>0</v>
      </c>
      <c r="M37" s="21">
        <v>0</v>
      </c>
      <c r="N37" s="21">
        <v>0</v>
      </c>
      <c r="O37" s="21">
        <v>0</v>
      </c>
      <c r="P37" s="21">
        <v>0</v>
      </c>
      <c r="Q37" s="21">
        <v>0</v>
      </c>
    </row>
    <row r="38" spans="1:17" x14ac:dyDescent="0.25">
      <c r="A38" s="1"/>
      <c r="B38" s="1"/>
      <c r="C38" s="1"/>
      <c r="D38" s="1"/>
      <c r="E38" s="1"/>
      <c r="F38" s="1"/>
      <c r="G38" s="1"/>
      <c r="H38" s="1"/>
      <c r="I38" s="1"/>
      <c r="J38" s="1"/>
      <c r="K38" s="1"/>
      <c r="L38" s="1"/>
      <c r="M38" s="1"/>
      <c r="N38" s="1"/>
      <c r="O38" s="1"/>
      <c r="P38" s="1"/>
      <c r="Q38" s="1"/>
    </row>
    <row r="39" spans="1:17" x14ac:dyDescent="0.25">
      <c r="A39" s="3" t="s">
        <v>35</v>
      </c>
      <c r="B39" s="1"/>
      <c r="C39" s="1"/>
      <c r="D39" s="1"/>
      <c r="E39" s="1"/>
      <c r="F39" s="1"/>
      <c r="G39" s="1"/>
      <c r="H39" s="1"/>
      <c r="I39" s="1"/>
      <c r="J39" s="1"/>
      <c r="K39" s="1"/>
      <c r="L39" s="1"/>
      <c r="M39" s="1"/>
      <c r="N39" s="1"/>
      <c r="O39" s="1"/>
      <c r="P39" s="1"/>
      <c r="Q39" s="1"/>
    </row>
    <row r="40" spans="1:17" x14ac:dyDescent="0.25">
      <c r="A40" s="20" t="s">
        <v>36</v>
      </c>
      <c r="B40" s="1"/>
      <c r="C40" s="1"/>
      <c r="D40" s="1"/>
      <c r="E40" s="1"/>
      <c r="F40" s="1"/>
      <c r="G40" s="1"/>
      <c r="H40" s="1"/>
      <c r="I40" s="1"/>
      <c r="J40" s="1"/>
      <c r="K40" s="1"/>
      <c r="L40" s="1"/>
      <c r="M40" s="1"/>
      <c r="N40" s="1"/>
      <c r="O40" s="1"/>
      <c r="P40" s="1"/>
      <c r="Q40" s="1"/>
    </row>
    <row r="41" spans="1:17" x14ac:dyDescent="0.25">
      <c r="A41" s="1" t="s">
        <v>32</v>
      </c>
      <c r="B41" s="1"/>
      <c r="C41" s="21">
        <v>0</v>
      </c>
      <c r="D41" s="21">
        <v>0</v>
      </c>
      <c r="E41" s="21">
        <v>0</v>
      </c>
      <c r="F41" s="21">
        <v>0</v>
      </c>
      <c r="G41" s="21">
        <v>0</v>
      </c>
      <c r="H41" s="21">
        <v>0</v>
      </c>
      <c r="I41" s="21">
        <v>0</v>
      </c>
      <c r="J41" s="21">
        <v>0</v>
      </c>
      <c r="K41" s="21">
        <v>0</v>
      </c>
      <c r="L41" s="21">
        <v>4999999.9999999991</v>
      </c>
      <c r="M41" s="21">
        <v>0</v>
      </c>
      <c r="N41" s="21">
        <v>0</v>
      </c>
      <c r="O41" s="21">
        <v>3233937.7245481093</v>
      </c>
      <c r="P41" s="21">
        <v>3305897.2374448413</v>
      </c>
      <c r="Q41" s="21">
        <v>13902632.773980172</v>
      </c>
    </row>
    <row r="42" spans="1:17" x14ac:dyDescent="0.25">
      <c r="A42" s="1" t="s">
        <v>33</v>
      </c>
      <c r="B42" s="1"/>
      <c r="C42" s="21">
        <v>0</v>
      </c>
      <c r="D42" s="21">
        <v>0</v>
      </c>
      <c r="E42" s="21">
        <v>0</v>
      </c>
      <c r="F42" s="21">
        <v>0</v>
      </c>
      <c r="G42" s="21">
        <v>0</v>
      </c>
      <c r="H42" s="21">
        <v>0</v>
      </c>
      <c r="I42" s="21">
        <v>0</v>
      </c>
      <c r="J42" s="21">
        <v>0</v>
      </c>
      <c r="K42" s="21">
        <v>0</v>
      </c>
      <c r="L42" s="21">
        <v>0</v>
      </c>
      <c r="M42" s="21">
        <v>0</v>
      </c>
      <c r="N42" s="21">
        <v>0</v>
      </c>
      <c r="O42" s="21">
        <v>0</v>
      </c>
      <c r="P42" s="21">
        <v>0</v>
      </c>
      <c r="Q42" s="21">
        <v>0</v>
      </c>
    </row>
    <row r="43" spans="1:17" x14ac:dyDescent="0.25">
      <c r="A43" s="1" t="s">
        <v>34</v>
      </c>
      <c r="B43" s="1"/>
      <c r="C43" s="21">
        <v>0</v>
      </c>
      <c r="D43" s="21">
        <v>0</v>
      </c>
      <c r="E43" s="21">
        <v>0</v>
      </c>
      <c r="F43" s="21">
        <v>0</v>
      </c>
      <c r="G43" s="21">
        <v>0</v>
      </c>
      <c r="H43" s="21">
        <v>0</v>
      </c>
      <c r="I43" s="21">
        <v>0</v>
      </c>
      <c r="J43" s="21">
        <v>0</v>
      </c>
      <c r="K43" s="21">
        <v>0</v>
      </c>
      <c r="L43" s="21">
        <v>0</v>
      </c>
      <c r="M43" s="21">
        <v>0</v>
      </c>
      <c r="N43" s="21">
        <v>0</v>
      </c>
      <c r="O43" s="21">
        <v>0</v>
      </c>
      <c r="P43" s="21">
        <v>0</v>
      </c>
      <c r="Q43" s="21">
        <v>0</v>
      </c>
    </row>
    <row r="44" spans="1:17" x14ac:dyDescent="0.25">
      <c r="A44" s="1"/>
      <c r="B44" s="1"/>
      <c r="C44" s="1"/>
      <c r="D44" s="1"/>
      <c r="E44" s="1"/>
      <c r="F44" s="1"/>
      <c r="G44" s="1"/>
      <c r="H44" s="1"/>
      <c r="I44" s="1"/>
      <c r="J44" s="1"/>
      <c r="K44" s="1"/>
      <c r="L44" s="1"/>
      <c r="M44" s="1"/>
      <c r="N44" s="1"/>
      <c r="O44" s="1"/>
      <c r="P44" s="1"/>
      <c r="Q44" s="1"/>
    </row>
    <row r="45" spans="1:17" x14ac:dyDescent="0.25">
      <c r="A45" s="3" t="s">
        <v>37</v>
      </c>
      <c r="B45" s="1"/>
      <c r="C45" s="1"/>
      <c r="D45" s="1"/>
      <c r="E45" s="1"/>
      <c r="F45" s="1"/>
      <c r="G45" s="1"/>
      <c r="H45" s="1"/>
      <c r="I45" s="1"/>
      <c r="J45" s="1"/>
      <c r="K45" s="1"/>
      <c r="L45" s="1"/>
      <c r="M45" s="1"/>
      <c r="N45" s="1"/>
      <c r="O45" s="1"/>
      <c r="P45" s="1"/>
      <c r="Q45" s="1"/>
    </row>
    <row r="46" spans="1:17" x14ac:dyDescent="0.25">
      <c r="A46" s="20" t="s">
        <v>38</v>
      </c>
      <c r="B46" s="1"/>
      <c r="C46" s="1"/>
      <c r="D46" s="1"/>
      <c r="E46" s="1"/>
      <c r="F46" s="1"/>
      <c r="G46" s="1"/>
      <c r="H46" s="1"/>
      <c r="I46" s="1"/>
      <c r="J46" s="1"/>
      <c r="K46" s="1"/>
      <c r="L46" s="1"/>
      <c r="M46" s="1"/>
      <c r="N46" s="1"/>
      <c r="O46" s="1"/>
      <c r="P46" s="1"/>
      <c r="Q46" s="1"/>
    </row>
    <row r="47" spans="1:17" x14ac:dyDescent="0.25">
      <c r="A47" s="1" t="s">
        <v>32</v>
      </c>
      <c r="B47" s="1"/>
      <c r="C47" s="21">
        <v>0</v>
      </c>
      <c r="D47" s="21">
        <v>0</v>
      </c>
      <c r="E47" s="21">
        <v>0</v>
      </c>
      <c r="F47" s="21">
        <v>0</v>
      </c>
      <c r="G47" s="21">
        <v>0</v>
      </c>
      <c r="H47" s="21">
        <v>0</v>
      </c>
      <c r="I47" s="21">
        <v>0</v>
      </c>
      <c r="J47" s="21">
        <v>0</v>
      </c>
      <c r="K47" s="21">
        <v>0</v>
      </c>
      <c r="L47" s="21">
        <v>0</v>
      </c>
      <c r="M47" s="21">
        <v>0</v>
      </c>
      <c r="N47" s="21">
        <v>0</v>
      </c>
      <c r="O47" s="21">
        <v>0</v>
      </c>
      <c r="P47" s="21">
        <v>0</v>
      </c>
      <c r="Q47" s="21">
        <v>0</v>
      </c>
    </row>
    <row r="48" spans="1:17" x14ac:dyDescent="0.25">
      <c r="A48" s="1" t="s">
        <v>33</v>
      </c>
      <c r="B48" s="1"/>
      <c r="C48" s="21">
        <v>0</v>
      </c>
      <c r="D48" s="21">
        <v>0</v>
      </c>
      <c r="E48" s="21">
        <v>0</v>
      </c>
      <c r="F48" s="21">
        <v>0</v>
      </c>
      <c r="G48" s="21">
        <v>0</v>
      </c>
      <c r="H48" s="21">
        <v>0</v>
      </c>
      <c r="I48" s="21">
        <v>0</v>
      </c>
      <c r="J48" s="21">
        <v>0</v>
      </c>
      <c r="K48" s="21">
        <v>0</v>
      </c>
      <c r="L48" s="21">
        <v>0</v>
      </c>
      <c r="M48" s="21">
        <v>0</v>
      </c>
      <c r="N48" s="21">
        <v>0</v>
      </c>
      <c r="O48" s="21">
        <v>0</v>
      </c>
      <c r="P48" s="21">
        <v>0</v>
      </c>
      <c r="Q48" s="21">
        <v>0</v>
      </c>
    </row>
    <row r="49" spans="1:18" x14ac:dyDescent="0.25">
      <c r="A49" s="1" t="s">
        <v>34</v>
      </c>
      <c r="B49" s="1"/>
      <c r="C49" s="21">
        <v>0</v>
      </c>
      <c r="D49" s="21">
        <v>0</v>
      </c>
      <c r="E49" s="21">
        <v>0</v>
      </c>
      <c r="F49" s="21">
        <v>0</v>
      </c>
      <c r="G49" s="21">
        <v>0</v>
      </c>
      <c r="H49" s="21">
        <v>0</v>
      </c>
      <c r="I49" s="21">
        <v>0</v>
      </c>
      <c r="J49" s="21">
        <v>0</v>
      </c>
      <c r="K49" s="21">
        <v>0</v>
      </c>
      <c r="L49" s="21">
        <v>0</v>
      </c>
      <c r="M49" s="21">
        <v>0</v>
      </c>
      <c r="N49" s="21">
        <v>0</v>
      </c>
      <c r="O49" s="21">
        <v>0</v>
      </c>
      <c r="P49" s="21">
        <v>0</v>
      </c>
      <c r="Q49" s="21">
        <v>0</v>
      </c>
    </row>
    <row r="50" spans="1:18" x14ac:dyDescent="0.25">
      <c r="A50" s="1"/>
      <c r="B50" s="1"/>
      <c r="C50" s="1"/>
      <c r="D50" s="1"/>
      <c r="E50" s="1"/>
      <c r="F50" s="1"/>
      <c r="G50" s="1"/>
      <c r="H50" s="1"/>
      <c r="I50" s="1"/>
      <c r="J50" s="1"/>
      <c r="K50" s="1"/>
      <c r="L50" s="1"/>
      <c r="M50" s="1"/>
      <c r="N50" s="1"/>
      <c r="O50" s="1"/>
      <c r="P50" s="1"/>
      <c r="Q50" s="1"/>
    </row>
    <row r="51" spans="1:18" x14ac:dyDescent="0.25">
      <c r="A51" s="3" t="s">
        <v>39</v>
      </c>
      <c r="B51" s="1"/>
      <c r="C51" s="1"/>
      <c r="D51" s="1"/>
      <c r="E51" s="1"/>
      <c r="F51" s="1"/>
      <c r="G51" s="1"/>
      <c r="H51" s="1"/>
      <c r="I51" s="1"/>
      <c r="J51" s="1"/>
      <c r="K51" s="1"/>
      <c r="L51" s="1"/>
      <c r="M51" s="1"/>
      <c r="N51" s="1"/>
      <c r="O51" s="1"/>
      <c r="P51" s="1"/>
      <c r="Q51" s="1"/>
    </row>
    <row r="52" spans="1:18" x14ac:dyDescent="0.25">
      <c r="A52" s="20" t="s">
        <v>38</v>
      </c>
      <c r="B52" s="1"/>
      <c r="C52" s="1"/>
      <c r="D52" s="1"/>
      <c r="E52" s="1"/>
      <c r="F52" s="1"/>
      <c r="G52" s="1"/>
      <c r="H52" s="1"/>
      <c r="I52" s="1"/>
      <c r="J52" s="1"/>
      <c r="K52" s="1"/>
      <c r="L52" s="1"/>
      <c r="M52" s="1"/>
      <c r="N52" s="1"/>
      <c r="O52" s="1"/>
      <c r="P52" s="1"/>
      <c r="Q52" s="1"/>
    </row>
    <row r="53" spans="1:18" x14ac:dyDescent="0.25">
      <c r="A53" s="1" t="s">
        <v>32</v>
      </c>
      <c r="B53" s="1"/>
      <c r="C53" s="21">
        <v>0</v>
      </c>
      <c r="D53" s="21">
        <v>0</v>
      </c>
      <c r="E53" s="21">
        <v>0</v>
      </c>
      <c r="F53" s="21">
        <v>0</v>
      </c>
      <c r="G53" s="21">
        <v>0</v>
      </c>
      <c r="H53" s="21">
        <v>0</v>
      </c>
      <c r="I53" s="21">
        <v>0</v>
      </c>
      <c r="J53" s="21">
        <v>0</v>
      </c>
      <c r="K53" s="21">
        <v>0</v>
      </c>
      <c r="L53" s="21">
        <v>0</v>
      </c>
      <c r="M53" s="21">
        <v>0</v>
      </c>
      <c r="N53" s="21">
        <v>0</v>
      </c>
      <c r="O53" s="21">
        <v>0</v>
      </c>
      <c r="P53" s="21">
        <v>0</v>
      </c>
      <c r="Q53" s="21">
        <v>0</v>
      </c>
    </row>
    <row r="54" spans="1:18" x14ac:dyDescent="0.25">
      <c r="A54" s="1" t="s">
        <v>33</v>
      </c>
      <c r="B54" s="1"/>
      <c r="C54" s="21">
        <v>0</v>
      </c>
      <c r="D54" s="21">
        <v>0</v>
      </c>
      <c r="E54" s="21">
        <v>0</v>
      </c>
      <c r="F54" s="21">
        <v>0</v>
      </c>
      <c r="G54" s="21">
        <v>0</v>
      </c>
      <c r="H54" s="21">
        <v>0</v>
      </c>
      <c r="I54" s="21">
        <v>0</v>
      </c>
      <c r="J54" s="21">
        <v>0</v>
      </c>
      <c r="K54" s="21">
        <v>0</v>
      </c>
      <c r="L54" s="21">
        <v>0</v>
      </c>
      <c r="M54" s="21">
        <v>0</v>
      </c>
      <c r="N54" s="21">
        <v>0</v>
      </c>
      <c r="O54" s="21">
        <v>0</v>
      </c>
      <c r="P54" s="21">
        <v>0</v>
      </c>
      <c r="Q54" s="21">
        <v>0</v>
      </c>
    </row>
    <row r="55" spans="1:18" x14ac:dyDescent="0.25">
      <c r="A55" s="1" t="s">
        <v>34</v>
      </c>
      <c r="B55" s="1"/>
      <c r="C55" s="21">
        <v>0</v>
      </c>
      <c r="D55" s="21">
        <v>0</v>
      </c>
      <c r="E55" s="21">
        <v>0</v>
      </c>
      <c r="F55" s="21">
        <v>0</v>
      </c>
      <c r="G55" s="21">
        <v>0</v>
      </c>
      <c r="H55" s="21">
        <v>0</v>
      </c>
      <c r="I55" s="21">
        <v>0</v>
      </c>
      <c r="J55" s="21">
        <v>0</v>
      </c>
      <c r="K55" s="21">
        <v>0</v>
      </c>
      <c r="L55" s="21">
        <v>0</v>
      </c>
      <c r="M55" s="21">
        <v>0</v>
      </c>
      <c r="N55" s="21">
        <v>0</v>
      </c>
      <c r="O55" s="21">
        <v>0</v>
      </c>
      <c r="P55" s="21">
        <v>0</v>
      </c>
      <c r="Q55" s="21">
        <v>0</v>
      </c>
    </row>
    <row r="56" spans="1:18" x14ac:dyDescent="0.25">
      <c r="A56" s="1"/>
      <c r="B56" s="1"/>
      <c r="C56" s="1"/>
      <c r="D56" s="1"/>
      <c r="E56" s="1"/>
      <c r="F56" s="1"/>
      <c r="G56" s="1"/>
      <c r="H56" s="1"/>
      <c r="I56" s="1"/>
      <c r="J56" s="1"/>
      <c r="K56" s="1"/>
      <c r="L56" s="1"/>
      <c r="M56" s="1"/>
      <c r="N56" s="1"/>
      <c r="O56" s="1"/>
      <c r="P56" s="1"/>
      <c r="Q56" s="1"/>
    </row>
    <row r="57" spans="1:18" x14ac:dyDescent="0.25">
      <c r="A57" s="3" t="s">
        <v>40</v>
      </c>
      <c r="B57" s="1"/>
      <c r="C57" s="1"/>
      <c r="D57" s="1"/>
      <c r="E57" s="1"/>
      <c r="F57" s="1"/>
      <c r="G57" s="1"/>
      <c r="H57" s="1"/>
      <c r="I57" s="1"/>
      <c r="J57" s="1"/>
      <c r="K57" s="1"/>
      <c r="L57" s="1"/>
      <c r="M57" s="1"/>
      <c r="N57" s="1"/>
      <c r="O57" s="1"/>
      <c r="P57" s="1"/>
      <c r="Q57" s="1"/>
    </row>
    <row r="58" spans="1:18" x14ac:dyDescent="0.25">
      <c r="A58" s="20" t="s">
        <v>38</v>
      </c>
      <c r="B58" s="1"/>
      <c r="C58" s="1"/>
      <c r="D58" s="1"/>
      <c r="E58" s="1"/>
      <c r="F58" s="1"/>
      <c r="G58" s="1"/>
      <c r="H58" s="1"/>
      <c r="I58" s="1"/>
      <c r="J58" s="1"/>
      <c r="K58" s="1"/>
      <c r="L58" s="1"/>
      <c r="M58" s="1"/>
      <c r="N58" s="1"/>
      <c r="O58" s="1"/>
      <c r="P58" s="1"/>
      <c r="Q58" s="1"/>
    </row>
    <row r="59" spans="1:18" x14ac:dyDescent="0.25">
      <c r="A59" s="1" t="s">
        <v>32</v>
      </c>
      <c r="B59" s="1"/>
      <c r="C59" s="21">
        <v>0</v>
      </c>
      <c r="D59" s="21">
        <v>0</v>
      </c>
      <c r="E59" s="21">
        <v>0</v>
      </c>
      <c r="F59" s="21">
        <v>0</v>
      </c>
      <c r="G59" s="21">
        <v>0</v>
      </c>
      <c r="H59" s="21">
        <v>0</v>
      </c>
      <c r="I59" s="21">
        <v>0</v>
      </c>
      <c r="J59" s="21">
        <v>0</v>
      </c>
      <c r="K59" s="21">
        <v>0</v>
      </c>
      <c r="L59" s="21">
        <v>0</v>
      </c>
      <c r="M59" s="21">
        <v>0</v>
      </c>
      <c r="N59" s="21">
        <v>0</v>
      </c>
      <c r="O59" s="21">
        <v>0</v>
      </c>
      <c r="P59" s="21">
        <v>0</v>
      </c>
      <c r="Q59" s="21">
        <v>0</v>
      </c>
    </row>
    <row r="60" spans="1:18" x14ac:dyDescent="0.25">
      <c r="A60" s="1" t="s">
        <v>33</v>
      </c>
      <c r="B60" s="1"/>
      <c r="C60" s="21">
        <v>0</v>
      </c>
      <c r="D60" s="21">
        <v>0</v>
      </c>
      <c r="E60" s="21">
        <v>0</v>
      </c>
      <c r="F60" s="21">
        <v>0</v>
      </c>
      <c r="G60" s="21">
        <v>0</v>
      </c>
      <c r="H60" s="21">
        <v>0</v>
      </c>
      <c r="I60" s="21">
        <v>0</v>
      </c>
      <c r="J60" s="21">
        <v>0</v>
      </c>
      <c r="K60" s="21">
        <v>0</v>
      </c>
      <c r="L60" s="21">
        <v>0</v>
      </c>
      <c r="M60" s="21">
        <v>0</v>
      </c>
      <c r="N60" s="21">
        <v>0</v>
      </c>
      <c r="O60" s="21">
        <v>0</v>
      </c>
      <c r="P60" s="21">
        <v>0</v>
      </c>
      <c r="Q60" s="21">
        <v>0</v>
      </c>
    </row>
    <row r="61" spans="1:18" x14ac:dyDescent="0.25">
      <c r="A61" s="1" t="s">
        <v>34</v>
      </c>
      <c r="B61" s="1"/>
      <c r="C61" s="21">
        <v>0</v>
      </c>
      <c r="D61" s="21">
        <v>0</v>
      </c>
      <c r="E61" s="21">
        <v>0</v>
      </c>
      <c r="F61" s="21">
        <v>0</v>
      </c>
      <c r="G61" s="21">
        <v>0</v>
      </c>
      <c r="H61" s="21">
        <v>0</v>
      </c>
      <c r="I61" s="21">
        <v>0</v>
      </c>
      <c r="J61" s="21">
        <v>0</v>
      </c>
      <c r="K61" s="21">
        <v>0</v>
      </c>
      <c r="L61" s="21">
        <v>0</v>
      </c>
      <c r="M61" s="21">
        <v>0</v>
      </c>
      <c r="N61" s="21">
        <v>0</v>
      </c>
      <c r="O61" s="21">
        <v>0</v>
      </c>
      <c r="P61" s="21">
        <v>0</v>
      </c>
      <c r="Q61" s="21">
        <v>0</v>
      </c>
    </row>
    <row r="62" spans="1:18" x14ac:dyDescent="0.25">
      <c r="A62" s="1"/>
      <c r="B62" s="1"/>
      <c r="C62" s="22"/>
      <c r="D62" s="22"/>
      <c r="E62" s="22"/>
      <c r="F62" s="22"/>
      <c r="G62" s="22"/>
      <c r="H62" s="22"/>
      <c r="I62" s="22"/>
      <c r="J62" s="22"/>
      <c r="K62" s="22"/>
      <c r="L62" s="22"/>
      <c r="M62" s="22"/>
      <c r="N62" s="22"/>
      <c r="O62" s="22"/>
      <c r="P62" s="22"/>
      <c r="Q62" s="22"/>
      <c r="R62" s="22"/>
    </row>
    <row r="63" spans="1:18" x14ac:dyDescent="0.25">
      <c r="A63" s="3" t="s">
        <v>41</v>
      </c>
      <c r="B63" s="3"/>
      <c r="C63" s="23">
        <f t="shared" ref="C63" si="2">SUM(C59,C53,C47,C41,C34)</f>
        <v>0</v>
      </c>
      <c r="D63" s="23">
        <f t="shared" ref="D63:F63" si="3">SUM(D59,D53,D47,D41,D34)</f>
        <v>0</v>
      </c>
      <c r="E63" s="23">
        <f t="shared" si="3"/>
        <v>2129811.3199999998</v>
      </c>
      <c r="F63" s="23">
        <f t="shared" si="3"/>
        <v>0</v>
      </c>
      <c r="G63" s="23">
        <f>SUM(G59,G53,G47,G41,G34,G35)</f>
        <v>3726790.15</v>
      </c>
      <c r="H63" s="23">
        <f t="shared" ref="H63:Q63" si="4">SUM(H59,H53,H47,H41,H34)</f>
        <v>99473.76</v>
      </c>
      <c r="I63" s="23">
        <f t="shared" si="4"/>
        <v>519210.25000000012</v>
      </c>
      <c r="J63" s="23">
        <f t="shared" si="4"/>
        <v>147872.55999999997</v>
      </c>
      <c r="K63" s="23">
        <f t="shared" si="4"/>
        <v>0</v>
      </c>
      <c r="L63" s="23">
        <f t="shared" si="4"/>
        <v>6372374.4899999993</v>
      </c>
      <c r="M63" s="23">
        <f t="shared" si="4"/>
        <v>3621252.1799999997</v>
      </c>
      <c r="N63" s="23">
        <f t="shared" si="4"/>
        <v>2118229.2095790072</v>
      </c>
      <c r="O63" s="23">
        <f t="shared" si="4"/>
        <v>7579330.9627825581</v>
      </c>
      <c r="P63" s="23">
        <f t="shared" si="4"/>
        <v>7599490.0080983946</v>
      </c>
      <c r="Q63" s="23">
        <f t="shared" si="4"/>
        <v>17688451.540844347</v>
      </c>
      <c r="R63" s="22"/>
    </row>
    <row r="64" spans="1:18" x14ac:dyDescent="0.25">
      <c r="A64" s="3" t="s">
        <v>42</v>
      </c>
      <c r="B64" s="3"/>
      <c r="C64" s="23">
        <f t="shared" ref="C64" si="5">SUM(C60,C54,C48,C42,C36)</f>
        <v>0</v>
      </c>
      <c r="D64" s="23">
        <f t="shared" ref="D64:G64" si="6">SUM(D60,D54,D48,D42,D36)</f>
        <v>0</v>
      </c>
      <c r="E64" s="23">
        <f t="shared" si="6"/>
        <v>0</v>
      </c>
      <c r="F64" s="23">
        <f t="shared" si="6"/>
        <v>0</v>
      </c>
      <c r="G64" s="23">
        <f t="shared" si="6"/>
        <v>0</v>
      </c>
      <c r="H64" s="23">
        <f t="shared" ref="H64:Q65" si="7">SUM(H60,H54,H48,H42,H36)</f>
        <v>0</v>
      </c>
      <c r="I64" s="23">
        <f t="shared" si="7"/>
        <v>0</v>
      </c>
      <c r="J64" s="23">
        <f t="shared" si="7"/>
        <v>0</v>
      </c>
      <c r="K64" s="23">
        <f t="shared" si="7"/>
        <v>0</v>
      </c>
      <c r="L64" s="23">
        <f t="shared" si="7"/>
        <v>0</v>
      </c>
      <c r="M64" s="23">
        <f t="shared" si="7"/>
        <v>0</v>
      </c>
      <c r="N64" s="23">
        <f t="shared" si="7"/>
        <v>0</v>
      </c>
      <c r="O64" s="23">
        <f t="shared" si="7"/>
        <v>0</v>
      </c>
      <c r="P64" s="23">
        <f t="shared" si="7"/>
        <v>0</v>
      </c>
      <c r="Q64" s="23">
        <f t="shared" si="7"/>
        <v>0</v>
      </c>
      <c r="R64" s="22"/>
    </row>
    <row r="65" spans="1:17" x14ac:dyDescent="0.25">
      <c r="A65" s="3" t="s">
        <v>43</v>
      </c>
      <c r="B65" s="3"/>
      <c r="C65" s="24">
        <f t="shared" ref="C65" si="8">SUM(C61,C55,C49,C43,C37)</f>
        <v>0</v>
      </c>
      <c r="D65" s="24">
        <f t="shared" ref="D65:G65" si="9">SUM(D61,D55,D49,D43,D37)</f>
        <v>0</v>
      </c>
      <c r="E65" s="24">
        <f t="shared" si="9"/>
        <v>0</v>
      </c>
      <c r="F65" s="24">
        <f t="shared" si="9"/>
        <v>0</v>
      </c>
      <c r="G65" s="24">
        <f t="shared" si="9"/>
        <v>0</v>
      </c>
      <c r="H65" s="24">
        <f t="shared" si="7"/>
        <v>0</v>
      </c>
      <c r="I65" s="24">
        <f t="shared" si="7"/>
        <v>0</v>
      </c>
      <c r="J65" s="24">
        <f t="shared" si="7"/>
        <v>0</v>
      </c>
      <c r="K65" s="24">
        <f t="shared" si="7"/>
        <v>0</v>
      </c>
      <c r="L65" s="24">
        <f t="shared" si="7"/>
        <v>0</v>
      </c>
      <c r="M65" s="24">
        <f t="shared" si="7"/>
        <v>0</v>
      </c>
      <c r="N65" s="24">
        <f t="shared" si="7"/>
        <v>0</v>
      </c>
      <c r="O65" s="24">
        <f t="shared" si="7"/>
        <v>0</v>
      </c>
      <c r="P65" s="24">
        <f t="shared" si="7"/>
        <v>0</v>
      </c>
      <c r="Q65" s="24">
        <f t="shared" si="7"/>
        <v>0</v>
      </c>
    </row>
    <row r="66" spans="1:17" ht="6" customHeight="1" x14ac:dyDescent="0.25">
      <c r="A66" s="25"/>
      <c r="B66" s="26"/>
      <c r="C66" s="26"/>
      <c r="D66" s="26"/>
      <c r="E66" s="26"/>
      <c r="F66" s="26"/>
      <c r="G66" s="26"/>
      <c r="H66" s="26"/>
      <c r="I66" s="27"/>
      <c r="J66" s="27"/>
      <c r="K66" s="27"/>
      <c r="L66" s="27"/>
      <c r="M66" s="27"/>
      <c r="N66" s="27"/>
      <c r="O66" s="25"/>
      <c r="P66" s="28"/>
      <c r="Q66" s="27"/>
    </row>
    <row r="67" spans="1:17" x14ac:dyDescent="0.25">
      <c r="A67" s="1"/>
      <c r="B67" s="29"/>
      <c r="C67" s="29"/>
      <c r="D67" s="29"/>
      <c r="E67" s="29"/>
      <c r="F67" s="29"/>
      <c r="G67" s="29"/>
      <c r="H67" s="29"/>
      <c r="I67" s="30"/>
      <c r="J67" s="30"/>
      <c r="K67" s="30"/>
      <c r="L67" s="30"/>
      <c r="M67" s="30"/>
      <c r="N67" s="30"/>
      <c r="O67" s="1"/>
      <c r="P67" s="29"/>
      <c r="Q67" s="30"/>
    </row>
    <row r="68" spans="1:17" ht="18" x14ac:dyDescent="0.25">
      <c r="A68" s="9" t="s">
        <v>44</v>
      </c>
      <c r="B68" s="1"/>
      <c r="C68" s="17" t="s">
        <v>27</v>
      </c>
      <c r="D68" s="17" t="s">
        <v>27</v>
      </c>
      <c r="E68" s="17" t="s">
        <v>27</v>
      </c>
      <c r="F68" s="17" t="s">
        <v>27</v>
      </c>
      <c r="G68" s="17" t="s">
        <v>27</v>
      </c>
      <c r="H68" s="17" t="s">
        <v>27</v>
      </c>
      <c r="I68" s="17" t="s">
        <v>27</v>
      </c>
      <c r="J68" s="17" t="s">
        <v>27</v>
      </c>
      <c r="K68" s="17" t="s">
        <v>27</v>
      </c>
      <c r="L68" s="17" t="s">
        <v>27</v>
      </c>
      <c r="M68" s="17" t="s">
        <v>28</v>
      </c>
      <c r="N68" s="17" t="s">
        <v>27</v>
      </c>
      <c r="O68" s="17" t="s">
        <v>27</v>
      </c>
      <c r="P68" s="17" t="s">
        <v>27</v>
      </c>
      <c r="Q68" s="17" t="s">
        <v>27</v>
      </c>
    </row>
    <row r="69" spans="1:17" x14ac:dyDescent="0.25">
      <c r="A69" s="18" t="s">
        <v>45</v>
      </c>
      <c r="B69" s="1"/>
      <c r="C69" s="19">
        <f t="shared" ref="C69" si="10">D69-1</f>
        <v>2015</v>
      </c>
      <c r="D69" s="19">
        <f t="shared" ref="D69:G69" si="11">E69-1</f>
        <v>2016</v>
      </c>
      <c r="E69" s="19">
        <f t="shared" si="11"/>
        <v>2017</v>
      </c>
      <c r="F69" s="19">
        <f t="shared" si="11"/>
        <v>2018</v>
      </c>
      <c r="G69" s="19">
        <f t="shared" si="11"/>
        <v>2019</v>
      </c>
      <c r="H69" s="19">
        <f>I69-1</f>
        <v>2020</v>
      </c>
      <c r="I69" s="19">
        <f>J69-1</f>
        <v>2021</v>
      </c>
      <c r="J69" s="19">
        <f>K69-1</f>
        <v>2022</v>
      </c>
      <c r="K69" s="19">
        <f>L69-1</f>
        <v>2023</v>
      </c>
      <c r="L69" s="19">
        <f>M69-1</f>
        <v>2024</v>
      </c>
      <c r="M69" s="19">
        <f>M31</f>
        <v>2025</v>
      </c>
      <c r="N69" s="19">
        <f>M69+1</f>
        <v>2026</v>
      </c>
      <c r="O69" s="19">
        <f>N69+1</f>
        <v>2027</v>
      </c>
      <c r="P69" s="19">
        <f>O69+1</f>
        <v>2028</v>
      </c>
      <c r="Q69" s="19">
        <f>P69+1</f>
        <v>2029</v>
      </c>
    </row>
    <row r="70" spans="1:17" x14ac:dyDescent="0.25">
      <c r="A70" s="3" t="s">
        <v>30</v>
      </c>
      <c r="B70" s="1"/>
      <c r="C70" s="1"/>
      <c r="D70" s="1"/>
      <c r="E70" s="1"/>
      <c r="F70" s="1"/>
      <c r="G70" s="1"/>
      <c r="H70" s="1"/>
      <c r="I70" s="1"/>
      <c r="J70" s="1"/>
      <c r="K70" s="1"/>
      <c r="L70" s="1"/>
      <c r="M70" s="1"/>
      <c r="N70" s="1"/>
      <c r="O70" s="1"/>
      <c r="P70" s="1"/>
      <c r="Q70" s="1"/>
    </row>
    <row r="71" spans="1:17" x14ac:dyDescent="0.25">
      <c r="A71" s="20" t="s">
        <v>46</v>
      </c>
      <c r="B71" s="1"/>
      <c r="C71" s="1"/>
      <c r="D71" s="1"/>
      <c r="E71" s="1"/>
      <c r="F71" s="1"/>
      <c r="G71" s="1"/>
      <c r="H71" s="1"/>
      <c r="I71" s="1"/>
      <c r="J71" s="1"/>
      <c r="K71" s="1"/>
      <c r="L71" s="1"/>
      <c r="M71" s="1"/>
      <c r="N71" s="1"/>
      <c r="O71" s="1"/>
      <c r="P71" s="1"/>
      <c r="Q71" s="1"/>
    </row>
    <row r="72" spans="1:17" x14ac:dyDescent="0.25">
      <c r="A72" s="1" t="s">
        <v>32</v>
      </c>
      <c r="B72" s="1"/>
      <c r="C72" s="21">
        <v>0</v>
      </c>
      <c r="D72" s="21">
        <v>0</v>
      </c>
      <c r="E72" s="21">
        <v>0</v>
      </c>
      <c r="F72" s="21">
        <v>0</v>
      </c>
      <c r="G72" s="21">
        <v>0</v>
      </c>
      <c r="H72" s="21">
        <v>0</v>
      </c>
      <c r="I72" s="21">
        <v>0</v>
      </c>
      <c r="J72" s="21">
        <v>0</v>
      </c>
      <c r="K72" s="21">
        <v>0</v>
      </c>
      <c r="L72" s="21">
        <v>0</v>
      </c>
      <c r="M72" s="21">
        <v>0</v>
      </c>
      <c r="N72" s="21">
        <v>0</v>
      </c>
      <c r="O72" s="21">
        <v>0</v>
      </c>
      <c r="P72" s="21">
        <v>0</v>
      </c>
      <c r="Q72" s="21">
        <v>0</v>
      </c>
    </row>
    <row r="73" spans="1:17" x14ac:dyDescent="0.25">
      <c r="A73" s="1" t="s">
        <v>33</v>
      </c>
      <c r="B73" s="1"/>
      <c r="C73" s="21">
        <v>0</v>
      </c>
      <c r="D73" s="21">
        <v>0</v>
      </c>
      <c r="E73" s="21">
        <v>0</v>
      </c>
      <c r="F73" s="21">
        <v>0</v>
      </c>
      <c r="G73" s="21">
        <v>0</v>
      </c>
      <c r="H73" s="21">
        <v>0</v>
      </c>
      <c r="I73" s="21">
        <v>0</v>
      </c>
      <c r="J73" s="21">
        <v>0</v>
      </c>
      <c r="K73" s="21">
        <v>0</v>
      </c>
      <c r="L73" s="21">
        <v>0</v>
      </c>
      <c r="M73" s="21">
        <v>0</v>
      </c>
      <c r="N73" s="21">
        <v>0</v>
      </c>
      <c r="O73" s="21">
        <v>0</v>
      </c>
      <c r="P73" s="21">
        <v>0</v>
      </c>
      <c r="Q73" s="21">
        <v>0</v>
      </c>
    </row>
    <row r="74" spans="1:17" x14ac:dyDescent="0.25">
      <c r="A74" s="1" t="s">
        <v>34</v>
      </c>
      <c r="B74" s="1"/>
      <c r="C74" s="21">
        <v>0</v>
      </c>
      <c r="D74" s="21">
        <v>0</v>
      </c>
      <c r="E74" s="21">
        <v>0</v>
      </c>
      <c r="F74" s="21">
        <v>0</v>
      </c>
      <c r="G74" s="21">
        <v>0</v>
      </c>
      <c r="H74" s="21">
        <v>0</v>
      </c>
      <c r="I74" s="21">
        <v>0</v>
      </c>
      <c r="J74" s="21">
        <v>0</v>
      </c>
      <c r="K74" s="21">
        <v>0</v>
      </c>
      <c r="L74" s="21">
        <v>0</v>
      </c>
      <c r="M74" s="21">
        <v>0</v>
      </c>
      <c r="N74" s="21">
        <v>0</v>
      </c>
      <c r="O74" s="21">
        <v>0</v>
      </c>
      <c r="P74" s="21">
        <v>0</v>
      </c>
      <c r="Q74" s="21">
        <v>0</v>
      </c>
    </row>
    <row r="75" spans="1:17" x14ac:dyDescent="0.25">
      <c r="A75" s="1"/>
      <c r="B75" s="1"/>
      <c r="C75" s="1"/>
      <c r="D75" s="1"/>
      <c r="E75" s="1"/>
      <c r="F75" s="1"/>
      <c r="G75" s="1"/>
      <c r="H75" s="1"/>
      <c r="I75" s="1"/>
      <c r="J75" s="1"/>
      <c r="K75" s="1"/>
      <c r="L75" s="1"/>
      <c r="M75" s="1"/>
      <c r="N75" s="1"/>
      <c r="O75" s="1"/>
      <c r="P75" s="1"/>
      <c r="Q75" s="1"/>
    </row>
    <row r="76" spans="1:17" x14ac:dyDescent="0.25">
      <c r="A76" s="3" t="s">
        <v>35</v>
      </c>
      <c r="B76" s="1"/>
      <c r="C76" s="1"/>
      <c r="D76" s="1"/>
      <c r="E76" s="1"/>
      <c r="F76" s="1"/>
      <c r="G76" s="1"/>
      <c r="H76" s="1"/>
      <c r="I76" s="1"/>
      <c r="J76" s="1"/>
      <c r="K76" s="1"/>
      <c r="L76" s="1"/>
      <c r="M76" s="1"/>
      <c r="N76" s="1"/>
      <c r="O76" s="1"/>
      <c r="P76" s="1"/>
      <c r="Q76" s="1"/>
    </row>
    <row r="77" spans="1:17" x14ac:dyDescent="0.25">
      <c r="A77" s="20" t="s">
        <v>46</v>
      </c>
      <c r="B77" s="1"/>
      <c r="C77" s="1"/>
      <c r="D77" s="1"/>
      <c r="E77" s="1"/>
      <c r="F77" s="1"/>
      <c r="G77" s="1"/>
      <c r="H77" s="1"/>
      <c r="I77" s="1"/>
      <c r="J77" s="1"/>
      <c r="K77" s="1"/>
      <c r="L77" s="1"/>
      <c r="M77" s="1"/>
      <c r="N77" s="1"/>
      <c r="O77" s="1"/>
      <c r="P77" s="1"/>
      <c r="Q77" s="1"/>
    </row>
    <row r="78" spans="1:17" x14ac:dyDescent="0.25">
      <c r="A78" s="1" t="s">
        <v>32</v>
      </c>
      <c r="B78" s="1"/>
      <c r="C78" s="21">
        <v>0</v>
      </c>
      <c r="D78" s="21">
        <v>0</v>
      </c>
      <c r="E78" s="21">
        <v>0</v>
      </c>
      <c r="F78" s="21">
        <v>0</v>
      </c>
      <c r="G78" s="21">
        <v>0</v>
      </c>
      <c r="H78" s="21">
        <v>0</v>
      </c>
      <c r="I78" s="21">
        <v>0</v>
      </c>
      <c r="J78" s="21">
        <v>0</v>
      </c>
      <c r="K78" s="21">
        <v>0</v>
      </c>
      <c r="L78" s="21">
        <v>0</v>
      </c>
      <c r="M78" s="21">
        <v>0</v>
      </c>
      <c r="N78" s="21">
        <v>0</v>
      </c>
      <c r="O78" s="21">
        <v>0</v>
      </c>
      <c r="P78" s="21">
        <v>0</v>
      </c>
      <c r="Q78" s="21">
        <v>0</v>
      </c>
    </row>
    <row r="79" spans="1:17" x14ac:dyDescent="0.25">
      <c r="A79" s="1" t="s">
        <v>33</v>
      </c>
      <c r="B79" s="1"/>
      <c r="C79" s="21">
        <v>0</v>
      </c>
      <c r="D79" s="21">
        <v>0</v>
      </c>
      <c r="E79" s="21">
        <v>0</v>
      </c>
      <c r="F79" s="21">
        <v>0</v>
      </c>
      <c r="G79" s="21">
        <v>0</v>
      </c>
      <c r="H79" s="21">
        <v>0</v>
      </c>
      <c r="I79" s="21">
        <v>0</v>
      </c>
      <c r="J79" s="21">
        <v>0</v>
      </c>
      <c r="K79" s="21">
        <v>0</v>
      </c>
      <c r="L79" s="21">
        <v>0</v>
      </c>
      <c r="M79" s="21">
        <v>0</v>
      </c>
      <c r="N79" s="21">
        <v>0</v>
      </c>
      <c r="O79" s="21">
        <v>0</v>
      </c>
      <c r="P79" s="21">
        <v>0</v>
      </c>
      <c r="Q79" s="21">
        <v>0</v>
      </c>
    </row>
    <row r="80" spans="1:17" x14ac:dyDescent="0.25">
      <c r="A80" s="1" t="s">
        <v>34</v>
      </c>
      <c r="B80" s="1"/>
      <c r="C80" s="21">
        <v>0</v>
      </c>
      <c r="D80" s="21">
        <v>0</v>
      </c>
      <c r="E80" s="21">
        <v>0</v>
      </c>
      <c r="F80" s="21">
        <v>0</v>
      </c>
      <c r="G80" s="21">
        <v>0</v>
      </c>
      <c r="H80" s="21">
        <v>0</v>
      </c>
      <c r="I80" s="21">
        <v>0</v>
      </c>
      <c r="J80" s="21">
        <v>0</v>
      </c>
      <c r="K80" s="21">
        <v>0</v>
      </c>
      <c r="L80" s="21">
        <v>0</v>
      </c>
      <c r="M80" s="21">
        <v>0</v>
      </c>
      <c r="N80" s="21">
        <v>0</v>
      </c>
      <c r="O80" s="21">
        <v>0</v>
      </c>
      <c r="P80" s="21">
        <v>0</v>
      </c>
      <c r="Q80" s="21">
        <v>0</v>
      </c>
    </row>
    <row r="81" spans="1:17" x14ac:dyDescent="0.25">
      <c r="A81" s="1"/>
      <c r="B81" s="1"/>
      <c r="C81" s="1"/>
      <c r="D81" s="1"/>
      <c r="E81" s="1"/>
      <c r="F81" s="1"/>
      <c r="G81" s="1"/>
      <c r="H81" s="1"/>
      <c r="I81" s="1"/>
      <c r="J81" s="1"/>
      <c r="K81" s="1"/>
      <c r="L81" s="1"/>
      <c r="M81" s="1"/>
      <c r="N81" s="1"/>
      <c r="O81" s="1"/>
      <c r="P81" s="1"/>
      <c r="Q81" s="1"/>
    </row>
    <row r="82" spans="1:17" x14ac:dyDescent="0.25">
      <c r="A82" s="3" t="s">
        <v>37</v>
      </c>
      <c r="B82" s="1"/>
      <c r="C82" s="1"/>
      <c r="D82" s="1"/>
      <c r="E82" s="1"/>
      <c r="F82" s="1"/>
      <c r="G82" s="1"/>
      <c r="H82" s="1"/>
      <c r="I82" s="1"/>
      <c r="J82" s="1"/>
      <c r="K82" s="1"/>
      <c r="L82" s="1"/>
      <c r="M82" s="1"/>
      <c r="N82" s="1"/>
      <c r="O82" s="1"/>
      <c r="P82" s="1"/>
      <c r="Q82" s="1"/>
    </row>
    <row r="83" spans="1:17" x14ac:dyDescent="0.25">
      <c r="A83" s="20" t="s">
        <v>46</v>
      </c>
      <c r="B83" s="1"/>
      <c r="C83" s="1"/>
      <c r="D83" s="1"/>
      <c r="E83" s="1"/>
      <c r="F83" s="1"/>
      <c r="G83" s="1"/>
      <c r="H83" s="1"/>
      <c r="I83" s="1"/>
      <c r="J83" s="1"/>
      <c r="K83" s="1"/>
      <c r="L83" s="1"/>
      <c r="M83" s="1"/>
      <c r="N83" s="1"/>
      <c r="O83" s="1"/>
      <c r="P83" s="1"/>
      <c r="Q83" s="1"/>
    </row>
    <row r="84" spans="1:17" x14ac:dyDescent="0.25">
      <c r="A84" s="1" t="s">
        <v>32</v>
      </c>
      <c r="B84" s="1"/>
      <c r="C84" s="21">
        <v>0</v>
      </c>
      <c r="D84" s="21">
        <v>0</v>
      </c>
      <c r="E84" s="21">
        <v>0</v>
      </c>
      <c r="F84" s="21">
        <v>0</v>
      </c>
      <c r="G84" s="21">
        <v>0</v>
      </c>
      <c r="H84" s="21">
        <v>0</v>
      </c>
      <c r="I84" s="21">
        <v>0</v>
      </c>
      <c r="J84" s="21">
        <v>0</v>
      </c>
      <c r="K84" s="21">
        <v>0</v>
      </c>
      <c r="L84" s="21">
        <v>0</v>
      </c>
      <c r="M84" s="21">
        <v>0</v>
      </c>
      <c r="N84" s="21">
        <v>0</v>
      </c>
      <c r="O84" s="21">
        <v>0</v>
      </c>
      <c r="P84" s="21">
        <v>0</v>
      </c>
      <c r="Q84" s="21">
        <v>0</v>
      </c>
    </row>
    <row r="85" spans="1:17" x14ac:dyDescent="0.25">
      <c r="A85" s="1" t="s">
        <v>33</v>
      </c>
      <c r="B85" s="1"/>
      <c r="C85" s="21">
        <v>0</v>
      </c>
      <c r="D85" s="21">
        <v>0</v>
      </c>
      <c r="E85" s="21">
        <v>0</v>
      </c>
      <c r="F85" s="21">
        <v>0</v>
      </c>
      <c r="G85" s="21">
        <v>0</v>
      </c>
      <c r="H85" s="21">
        <v>0</v>
      </c>
      <c r="I85" s="21">
        <v>0</v>
      </c>
      <c r="J85" s="21">
        <v>0</v>
      </c>
      <c r="K85" s="21">
        <v>0</v>
      </c>
      <c r="L85" s="21">
        <v>0</v>
      </c>
      <c r="M85" s="21">
        <v>0</v>
      </c>
      <c r="N85" s="21">
        <v>0</v>
      </c>
      <c r="O85" s="21">
        <v>0</v>
      </c>
      <c r="P85" s="21">
        <v>0</v>
      </c>
      <c r="Q85" s="21">
        <v>0</v>
      </c>
    </row>
    <row r="86" spans="1:17" x14ac:dyDescent="0.25">
      <c r="A86" s="1" t="s">
        <v>34</v>
      </c>
      <c r="B86" s="1"/>
      <c r="C86" s="21">
        <v>0</v>
      </c>
      <c r="D86" s="21">
        <v>0</v>
      </c>
      <c r="E86" s="21">
        <v>0</v>
      </c>
      <c r="F86" s="21">
        <v>0</v>
      </c>
      <c r="G86" s="21">
        <v>0</v>
      </c>
      <c r="H86" s="21">
        <v>0</v>
      </c>
      <c r="I86" s="21">
        <v>0</v>
      </c>
      <c r="J86" s="21">
        <v>0</v>
      </c>
      <c r="K86" s="21">
        <v>0</v>
      </c>
      <c r="L86" s="21">
        <v>0</v>
      </c>
      <c r="M86" s="21">
        <v>0</v>
      </c>
      <c r="N86" s="21">
        <v>0</v>
      </c>
      <c r="O86" s="21">
        <v>0</v>
      </c>
      <c r="P86" s="21">
        <v>0</v>
      </c>
      <c r="Q86" s="21">
        <v>0</v>
      </c>
    </row>
    <row r="87" spans="1:17" x14ac:dyDescent="0.25">
      <c r="A87" s="1"/>
      <c r="B87" s="31"/>
      <c r="C87" s="32"/>
      <c r="D87" s="32"/>
      <c r="E87" s="32"/>
      <c r="F87" s="32"/>
      <c r="G87" s="32"/>
      <c r="H87" s="32"/>
      <c r="I87" s="32"/>
      <c r="J87" s="32"/>
      <c r="K87" s="32"/>
      <c r="L87" s="32"/>
      <c r="M87" s="32"/>
      <c r="N87" s="33"/>
      <c r="O87" s="33"/>
      <c r="P87" s="32"/>
      <c r="Q87" s="32"/>
    </row>
    <row r="88" spans="1:17" x14ac:dyDescent="0.25">
      <c r="A88" s="3" t="s">
        <v>39</v>
      </c>
      <c r="B88" s="1"/>
      <c r="C88" s="1"/>
      <c r="D88" s="1"/>
      <c r="E88" s="1"/>
      <c r="F88" s="1"/>
      <c r="G88" s="1"/>
      <c r="H88" s="1"/>
      <c r="I88" s="1"/>
      <c r="J88" s="1"/>
      <c r="K88" s="1"/>
      <c r="L88" s="1"/>
      <c r="M88" s="1"/>
      <c r="N88" s="1"/>
      <c r="O88" s="1"/>
      <c r="P88" s="1"/>
      <c r="Q88" s="1"/>
    </row>
    <row r="89" spans="1:17" x14ac:dyDescent="0.25">
      <c r="A89" s="20" t="s">
        <v>46</v>
      </c>
      <c r="B89" s="1"/>
      <c r="C89" s="1"/>
      <c r="D89" s="1"/>
      <c r="E89" s="1"/>
      <c r="F89" s="1"/>
      <c r="G89" s="1"/>
      <c r="H89" s="1"/>
      <c r="I89" s="1"/>
      <c r="J89" s="1"/>
      <c r="K89" s="1"/>
      <c r="L89" s="1"/>
      <c r="M89" s="1"/>
      <c r="N89" s="1"/>
      <c r="O89" s="1"/>
      <c r="P89" s="1"/>
      <c r="Q89" s="1"/>
    </row>
    <row r="90" spans="1:17" x14ac:dyDescent="0.25">
      <c r="A90" s="1" t="s">
        <v>32</v>
      </c>
      <c r="B90" s="1"/>
      <c r="C90" s="21">
        <v>0</v>
      </c>
      <c r="D90" s="21">
        <v>0</v>
      </c>
      <c r="E90" s="21">
        <v>0</v>
      </c>
      <c r="F90" s="21">
        <v>0</v>
      </c>
      <c r="G90" s="21">
        <v>0</v>
      </c>
      <c r="H90" s="21">
        <v>0</v>
      </c>
      <c r="I90" s="21">
        <v>0</v>
      </c>
      <c r="J90" s="21">
        <v>0</v>
      </c>
      <c r="K90" s="21">
        <v>0</v>
      </c>
      <c r="L90" s="21">
        <v>0</v>
      </c>
      <c r="M90" s="21">
        <v>0</v>
      </c>
      <c r="N90" s="21">
        <v>0</v>
      </c>
      <c r="O90" s="21">
        <v>0</v>
      </c>
      <c r="P90" s="21">
        <v>0</v>
      </c>
      <c r="Q90" s="21">
        <v>0</v>
      </c>
    </row>
    <row r="91" spans="1:17" x14ac:dyDescent="0.25">
      <c r="A91" s="1" t="s">
        <v>33</v>
      </c>
      <c r="B91" s="1"/>
      <c r="C91" s="21">
        <v>0</v>
      </c>
      <c r="D91" s="21">
        <v>0</v>
      </c>
      <c r="E91" s="21">
        <v>0</v>
      </c>
      <c r="F91" s="21">
        <v>0</v>
      </c>
      <c r="G91" s="21">
        <v>0</v>
      </c>
      <c r="H91" s="21">
        <v>0</v>
      </c>
      <c r="I91" s="21">
        <v>0</v>
      </c>
      <c r="J91" s="21">
        <v>0</v>
      </c>
      <c r="K91" s="21">
        <v>0</v>
      </c>
      <c r="L91" s="21">
        <v>0</v>
      </c>
      <c r="M91" s="21">
        <v>0</v>
      </c>
      <c r="N91" s="21">
        <v>0</v>
      </c>
      <c r="O91" s="21">
        <v>0</v>
      </c>
      <c r="P91" s="21">
        <v>0</v>
      </c>
      <c r="Q91" s="21">
        <v>0</v>
      </c>
    </row>
    <row r="92" spans="1:17" x14ac:dyDescent="0.25">
      <c r="A92" s="1" t="s">
        <v>34</v>
      </c>
      <c r="B92" s="1"/>
      <c r="C92" s="21">
        <v>0</v>
      </c>
      <c r="D92" s="21">
        <v>0</v>
      </c>
      <c r="E92" s="21">
        <v>0</v>
      </c>
      <c r="F92" s="21">
        <v>0</v>
      </c>
      <c r="G92" s="21">
        <v>0</v>
      </c>
      <c r="H92" s="21">
        <v>0</v>
      </c>
      <c r="I92" s="21">
        <v>0</v>
      </c>
      <c r="J92" s="21">
        <v>0</v>
      </c>
      <c r="K92" s="21">
        <v>0</v>
      </c>
      <c r="L92" s="21">
        <v>0</v>
      </c>
      <c r="M92" s="21">
        <v>0</v>
      </c>
      <c r="N92" s="21">
        <v>0</v>
      </c>
      <c r="O92" s="21">
        <v>0</v>
      </c>
      <c r="P92" s="21">
        <v>0</v>
      </c>
      <c r="Q92" s="21">
        <v>0</v>
      </c>
    </row>
    <row r="93" spans="1:17" x14ac:dyDescent="0.25">
      <c r="A93" s="1"/>
      <c r="B93" s="34"/>
      <c r="C93" s="35"/>
      <c r="D93" s="35"/>
      <c r="E93" s="35"/>
      <c r="F93" s="35"/>
      <c r="G93" s="35"/>
      <c r="H93" s="35"/>
      <c r="I93" s="35"/>
      <c r="J93" s="35"/>
      <c r="K93" s="35"/>
      <c r="L93" s="35"/>
      <c r="M93" s="35"/>
      <c r="N93" s="35"/>
      <c r="O93" s="36"/>
      <c r="P93" s="36"/>
      <c r="Q93" s="35"/>
    </row>
    <row r="94" spans="1:17" x14ac:dyDescent="0.25">
      <c r="A94" s="3" t="s">
        <v>40</v>
      </c>
      <c r="B94" s="1"/>
      <c r="C94" s="1"/>
      <c r="D94" s="1"/>
      <c r="E94" s="1"/>
      <c r="F94" s="1"/>
      <c r="G94" s="1"/>
      <c r="H94" s="1"/>
      <c r="I94" s="1"/>
      <c r="J94" s="1"/>
      <c r="K94" s="1"/>
      <c r="L94" s="1"/>
      <c r="M94" s="1"/>
      <c r="N94" s="1"/>
      <c r="O94" s="1"/>
      <c r="P94" s="1"/>
      <c r="Q94" s="1"/>
    </row>
    <row r="95" spans="1:17" x14ac:dyDescent="0.25">
      <c r="A95" s="20" t="s">
        <v>46</v>
      </c>
      <c r="B95" s="1"/>
      <c r="C95" s="1"/>
      <c r="D95" s="1"/>
      <c r="E95" s="1"/>
      <c r="F95" s="1"/>
      <c r="G95" s="1"/>
      <c r="H95" s="1"/>
      <c r="I95" s="1"/>
      <c r="J95" s="1"/>
      <c r="K95" s="1"/>
      <c r="L95" s="1"/>
      <c r="M95" s="1"/>
      <c r="N95" s="1"/>
      <c r="O95" s="1"/>
      <c r="P95" s="1"/>
      <c r="Q95" s="1"/>
    </row>
    <row r="96" spans="1:17" x14ac:dyDescent="0.25">
      <c r="A96" s="1" t="s">
        <v>32</v>
      </c>
      <c r="B96" s="1"/>
      <c r="C96" s="21">
        <v>0</v>
      </c>
      <c r="D96" s="21">
        <v>0</v>
      </c>
      <c r="E96" s="21">
        <v>0</v>
      </c>
      <c r="F96" s="21">
        <v>0</v>
      </c>
      <c r="G96" s="21">
        <v>0</v>
      </c>
      <c r="H96" s="21">
        <v>0</v>
      </c>
      <c r="I96" s="21">
        <v>0</v>
      </c>
      <c r="J96" s="21">
        <v>0</v>
      </c>
      <c r="K96" s="21">
        <v>0</v>
      </c>
      <c r="L96" s="21">
        <v>0</v>
      </c>
      <c r="M96" s="21">
        <v>0</v>
      </c>
      <c r="N96" s="21">
        <v>0</v>
      </c>
      <c r="O96" s="21">
        <v>0</v>
      </c>
      <c r="P96" s="21">
        <v>0</v>
      </c>
      <c r="Q96" s="21">
        <v>0</v>
      </c>
    </row>
    <row r="97" spans="1:18" x14ac:dyDescent="0.25">
      <c r="A97" s="1" t="s">
        <v>33</v>
      </c>
      <c r="B97" s="1"/>
      <c r="C97" s="21">
        <v>0</v>
      </c>
      <c r="D97" s="21">
        <v>0</v>
      </c>
      <c r="E97" s="21">
        <v>0</v>
      </c>
      <c r="F97" s="21">
        <v>0</v>
      </c>
      <c r="G97" s="21">
        <v>0</v>
      </c>
      <c r="H97" s="21">
        <v>0</v>
      </c>
      <c r="I97" s="21">
        <v>0</v>
      </c>
      <c r="J97" s="21">
        <v>0</v>
      </c>
      <c r="K97" s="21">
        <v>0</v>
      </c>
      <c r="L97" s="21">
        <v>0</v>
      </c>
      <c r="M97" s="21">
        <v>0</v>
      </c>
      <c r="N97" s="21">
        <v>0</v>
      </c>
      <c r="O97" s="21">
        <v>0</v>
      </c>
      <c r="P97" s="21">
        <v>0</v>
      </c>
      <c r="Q97" s="21">
        <v>0</v>
      </c>
    </row>
    <row r="98" spans="1:18" x14ac:dyDescent="0.25">
      <c r="A98" s="1" t="s">
        <v>34</v>
      </c>
      <c r="B98" s="1"/>
      <c r="C98" s="21">
        <v>0</v>
      </c>
      <c r="D98" s="21">
        <v>0</v>
      </c>
      <c r="E98" s="21">
        <v>0</v>
      </c>
      <c r="F98" s="21">
        <v>0</v>
      </c>
      <c r="G98" s="21">
        <v>0</v>
      </c>
      <c r="H98" s="21">
        <v>0</v>
      </c>
      <c r="I98" s="21">
        <v>0</v>
      </c>
      <c r="J98" s="21">
        <v>0</v>
      </c>
      <c r="K98" s="21">
        <v>0</v>
      </c>
      <c r="L98" s="21">
        <v>0</v>
      </c>
      <c r="M98" s="21">
        <v>0</v>
      </c>
      <c r="N98" s="21">
        <v>0</v>
      </c>
      <c r="O98" s="21">
        <v>0</v>
      </c>
      <c r="P98" s="21">
        <v>0</v>
      </c>
      <c r="Q98" s="21">
        <v>0</v>
      </c>
    </row>
    <row r="99" spans="1:18" x14ac:dyDescent="0.25">
      <c r="A99" s="1"/>
      <c r="B99" s="37"/>
      <c r="C99" s="35"/>
      <c r="D99" s="35"/>
      <c r="E99" s="35"/>
      <c r="F99" s="35"/>
      <c r="G99" s="35"/>
      <c r="H99" s="35"/>
      <c r="I99" s="35"/>
      <c r="J99" s="35"/>
      <c r="K99" s="35"/>
      <c r="L99" s="35"/>
      <c r="M99" s="35"/>
      <c r="N99" s="35"/>
      <c r="O99" s="1"/>
      <c r="P99" s="38"/>
      <c r="Q99" s="35"/>
    </row>
    <row r="100" spans="1:18" x14ac:dyDescent="0.25">
      <c r="A100" s="3" t="s">
        <v>41</v>
      </c>
      <c r="B100" s="3"/>
      <c r="C100" s="23">
        <f t="shared" ref="C100" si="12">SUM(C96,C90,C84,C78,C72)</f>
        <v>0</v>
      </c>
      <c r="D100" s="23">
        <f t="shared" ref="D100:G100" si="13">SUM(D96,D90,D84,D78,D72)</f>
        <v>0</v>
      </c>
      <c r="E100" s="23">
        <f t="shared" si="13"/>
        <v>0</v>
      </c>
      <c r="F100" s="23">
        <f t="shared" si="13"/>
        <v>0</v>
      </c>
      <c r="G100" s="23">
        <f t="shared" si="13"/>
        <v>0</v>
      </c>
      <c r="H100" s="23">
        <f t="shared" ref="H100:Q102" si="14">SUM(H96,H90,H84,H78,H72)</f>
        <v>0</v>
      </c>
      <c r="I100" s="23">
        <f t="shared" si="14"/>
        <v>0</v>
      </c>
      <c r="J100" s="23">
        <f t="shared" si="14"/>
        <v>0</v>
      </c>
      <c r="K100" s="23">
        <f t="shared" si="14"/>
        <v>0</v>
      </c>
      <c r="L100" s="23">
        <f t="shared" si="14"/>
        <v>0</v>
      </c>
      <c r="M100" s="23">
        <f t="shared" si="14"/>
        <v>0</v>
      </c>
      <c r="N100" s="23">
        <f t="shared" si="14"/>
        <v>0</v>
      </c>
      <c r="O100" s="23">
        <f t="shared" si="14"/>
        <v>0</v>
      </c>
      <c r="P100" s="23">
        <f t="shared" si="14"/>
        <v>0</v>
      </c>
      <c r="Q100" s="23">
        <f t="shared" si="14"/>
        <v>0</v>
      </c>
      <c r="R100" s="22"/>
    </row>
    <row r="101" spans="1:18" x14ac:dyDescent="0.25">
      <c r="A101" s="3" t="s">
        <v>42</v>
      </c>
      <c r="B101" s="3"/>
      <c r="C101" s="23">
        <f t="shared" ref="C101" si="15">SUM(C97,C91,C85,C79,C73)</f>
        <v>0</v>
      </c>
      <c r="D101" s="23">
        <f t="shared" ref="D101:G101" si="16">SUM(D97,D91,D85,D79,D73)</f>
        <v>0</v>
      </c>
      <c r="E101" s="23">
        <f t="shared" si="16"/>
        <v>0</v>
      </c>
      <c r="F101" s="23">
        <f t="shared" si="16"/>
        <v>0</v>
      </c>
      <c r="G101" s="23">
        <f t="shared" si="16"/>
        <v>0</v>
      </c>
      <c r="H101" s="23">
        <f t="shared" si="14"/>
        <v>0</v>
      </c>
      <c r="I101" s="23">
        <f t="shared" si="14"/>
        <v>0</v>
      </c>
      <c r="J101" s="23">
        <f t="shared" si="14"/>
        <v>0</v>
      </c>
      <c r="K101" s="23">
        <f t="shared" si="14"/>
        <v>0</v>
      </c>
      <c r="L101" s="23">
        <f t="shared" si="14"/>
        <v>0</v>
      </c>
      <c r="M101" s="23">
        <f t="shared" si="14"/>
        <v>0</v>
      </c>
      <c r="N101" s="23">
        <f t="shared" si="14"/>
        <v>0</v>
      </c>
      <c r="O101" s="23">
        <f t="shared" si="14"/>
        <v>0</v>
      </c>
      <c r="P101" s="23">
        <f t="shared" si="14"/>
        <v>0</v>
      </c>
      <c r="Q101" s="23">
        <f t="shared" si="14"/>
        <v>0</v>
      </c>
      <c r="R101" s="22"/>
    </row>
    <row r="102" spans="1:18" x14ac:dyDescent="0.25">
      <c r="A102" s="3" t="s">
        <v>43</v>
      </c>
      <c r="B102" s="3"/>
      <c r="C102" s="24">
        <f t="shared" ref="C102" si="17">SUM(C98,C92,C86,C80,C74)</f>
        <v>0</v>
      </c>
      <c r="D102" s="24">
        <f t="shared" ref="D102:G102" si="18">SUM(D98,D92,D86,D80,D74)</f>
        <v>0</v>
      </c>
      <c r="E102" s="24">
        <f t="shared" si="18"/>
        <v>0</v>
      </c>
      <c r="F102" s="24">
        <f t="shared" si="18"/>
        <v>0</v>
      </c>
      <c r="G102" s="24">
        <f t="shared" si="18"/>
        <v>0</v>
      </c>
      <c r="H102" s="24">
        <f t="shared" si="14"/>
        <v>0</v>
      </c>
      <c r="I102" s="24">
        <f t="shared" si="14"/>
        <v>0</v>
      </c>
      <c r="J102" s="24">
        <f t="shared" si="14"/>
        <v>0</v>
      </c>
      <c r="K102" s="24">
        <f t="shared" si="14"/>
        <v>0</v>
      </c>
      <c r="L102" s="24">
        <f t="shared" si="14"/>
        <v>0</v>
      </c>
      <c r="M102" s="24">
        <f t="shared" si="14"/>
        <v>0</v>
      </c>
      <c r="N102" s="24">
        <f t="shared" si="14"/>
        <v>0</v>
      </c>
      <c r="O102" s="24">
        <f t="shared" si="14"/>
        <v>0</v>
      </c>
      <c r="P102" s="24">
        <f t="shared" si="14"/>
        <v>0</v>
      </c>
      <c r="Q102" s="24">
        <f t="shared" si="14"/>
        <v>0</v>
      </c>
    </row>
    <row r="103" spans="1:18" x14ac:dyDescent="0.25">
      <c r="A103" s="25"/>
      <c r="B103" s="39"/>
      <c r="C103" s="39"/>
      <c r="D103" s="39"/>
      <c r="E103" s="39"/>
      <c r="F103" s="39"/>
      <c r="G103" s="39"/>
      <c r="H103" s="40"/>
      <c r="I103" s="40"/>
      <c r="J103" s="25"/>
      <c r="K103" s="41"/>
      <c r="L103" s="40"/>
    </row>
  </sheetData>
  <mergeCells count="9">
    <mergeCell ref="A17:K17"/>
    <mergeCell ref="A18:J18"/>
    <mergeCell ref="A19:I19"/>
    <mergeCell ref="A9:L9"/>
    <mergeCell ref="A10:L10"/>
    <mergeCell ref="A12:H12"/>
    <mergeCell ref="A13:H13"/>
    <mergeCell ref="A14:G14"/>
    <mergeCell ref="A15:G15"/>
  </mergeCells>
  <dataValidations count="1">
    <dataValidation allowBlank="1" showInputMessage="1" showErrorMessage="1" promptTitle="Date Format" prompt="E.g:  &quot;August 1, 2011&quot;"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xr:uid="{70D2E8BA-B211-44FC-9359-451E6BB929E8}"/>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55DE9-93FB-4187-B73A-DB8CB3F07A3A}">
  <dimension ref="A1:AY101"/>
  <sheetViews>
    <sheetView zoomScale="85" zoomScaleNormal="85" workbookViewId="0">
      <selection activeCell="A10" sqref="A10:W10"/>
    </sheetView>
  </sheetViews>
  <sheetFormatPr defaultColWidth="8.5703125" defaultRowHeight="15" x14ac:dyDescent="0.25"/>
  <cols>
    <col min="1" max="1" width="36.42578125" style="10" customWidth="1"/>
    <col min="2" max="2" width="19.28515625" style="10" customWidth="1"/>
    <col min="3" max="4" width="18" style="10" customWidth="1"/>
    <col min="5" max="18" width="14.5703125" style="10" customWidth="1"/>
    <col min="19" max="19" width="12.5703125" style="10" customWidth="1"/>
    <col min="20" max="37" width="14.5703125" style="10" customWidth="1"/>
    <col min="38" max="38" width="15.7109375" style="10" customWidth="1"/>
    <col min="39" max="39" width="18.140625" style="10" customWidth="1"/>
    <col min="40" max="40" width="14.5703125" style="10" customWidth="1"/>
    <col min="41" max="41" width="12.85546875" style="10" customWidth="1"/>
    <col min="42" max="42" width="12.85546875" style="10" bestFit="1" customWidth="1"/>
    <col min="43" max="43" width="13" style="10" customWidth="1"/>
    <col min="44" max="44" width="13.28515625" style="10" customWidth="1"/>
    <col min="45" max="45" width="12.85546875" style="10" bestFit="1" customWidth="1"/>
    <col min="46" max="46" width="13.7109375" style="10" customWidth="1"/>
    <col min="47" max="47" width="13" style="10" customWidth="1"/>
    <col min="48" max="48" width="12.85546875" style="10" bestFit="1" customWidth="1"/>
    <col min="49" max="49" width="12.42578125" style="10" customWidth="1"/>
    <col min="50" max="50" width="8.5703125" style="10"/>
    <col min="51" max="51" width="11.28515625" style="10" bestFit="1" customWidth="1"/>
    <col min="52" max="16384" width="8.5703125" style="10"/>
  </cols>
  <sheetData>
    <row r="1" spans="1:29" s="2" customFormat="1" x14ac:dyDescent="0.25">
      <c r="A1" s="1"/>
      <c r="B1" s="1"/>
      <c r="C1" s="1"/>
      <c r="D1" s="1"/>
      <c r="E1" s="1"/>
      <c r="F1" s="1"/>
      <c r="G1" s="1"/>
      <c r="H1" s="1"/>
      <c r="I1" s="1"/>
      <c r="J1" s="1"/>
      <c r="K1" s="1"/>
      <c r="L1" s="1"/>
      <c r="M1" s="1"/>
      <c r="N1" s="1"/>
      <c r="O1" s="1"/>
      <c r="P1" s="1"/>
      <c r="Q1" s="1"/>
      <c r="R1" s="1"/>
      <c r="S1" s="168" t="s">
        <v>0</v>
      </c>
      <c r="T1" s="4" t="s">
        <v>112</v>
      </c>
    </row>
    <row r="2" spans="1:29" s="2" customFormat="1" x14ac:dyDescent="0.25">
      <c r="A2" s="1"/>
      <c r="B2" s="1"/>
      <c r="C2" s="1"/>
      <c r="D2" s="1"/>
      <c r="E2" s="1"/>
      <c r="F2" s="1"/>
      <c r="G2" s="1"/>
      <c r="H2" s="1"/>
      <c r="I2" s="1"/>
      <c r="J2" s="1"/>
      <c r="K2" s="1"/>
      <c r="L2" s="1"/>
      <c r="M2" s="1"/>
      <c r="N2" s="1"/>
      <c r="O2" s="1"/>
      <c r="P2" s="1"/>
      <c r="Q2" s="1"/>
      <c r="R2" s="1"/>
      <c r="S2" s="168" t="s">
        <v>1</v>
      </c>
      <c r="T2" s="5" t="s">
        <v>113</v>
      </c>
    </row>
    <row r="3" spans="1:29" s="2" customFormat="1" x14ac:dyDescent="0.25">
      <c r="A3" s="1"/>
      <c r="B3" s="1"/>
      <c r="C3" s="1"/>
      <c r="D3" s="1"/>
      <c r="E3" s="1"/>
      <c r="F3" s="1"/>
      <c r="G3" s="1"/>
      <c r="H3" s="1"/>
      <c r="I3" s="1"/>
      <c r="J3" s="1"/>
      <c r="K3" s="1"/>
      <c r="L3" s="1"/>
      <c r="M3" s="1"/>
      <c r="N3" s="1"/>
      <c r="O3" s="1"/>
      <c r="P3" s="1"/>
      <c r="Q3" s="1"/>
      <c r="R3" s="1"/>
      <c r="S3" s="168" t="s">
        <v>2</v>
      </c>
      <c r="T3" s="5">
        <v>5</v>
      </c>
    </row>
    <row r="4" spans="1:29" s="2" customFormat="1" ht="15.75" x14ac:dyDescent="0.25">
      <c r="A4" s="42"/>
      <c r="B4" s="42"/>
      <c r="C4" s="1"/>
      <c r="D4" s="1"/>
      <c r="E4" s="1"/>
      <c r="F4" s="1"/>
      <c r="G4" s="1"/>
      <c r="H4" s="1"/>
      <c r="I4" s="1"/>
      <c r="J4" s="1"/>
      <c r="K4" s="1"/>
      <c r="L4" s="1"/>
      <c r="M4" s="1"/>
      <c r="N4" s="1"/>
      <c r="O4" s="1"/>
      <c r="P4" s="1"/>
      <c r="Q4" s="1"/>
      <c r="R4" s="1"/>
      <c r="S4" s="168" t="s">
        <v>4</v>
      </c>
      <c r="T4" s="5">
        <v>3</v>
      </c>
    </row>
    <row r="5" spans="1:29" s="2" customFormat="1" x14ac:dyDescent="0.25">
      <c r="A5" s="1"/>
      <c r="B5" s="1"/>
      <c r="C5" s="1"/>
      <c r="D5" s="1"/>
      <c r="E5" s="1"/>
      <c r="F5" s="1"/>
      <c r="G5" s="1"/>
      <c r="H5" s="1"/>
      <c r="I5" s="1"/>
      <c r="J5" s="1"/>
      <c r="K5" s="1"/>
      <c r="L5" s="1"/>
      <c r="M5" s="1"/>
      <c r="N5" s="1"/>
      <c r="O5" s="1"/>
      <c r="P5" s="1"/>
      <c r="Q5" s="1"/>
      <c r="R5" s="1"/>
      <c r="S5" s="168" t="s">
        <v>5</v>
      </c>
      <c r="T5" s="7"/>
    </row>
    <row r="6" spans="1:29" s="2" customFormat="1" x14ac:dyDescent="0.25">
      <c r="A6" s="1"/>
      <c r="B6" s="1"/>
      <c r="C6" s="1"/>
      <c r="D6" s="1"/>
      <c r="E6" s="1"/>
      <c r="F6" s="1"/>
      <c r="G6" s="1"/>
      <c r="H6" s="1"/>
      <c r="I6" s="1"/>
      <c r="J6" s="1"/>
      <c r="K6" s="1"/>
      <c r="L6" s="1"/>
      <c r="M6" s="1"/>
      <c r="N6" s="1"/>
      <c r="O6" s="1"/>
      <c r="P6" s="1"/>
      <c r="Q6" s="1"/>
      <c r="R6" s="1"/>
      <c r="S6" s="168"/>
      <c r="T6" s="4"/>
    </row>
    <row r="7" spans="1:29" s="2" customFormat="1" x14ac:dyDescent="0.25">
      <c r="A7" s="1"/>
      <c r="B7" s="1"/>
      <c r="C7" s="1"/>
      <c r="D7" s="1"/>
      <c r="E7" s="1"/>
      <c r="F7" s="1"/>
      <c r="G7" s="1"/>
      <c r="H7" s="1"/>
      <c r="I7" s="1"/>
      <c r="J7" s="1"/>
      <c r="K7" s="1"/>
      <c r="L7" s="1"/>
      <c r="M7" s="1"/>
      <c r="N7" s="1"/>
      <c r="O7" s="1"/>
      <c r="P7" s="1"/>
      <c r="Q7" s="1"/>
      <c r="R7" s="1"/>
      <c r="S7" s="168" t="s">
        <v>6</v>
      </c>
      <c r="T7" s="174">
        <v>45362</v>
      </c>
    </row>
    <row r="8" spans="1:29" s="2" customFormat="1" x14ac:dyDescent="0.25">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29" s="2" customFormat="1" ht="18" x14ac:dyDescent="0.25">
      <c r="A9" s="179" t="s">
        <v>47</v>
      </c>
      <c r="B9" s="179"/>
      <c r="C9" s="179"/>
      <c r="D9" s="179"/>
      <c r="E9" s="179"/>
      <c r="F9" s="179"/>
      <c r="G9" s="179"/>
      <c r="H9" s="179"/>
      <c r="I9" s="179"/>
      <c r="J9" s="179"/>
      <c r="K9" s="179"/>
      <c r="L9" s="179"/>
      <c r="M9" s="179"/>
      <c r="N9" s="179"/>
      <c r="O9" s="179"/>
      <c r="P9" s="179"/>
      <c r="Q9" s="179"/>
      <c r="R9" s="179"/>
      <c r="S9" s="179"/>
      <c r="T9" s="179"/>
      <c r="U9" s="179"/>
      <c r="V9" s="179"/>
      <c r="W9" s="179"/>
      <c r="X9" s="9"/>
      <c r="Y9" s="9"/>
      <c r="Z9" s="9"/>
      <c r="AA9" s="8"/>
      <c r="AB9" s="8"/>
      <c r="AC9" s="8"/>
    </row>
    <row r="10" spans="1:29" s="2" customFormat="1" ht="39.75" customHeight="1" x14ac:dyDescent="0.25">
      <c r="A10" s="185" t="s">
        <v>48</v>
      </c>
      <c r="B10" s="185"/>
      <c r="C10" s="185"/>
      <c r="D10" s="185"/>
      <c r="E10" s="185"/>
      <c r="F10" s="185"/>
      <c r="G10" s="185"/>
      <c r="H10" s="185"/>
      <c r="I10" s="185"/>
      <c r="J10" s="185"/>
      <c r="K10" s="185"/>
      <c r="L10" s="185"/>
      <c r="M10" s="185"/>
      <c r="N10" s="185"/>
      <c r="O10" s="185"/>
      <c r="P10" s="185"/>
      <c r="Q10" s="185"/>
      <c r="R10" s="185"/>
      <c r="S10" s="185"/>
      <c r="T10" s="185"/>
      <c r="U10" s="185"/>
      <c r="V10" s="185"/>
      <c r="W10" s="185"/>
      <c r="X10" s="9"/>
      <c r="Y10" s="9"/>
      <c r="Z10" s="9"/>
      <c r="AA10" s="8"/>
      <c r="AB10" s="8"/>
      <c r="AC10" s="8"/>
    </row>
    <row r="11" spans="1:29" s="2" customFormat="1" ht="18"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29" x14ac:dyDescent="0.25">
      <c r="A12" s="186" t="s">
        <v>49</v>
      </c>
      <c r="B12" s="186"/>
      <c r="C12" s="186"/>
      <c r="D12" s="186"/>
      <c r="E12" s="186"/>
      <c r="F12" s="186"/>
      <c r="G12" s="186"/>
      <c r="H12" s="186"/>
      <c r="I12" s="186"/>
      <c r="J12" s="186"/>
      <c r="K12" s="186"/>
      <c r="L12" s="186"/>
      <c r="M12" s="186"/>
      <c r="N12" s="186"/>
      <c r="O12" s="186"/>
      <c r="P12" s="186"/>
      <c r="Q12" s="186"/>
      <c r="R12" s="186"/>
      <c r="S12" s="186"/>
      <c r="T12" s="186"/>
      <c r="U12" s="186"/>
      <c r="V12" s="186"/>
      <c r="W12" s="186"/>
    </row>
    <row r="13" spans="1:29" x14ac:dyDescent="0.25">
      <c r="A13" s="186" t="s">
        <v>50</v>
      </c>
      <c r="B13" s="186"/>
      <c r="C13" s="186"/>
      <c r="D13" s="186"/>
      <c r="E13" s="186"/>
      <c r="F13" s="186"/>
      <c r="G13" s="186"/>
      <c r="H13" s="186"/>
      <c r="I13" s="186"/>
      <c r="J13" s="186"/>
      <c r="K13" s="186"/>
      <c r="L13" s="186"/>
      <c r="M13" s="186"/>
      <c r="N13" s="186"/>
      <c r="O13" s="186"/>
      <c r="P13" s="186"/>
      <c r="Q13" s="186"/>
      <c r="R13" s="186"/>
      <c r="S13" s="186"/>
      <c r="T13" s="186"/>
      <c r="U13" s="186"/>
      <c r="V13" s="186"/>
      <c r="W13" s="186"/>
    </row>
    <row r="14" spans="1:29" x14ac:dyDescent="0.25">
      <c r="A14" s="10" t="s">
        <v>51</v>
      </c>
    </row>
    <row r="15" spans="1:29" x14ac:dyDescent="0.25">
      <c r="A15" s="186" t="s">
        <v>52</v>
      </c>
      <c r="B15" s="186"/>
      <c r="C15" s="186"/>
      <c r="D15" s="186"/>
      <c r="E15" s="186"/>
      <c r="F15" s="186"/>
      <c r="G15" s="186"/>
      <c r="H15" s="186"/>
      <c r="I15" s="186"/>
      <c r="J15" s="186"/>
      <c r="K15" s="186"/>
      <c r="L15" s="186"/>
      <c r="M15" s="186"/>
      <c r="N15" s="186"/>
      <c r="O15" s="186"/>
      <c r="P15" s="186"/>
      <c r="Q15" s="186"/>
      <c r="R15" s="186"/>
      <c r="S15" s="186"/>
      <c r="T15" s="186"/>
      <c r="U15" s="186"/>
      <c r="V15" s="186"/>
      <c r="W15" s="186"/>
    </row>
    <row r="16" spans="1:29" ht="15.75" thickBot="1" x14ac:dyDescent="0.3">
      <c r="T16" s="187"/>
      <c r="U16" s="187"/>
      <c r="V16" s="187"/>
    </row>
    <row r="17" spans="1:49" ht="15.75" thickBot="1" x14ac:dyDescent="0.3">
      <c r="A17" s="168"/>
      <c r="B17" s="168"/>
      <c r="C17" s="43"/>
      <c r="D17" s="168"/>
      <c r="E17" s="182">
        <v>2015</v>
      </c>
      <c r="F17" s="183"/>
      <c r="G17" s="184"/>
      <c r="H17" s="182">
        <v>2016</v>
      </c>
      <c r="I17" s="183"/>
      <c r="J17" s="184"/>
      <c r="K17" s="182">
        <v>2017</v>
      </c>
      <c r="L17" s="183"/>
      <c r="M17" s="184"/>
      <c r="N17" s="182">
        <v>2018</v>
      </c>
      <c r="O17" s="183"/>
      <c r="P17" s="184"/>
      <c r="Q17" s="182">
        <v>2019</v>
      </c>
      <c r="R17" s="183"/>
      <c r="S17" s="184"/>
      <c r="T17" s="182">
        <v>2020</v>
      </c>
      <c r="U17" s="183"/>
      <c r="V17" s="184"/>
      <c r="W17" s="182">
        <v>2021</v>
      </c>
      <c r="X17" s="183"/>
      <c r="Y17" s="184"/>
      <c r="Z17" s="182">
        <v>2022</v>
      </c>
      <c r="AA17" s="183"/>
      <c r="AB17" s="184"/>
      <c r="AC17" s="182">
        <v>2023</v>
      </c>
      <c r="AD17" s="183"/>
      <c r="AE17" s="184"/>
      <c r="AF17" s="182">
        <v>2024</v>
      </c>
      <c r="AG17" s="183"/>
      <c r="AH17" s="184"/>
      <c r="AI17" s="182">
        <v>2025</v>
      </c>
      <c r="AJ17" s="183"/>
      <c r="AK17" s="184"/>
      <c r="AL17" s="182">
        <v>2026</v>
      </c>
      <c r="AM17" s="183"/>
      <c r="AN17" s="184"/>
      <c r="AO17" s="182">
        <v>2027</v>
      </c>
      <c r="AP17" s="183"/>
      <c r="AQ17" s="184"/>
      <c r="AR17" s="182">
        <v>2028</v>
      </c>
      <c r="AS17" s="183"/>
      <c r="AT17" s="184"/>
      <c r="AU17" s="182">
        <v>2029</v>
      </c>
      <c r="AV17" s="183"/>
      <c r="AW17" s="184"/>
    </row>
    <row r="18" spans="1:49" x14ac:dyDescent="0.25">
      <c r="A18" s="1"/>
      <c r="B18" s="1"/>
      <c r="C18" s="1"/>
      <c r="D18" s="1"/>
      <c r="E18" s="1"/>
      <c r="F18" s="168" t="s">
        <v>53</v>
      </c>
      <c r="G18" s="169" t="s">
        <v>54</v>
      </c>
      <c r="H18" s="1"/>
      <c r="I18" s="168" t="s">
        <v>53</v>
      </c>
      <c r="J18" s="169" t="s">
        <v>54</v>
      </c>
      <c r="K18" s="1"/>
      <c r="L18" s="168" t="s">
        <v>53</v>
      </c>
      <c r="M18" s="169" t="s">
        <v>54</v>
      </c>
      <c r="N18" s="1"/>
      <c r="O18" s="168" t="s">
        <v>53</v>
      </c>
      <c r="P18" s="169" t="s">
        <v>54</v>
      </c>
      <c r="Q18" s="1"/>
      <c r="R18" s="168" t="s">
        <v>53</v>
      </c>
      <c r="S18" s="169" t="s">
        <v>54</v>
      </c>
      <c r="T18" s="1"/>
      <c r="U18" s="168" t="s">
        <v>53</v>
      </c>
      <c r="V18" s="169" t="s">
        <v>54</v>
      </c>
      <c r="W18" s="1"/>
      <c r="X18" s="168" t="s">
        <v>53</v>
      </c>
      <c r="Y18" s="169" t="s">
        <v>54</v>
      </c>
      <c r="Z18" s="1"/>
      <c r="AA18" s="168" t="s">
        <v>53</v>
      </c>
      <c r="AB18" s="169" t="s">
        <v>54</v>
      </c>
      <c r="AC18" s="1"/>
      <c r="AD18" s="168" t="s">
        <v>53</v>
      </c>
      <c r="AE18" s="169" t="s">
        <v>54</v>
      </c>
      <c r="AF18" s="1"/>
      <c r="AG18" s="168" t="s">
        <v>53</v>
      </c>
      <c r="AH18" s="169" t="s">
        <v>54</v>
      </c>
      <c r="AI18" s="1"/>
      <c r="AJ18" s="168" t="s">
        <v>53</v>
      </c>
      <c r="AK18" s="169" t="s">
        <v>54</v>
      </c>
      <c r="AL18" s="1"/>
      <c r="AM18" s="168" t="s">
        <v>53</v>
      </c>
      <c r="AN18" s="169" t="s">
        <v>54</v>
      </c>
      <c r="AO18" s="1"/>
      <c r="AP18" s="168" t="s">
        <v>53</v>
      </c>
      <c r="AQ18" s="169" t="s">
        <v>54</v>
      </c>
      <c r="AR18" s="1"/>
      <c r="AS18" s="168" t="s">
        <v>53</v>
      </c>
      <c r="AT18" s="169" t="s">
        <v>54</v>
      </c>
      <c r="AU18" s="1"/>
      <c r="AV18" s="168" t="s">
        <v>53</v>
      </c>
      <c r="AW18" s="169" t="s">
        <v>54</v>
      </c>
    </row>
    <row r="19" spans="1:49" x14ac:dyDescent="0.25">
      <c r="A19" s="44"/>
      <c r="B19" s="44"/>
      <c r="C19" s="45"/>
      <c r="D19" s="45"/>
      <c r="E19" s="45" t="s">
        <v>55</v>
      </c>
      <c r="F19" s="46">
        <v>0.06</v>
      </c>
      <c r="G19" s="46">
        <v>0.94</v>
      </c>
      <c r="H19" s="45" t="s">
        <v>55</v>
      </c>
      <c r="I19" s="46">
        <v>0.06</v>
      </c>
      <c r="J19" s="46">
        <v>0.94</v>
      </c>
      <c r="K19" s="45" t="s">
        <v>55</v>
      </c>
      <c r="L19" s="46">
        <v>0.06</v>
      </c>
      <c r="M19" s="46">
        <v>0.94</v>
      </c>
      <c r="N19" s="45" t="s">
        <v>55</v>
      </c>
      <c r="O19" s="46">
        <v>0.06</v>
      </c>
      <c r="P19" s="46">
        <v>0.94</v>
      </c>
      <c r="Q19" s="45" t="s">
        <v>55</v>
      </c>
      <c r="R19" s="46">
        <v>0.06</v>
      </c>
      <c r="S19" s="46">
        <v>0.94</v>
      </c>
      <c r="T19" s="45" t="s">
        <v>55</v>
      </c>
      <c r="U19" s="46">
        <v>0.06</v>
      </c>
      <c r="V19" s="46">
        <v>0.94</v>
      </c>
      <c r="W19" s="45" t="s">
        <v>55</v>
      </c>
      <c r="X19" s="46">
        <v>0.06</v>
      </c>
      <c r="Y19" s="46">
        <v>0.94</v>
      </c>
      <c r="Z19" s="45" t="s">
        <v>55</v>
      </c>
      <c r="AA19" s="46">
        <v>0.06</v>
      </c>
      <c r="AB19" s="46">
        <v>0.94</v>
      </c>
      <c r="AC19" s="45" t="s">
        <v>55</v>
      </c>
      <c r="AD19" s="46">
        <v>0.06</v>
      </c>
      <c r="AE19" s="46">
        <v>0.94</v>
      </c>
      <c r="AF19" s="45" t="s">
        <v>55</v>
      </c>
      <c r="AG19" s="46">
        <v>0.06</v>
      </c>
      <c r="AH19" s="46">
        <v>0.94</v>
      </c>
      <c r="AI19" s="45" t="s">
        <v>55</v>
      </c>
      <c r="AJ19" s="46">
        <v>0.06</v>
      </c>
      <c r="AK19" s="46">
        <v>0.94</v>
      </c>
      <c r="AL19" s="45" t="s">
        <v>55</v>
      </c>
      <c r="AM19" s="46">
        <v>0.06</v>
      </c>
      <c r="AN19" s="46">
        <v>0.94</v>
      </c>
      <c r="AO19" s="45" t="s">
        <v>55</v>
      </c>
      <c r="AP19" s="46">
        <v>0.06</v>
      </c>
      <c r="AQ19" s="46">
        <v>0.94</v>
      </c>
      <c r="AR19" s="45" t="s">
        <v>55</v>
      </c>
      <c r="AS19" s="46">
        <v>0.06</v>
      </c>
      <c r="AT19" s="46">
        <v>0.94</v>
      </c>
      <c r="AU19" s="45" t="s">
        <v>55</v>
      </c>
      <c r="AV19" s="46">
        <v>0.06</v>
      </c>
      <c r="AW19" s="46">
        <v>0.94</v>
      </c>
    </row>
    <row r="20" spans="1:49" x14ac:dyDescent="0.25">
      <c r="A20" s="168" t="s">
        <v>56</v>
      </c>
      <c r="B20" s="168"/>
      <c r="C20" s="31"/>
      <c r="D20" s="31"/>
      <c r="E20" s="47">
        <f>F83</f>
        <v>0</v>
      </c>
      <c r="F20" s="48">
        <f>E20*F19</f>
        <v>0</v>
      </c>
      <c r="G20" s="49">
        <f>E20*G19</f>
        <v>0</v>
      </c>
      <c r="H20" s="47">
        <f>G83</f>
        <v>0</v>
      </c>
      <c r="I20" s="48">
        <f>H20*I19</f>
        <v>0</v>
      </c>
      <c r="J20" s="49">
        <f>H20*J19</f>
        <v>0</v>
      </c>
      <c r="K20" s="47">
        <f>H83</f>
        <v>1045543.7389090909</v>
      </c>
      <c r="L20" s="48">
        <f>K20*L19</f>
        <v>62732.62433454545</v>
      </c>
      <c r="M20" s="49">
        <f>K20*M19</f>
        <v>982811.11457454541</v>
      </c>
      <c r="N20" s="47">
        <f>I83</f>
        <v>2052363.6356363636</v>
      </c>
      <c r="O20" s="48">
        <f>N20*O19</f>
        <v>123141.81813818181</v>
      </c>
      <c r="P20" s="49">
        <f>N20*P19</f>
        <v>1929221.8174981817</v>
      </c>
      <c r="Q20" s="47">
        <f>J83</f>
        <v>3646663.8893372384</v>
      </c>
      <c r="R20" s="48">
        <f>Q20*R19</f>
        <v>218799.8333602343</v>
      </c>
      <c r="S20" s="49">
        <f>Q20*S19</f>
        <v>3427864.0559770041</v>
      </c>
      <c r="T20" s="47">
        <f>K83</f>
        <v>4892060.6787927076</v>
      </c>
      <c r="U20" s="48">
        <f>T20*U19</f>
        <v>293523.64072756242</v>
      </c>
      <c r="V20" s="49">
        <f>T20*V19</f>
        <v>4598537.0380651448</v>
      </c>
      <c r="W20" s="47">
        <f>L83</f>
        <v>4323136.1635630699</v>
      </c>
      <c r="X20" s="48">
        <f>W20*X19</f>
        <v>259388.16981378419</v>
      </c>
      <c r="Y20" s="49">
        <f>W20*Y19</f>
        <v>4063747.9937492856</v>
      </c>
      <c r="Z20" s="50">
        <f>M83</f>
        <v>3764875.100791574</v>
      </c>
      <c r="AA20" s="48">
        <f>Z20*AA19</f>
        <v>225892.50604749442</v>
      </c>
      <c r="AB20" s="49">
        <f>Z20*AB19</f>
        <v>3538982.5947440793</v>
      </c>
      <c r="AC20" s="50">
        <f>N83</f>
        <v>2935666.8168534115</v>
      </c>
      <c r="AD20" s="48">
        <f>AC20*AD19</f>
        <v>176140.00901120467</v>
      </c>
      <c r="AE20" s="49">
        <f>AC20*AE19</f>
        <v>2759526.8078422067</v>
      </c>
      <c r="AF20" s="50">
        <f>O83</f>
        <v>5410690.0007300433</v>
      </c>
      <c r="AG20" s="48">
        <f>AF20*AG19</f>
        <v>324641.40004380257</v>
      </c>
      <c r="AH20" s="49">
        <f>AF20*AH19</f>
        <v>5086048.60068624</v>
      </c>
      <c r="AI20" s="50">
        <f>P83</f>
        <v>9941082.4333333299</v>
      </c>
      <c r="AJ20" s="48">
        <f>AI20*AJ19</f>
        <v>596464.94599999976</v>
      </c>
      <c r="AK20" s="49">
        <f>AI20*AK19</f>
        <v>9344617.4873333294</v>
      </c>
      <c r="AL20" s="50">
        <f>Q83</f>
        <v>12343643.482096359</v>
      </c>
      <c r="AM20" s="48">
        <f>AL20*AM19</f>
        <v>740618.60892578156</v>
      </c>
      <c r="AN20" s="49">
        <f>AL20*AN19</f>
        <v>11603024.873170577</v>
      </c>
      <c r="AO20" s="50">
        <f>R83</f>
        <v>16584907.180778477</v>
      </c>
      <c r="AP20" s="48">
        <f>AO20*AP19</f>
        <v>995094.43084670859</v>
      </c>
      <c r="AQ20" s="49">
        <f>AO20*AQ19</f>
        <v>15589812.749931768</v>
      </c>
      <c r="AR20" s="50">
        <f>S83</f>
        <v>23340652.359236266</v>
      </c>
      <c r="AS20" s="48">
        <f>AR20*AS19</f>
        <v>1400439.1415541759</v>
      </c>
      <c r="AT20" s="49">
        <f>AR20*AT19</f>
        <v>21940213.21768209</v>
      </c>
      <c r="AU20" s="50">
        <f>T83</f>
        <v>34783078.167453825</v>
      </c>
      <c r="AV20" s="48">
        <f>AU20*AV19</f>
        <v>2086984.6900472294</v>
      </c>
      <c r="AW20" s="49">
        <f>AU20*AW19</f>
        <v>32696093.477406595</v>
      </c>
    </row>
    <row r="21" spans="1:49" x14ac:dyDescent="0.25">
      <c r="A21" s="1" t="s">
        <v>57</v>
      </c>
      <c r="B21" s="1"/>
      <c r="C21" s="51"/>
      <c r="D21" s="51"/>
      <c r="E21" s="52">
        <v>0</v>
      </c>
      <c r="F21" s="35">
        <f>E21*F19</f>
        <v>0</v>
      </c>
      <c r="G21" s="49">
        <f>E21*G19</f>
        <v>0</v>
      </c>
      <c r="H21" s="52">
        <v>0</v>
      </c>
      <c r="I21" s="35">
        <f>H21*I19</f>
        <v>0</v>
      </c>
      <c r="J21" s="49">
        <f>H21*J19</f>
        <v>0</v>
      </c>
      <c r="K21" s="52">
        <v>0</v>
      </c>
      <c r="L21" s="35">
        <f>K21*L19</f>
        <v>0</v>
      </c>
      <c r="M21" s="49">
        <f>K21*M19</f>
        <v>0</v>
      </c>
      <c r="N21" s="52">
        <v>0</v>
      </c>
      <c r="O21" s="35">
        <f>N21*O19</f>
        <v>0</v>
      </c>
      <c r="P21" s="49">
        <f>N21*P19</f>
        <v>0</v>
      </c>
      <c r="Q21" s="52">
        <v>0</v>
      </c>
      <c r="R21" s="35">
        <f>Q21*R19</f>
        <v>0</v>
      </c>
      <c r="S21" s="49">
        <f>Q21*S19</f>
        <v>0</v>
      </c>
      <c r="T21" s="52">
        <v>0</v>
      </c>
      <c r="U21" s="35">
        <f>T21*U19</f>
        <v>0</v>
      </c>
      <c r="V21" s="49">
        <f>T21*V19</f>
        <v>0</v>
      </c>
      <c r="W21" s="52">
        <v>0</v>
      </c>
      <c r="X21" s="35">
        <f>W21*X19</f>
        <v>0</v>
      </c>
      <c r="Y21" s="49">
        <f>W21*Y19</f>
        <v>0</v>
      </c>
      <c r="Z21" s="52">
        <v>0</v>
      </c>
      <c r="AA21" s="35">
        <f>Z21*AA19</f>
        <v>0</v>
      </c>
      <c r="AB21" s="49">
        <f>Z21*AB19</f>
        <v>0</v>
      </c>
      <c r="AC21" s="52">
        <v>0</v>
      </c>
      <c r="AD21" s="35">
        <f>AC21*AD19</f>
        <v>0</v>
      </c>
      <c r="AE21" s="49">
        <f>AC21*AE19</f>
        <v>0</v>
      </c>
      <c r="AF21" s="52">
        <v>0</v>
      </c>
      <c r="AG21" s="35">
        <f>AF21*AG19</f>
        <v>0</v>
      </c>
      <c r="AH21" s="49">
        <f>AF21*AH19</f>
        <v>0</v>
      </c>
      <c r="AI21" s="52">
        <v>0</v>
      </c>
      <c r="AJ21" s="35">
        <f>AI21*AJ19</f>
        <v>0</v>
      </c>
      <c r="AK21" s="49">
        <f>AI21*AK19</f>
        <v>0</v>
      </c>
      <c r="AL21" s="52">
        <v>0</v>
      </c>
      <c r="AM21" s="35">
        <f>AL21*AM19</f>
        <v>0</v>
      </c>
      <c r="AN21" s="49">
        <f>AL21*AN19</f>
        <v>0</v>
      </c>
      <c r="AO21" s="52">
        <v>0</v>
      </c>
      <c r="AP21" s="35">
        <f>AO21*AP19</f>
        <v>0</v>
      </c>
      <c r="AQ21" s="49">
        <f>AO21*AQ19</f>
        <v>0</v>
      </c>
      <c r="AR21" s="52">
        <v>0</v>
      </c>
      <c r="AS21" s="35">
        <f>AR21*AS19</f>
        <v>0</v>
      </c>
      <c r="AT21" s="49">
        <f>AR21*AT19</f>
        <v>0</v>
      </c>
      <c r="AU21" s="52">
        <v>0</v>
      </c>
      <c r="AV21" s="35">
        <f>AU21*AV19</f>
        <v>0</v>
      </c>
      <c r="AW21" s="49">
        <f>AU21*AW19</f>
        <v>0</v>
      </c>
    </row>
    <row r="22" spans="1:49" x14ac:dyDescent="0.25">
      <c r="A22" s="1" t="s">
        <v>58</v>
      </c>
      <c r="B22" s="1"/>
      <c r="C22" s="51"/>
      <c r="D22" s="51"/>
      <c r="E22" s="52">
        <v>0</v>
      </c>
      <c r="F22" s="35">
        <f>E22*F19</f>
        <v>0</v>
      </c>
      <c r="G22" s="35">
        <f>E22*G19</f>
        <v>0</v>
      </c>
      <c r="H22" s="52">
        <v>0</v>
      </c>
      <c r="I22" s="35">
        <f>H22*I19</f>
        <v>0</v>
      </c>
      <c r="J22" s="35">
        <f>H22*J19</f>
        <v>0</v>
      </c>
      <c r="K22" s="52">
        <v>0</v>
      </c>
      <c r="L22" s="35">
        <f>K22*L19</f>
        <v>0</v>
      </c>
      <c r="M22" s="35">
        <f>K22*M19</f>
        <v>0</v>
      </c>
      <c r="N22" s="52">
        <v>0</v>
      </c>
      <c r="O22" s="35">
        <f>N22*O19</f>
        <v>0</v>
      </c>
      <c r="P22" s="35">
        <f>N22*P19</f>
        <v>0</v>
      </c>
      <c r="Q22" s="52">
        <v>0</v>
      </c>
      <c r="R22" s="35">
        <f>Q22*R19</f>
        <v>0</v>
      </c>
      <c r="S22" s="35">
        <f>Q22*S19</f>
        <v>0</v>
      </c>
      <c r="T22" s="52">
        <v>0</v>
      </c>
      <c r="U22" s="35">
        <f>T22*U19</f>
        <v>0</v>
      </c>
      <c r="V22" s="35">
        <f>T22*V19</f>
        <v>0</v>
      </c>
      <c r="W22" s="52">
        <v>0</v>
      </c>
      <c r="X22" s="35">
        <f>W22*X19</f>
        <v>0</v>
      </c>
      <c r="Y22" s="35">
        <f>W22*Y19</f>
        <v>0</v>
      </c>
      <c r="Z22" s="52">
        <v>0</v>
      </c>
      <c r="AA22" s="35">
        <f>Z22*AA19</f>
        <v>0</v>
      </c>
      <c r="AB22" s="35">
        <f>Z22*AB19</f>
        <v>0</v>
      </c>
      <c r="AC22" s="52">
        <v>0</v>
      </c>
      <c r="AD22" s="35">
        <f>AC22*AD19</f>
        <v>0</v>
      </c>
      <c r="AE22" s="35">
        <f>AC22*AE19</f>
        <v>0</v>
      </c>
      <c r="AF22" s="52">
        <v>0</v>
      </c>
      <c r="AG22" s="35">
        <f>AF22*AG19</f>
        <v>0</v>
      </c>
      <c r="AH22" s="35">
        <f>AF22*AH19</f>
        <v>0</v>
      </c>
      <c r="AI22" s="52">
        <v>0</v>
      </c>
      <c r="AJ22" s="35">
        <f>AI22*AJ19</f>
        <v>0</v>
      </c>
      <c r="AK22" s="35">
        <f>AI22*AK19</f>
        <v>0</v>
      </c>
      <c r="AL22" s="52">
        <v>0</v>
      </c>
      <c r="AM22" s="35">
        <f>AL22*AM19</f>
        <v>0</v>
      </c>
      <c r="AN22" s="35">
        <f>AL22*AN19</f>
        <v>0</v>
      </c>
      <c r="AO22" s="52">
        <v>0</v>
      </c>
      <c r="AP22" s="35">
        <f>AO22*AP19</f>
        <v>0</v>
      </c>
      <c r="AQ22" s="35">
        <f>AO22*AQ19</f>
        <v>0</v>
      </c>
      <c r="AR22" s="52">
        <v>0</v>
      </c>
      <c r="AS22" s="35">
        <f>AR22*AS19</f>
        <v>0</v>
      </c>
      <c r="AT22" s="35">
        <f>AR22*AT19</f>
        <v>0</v>
      </c>
      <c r="AU22" s="52">
        <v>0</v>
      </c>
      <c r="AV22" s="35">
        <f>AU22*AV19</f>
        <v>0</v>
      </c>
      <c r="AW22" s="35">
        <f>AU22*AW19</f>
        <v>0</v>
      </c>
    </row>
    <row r="23" spans="1:49" x14ac:dyDescent="0.25">
      <c r="A23" s="20" t="s">
        <v>59</v>
      </c>
      <c r="B23" s="175">
        <v>2015</v>
      </c>
      <c r="C23" s="170">
        <v>2020</v>
      </c>
      <c r="D23" s="170">
        <v>2025</v>
      </c>
      <c r="F23" s="35"/>
      <c r="G23" s="35"/>
      <c r="H23" s="52"/>
      <c r="I23" s="35"/>
      <c r="J23" s="35"/>
      <c r="K23" s="52"/>
      <c r="L23" s="35"/>
      <c r="M23" s="35"/>
      <c r="N23" s="52"/>
      <c r="O23" s="35"/>
      <c r="P23" s="35"/>
      <c r="Q23" s="52"/>
      <c r="R23" s="35"/>
      <c r="S23" s="35"/>
      <c r="T23" s="52"/>
      <c r="U23" s="35"/>
      <c r="V23" s="35"/>
      <c r="W23" s="52"/>
      <c r="X23" s="35"/>
      <c r="Y23" s="35"/>
      <c r="Z23" s="52"/>
      <c r="AA23" s="35"/>
      <c r="AB23" s="35"/>
      <c r="AC23" s="52"/>
      <c r="AD23" s="35"/>
      <c r="AE23" s="35"/>
      <c r="AF23" s="52"/>
      <c r="AG23" s="35"/>
      <c r="AH23" s="35"/>
      <c r="AI23" s="52"/>
      <c r="AJ23" s="35"/>
      <c r="AK23" s="35"/>
      <c r="AL23" s="52"/>
      <c r="AM23" s="35"/>
      <c r="AN23" s="35"/>
      <c r="AO23" s="52"/>
      <c r="AP23" s="35"/>
      <c r="AQ23" s="35"/>
      <c r="AR23" s="52"/>
      <c r="AS23" s="35"/>
      <c r="AT23" s="35"/>
      <c r="AU23" s="52"/>
      <c r="AV23" s="35"/>
      <c r="AW23" s="35"/>
    </row>
    <row r="24" spans="1:49" x14ac:dyDescent="0.25">
      <c r="A24" s="55" t="s">
        <v>60</v>
      </c>
      <c r="B24" s="56">
        <v>6.4163999999999999E-2</v>
      </c>
      <c r="C24" s="56">
        <v>7.2999999999999995E-2</v>
      </c>
      <c r="D24" s="56">
        <v>7.0199999999999999E-2</v>
      </c>
      <c r="F24" s="57">
        <f>IF(AND(E$17&gt;=$C$23, E$17&lt;$D$23),(F21+F22)*$C$24,(F21+F22)*$D$24)</f>
        <v>0</v>
      </c>
      <c r="G24" s="58">
        <f>IF(AND(E$17&gt;=$C$23, E$17&lt;$D$23),(G22)*$C$24,(G22)*$D$24)</f>
        <v>0</v>
      </c>
      <c r="H24" s="59"/>
      <c r="I24" s="57">
        <f>IF(AND(H$17&gt;=$C$23, H$17&lt;$D$23),(I21+I22)*$C$24,(I21+I22)*$D$24)</f>
        <v>0</v>
      </c>
      <c r="J24" s="58">
        <f>IF(AND(H$17&gt;=$C$23, H$17&lt;$D$23),(J22)*$C$24,(J22)*$D$24)</f>
        <v>0</v>
      </c>
      <c r="K24" s="59"/>
      <c r="L24" s="57">
        <f>IF(AND(K$17&gt;=$C$23, K$17&lt;$D$23),(L21+L22)*$C$24,(L21+L22)*$D$24)</f>
        <v>0</v>
      </c>
      <c r="M24" s="58">
        <f>IF(AND(K$17&gt;=$C$23, K$17&lt;$D$23),(M22)*$C$24,(M22)*$D$24)</f>
        <v>0</v>
      </c>
      <c r="N24" s="59"/>
      <c r="O24" s="57">
        <f>IF(AND(N$17&gt;=$C$23, N$17&lt;$D$23),(O21+O22)*$C$24,(O21+O22)*$D$24)</f>
        <v>0</v>
      </c>
      <c r="P24" s="58">
        <f>IF(AND(N$17&gt;=$C$23, N$17&lt;$D$23),(P22)*$C$24,(P22)*$D$24)</f>
        <v>0</v>
      </c>
      <c r="Q24" s="59"/>
      <c r="R24" s="57">
        <f>IF(AND(Q$17&gt;=$C$23, Q$17&lt;$D$23),(R21+R22)*$C$24,(R21+R22)*$D$24)</f>
        <v>0</v>
      </c>
      <c r="S24" s="58">
        <f>IF(AND(Q$17&gt;=$C$23, Q$17&lt;$D$23),(S22)*$C$24,(S22)*$D$24)</f>
        <v>0</v>
      </c>
      <c r="T24" s="59"/>
      <c r="U24" s="57">
        <f>IF(AND(T$17&gt;=$C$23, T$17&lt;$D$23),(U21+U22)*$C$24,(U21+U22)*$D$24)</f>
        <v>0</v>
      </c>
      <c r="V24" s="58">
        <f>IF(AND(T$17&gt;=$C$23, T$17&lt;$D$23),(V22)*$C$24,(V22)*$D$24)</f>
        <v>0</v>
      </c>
      <c r="W24" s="59"/>
      <c r="X24" s="57">
        <f>IF(AND(W$17&gt;=$C$23, W$17&lt;$D$23),(X21+X22)*$C$24,(X21+X22)*$D$24)</f>
        <v>0</v>
      </c>
      <c r="Y24" s="58">
        <f>IF(AND(W$17&gt;=$C$23, W$17&lt;$D$23),(Y22)*$C$24,(Y22)*$D$24)</f>
        <v>0</v>
      </c>
      <c r="Z24" s="59"/>
      <c r="AA24" s="57">
        <f>IF(AND(Z$17&gt;=$C$23, Z$17&lt;$D$23),(AA21+AA22)*$C$24,(AA21+AA22)*$D$24)</f>
        <v>0</v>
      </c>
      <c r="AB24" s="58">
        <f>IF(AND(Z$17&gt;=$C$23, Z$17&lt;$D$23),(AB22)*$C$24,(AB22)*$D$24)</f>
        <v>0</v>
      </c>
      <c r="AC24" s="59"/>
      <c r="AD24" s="57">
        <f>IF(AND(AC$17&gt;=$C$23, AC$17&lt;$D$23),(AD21+AD22)*$C$24,(AD21+AD22)*$D$24)</f>
        <v>0</v>
      </c>
      <c r="AE24" s="58">
        <f>IF(AND(AC$17&gt;=$C$23, AC$17&lt;$D$23),(AE22)*$C$24,(AE22)*$D$24)</f>
        <v>0</v>
      </c>
      <c r="AF24" s="59"/>
      <c r="AG24" s="57">
        <f>IF(AND(AF$17&gt;=$C$23, AF$17&lt;$D$23),(AG21+AG22)*$C$24,(AG21+AG22)*$D$24)</f>
        <v>0</v>
      </c>
      <c r="AH24" s="58">
        <f>IF(AND(AF$17&gt;=$C$23, AF$17&lt;$D$23),(AH22)*$C$24,(AH22)*$D$24)</f>
        <v>0</v>
      </c>
      <c r="AI24" s="59"/>
      <c r="AJ24" s="57">
        <f>IF(AND(AI$17&gt;=$C$23, AI$17&lt;$D$23),(AJ21+AJ22)*$C$24,(AJ21+AJ22)*$D$24)</f>
        <v>0</v>
      </c>
      <c r="AK24" s="58">
        <f>IF(AND(AI$17&gt;=$C$23, AI$17&lt;$D$23),(AK22)*$C$24,(AK22)*$D$24)</f>
        <v>0</v>
      </c>
      <c r="AL24" s="59"/>
      <c r="AM24" s="57">
        <f>IF(AND(AL$17&gt;=$C$23, AL$17&lt;$D$23),(AM21+AM22)*$C$24,(AM21+AM22)*$D$24)</f>
        <v>0</v>
      </c>
      <c r="AN24" s="58">
        <f>IF(AND(AL$17&gt;=$C$23, AL$17&lt;$D$23),(AN22)*$C$24,(AN22)*$D$24)</f>
        <v>0</v>
      </c>
      <c r="AO24" s="59"/>
      <c r="AP24" s="57">
        <f>IF(AND(AO$17&gt;=$C$23, AO$17&lt;$D$23),(AP21+AP22)*$C$24,(AP21+AP22)*$D$24)</f>
        <v>0</v>
      </c>
      <c r="AQ24" s="58">
        <f>IF(AND(AO$17&gt;=$C$23, AO$17&lt;$D$23),(AQ22)*$C$24,(AQ22)*$D$24)</f>
        <v>0</v>
      </c>
      <c r="AR24" s="59"/>
      <c r="AS24" s="57">
        <f>IF(AND(AR$17&gt;=$C$23, AR$17&lt;$D$23),(AS21+AS22)*$C$24,(AS21+AS22)*$D$24)</f>
        <v>0</v>
      </c>
      <c r="AT24" s="58">
        <f>IF(AND(AR$17&gt;=$C$23, AR$17&lt;$D$23),(AT22)*$C$24,(AT22)*$D$24)</f>
        <v>0</v>
      </c>
      <c r="AU24" s="59"/>
      <c r="AV24" s="57">
        <f>IF(AND(AU$17&gt;=$C$23, AU$17&lt;$D$23),(AV21+AV22)*$C$24,(AV21+AV22)*$D$24)</f>
        <v>0</v>
      </c>
      <c r="AW24" s="58">
        <f>IF(AND(AU$17&gt;=$C$23, AU$17&lt;$D$23),(AW22)*$C$24,(AW22)*$D$24)</f>
        <v>0</v>
      </c>
    </row>
    <row r="25" spans="1:49" x14ac:dyDescent="0.25">
      <c r="A25" s="168" t="s">
        <v>61</v>
      </c>
      <c r="B25" s="1"/>
      <c r="C25" s="1"/>
      <c r="D25" s="1"/>
      <c r="F25" s="35">
        <f>SUM(F20+F24)</f>
        <v>0</v>
      </c>
      <c r="G25" s="35">
        <f>SUM(G20+G24)</f>
        <v>0</v>
      </c>
      <c r="H25" s="1"/>
      <c r="I25" s="35">
        <f>SUM(I20+I24)</f>
        <v>0</v>
      </c>
      <c r="J25" s="35">
        <f>SUM(J20+J24)</f>
        <v>0</v>
      </c>
      <c r="K25" s="1"/>
      <c r="L25" s="35">
        <f>SUM(L20+L24)</f>
        <v>62732.62433454545</v>
      </c>
      <c r="M25" s="35">
        <f>SUM(M20+M24)</f>
        <v>982811.11457454541</v>
      </c>
      <c r="N25" s="1"/>
      <c r="O25" s="35">
        <f>SUM(O20+O24)</f>
        <v>123141.81813818181</v>
      </c>
      <c r="P25" s="35">
        <f>SUM(P20+P24)</f>
        <v>1929221.8174981817</v>
      </c>
      <c r="Q25" s="1"/>
      <c r="R25" s="35">
        <f>SUM(R20+R24)</f>
        <v>218799.8333602343</v>
      </c>
      <c r="S25" s="35">
        <f>SUM(S20+S24)</f>
        <v>3427864.0559770041</v>
      </c>
      <c r="T25" s="1"/>
      <c r="U25" s="35">
        <f>SUM(U20+U24)</f>
        <v>293523.64072756242</v>
      </c>
      <c r="V25" s="35">
        <f>SUM(V20+V24)</f>
        <v>4598537.0380651448</v>
      </c>
      <c r="W25" s="1"/>
      <c r="X25" s="35">
        <f>SUM(X20+X24)</f>
        <v>259388.16981378419</v>
      </c>
      <c r="Y25" s="35">
        <f>SUM(Y20+Y24)</f>
        <v>4063747.9937492856</v>
      </c>
      <c r="Z25" s="1"/>
      <c r="AA25" s="35">
        <f>SUM(AA20+AA24)</f>
        <v>225892.50604749442</v>
      </c>
      <c r="AB25" s="35">
        <f>SUM(AB20+AB24)</f>
        <v>3538982.5947440793</v>
      </c>
      <c r="AC25" s="1"/>
      <c r="AD25" s="35">
        <f>SUM(AD20+AD24)</f>
        <v>176140.00901120467</v>
      </c>
      <c r="AE25" s="35">
        <f>SUM(AE20+AE24)</f>
        <v>2759526.8078422067</v>
      </c>
      <c r="AF25" s="1"/>
      <c r="AG25" s="35">
        <f>SUM(AG20+AG24)</f>
        <v>324641.40004380257</v>
      </c>
      <c r="AH25" s="35">
        <f>SUM(AH20+AH24)</f>
        <v>5086048.60068624</v>
      </c>
      <c r="AI25" s="1"/>
      <c r="AJ25" s="35">
        <f>SUM(AJ20+AJ24)</f>
        <v>596464.94599999976</v>
      </c>
      <c r="AK25" s="35">
        <f>SUM(AK20+AK24)</f>
        <v>9344617.4873333294</v>
      </c>
      <c r="AL25" s="1"/>
      <c r="AM25" s="35">
        <f>SUM(AM20+AM24)</f>
        <v>740618.60892578156</v>
      </c>
      <c r="AN25" s="35">
        <f>SUM(AN20+AN24)</f>
        <v>11603024.873170577</v>
      </c>
      <c r="AO25" s="1"/>
      <c r="AP25" s="35">
        <f>SUM(AP20+AP24)</f>
        <v>995094.43084670859</v>
      </c>
      <c r="AQ25" s="35">
        <f>SUM(AQ20+AQ24)</f>
        <v>15589812.749931768</v>
      </c>
      <c r="AR25" s="1"/>
      <c r="AS25" s="35">
        <f>SUM(AS20+AS24)</f>
        <v>1400439.1415541759</v>
      </c>
      <c r="AT25" s="35">
        <f>SUM(AT20+AT24)</f>
        <v>21940213.21768209</v>
      </c>
      <c r="AU25" s="1"/>
      <c r="AV25" s="35">
        <f>SUM(AV20+AV24)</f>
        <v>2086984.6900472294</v>
      </c>
      <c r="AW25" s="35">
        <f>SUM(AW20+AW24)</f>
        <v>32696093.477406595</v>
      </c>
    </row>
    <row r="26" spans="1:49" x14ac:dyDescent="0.25">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x14ac:dyDescent="0.25">
      <c r="A27" s="20" t="s">
        <v>59</v>
      </c>
      <c r="B27" s="170">
        <v>2015</v>
      </c>
      <c r="C27" s="170">
        <v>2020</v>
      </c>
      <c r="D27" s="170">
        <v>2025</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x14ac:dyDescent="0.25">
      <c r="A28" s="1" t="s">
        <v>62</v>
      </c>
      <c r="B28" s="60">
        <v>0.04</v>
      </c>
      <c r="C28" s="60">
        <v>0.04</v>
      </c>
      <c r="D28" s="60">
        <v>0.04</v>
      </c>
      <c r="F28" s="35">
        <f>F25*$B$28</f>
        <v>0</v>
      </c>
      <c r="G28" s="35">
        <f>G25*$B$28</f>
        <v>0</v>
      </c>
      <c r="H28" s="31"/>
      <c r="I28" s="35">
        <f>I25*$B$28</f>
        <v>0</v>
      </c>
      <c r="J28" s="35">
        <f>J25*$B$28</f>
        <v>0</v>
      </c>
      <c r="K28" s="31"/>
      <c r="L28" s="35">
        <f>L25*$B$28</f>
        <v>2509.3049733818179</v>
      </c>
      <c r="M28" s="35">
        <f>M25*$B$28</f>
        <v>39312.444582981814</v>
      </c>
      <c r="N28" s="31"/>
      <c r="O28" s="35">
        <f>O25*$B$28</f>
        <v>4925.6727255272726</v>
      </c>
      <c r="P28" s="35">
        <f>P25*$B$28</f>
        <v>77168.872699927277</v>
      </c>
      <c r="Q28" s="31"/>
      <c r="R28" s="35">
        <f>R25*$B$28</f>
        <v>8751.9933344093715</v>
      </c>
      <c r="S28" s="35">
        <f>S25*$B$28</f>
        <v>137114.56223908017</v>
      </c>
      <c r="T28" s="31"/>
      <c r="U28" s="35">
        <f>U25*$C$28</f>
        <v>11740.945629102496</v>
      </c>
      <c r="V28" s="35">
        <f>V25*$C$28</f>
        <v>183941.48152260578</v>
      </c>
      <c r="W28" s="31"/>
      <c r="X28" s="35">
        <f>X25*$C$28</f>
        <v>10375.526792551367</v>
      </c>
      <c r="Y28" s="35">
        <f>Y25*$C$28</f>
        <v>162549.91974997142</v>
      </c>
      <c r="Z28" s="31"/>
      <c r="AA28" s="35">
        <f>AA25*$C$28</f>
        <v>9035.7002418997763</v>
      </c>
      <c r="AB28" s="35">
        <f>AB25*$C$28</f>
        <v>141559.30378976319</v>
      </c>
      <c r="AC28" s="31"/>
      <c r="AD28" s="35">
        <f>AD25*$C$28</f>
        <v>7045.6003604481875</v>
      </c>
      <c r="AE28" s="35">
        <f>AE25*$C$28</f>
        <v>110381.07231368827</v>
      </c>
      <c r="AF28" s="31"/>
      <c r="AG28" s="35">
        <f>AG25*$C$28</f>
        <v>12985.656001752102</v>
      </c>
      <c r="AH28" s="35">
        <f>AH25*$C$28</f>
        <v>203441.94402744962</v>
      </c>
      <c r="AI28" s="31"/>
      <c r="AJ28" s="35">
        <f>AJ25*$D$28</f>
        <v>23858.597839999991</v>
      </c>
      <c r="AK28" s="35">
        <f>AK25*$D$28</f>
        <v>373784.69949333317</v>
      </c>
      <c r="AL28" s="31"/>
      <c r="AM28" s="35">
        <f>AM25*$D$28</f>
        <v>29624.744357031264</v>
      </c>
      <c r="AN28" s="35">
        <f>AN25*$D$28</f>
        <v>464120.99492682307</v>
      </c>
      <c r="AO28" s="31"/>
      <c r="AP28" s="35">
        <f>AP25*$D$28</f>
        <v>39803.777233868343</v>
      </c>
      <c r="AQ28" s="35">
        <f>AQ25*$D$28</f>
        <v>623592.50999727077</v>
      </c>
      <c r="AR28" s="31"/>
      <c r="AS28" s="35">
        <f>AS25*$D$28</f>
        <v>56017.565662167035</v>
      </c>
      <c r="AT28" s="35">
        <f>AT25*$D$28</f>
        <v>877608.52870728355</v>
      </c>
      <c r="AU28" s="31"/>
      <c r="AV28" s="35">
        <f>AV25*$D$28</f>
        <v>83479.387601889175</v>
      </c>
      <c r="AW28" s="35">
        <f>AW25*$D$28</f>
        <v>1307843.7390962639</v>
      </c>
    </row>
    <row r="29" spans="1:49" x14ac:dyDescent="0.25">
      <c r="A29" s="1" t="s">
        <v>63</v>
      </c>
      <c r="B29" s="60">
        <v>0.56000000000000005</v>
      </c>
      <c r="C29" s="60">
        <v>0.56000000000000005</v>
      </c>
      <c r="D29" s="60">
        <v>0.56000000000000005</v>
      </c>
      <c r="F29" s="35">
        <f>F25*$B$29</f>
        <v>0</v>
      </c>
      <c r="G29" s="35">
        <f>G25*$B$29</f>
        <v>0</v>
      </c>
      <c r="H29" s="61"/>
      <c r="I29" s="35">
        <f>I25*$B$29</f>
        <v>0</v>
      </c>
      <c r="J29" s="35">
        <f>J25*$B$29</f>
        <v>0</v>
      </c>
      <c r="K29" s="61"/>
      <c r="L29" s="35">
        <f>L25*$B$29</f>
        <v>35130.269627345457</v>
      </c>
      <c r="M29" s="35">
        <f>M25*$B$29</f>
        <v>550374.22416174551</v>
      </c>
      <c r="N29" s="61"/>
      <c r="O29" s="35">
        <f>O25*$B$29</f>
        <v>68959.41815738182</v>
      </c>
      <c r="P29" s="35">
        <f>P25*$B$29</f>
        <v>1080364.2177989818</v>
      </c>
      <c r="Q29" s="61"/>
      <c r="R29" s="35">
        <f>R25*$B$29</f>
        <v>122527.90668173123</v>
      </c>
      <c r="S29" s="35">
        <f>S25*$B$29</f>
        <v>1919603.8713471226</v>
      </c>
      <c r="T29" s="61"/>
      <c r="U29" s="35">
        <f>U25*$C$29</f>
        <v>164373.23880743497</v>
      </c>
      <c r="V29" s="35">
        <f>V25*$C$29</f>
        <v>2575180.7413164815</v>
      </c>
      <c r="W29" s="61"/>
      <c r="X29" s="35">
        <f>X25*$C$29</f>
        <v>145257.37509571915</v>
      </c>
      <c r="Y29" s="35">
        <f>Y25*$C$29</f>
        <v>2275698.8764996002</v>
      </c>
      <c r="Z29" s="61"/>
      <c r="AA29" s="35">
        <f>AA25*$C$29</f>
        <v>126499.80338659689</v>
      </c>
      <c r="AB29" s="35">
        <f>AB25*$C$29</f>
        <v>1981830.2530566845</v>
      </c>
      <c r="AC29" s="61"/>
      <c r="AD29" s="35">
        <f>AD25*$C$29</f>
        <v>98638.405046274624</v>
      </c>
      <c r="AE29" s="35">
        <f>AE25*$C$29</f>
        <v>1545335.0123916359</v>
      </c>
      <c r="AF29" s="61"/>
      <c r="AG29" s="35">
        <f>AG25*$C$29</f>
        <v>181799.18402452944</v>
      </c>
      <c r="AH29" s="35">
        <f>AH25*$C$29</f>
        <v>2848187.2163842949</v>
      </c>
      <c r="AI29" s="61"/>
      <c r="AJ29" s="35">
        <f>AJ25*$D$29</f>
        <v>334020.36975999991</v>
      </c>
      <c r="AK29" s="35">
        <f>AK25*$D$29</f>
        <v>5232985.7929066652</v>
      </c>
      <c r="AL29" s="61"/>
      <c r="AM29" s="35">
        <f>AM25*$D$29</f>
        <v>414746.42099843774</v>
      </c>
      <c r="AN29" s="35">
        <f>AN25*$D$29</f>
        <v>6497693.9289755234</v>
      </c>
      <c r="AO29" s="61"/>
      <c r="AP29" s="35">
        <f>AP25*$D$29</f>
        <v>557252.88127415685</v>
      </c>
      <c r="AQ29" s="35">
        <f>AQ25*$D$29</f>
        <v>8730295.1399617903</v>
      </c>
      <c r="AR29" s="61"/>
      <c r="AS29" s="35">
        <f>AS25*$D$29</f>
        <v>784245.91927033861</v>
      </c>
      <c r="AT29" s="35">
        <f>AT25*$D$29</f>
        <v>12286519.401901972</v>
      </c>
      <c r="AU29" s="61"/>
      <c r="AV29" s="35">
        <f>AV25*$D$29</f>
        <v>1168711.4264264486</v>
      </c>
      <c r="AW29" s="35">
        <f>AW25*$D$29</f>
        <v>18309812.347347695</v>
      </c>
    </row>
    <row r="30" spans="1:49" x14ac:dyDescent="0.25">
      <c r="A30" s="1" t="s">
        <v>64</v>
      </c>
      <c r="B30" s="60">
        <v>0.4</v>
      </c>
      <c r="C30" s="60">
        <v>0.4</v>
      </c>
      <c r="D30" s="60">
        <v>0.4</v>
      </c>
      <c r="F30" s="35">
        <f>F25*$B$30</f>
        <v>0</v>
      </c>
      <c r="G30" s="35">
        <f>G25*$B$30</f>
        <v>0</v>
      </c>
      <c r="H30" s="62"/>
      <c r="I30" s="35">
        <f>I25*$B$30</f>
        <v>0</v>
      </c>
      <c r="J30" s="35">
        <f>J25*$B$30</f>
        <v>0</v>
      </c>
      <c r="K30" s="62"/>
      <c r="L30" s="35">
        <f>L25*$B$30</f>
        <v>25093.049733818181</v>
      </c>
      <c r="M30" s="35">
        <f>M25*$B$30</f>
        <v>393124.4458298182</v>
      </c>
      <c r="N30" s="62"/>
      <c r="O30" s="35">
        <f>O25*$B$30</f>
        <v>49256.72725527273</v>
      </c>
      <c r="P30" s="35">
        <f>P25*$B$30</f>
        <v>771688.72699927271</v>
      </c>
      <c r="Q30" s="62"/>
      <c r="R30" s="35">
        <f>R25*$B$30</f>
        <v>87519.933344093733</v>
      </c>
      <c r="S30" s="35">
        <f>S25*$B$30</f>
        <v>1371145.6223908018</v>
      </c>
      <c r="T30" s="62"/>
      <c r="U30" s="35">
        <f>U25*$C$30</f>
        <v>117409.45629102498</v>
      </c>
      <c r="V30" s="35">
        <f>V25*$C$30</f>
        <v>1839414.815226058</v>
      </c>
      <c r="W30" s="62"/>
      <c r="X30" s="35">
        <f>X25*$C$30</f>
        <v>103755.26792551368</v>
      </c>
      <c r="Y30" s="35">
        <f>Y25*$C$30</f>
        <v>1625499.1974997143</v>
      </c>
      <c r="Z30" s="62"/>
      <c r="AA30" s="35">
        <f>AA25*$C$30</f>
        <v>90357.00241899777</v>
      </c>
      <c r="AB30" s="35">
        <f>AB25*$C$30</f>
        <v>1415593.0378976318</v>
      </c>
      <c r="AC30" s="62"/>
      <c r="AD30" s="35">
        <f>AD25*$C$30</f>
        <v>70456.00360448187</v>
      </c>
      <c r="AE30" s="35">
        <f>AE25*$C$30</f>
        <v>1103810.7231368828</v>
      </c>
      <c r="AF30" s="62"/>
      <c r="AG30" s="35">
        <f>AG25*$C$30</f>
        <v>129856.56001752103</v>
      </c>
      <c r="AH30" s="35">
        <f>AH25*$C$30</f>
        <v>2034419.4402744961</v>
      </c>
      <c r="AI30" s="62"/>
      <c r="AJ30" s="35">
        <f>AJ25*$D$30</f>
        <v>238585.97839999991</v>
      </c>
      <c r="AK30" s="35">
        <f>AK25*$D$30</f>
        <v>3737846.9949333319</v>
      </c>
      <c r="AL30" s="62"/>
      <c r="AM30" s="35">
        <f>AM25*$D$30</f>
        <v>296247.44357031264</v>
      </c>
      <c r="AN30" s="35">
        <f>AN25*$D$30</f>
        <v>4641209.9492682312</v>
      </c>
      <c r="AO30" s="62"/>
      <c r="AP30" s="35">
        <f>AP25*$D$30</f>
        <v>398037.77233868348</v>
      </c>
      <c r="AQ30" s="35">
        <f>AQ25*$D$30</f>
        <v>6235925.0999727072</v>
      </c>
      <c r="AR30" s="62"/>
      <c r="AS30" s="35">
        <f>AS25*$D$30</f>
        <v>560175.65662167035</v>
      </c>
      <c r="AT30" s="35">
        <f>AT25*$D$30</f>
        <v>8776085.2870728355</v>
      </c>
      <c r="AU30" s="62"/>
      <c r="AV30" s="35">
        <f>AV25*$D$30</f>
        <v>834793.87601889181</v>
      </c>
      <c r="AW30" s="35">
        <f>AW25*$D$30</f>
        <v>13078437.390962638</v>
      </c>
    </row>
    <row r="31" spans="1:49" x14ac:dyDescent="0.25">
      <c r="A31" s="1"/>
      <c r="B31" s="1"/>
      <c r="C31" s="1"/>
      <c r="D31" s="1"/>
      <c r="F31" s="63"/>
      <c r="G31" s="1"/>
      <c r="H31" s="1"/>
      <c r="I31" s="63"/>
      <c r="J31" s="1"/>
      <c r="K31" s="1"/>
      <c r="L31" s="63"/>
      <c r="M31" s="1"/>
      <c r="N31" s="1"/>
      <c r="O31" s="63"/>
      <c r="P31" s="1"/>
      <c r="Q31" s="1"/>
      <c r="R31" s="63"/>
      <c r="S31" s="1"/>
      <c r="T31" s="1"/>
      <c r="U31" s="63"/>
      <c r="V31" s="1"/>
      <c r="W31" s="1"/>
      <c r="X31" s="63"/>
      <c r="Y31" s="1"/>
      <c r="Z31" s="1"/>
      <c r="AA31" s="63"/>
      <c r="AB31" s="1"/>
      <c r="AC31" s="1"/>
      <c r="AD31" s="63"/>
      <c r="AE31" s="1"/>
      <c r="AF31" s="1"/>
      <c r="AG31" s="63"/>
      <c r="AH31" s="1"/>
      <c r="AI31" s="1"/>
      <c r="AJ31" s="63"/>
      <c r="AK31" s="1"/>
      <c r="AL31" s="1"/>
      <c r="AM31" s="63"/>
      <c r="AN31" s="1"/>
      <c r="AO31" s="1"/>
      <c r="AP31" s="63"/>
      <c r="AQ31" s="1"/>
      <c r="AR31" s="1"/>
      <c r="AS31" s="63"/>
      <c r="AT31" s="1"/>
      <c r="AU31" s="1"/>
      <c r="AV31" s="63"/>
      <c r="AW31" s="1"/>
    </row>
    <row r="32" spans="1:49" x14ac:dyDescent="0.25">
      <c r="A32" s="1" t="s">
        <v>65</v>
      </c>
      <c r="B32" s="56">
        <v>1.38E-2</v>
      </c>
      <c r="C32" s="56">
        <v>2.6100000000000002E-2</v>
      </c>
      <c r="D32" s="56">
        <v>5.2499999999999998E-2</v>
      </c>
      <c r="F32" s="35">
        <f t="shared" ref="F32:G34" si="0">F28*$B32</f>
        <v>0</v>
      </c>
      <c r="G32" s="35">
        <f t="shared" si="0"/>
        <v>0</v>
      </c>
      <c r="H32" s="64"/>
      <c r="I32" s="35">
        <f t="shared" ref="I32:J34" si="1">I28*$B32</f>
        <v>0</v>
      </c>
      <c r="J32" s="35">
        <f t="shared" si="1"/>
        <v>0</v>
      </c>
      <c r="K32" s="64"/>
      <c r="L32" s="35">
        <f t="shared" ref="L32:M34" si="2">L28*$B32</f>
        <v>34.628408632669085</v>
      </c>
      <c r="M32" s="35">
        <f t="shared" si="2"/>
        <v>542.511735245149</v>
      </c>
      <c r="N32" s="64"/>
      <c r="O32" s="35">
        <f t="shared" ref="O32:P34" si="3">O28*$B32</f>
        <v>67.974283612276366</v>
      </c>
      <c r="P32" s="35">
        <f t="shared" si="3"/>
        <v>1064.9304432589963</v>
      </c>
      <c r="Q32" s="64"/>
      <c r="R32" s="35">
        <f t="shared" ref="R32:S34" si="4">R28*$B32</f>
        <v>120.77750801484933</v>
      </c>
      <c r="S32" s="35">
        <f t="shared" si="4"/>
        <v>1892.1809588993065</v>
      </c>
      <c r="T32" s="64"/>
      <c r="U32" s="35">
        <f t="shared" ref="U32:V34" si="5">U28*$C32</f>
        <v>306.43868091957518</v>
      </c>
      <c r="V32" s="35">
        <f t="shared" si="5"/>
        <v>4800.8726677400109</v>
      </c>
      <c r="W32" s="64"/>
      <c r="X32" s="35">
        <f t="shared" ref="X32:Y34" si="6">X28*$C32</f>
        <v>270.8012492855907</v>
      </c>
      <c r="Y32" s="35">
        <f t="shared" si="6"/>
        <v>4242.5529054742547</v>
      </c>
      <c r="Z32" s="64"/>
      <c r="AA32" s="35">
        <f t="shared" ref="AA32:AB34" si="7">AA28*$C32</f>
        <v>235.83177631358419</v>
      </c>
      <c r="AB32" s="35">
        <f t="shared" si="7"/>
        <v>3694.6978289128192</v>
      </c>
      <c r="AC32" s="64"/>
      <c r="AD32" s="35">
        <f t="shared" ref="AD32:AE34" si="8">AD28*$C32</f>
        <v>183.8901694076977</v>
      </c>
      <c r="AE32" s="35">
        <f t="shared" si="8"/>
        <v>2880.9459873872643</v>
      </c>
      <c r="AF32" s="64"/>
      <c r="AG32" s="35">
        <f t="shared" ref="AG32:AH34" si="9">AG28*$C32</f>
        <v>338.9256216457299</v>
      </c>
      <c r="AH32" s="35">
        <f t="shared" si="9"/>
        <v>5309.8347391164352</v>
      </c>
      <c r="AI32" s="64"/>
      <c r="AJ32" s="35">
        <f t="shared" ref="AJ32:AK34" si="10">AJ28*$D32</f>
        <v>1252.5763865999995</v>
      </c>
      <c r="AK32" s="35">
        <f t="shared" si="10"/>
        <v>19623.696723399989</v>
      </c>
      <c r="AL32" s="64"/>
      <c r="AM32" s="35">
        <f t="shared" ref="AM32:AN34" si="11">AM28*$D32</f>
        <v>1555.2990787441413</v>
      </c>
      <c r="AN32" s="35">
        <f t="shared" si="11"/>
        <v>24366.35223365821</v>
      </c>
      <c r="AO32" s="64"/>
      <c r="AP32" s="35">
        <f t="shared" ref="AP32:AQ34" si="12">AP28*$D32</f>
        <v>2089.6983047780877</v>
      </c>
      <c r="AQ32" s="35">
        <f t="shared" si="12"/>
        <v>32738.606774856715</v>
      </c>
      <c r="AR32" s="64"/>
      <c r="AS32" s="35">
        <f t="shared" ref="AS32:AT34" si="13">AS28*$D32</f>
        <v>2940.9221972637692</v>
      </c>
      <c r="AT32" s="35">
        <f t="shared" si="13"/>
        <v>46074.447757132388</v>
      </c>
      <c r="AU32" s="64"/>
      <c r="AV32" s="35">
        <f t="shared" ref="AV32:AW34" si="14">AV28*$D32</f>
        <v>4382.6678490991817</v>
      </c>
      <c r="AW32" s="35">
        <f t="shared" si="14"/>
        <v>68661.796302553848</v>
      </c>
    </row>
    <row r="33" spans="1:51" x14ac:dyDescent="0.25">
      <c r="A33" s="1" t="s">
        <v>66</v>
      </c>
      <c r="B33" s="56">
        <v>4.2799999999999998E-2</v>
      </c>
      <c r="C33" s="56">
        <v>3.7100000000000001E-2</v>
      </c>
      <c r="D33" s="56">
        <v>3.9547993430507078E-2</v>
      </c>
      <c r="F33" s="35">
        <f t="shared" si="0"/>
        <v>0</v>
      </c>
      <c r="G33" s="35">
        <f t="shared" si="0"/>
        <v>0</v>
      </c>
      <c r="H33" s="64"/>
      <c r="I33" s="35">
        <f t="shared" si="1"/>
        <v>0</v>
      </c>
      <c r="J33" s="35">
        <f t="shared" si="1"/>
        <v>0</v>
      </c>
      <c r="K33" s="64"/>
      <c r="L33" s="35">
        <f t="shared" si="2"/>
        <v>1503.5755400503854</v>
      </c>
      <c r="M33" s="35">
        <f t="shared" si="2"/>
        <v>23556.016794122708</v>
      </c>
      <c r="N33" s="64"/>
      <c r="O33" s="35">
        <f t="shared" si="3"/>
        <v>2951.4630971359416</v>
      </c>
      <c r="P33" s="35">
        <f t="shared" si="3"/>
        <v>46239.588521796417</v>
      </c>
      <c r="Q33" s="64"/>
      <c r="R33" s="35">
        <f t="shared" si="4"/>
        <v>5244.1944059780963</v>
      </c>
      <c r="S33" s="35">
        <f t="shared" si="4"/>
        <v>82159.045693656837</v>
      </c>
      <c r="T33" s="64"/>
      <c r="U33" s="35">
        <f t="shared" si="5"/>
        <v>6098.2471597558379</v>
      </c>
      <c r="V33" s="35">
        <f t="shared" si="5"/>
        <v>95539.205502841462</v>
      </c>
      <c r="W33" s="64"/>
      <c r="X33" s="35">
        <f t="shared" si="6"/>
        <v>5389.0486160511809</v>
      </c>
      <c r="Y33" s="35">
        <f t="shared" si="6"/>
        <v>84428.428318135178</v>
      </c>
      <c r="Z33" s="64"/>
      <c r="AA33" s="35">
        <f t="shared" si="7"/>
        <v>4693.1427056427447</v>
      </c>
      <c r="AB33" s="35">
        <f t="shared" si="7"/>
        <v>73525.902388403003</v>
      </c>
      <c r="AC33" s="64"/>
      <c r="AD33" s="35">
        <f t="shared" si="8"/>
        <v>3659.4848272167887</v>
      </c>
      <c r="AE33" s="35">
        <f t="shared" si="8"/>
        <v>57331.928959729696</v>
      </c>
      <c r="AF33" s="64"/>
      <c r="AG33" s="35">
        <f t="shared" si="9"/>
        <v>6744.7497273100425</v>
      </c>
      <c r="AH33" s="35">
        <f t="shared" si="9"/>
        <v>105667.74572785734</v>
      </c>
      <c r="AI33" s="64"/>
      <c r="AJ33" s="35">
        <f t="shared" si="10"/>
        <v>13209.835388924022</v>
      </c>
      <c r="AK33" s="35">
        <f t="shared" si="10"/>
        <v>206954.08775980966</v>
      </c>
      <c r="AL33" s="64"/>
      <c r="AM33" s="35">
        <f t="shared" si="11"/>
        <v>16402.388732972537</v>
      </c>
      <c r="AN33" s="35">
        <f t="shared" si="11"/>
        <v>256970.75681656972</v>
      </c>
      <c r="AO33" s="64"/>
      <c r="AP33" s="35">
        <f t="shared" si="12"/>
        <v>22038.233287761497</v>
      </c>
      <c r="AQ33" s="35">
        <f t="shared" si="12"/>
        <v>345265.65484159673</v>
      </c>
      <c r="AR33" s="64"/>
      <c r="AS33" s="35">
        <f t="shared" si="13"/>
        <v>31015.352463205334</v>
      </c>
      <c r="AT33" s="35">
        <f t="shared" si="13"/>
        <v>485907.18859021692</v>
      </c>
      <c r="AU33" s="64"/>
      <c r="AV33" s="35">
        <f t="shared" si="14"/>
        <v>46220.191814471749</v>
      </c>
      <c r="AW33" s="35">
        <f>AW29*$D33</f>
        <v>724116.33842672408</v>
      </c>
    </row>
    <row r="34" spans="1:51" x14ac:dyDescent="0.25">
      <c r="A34" s="1" t="s">
        <v>67</v>
      </c>
      <c r="B34" s="56">
        <v>9.2999999999999999E-2</v>
      </c>
      <c r="C34" s="56">
        <v>8.5199999999999998E-2</v>
      </c>
      <c r="D34" s="56">
        <v>9.3600000000000003E-2</v>
      </c>
      <c r="F34" s="35">
        <f t="shared" si="0"/>
        <v>0</v>
      </c>
      <c r="G34" s="35">
        <f t="shared" si="0"/>
        <v>0</v>
      </c>
      <c r="H34" s="64"/>
      <c r="I34" s="35">
        <f t="shared" si="1"/>
        <v>0</v>
      </c>
      <c r="J34" s="35">
        <f t="shared" si="1"/>
        <v>0</v>
      </c>
      <c r="K34" s="64"/>
      <c r="L34" s="35">
        <f t="shared" si="2"/>
        <v>2333.653625245091</v>
      </c>
      <c r="M34" s="35">
        <f t="shared" si="2"/>
        <v>36560.573462173095</v>
      </c>
      <c r="N34" s="64"/>
      <c r="O34" s="35">
        <f t="shared" si="3"/>
        <v>4580.8756347403641</v>
      </c>
      <c r="P34" s="35">
        <f t="shared" si="3"/>
        <v>71767.051610932365</v>
      </c>
      <c r="Q34" s="64"/>
      <c r="R34" s="35">
        <f t="shared" si="4"/>
        <v>8139.3538010007169</v>
      </c>
      <c r="S34" s="35">
        <f t="shared" si="4"/>
        <v>127516.54288234457</v>
      </c>
      <c r="T34" s="64"/>
      <c r="U34" s="35">
        <f t="shared" si="5"/>
        <v>10003.285675995328</v>
      </c>
      <c r="V34" s="35">
        <f t="shared" si="5"/>
        <v>156718.14225726013</v>
      </c>
      <c r="W34" s="64"/>
      <c r="X34" s="35">
        <f t="shared" si="6"/>
        <v>8839.9488272537656</v>
      </c>
      <c r="Y34" s="35">
        <f t="shared" si="6"/>
        <v>138492.53162697566</v>
      </c>
      <c r="Z34" s="64"/>
      <c r="AA34" s="35">
        <f t="shared" si="7"/>
        <v>7698.4166060986099</v>
      </c>
      <c r="AB34" s="35">
        <f t="shared" si="7"/>
        <v>120608.52682887822</v>
      </c>
      <c r="AC34" s="64"/>
      <c r="AD34" s="35">
        <f t="shared" si="8"/>
        <v>6002.8515071018555</v>
      </c>
      <c r="AE34" s="35">
        <f t="shared" si="8"/>
        <v>94044.673611262406</v>
      </c>
      <c r="AF34" s="64"/>
      <c r="AG34" s="35">
        <f t="shared" si="9"/>
        <v>11063.778913492792</v>
      </c>
      <c r="AH34" s="35">
        <f t="shared" si="9"/>
        <v>173332.53631138706</v>
      </c>
      <c r="AI34" s="64"/>
      <c r="AJ34" s="35">
        <f t="shared" si="10"/>
        <v>22331.64757823999</v>
      </c>
      <c r="AK34" s="35">
        <f t="shared" si="10"/>
        <v>349862.47872575989</v>
      </c>
      <c r="AL34" s="64"/>
      <c r="AM34" s="35">
        <f t="shared" si="11"/>
        <v>27728.760718181264</v>
      </c>
      <c r="AN34" s="35">
        <f t="shared" si="11"/>
        <v>434417.25125150644</v>
      </c>
      <c r="AO34" s="64"/>
      <c r="AP34" s="35">
        <f t="shared" si="12"/>
        <v>37256.335490900776</v>
      </c>
      <c r="AQ34" s="35">
        <f t="shared" si="12"/>
        <v>583682.58935744537</v>
      </c>
      <c r="AR34" s="64"/>
      <c r="AS34" s="35">
        <f t="shared" si="13"/>
        <v>52432.441459788344</v>
      </c>
      <c r="AT34" s="35">
        <f t="shared" si="13"/>
        <v>821441.58287001739</v>
      </c>
      <c r="AU34" s="64"/>
      <c r="AV34" s="35">
        <f t="shared" si="14"/>
        <v>78136.706795368271</v>
      </c>
      <c r="AW34" s="35">
        <f t="shared" si="14"/>
        <v>1224141.739794103</v>
      </c>
    </row>
    <row r="35" spans="1:51" x14ac:dyDescent="0.25">
      <c r="A35" s="65" t="s">
        <v>68</v>
      </c>
      <c r="B35" s="65"/>
      <c r="C35" s="1"/>
      <c r="D35" s="1"/>
      <c r="E35" s="1"/>
      <c r="F35" s="66">
        <f>SUM(F32:F34)</f>
        <v>0</v>
      </c>
      <c r="G35" s="66">
        <f>SUM(G32:G34)</f>
        <v>0</v>
      </c>
      <c r="H35" s="1"/>
      <c r="I35" s="66">
        <f>SUM(I32:I34)</f>
        <v>0</v>
      </c>
      <c r="J35" s="66">
        <f>SUM(J32:J34)</f>
        <v>0</v>
      </c>
      <c r="K35" s="1"/>
      <c r="L35" s="66">
        <f>SUM(L32:L34)</f>
        <v>3871.8575739281455</v>
      </c>
      <c r="M35" s="66">
        <f>SUM(M32:M34)</f>
        <v>60659.101991540956</v>
      </c>
      <c r="N35" s="1"/>
      <c r="O35" s="66">
        <f>SUM(O32:O34)</f>
        <v>7600.3130154885821</v>
      </c>
      <c r="P35" s="66">
        <f>SUM(P32:P34)</f>
        <v>119071.57057598777</v>
      </c>
      <c r="Q35" s="1"/>
      <c r="R35" s="66">
        <f>SUM(R32:R34)</f>
        <v>13504.325714993662</v>
      </c>
      <c r="S35" s="66">
        <f>SUM(S32:S34)</f>
        <v>211567.76953490073</v>
      </c>
      <c r="T35" s="1"/>
      <c r="U35" s="66">
        <f>SUM(U32:U34)</f>
        <v>16407.971516670739</v>
      </c>
      <c r="V35" s="66">
        <f>SUM(V32:V34)</f>
        <v>257058.22042784159</v>
      </c>
      <c r="W35" s="1"/>
      <c r="X35" s="66">
        <f>SUM(X32:X34)</f>
        <v>14499.798692590537</v>
      </c>
      <c r="Y35" s="66">
        <f>SUM(Y32:Y34)</f>
        <v>227163.5128505851</v>
      </c>
      <c r="Z35" s="1"/>
      <c r="AA35" s="66">
        <f>SUM(AA32:AA34)</f>
        <v>12627.391088054937</v>
      </c>
      <c r="AB35" s="66">
        <f>SUM(AB32:AB34)</f>
        <v>197829.12704619404</v>
      </c>
      <c r="AC35" s="1"/>
      <c r="AD35" s="66">
        <f>SUM(AD32:AD34)</f>
        <v>9846.2265037263423</v>
      </c>
      <c r="AE35" s="66">
        <f>SUM(AE32:AE34)</f>
        <v>154257.54855837935</v>
      </c>
      <c r="AF35" s="1"/>
      <c r="AG35" s="66">
        <f>SUM(AG32:AG34)</f>
        <v>18147.454262448562</v>
      </c>
      <c r="AH35" s="66">
        <f>SUM(AH32:AH34)</f>
        <v>284310.1167783608</v>
      </c>
      <c r="AI35" s="1"/>
      <c r="AJ35" s="66">
        <f>SUM(AJ32:AJ34)</f>
        <v>36794.059353764009</v>
      </c>
      <c r="AK35" s="66">
        <f>SUM(AK32:AK34)</f>
        <v>576440.2632089695</v>
      </c>
      <c r="AL35" s="1"/>
      <c r="AM35" s="66">
        <f>SUM(AM32:AM34)</f>
        <v>45686.448529897942</v>
      </c>
      <c r="AN35" s="66">
        <f>SUM(AN32:AN34)</f>
        <v>715754.36030173441</v>
      </c>
      <c r="AO35" s="1"/>
      <c r="AP35" s="66">
        <f>SUM(AP32:AP34)</f>
        <v>61384.267083440362</v>
      </c>
      <c r="AQ35" s="66">
        <f>SUM(AQ32:AQ34)</f>
        <v>961686.85097389878</v>
      </c>
      <c r="AR35" s="1"/>
      <c r="AS35" s="66">
        <f>SUM(AS32:AS34)</f>
        <v>86388.71612025745</v>
      </c>
      <c r="AT35" s="66">
        <f>SUM(AT32:AT34)</f>
        <v>1353423.2192173665</v>
      </c>
      <c r="AU35" s="1"/>
      <c r="AV35" s="66">
        <f>SUM(AV32:AV34)</f>
        <v>128739.5664589392</v>
      </c>
      <c r="AW35" s="66">
        <f>SUM(AW32:AW34)</f>
        <v>2016919.8745233808</v>
      </c>
    </row>
    <row r="36" spans="1:5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51" x14ac:dyDescent="0.25">
      <c r="A37" s="1" t="s">
        <v>69</v>
      </c>
      <c r="B37" s="1"/>
      <c r="C37" s="1"/>
      <c r="D37" s="1"/>
      <c r="E37" s="1"/>
      <c r="F37" s="67">
        <f>F21+F22</f>
        <v>0</v>
      </c>
      <c r="G37" s="35">
        <f>G22</f>
        <v>0</v>
      </c>
      <c r="H37" s="1"/>
      <c r="I37" s="67">
        <f>I21+I22</f>
        <v>0</v>
      </c>
      <c r="J37" s="35">
        <f>J22</f>
        <v>0</v>
      </c>
      <c r="K37" s="1"/>
      <c r="L37" s="67">
        <f>L21+L22</f>
        <v>0</v>
      </c>
      <c r="M37" s="35">
        <f>M22</f>
        <v>0</v>
      </c>
      <c r="N37" s="1"/>
      <c r="O37" s="67">
        <f>O21+O22</f>
        <v>0</v>
      </c>
      <c r="P37" s="35">
        <f>P22</f>
        <v>0</v>
      </c>
      <c r="Q37" s="1"/>
      <c r="R37" s="67">
        <f>R21+R22</f>
        <v>0</v>
      </c>
      <c r="S37" s="35">
        <f>S22</f>
        <v>0</v>
      </c>
      <c r="T37" s="1"/>
      <c r="U37" s="67">
        <f>U21+U22</f>
        <v>0</v>
      </c>
      <c r="V37" s="35">
        <f>V22</f>
        <v>0</v>
      </c>
      <c r="W37" s="1"/>
      <c r="X37" s="67">
        <f>X21+X22</f>
        <v>0</v>
      </c>
      <c r="Y37" s="35">
        <f>Y22</f>
        <v>0</v>
      </c>
      <c r="Z37" s="1"/>
      <c r="AA37" s="67">
        <f>AA21+AA22</f>
        <v>0</v>
      </c>
      <c r="AB37" s="35">
        <f>AB22</f>
        <v>0</v>
      </c>
      <c r="AC37" s="1"/>
      <c r="AD37" s="67">
        <f>AD21+AD22</f>
        <v>0</v>
      </c>
      <c r="AE37" s="35">
        <f>AE22</f>
        <v>0</v>
      </c>
      <c r="AF37" s="1"/>
      <c r="AG37" s="67">
        <f>AG21+AG22</f>
        <v>0</v>
      </c>
      <c r="AH37" s="35">
        <f>AH22</f>
        <v>0</v>
      </c>
      <c r="AI37" s="1"/>
      <c r="AJ37" s="67">
        <f>AJ21+AJ22</f>
        <v>0</v>
      </c>
      <c r="AK37" s="35">
        <f>AK22</f>
        <v>0</v>
      </c>
      <c r="AL37" s="1"/>
      <c r="AM37" s="67">
        <f>AM21+AM22</f>
        <v>0</v>
      </c>
      <c r="AN37" s="35">
        <f>AN22</f>
        <v>0</v>
      </c>
      <c r="AO37" s="1"/>
      <c r="AP37" s="67">
        <f>AP21+AP22</f>
        <v>0</v>
      </c>
      <c r="AQ37" s="35">
        <f>AQ22</f>
        <v>0</v>
      </c>
      <c r="AR37" s="1"/>
      <c r="AS37" s="67">
        <f>AS21+AS22</f>
        <v>0</v>
      </c>
      <c r="AT37" s="35">
        <f>AT22</f>
        <v>0</v>
      </c>
      <c r="AU37" s="1"/>
      <c r="AV37" s="67">
        <f>AV21+AV22</f>
        <v>0</v>
      </c>
      <c r="AW37" s="35">
        <f>AW22</f>
        <v>0</v>
      </c>
    </row>
    <row r="38" spans="1:51" x14ac:dyDescent="0.25">
      <c r="A38" s="1" t="s">
        <v>70</v>
      </c>
      <c r="B38" s="1"/>
      <c r="C38" s="37"/>
      <c r="D38" s="37"/>
      <c r="E38" s="48">
        <f>+F77+F78</f>
        <v>0</v>
      </c>
      <c r="F38" s="35">
        <f>E38*F$19</f>
        <v>0</v>
      </c>
      <c r="G38" s="35">
        <f>E38*G$19</f>
        <v>0</v>
      </c>
      <c r="H38" s="48">
        <f>+G77+G78</f>
        <v>0</v>
      </c>
      <c r="I38" s="35">
        <f>H38*I$19</f>
        <v>0</v>
      </c>
      <c r="J38" s="35">
        <f>H38*J$19</f>
        <v>0</v>
      </c>
      <c r="K38" s="48">
        <f>+H77+H78</f>
        <v>38723.842181818181</v>
      </c>
      <c r="L38" s="35">
        <f>K38*L$19</f>
        <v>2323.430530909091</v>
      </c>
      <c r="M38" s="35">
        <f>K38*M$19</f>
        <v>36400.411650909089</v>
      </c>
      <c r="N38" s="48">
        <f>+I77+I78</f>
        <v>77447.684363636363</v>
      </c>
      <c r="O38" s="35">
        <f>N38*O$19</f>
        <v>4646.861061818182</v>
      </c>
      <c r="P38" s="35">
        <f>N38*P$19</f>
        <v>72800.823301818178</v>
      </c>
      <c r="Q38" s="48">
        <f>+J77+J78</f>
        <v>460741.95823461399</v>
      </c>
      <c r="R38" s="35">
        <f>Q38*R$19</f>
        <v>27644.517494076837</v>
      </c>
      <c r="S38" s="35">
        <f>Q38*S$19</f>
        <v>433097.44074053713</v>
      </c>
      <c r="T38" s="48">
        <f>+K77+K78</f>
        <v>874728.37285444688</v>
      </c>
      <c r="U38" s="35">
        <f>T38*U$19</f>
        <v>52483.702371266809</v>
      </c>
      <c r="V38" s="35">
        <f>T38*V$19</f>
        <v>822244.67048317997</v>
      </c>
      <c r="W38" s="48">
        <f>+L77+L78</f>
        <v>881804.66760482849</v>
      </c>
      <c r="X38" s="35">
        <f>W38*X$19</f>
        <v>52908.28005628971</v>
      </c>
      <c r="Y38" s="35">
        <f>W38*Y$19</f>
        <v>828896.38754853874</v>
      </c>
      <c r="Z38" s="48">
        <f>+M77+M78</f>
        <v>901800.26793816185</v>
      </c>
      <c r="AA38" s="35">
        <f>Z38*AA$19</f>
        <v>54108.016076289707</v>
      </c>
      <c r="AB38" s="35">
        <f>Z38*AB$19</f>
        <v>847692.25186187204</v>
      </c>
      <c r="AC38" s="48">
        <f>+N77+N78</f>
        <v>904488.85993816191</v>
      </c>
      <c r="AD38" s="35">
        <f>AC38*AD$19</f>
        <v>54269.33159628971</v>
      </c>
      <c r="AE38" s="35">
        <f>AC38*AE$19</f>
        <v>850219.52834187215</v>
      </c>
      <c r="AF38" s="48">
        <f>+O77+O78</f>
        <v>517839.2623085744</v>
      </c>
      <c r="AG38" s="35">
        <f>AF38*AG$19</f>
        <v>31070.355738514463</v>
      </c>
      <c r="AH38" s="35">
        <f>AF38*AH$19</f>
        <v>486768.90657005989</v>
      </c>
      <c r="AI38" s="48">
        <f>+P77+P78</f>
        <v>415002.54248484847</v>
      </c>
      <c r="AJ38" s="35">
        <f>AI38*AJ$19</f>
        <v>24900.152549090908</v>
      </c>
      <c r="AK38" s="35">
        <f>AI38*AK$19</f>
        <v>390102.38993575756</v>
      </c>
      <c r="AL38" s="48">
        <f>+Q77+Q78</f>
        <v>519356.74956810311</v>
      </c>
      <c r="AM38" s="35">
        <f>AL38*AM$19</f>
        <v>31161.404974086185</v>
      </c>
      <c r="AN38" s="35">
        <f>AL38*AN$19</f>
        <v>488195.3445940169</v>
      </c>
      <c r="AO38" s="48">
        <f>+R77+R78</f>
        <v>695676.0254292225</v>
      </c>
      <c r="AP38" s="35">
        <f>AO38*AP$19</f>
        <v>41740.56152575335</v>
      </c>
      <c r="AQ38" s="35">
        <f>AO38*AQ$19</f>
        <v>653935.46390346915</v>
      </c>
      <c r="AR38" s="48">
        <f>+S77+S78</f>
        <v>971654.58853614889</v>
      </c>
      <c r="AS38" s="35">
        <f>AR38*AS$19</f>
        <v>58299.275312168931</v>
      </c>
      <c r="AT38" s="35">
        <f>AR38*AT$19</f>
        <v>913355.3132239799</v>
      </c>
      <c r="AU38" s="48">
        <f>+T77+T78</f>
        <v>1431435.3439714713</v>
      </c>
      <c r="AV38" s="35">
        <f>AU38*AV$19</f>
        <v>85886.120638288281</v>
      </c>
      <c r="AW38" s="35">
        <f>AU38*AW$19</f>
        <v>1345549.223333183</v>
      </c>
    </row>
    <row r="39" spans="1:51" x14ac:dyDescent="0.25">
      <c r="A39" s="1" t="s">
        <v>71</v>
      </c>
      <c r="B39" s="1"/>
      <c r="C39" s="37"/>
      <c r="D39" s="37"/>
      <c r="E39" s="1"/>
      <c r="F39" s="48">
        <f>+F66</f>
        <v>0</v>
      </c>
      <c r="G39" s="48">
        <f>+G66</f>
        <v>0</v>
      </c>
      <c r="H39" s="1"/>
      <c r="I39" s="48">
        <f>+I66</f>
        <v>0</v>
      </c>
      <c r="J39" s="48">
        <f>+J66</f>
        <v>0</v>
      </c>
      <c r="K39" s="1"/>
      <c r="L39" s="48">
        <f>+L66</f>
        <v>-163.85401107366229</v>
      </c>
      <c r="M39" s="48">
        <f>+M66</f>
        <v>-2567.0461734873716</v>
      </c>
      <c r="N39" s="1"/>
      <c r="O39" s="48">
        <f>+O66</f>
        <v>-211.43533944270069</v>
      </c>
      <c r="P39" s="48">
        <f>+P66</f>
        <v>-3312.4869846023062</v>
      </c>
      <c r="Q39" s="1"/>
      <c r="R39" s="48">
        <f>+R66</f>
        <v>-26965.974321984639</v>
      </c>
      <c r="S39" s="48">
        <f>+S66</f>
        <v>-422466.93104442599</v>
      </c>
      <c r="T39" s="1"/>
      <c r="U39" s="48">
        <f>+U66</f>
        <v>-19345.574413890816</v>
      </c>
      <c r="V39" s="48">
        <f>+V66</f>
        <v>-303080.66581762274</v>
      </c>
      <c r="W39" s="37"/>
      <c r="X39" s="48">
        <f>+X66</f>
        <v>15094.59018269371</v>
      </c>
      <c r="Y39" s="48">
        <f>+Y66</f>
        <v>236481.91286220143</v>
      </c>
      <c r="Z39" s="37"/>
      <c r="AA39" s="48">
        <f>+AA66</f>
        <v>17123.901725541655</v>
      </c>
      <c r="AB39" s="48">
        <f>+AB66</f>
        <v>268274.46036681917</v>
      </c>
      <c r="AC39" s="37"/>
      <c r="AD39" s="48">
        <f>+AD66</f>
        <v>17727.746501142236</v>
      </c>
      <c r="AE39" s="48">
        <f>+AE66</f>
        <v>277734.69518456166</v>
      </c>
      <c r="AF39" s="37"/>
      <c r="AG39" s="48">
        <f>+AG66</f>
        <v>6271.679343712296</v>
      </c>
      <c r="AH39" s="48">
        <f>+AH66</f>
        <v>98256.309718159275</v>
      </c>
      <c r="AI39" s="37"/>
      <c r="AJ39" s="48">
        <f>+AJ66</f>
        <v>300.42068821914353</v>
      </c>
      <c r="AK39" s="48">
        <f>+AK66</f>
        <v>4706.5907820999437</v>
      </c>
      <c r="AL39" s="37"/>
      <c r="AM39" s="48">
        <f>+AM66</f>
        <v>931.82296405565546</v>
      </c>
      <c r="AN39" s="48">
        <f>+AN66</f>
        <v>14598.559770205266</v>
      </c>
      <c r="AO39" s="37"/>
      <c r="AP39" s="48">
        <f>+AP66</f>
        <v>1439.1554739024784</v>
      </c>
      <c r="AQ39" s="48">
        <f>+AQ66</f>
        <v>22546.769091138805</v>
      </c>
      <c r="AR39" s="37"/>
      <c r="AS39" s="48">
        <f>+AS66</f>
        <v>1921.4235909309627</v>
      </c>
      <c r="AT39" s="48">
        <f>+AT66</f>
        <v>30102.302924584979</v>
      </c>
      <c r="AU39" s="37"/>
      <c r="AV39" s="48">
        <f>+AV66</f>
        <v>2298.7124762309022</v>
      </c>
      <c r="AW39" s="48">
        <f>+AW66</f>
        <v>36013.162127617536</v>
      </c>
    </row>
    <row r="40" spans="1:5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51" ht="15.75" thickBot="1" x14ac:dyDescent="0.3">
      <c r="A41" s="168" t="s">
        <v>72</v>
      </c>
      <c r="B41" s="168"/>
      <c r="C41" s="1"/>
      <c r="D41" s="1"/>
      <c r="E41" s="1"/>
      <c r="F41" s="68">
        <f>SUM(F35:F39)</f>
        <v>0</v>
      </c>
      <c r="G41" s="68">
        <f>SUM(G35:G39)</f>
        <v>0</v>
      </c>
      <c r="H41" s="1"/>
      <c r="I41" s="68">
        <f>SUM(I35:I39)</f>
        <v>0</v>
      </c>
      <c r="J41" s="68">
        <f>SUM(J35:J39)</f>
        <v>0</v>
      </c>
      <c r="K41" s="1"/>
      <c r="L41" s="68">
        <f>SUM(L35:L39)</f>
        <v>6031.4340937635743</v>
      </c>
      <c r="M41" s="68">
        <f>SUM(M35:M39)</f>
        <v>94492.46746896267</v>
      </c>
      <c r="N41" s="1"/>
      <c r="O41" s="68">
        <f>SUM(O35:O39)</f>
        <v>12035.738737864065</v>
      </c>
      <c r="P41" s="68">
        <f>SUM(P35:P39)</f>
        <v>188559.90689320368</v>
      </c>
      <c r="Q41" s="1"/>
      <c r="R41" s="68">
        <f>SUM(R35:R39)</f>
        <v>14182.868887085864</v>
      </c>
      <c r="S41" s="68">
        <f>SUM(S35:S39)</f>
        <v>222198.27923101193</v>
      </c>
      <c r="T41" s="1"/>
      <c r="U41" s="68">
        <f>SUM(U35:U39)</f>
        <v>49546.099474046729</v>
      </c>
      <c r="V41" s="68">
        <f>SUM(V35:V39)</f>
        <v>776222.22509339871</v>
      </c>
      <c r="W41" s="1"/>
      <c r="X41" s="68">
        <f>SUM(X35:X39)</f>
        <v>82502.66893157395</v>
      </c>
      <c r="Y41" s="68">
        <f>SUM(Y35:Y39)</f>
        <v>1292541.8132613252</v>
      </c>
      <c r="Z41" s="1"/>
      <c r="AA41" s="68">
        <f>SUM(AA35:AA39)</f>
        <v>83859.308889886306</v>
      </c>
      <c r="AB41" s="68">
        <f>SUM(AB35:AB39)</f>
        <v>1313795.8392748851</v>
      </c>
      <c r="AC41" s="1"/>
      <c r="AD41" s="68">
        <f>SUM(AD35:AD39)</f>
        <v>81843.304601158292</v>
      </c>
      <c r="AE41" s="68">
        <f>SUM(AE35:AE39)</f>
        <v>1282211.7720848131</v>
      </c>
      <c r="AF41" s="1"/>
      <c r="AG41" s="68">
        <f>SUM(AG35:AG39)</f>
        <v>55489.489344675327</v>
      </c>
      <c r="AH41" s="68">
        <f>SUM(AH35:AH39)</f>
        <v>869335.33306657989</v>
      </c>
      <c r="AI41" s="1"/>
      <c r="AJ41" s="68">
        <f>SUM(AJ35:AJ39)</f>
        <v>61994.632591074063</v>
      </c>
      <c r="AK41" s="68">
        <f>SUM(AK35:AK39)</f>
        <v>971249.24392682698</v>
      </c>
      <c r="AL41" s="1"/>
      <c r="AM41" s="68">
        <f>SUM(AM35:AM39)</f>
        <v>77779.676468039776</v>
      </c>
      <c r="AN41" s="68">
        <f>SUM(AN35:AN39)</f>
        <v>1218548.2646659566</v>
      </c>
      <c r="AO41" s="1"/>
      <c r="AP41" s="68">
        <f>SUM(AP35:AP39)</f>
        <v>104563.98408309618</v>
      </c>
      <c r="AQ41" s="68">
        <f>SUM(AQ35:AQ39)</f>
        <v>1638169.0839685069</v>
      </c>
      <c r="AR41" s="1"/>
      <c r="AS41" s="68">
        <f>SUM(AS35:AS39)</f>
        <v>146609.41502335735</v>
      </c>
      <c r="AT41" s="68">
        <f>SUM(AT35:AT39)</f>
        <v>2296880.8353659315</v>
      </c>
      <c r="AU41" s="1"/>
      <c r="AV41" s="68">
        <f>SUM(AV35:AV39)</f>
        <v>216924.39957345839</v>
      </c>
      <c r="AW41" s="68">
        <f>SUM(AW35:AW39)</f>
        <v>3398482.2599841813</v>
      </c>
    </row>
    <row r="42" spans="1:51" x14ac:dyDescent="0.25">
      <c r="A42" s="1"/>
      <c r="B42" s="1"/>
      <c r="C42" s="69"/>
      <c r="D42" s="69"/>
      <c r="E42" s="1"/>
      <c r="F42" s="35"/>
      <c r="G42" s="35"/>
      <c r="H42" s="1"/>
      <c r="I42" s="35"/>
      <c r="J42" s="35"/>
      <c r="K42" s="1"/>
      <c r="L42" s="35"/>
      <c r="M42" s="35"/>
      <c r="N42" s="1"/>
      <c r="O42" s="35"/>
      <c r="P42" s="35"/>
      <c r="Q42" s="1"/>
      <c r="R42" s="35"/>
      <c r="S42" s="35"/>
      <c r="T42" s="1"/>
      <c r="U42" s="35"/>
      <c r="V42" s="35"/>
      <c r="W42" s="1"/>
      <c r="X42" s="35"/>
      <c r="Y42" s="35"/>
      <c r="Z42" s="1"/>
      <c r="AA42" s="35"/>
      <c r="AB42" s="35"/>
      <c r="AC42" s="1"/>
      <c r="AD42" s="35"/>
      <c r="AE42" s="35"/>
      <c r="AF42" s="1"/>
      <c r="AG42" s="35"/>
      <c r="AH42" s="35"/>
      <c r="AI42" s="1"/>
      <c r="AJ42" s="35"/>
      <c r="AK42" s="35"/>
      <c r="AL42" s="1"/>
      <c r="AM42" s="35"/>
      <c r="AN42" s="35"/>
      <c r="AO42" s="1"/>
      <c r="AP42" s="35"/>
      <c r="AQ42" s="35"/>
      <c r="AR42" s="1"/>
      <c r="AS42" s="35"/>
      <c r="AT42" s="35"/>
      <c r="AU42" s="1"/>
      <c r="AV42" s="35"/>
      <c r="AW42" s="35"/>
    </row>
    <row r="43" spans="1:51" x14ac:dyDescent="0.25">
      <c r="A43" s="1"/>
      <c r="B43" s="1"/>
      <c r="C43" s="70"/>
      <c r="D43" s="70"/>
      <c r="E43" s="1"/>
      <c r="F43" s="35"/>
      <c r="G43" s="1"/>
      <c r="H43" s="1"/>
      <c r="I43" s="35"/>
      <c r="J43" s="1"/>
      <c r="K43" s="1"/>
      <c r="L43" s="35"/>
      <c r="M43" s="1"/>
      <c r="N43" s="1"/>
      <c r="O43" s="35"/>
      <c r="P43" s="1"/>
      <c r="Q43" s="1"/>
      <c r="R43" s="35"/>
      <c r="S43" s="1"/>
      <c r="T43" s="1"/>
      <c r="U43" s="35"/>
      <c r="V43" s="1"/>
      <c r="W43" s="35"/>
      <c r="X43" s="1"/>
      <c r="Y43" s="35"/>
      <c r="Z43" s="35"/>
      <c r="AA43" s="1"/>
      <c r="AB43" s="35"/>
      <c r="AC43" s="35"/>
      <c r="AD43" s="1"/>
      <c r="AE43" s="35"/>
      <c r="AF43" s="35"/>
      <c r="AG43" s="1"/>
      <c r="AH43" s="35"/>
      <c r="AI43" s="35"/>
      <c r="AJ43" s="1"/>
      <c r="AK43" s="35"/>
      <c r="AL43" s="35"/>
      <c r="AM43" s="1"/>
      <c r="AN43" s="35"/>
      <c r="AO43" s="35"/>
      <c r="AP43" s="1"/>
      <c r="AQ43" s="35"/>
      <c r="AR43" s="35"/>
      <c r="AS43" s="1"/>
      <c r="AT43" s="35"/>
      <c r="AU43" s="35"/>
      <c r="AV43" s="1"/>
      <c r="AW43" s="35"/>
    </row>
    <row r="44" spans="1:51" x14ac:dyDescent="0.25">
      <c r="A44" s="1" t="s">
        <v>73</v>
      </c>
      <c r="B44" s="1"/>
      <c r="C44" s="70"/>
      <c r="D44" s="70"/>
      <c r="E44" s="1"/>
      <c r="F44" s="35"/>
      <c r="G44" s="66">
        <f>G41</f>
        <v>0</v>
      </c>
      <c r="H44" s="1"/>
      <c r="I44" s="35"/>
      <c r="J44" s="66">
        <f>J41</f>
        <v>0</v>
      </c>
      <c r="K44" s="1"/>
      <c r="L44" s="35"/>
      <c r="M44" s="66">
        <f>M41</f>
        <v>94492.46746896267</v>
      </c>
      <c r="N44" s="1"/>
      <c r="O44" s="35"/>
      <c r="P44" s="66">
        <f>P41</f>
        <v>188559.90689320368</v>
      </c>
      <c r="Q44" s="1"/>
      <c r="R44" s="35"/>
      <c r="S44" s="66">
        <f>S41</f>
        <v>222198.27923101193</v>
      </c>
      <c r="T44" s="1"/>
      <c r="U44" s="35"/>
      <c r="V44" s="66">
        <f>V41</f>
        <v>776222.22509339871</v>
      </c>
      <c r="W44" s="35"/>
      <c r="X44" s="1"/>
      <c r="Y44" s="66">
        <f>Y41</f>
        <v>1292541.8132613252</v>
      </c>
      <c r="Z44" s="35"/>
      <c r="AA44" s="1"/>
      <c r="AB44" s="66">
        <f>AB41</f>
        <v>1313795.8392748851</v>
      </c>
      <c r="AC44" s="35"/>
      <c r="AD44" s="1"/>
      <c r="AE44" s="66">
        <f>AE41</f>
        <v>1282211.7720848131</v>
      </c>
      <c r="AF44" s="35"/>
      <c r="AG44" s="1"/>
      <c r="AH44" s="66">
        <f>AH41</f>
        <v>869335.33306657989</v>
      </c>
      <c r="AI44" s="35"/>
      <c r="AJ44" s="1"/>
      <c r="AK44" s="66">
        <f>AK41</f>
        <v>971249.24392682698</v>
      </c>
      <c r="AL44" s="35"/>
      <c r="AM44" s="1"/>
      <c r="AN44" s="66">
        <f>AN41</f>
        <v>1218548.2646659566</v>
      </c>
      <c r="AO44" s="35"/>
      <c r="AP44" s="1"/>
      <c r="AQ44" s="66">
        <f>AQ41</f>
        <v>1638169.0839685069</v>
      </c>
      <c r="AR44" s="35"/>
      <c r="AS44" s="1"/>
      <c r="AT44" s="66">
        <f>AT41</f>
        <v>2296880.8353659315</v>
      </c>
      <c r="AU44" s="35"/>
      <c r="AV44" s="1"/>
      <c r="AW44" s="66">
        <f>AW41</f>
        <v>3398482.2599841813</v>
      </c>
      <c r="AY44" s="71"/>
    </row>
    <row r="45" spans="1:51" x14ac:dyDescent="0.25">
      <c r="A45" s="1"/>
      <c r="B45" s="1"/>
      <c r="C45" s="72"/>
      <c r="D45" s="72"/>
      <c r="E45" s="1"/>
      <c r="F45" s="73"/>
      <c r="G45" s="1"/>
      <c r="H45" s="1"/>
      <c r="I45" s="73"/>
      <c r="J45" s="1"/>
      <c r="K45" s="1"/>
      <c r="L45" s="73"/>
      <c r="M45" s="1"/>
      <c r="N45" s="1"/>
      <c r="O45" s="73"/>
      <c r="P45" s="1"/>
      <c r="Q45" s="1"/>
      <c r="R45" s="73"/>
      <c r="S45" s="1"/>
      <c r="T45" s="1"/>
      <c r="U45" s="73"/>
      <c r="V45" s="1"/>
      <c r="W45" s="1"/>
      <c r="X45" s="74"/>
      <c r="Y45" s="1"/>
      <c r="Z45" s="1"/>
      <c r="AA45" s="74"/>
      <c r="AB45" s="1"/>
      <c r="AC45" s="1"/>
      <c r="AD45" s="74"/>
      <c r="AE45" s="1"/>
      <c r="AF45" s="1"/>
      <c r="AG45" s="74"/>
      <c r="AH45" s="1"/>
      <c r="AI45" s="1"/>
      <c r="AJ45" s="74"/>
      <c r="AK45" s="1"/>
      <c r="AL45" s="1"/>
      <c r="AM45" s="74"/>
      <c r="AN45" s="1"/>
      <c r="AO45" s="1"/>
      <c r="AP45" s="74"/>
      <c r="AQ45" s="1"/>
      <c r="AR45" s="1"/>
      <c r="AS45" s="74"/>
      <c r="AT45" s="1"/>
      <c r="AU45" s="1"/>
      <c r="AV45" s="74"/>
      <c r="AW45" s="1"/>
    </row>
    <row r="46" spans="1:51" x14ac:dyDescent="0.25">
      <c r="A46" s="1" t="s">
        <v>74</v>
      </c>
      <c r="B46" s="1"/>
      <c r="C46" s="1"/>
      <c r="D46" s="1"/>
      <c r="E46" s="48"/>
      <c r="F46" s="48"/>
      <c r="G46" s="66">
        <f>G44/12</f>
        <v>0</v>
      </c>
      <c r="H46" s="48"/>
      <c r="I46" s="48"/>
      <c r="J46" s="66">
        <f>J44/12</f>
        <v>0</v>
      </c>
      <c r="K46" s="48"/>
      <c r="L46" s="48"/>
      <c r="M46" s="66">
        <f>M44/12</f>
        <v>7874.3722890802228</v>
      </c>
      <c r="N46" s="48"/>
      <c r="O46" s="48"/>
      <c r="P46" s="66">
        <f>P44/12</f>
        <v>15713.32557443364</v>
      </c>
      <c r="Q46" s="48"/>
      <c r="R46" s="48"/>
      <c r="S46" s="66">
        <f>S44/12</f>
        <v>18516.523269250993</v>
      </c>
      <c r="T46" s="48"/>
      <c r="U46" s="48"/>
      <c r="V46" s="66">
        <f>V44/12</f>
        <v>64685.18542444989</v>
      </c>
      <c r="W46" s="48"/>
      <c r="X46" s="1"/>
      <c r="Y46" s="66">
        <f>Y44/12</f>
        <v>107711.8177717771</v>
      </c>
      <c r="Z46" s="48"/>
      <c r="AA46" s="1"/>
      <c r="AB46" s="66">
        <f>AB44/12</f>
        <v>109482.98660624043</v>
      </c>
      <c r="AC46" s="48"/>
      <c r="AD46" s="1"/>
      <c r="AE46" s="66">
        <f>AE44/12</f>
        <v>106850.98100706776</v>
      </c>
      <c r="AF46" s="48"/>
      <c r="AG46" s="1"/>
      <c r="AH46" s="66">
        <f>AH44/12</f>
        <v>72444.611088881662</v>
      </c>
      <c r="AI46" s="48"/>
      <c r="AJ46" s="1"/>
      <c r="AK46" s="66">
        <f>AK44/12</f>
        <v>80937.436993902244</v>
      </c>
      <c r="AL46" s="48"/>
      <c r="AM46" s="1"/>
      <c r="AN46" s="66">
        <f>AN44/12</f>
        <v>101545.68872216305</v>
      </c>
      <c r="AO46" s="48"/>
      <c r="AP46" s="1"/>
      <c r="AQ46" s="66">
        <f>AQ44/12</f>
        <v>136514.09033070892</v>
      </c>
      <c r="AR46" s="48"/>
      <c r="AS46" s="1"/>
      <c r="AT46" s="66">
        <f>AT44/12</f>
        <v>191406.73628049428</v>
      </c>
      <c r="AU46" s="48"/>
      <c r="AV46" s="1"/>
      <c r="AW46" s="66">
        <f>AW44/12</f>
        <v>283206.85499868175</v>
      </c>
    </row>
    <row r="47" spans="1:51" x14ac:dyDescent="0.25">
      <c r="A47" s="168"/>
      <c r="B47" s="168"/>
      <c r="C47" s="1"/>
      <c r="D47" s="1"/>
      <c r="E47" s="1"/>
      <c r="F47" s="1"/>
      <c r="G47" s="1"/>
      <c r="H47" s="1"/>
      <c r="I47" s="1"/>
      <c r="J47" s="1"/>
      <c r="K47" s="1"/>
      <c r="L47" s="1"/>
      <c r="M47" s="1"/>
      <c r="N47" s="1"/>
      <c r="O47" s="1"/>
      <c r="P47" s="1"/>
      <c r="Q47" s="1"/>
      <c r="R47" s="1"/>
      <c r="S47" s="48"/>
      <c r="T47" s="48"/>
      <c r="U47" s="48"/>
      <c r="V47" s="75"/>
      <c r="W47" s="48"/>
      <c r="X47" s="1"/>
      <c r="Y47" s="48"/>
      <c r="Z47" s="48"/>
      <c r="AA47" s="1"/>
      <c r="AB47" s="1"/>
      <c r="AC47" s="48"/>
      <c r="AD47" s="1"/>
      <c r="AE47" s="48"/>
      <c r="AF47" s="48"/>
      <c r="AG47" s="1"/>
      <c r="AH47" s="1"/>
      <c r="AI47" s="48"/>
      <c r="AJ47" s="1"/>
      <c r="AK47" s="1"/>
    </row>
    <row r="48" spans="1:51" ht="12.75" customHeight="1" x14ac:dyDescent="0.25">
      <c r="A48" s="188" t="s">
        <v>75</v>
      </c>
      <c r="B48" s="188"/>
      <c r="C48" s="188"/>
      <c r="D48" s="188"/>
      <c r="E48" s="188"/>
      <c r="F48" s="188"/>
      <c r="G48" s="188"/>
      <c r="H48" s="188"/>
      <c r="I48" s="188"/>
      <c r="J48" s="188"/>
      <c r="K48" s="188"/>
      <c r="L48" s="188"/>
      <c r="M48" s="188"/>
      <c r="N48" s="188"/>
      <c r="O48" s="188"/>
      <c r="P48" s="188"/>
      <c r="Q48" s="188"/>
      <c r="R48" s="76"/>
      <c r="S48" s="76"/>
      <c r="T48" s="76"/>
      <c r="U48" s="76"/>
      <c r="V48" s="172">
        <f>V44+'App.2-FB Calc of REG B'!V44+'App.2-FB Calc of REG C'!V44+'App.2-FB Calc of REG D'!F44</f>
        <v>1378696.0740423619</v>
      </c>
      <c r="W48" s="76"/>
      <c r="X48" s="76"/>
      <c r="Y48" s="76"/>
      <c r="Z48" s="76"/>
      <c r="AA48" s="76"/>
      <c r="AB48" s="76"/>
      <c r="AC48" s="1"/>
      <c r="AD48" s="1"/>
      <c r="AE48" s="1"/>
      <c r="AF48" s="1"/>
      <c r="AG48" s="1"/>
      <c r="AH48" s="1"/>
      <c r="AI48" s="1"/>
      <c r="AJ48" s="1"/>
      <c r="AK48" s="1"/>
    </row>
    <row r="49" spans="1:49" ht="73.5" customHeight="1" x14ac:dyDescent="0.25">
      <c r="A49" s="188"/>
      <c r="B49" s="188"/>
      <c r="C49" s="188"/>
      <c r="D49" s="188"/>
      <c r="E49" s="188"/>
      <c r="F49" s="188"/>
      <c r="G49" s="188"/>
      <c r="H49" s="188"/>
      <c r="I49" s="188"/>
      <c r="J49" s="188"/>
      <c r="K49" s="188"/>
      <c r="L49" s="188"/>
      <c r="M49" s="188"/>
      <c r="N49" s="188"/>
      <c r="O49" s="188"/>
      <c r="P49" s="188"/>
      <c r="Q49" s="188"/>
      <c r="R49" s="76"/>
      <c r="S49" s="76"/>
      <c r="T49" s="76"/>
      <c r="U49" s="76"/>
      <c r="V49" s="76"/>
      <c r="W49" s="76"/>
      <c r="X49" s="76"/>
      <c r="Y49" s="76"/>
      <c r="Z49" s="76"/>
      <c r="AA49" s="76"/>
      <c r="AB49" s="76"/>
      <c r="AC49" s="1"/>
      <c r="AD49" s="1"/>
      <c r="AE49" s="1"/>
      <c r="AF49" s="1"/>
      <c r="AG49" s="1"/>
      <c r="AH49" s="1"/>
      <c r="AI49" s="1"/>
      <c r="AJ49" s="1"/>
      <c r="AK49" s="1"/>
    </row>
    <row r="50" spans="1:49" ht="15" customHeight="1" x14ac:dyDescent="0.25">
      <c r="A50" s="77" t="s">
        <v>76</v>
      </c>
      <c r="B50" s="77"/>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1"/>
      <c r="AD50" s="1"/>
      <c r="AE50" s="1"/>
      <c r="AF50" s="1"/>
      <c r="AG50" s="1"/>
      <c r="AH50" s="1"/>
      <c r="AI50" s="1"/>
      <c r="AJ50" s="1"/>
      <c r="AK50" s="1"/>
    </row>
    <row r="51" spans="1:49" x14ac:dyDescent="0.25">
      <c r="A51" s="189"/>
      <c r="B51" s="189"/>
      <c r="C51" s="189"/>
      <c r="D51" s="168"/>
      <c r="E51" s="168"/>
      <c r="F51" s="1"/>
      <c r="G51" s="1"/>
      <c r="H51" s="1"/>
      <c r="I51" s="1"/>
      <c r="J51" s="1"/>
      <c r="K51" s="1"/>
      <c r="L51" s="1"/>
      <c r="M51" s="1"/>
      <c r="N51" s="1"/>
      <c r="O51" s="1"/>
      <c r="P51" s="1"/>
      <c r="Q51" s="1"/>
      <c r="R51" s="1"/>
      <c r="S51" s="44"/>
      <c r="T51" s="44"/>
      <c r="U51" s="44"/>
      <c r="V51" s="44"/>
      <c r="W51" s="1"/>
      <c r="X51" s="1"/>
      <c r="Y51" s="1"/>
      <c r="Z51" s="1"/>
      <c r="AA51" s="1"/>
      <c r="AB51" s="1"/>
      <c r="AC51" s="1"/>
      <c r="AD51" s="1"/>
      <c r="AE51" s="1"/>
      <c r="AF51" s="1"/>
      <c r="AG51" s="1"/>
      <c r="AH51" s="1"/>
      <c r="AI51" s="1"/>
      <c r="AJ51" s="1"/>
      <c r="AK51" s="1"/>
    </row>
    <row r="52" spans="1:49" ht="16.5" thickBot="1" x14ac:dyDescent="0.3">
      <c r="A52" s="78" t="s">
        <v>77</v>
      </c>
      <c r="B52" s="78"/>
      <c r="C52" s="1"/>
      <c r="D52" s="1"/>
      <c r="E52" s="1"/>
      <c r="F52" s="1"/>
      <c r="G52" s="1"/>
      <c r="H52" s="1"/>
      <c r="I52" s="1"/>
      <c r="J52" s="1"/>
      <c r="K52" s="1"/>
      <c r="L52" s="1"/>
      <c r="M52" s="1"/>
      <c r="N52" s="1"/>
      <c r="O52" s="1"/>
      <c r="P52" s="1"/>
      <c r="Q52" s="1"/>
      <c r="R52" s="190"/>
      <c r="S52" s="190"/>
      <c r="T52" s="44"/>
      <c r="U52" s="190" t="s">
        <v>28</v>
      </c>
      <c r="V52" s="190"/>
      <c r="W52" s="1"/>
      <c r="X52" s="1"/>
      <c r="Y52" s="1"/>
      <c r="Z52" s="1"/>
      <c r="AA52" s="1"/>
      <c r="AB52" s="1"/>
      <c r="AC52" s="1"/>
      <c r="AD52" s="1"/>
      <c r="AE52" s="1"/>
      <c r="AF52" s="1"/>
      <c r="AG52" s="1"/>
      <c r="AH52" s="1"/>
      <c r="AI52" s="1"/>
      <c r="AJ52" s="1"/>
      <c r="AK52" s="1"/>
    </row>
    <row r="53" spans="1:49" ht="15.75" thickBot="1" x14ac:dyDescent="0.3">
      <c r="A53" s="79"/>
      <c r="B53" s="79"/>
      <c r="C53" s="1"/>
      <c r="D53" s="1"/>
      <c r="E53" s="1"/>
      <c r="F53" s="182">
        <f>H17-1</f>
        <v>2015</v>
      </c>
      <c r="G53" s="184"/>
      <c r="H53" s="1"/>
      <c r="I53" s="182">
        <f>H17</f>
        <v>2016</v>
      </c>
      <c r="J53" s="184"/>
      <c r="K53" s="1"/>
      <c r="L53" s="182">
        <f>K17</f>
        <v>2017</v>
      </c>
      <c r="M53" s="184"/>
      <c r="N53" s="1"/>
      <c r="O53" s="182">
        <f>N17</f>
        <v>2018</v>
      </c>
      <c r="P53" s="184"/>
      <c r="Q53" s="1"/>
      <c r="R53" s="182">
        <f>Q17</f>
        <v>2019</v>
      </c>
      <c r="S53" s="184"/>
      <c r="T53" s="1"/>
      <c r="U53" s="182">
        <f>T17</f>
        <v>2020</v>
      </c>
      <c r="V53" s="184"/>
      <c r="W53" s="1"/>
      <c r="X53" s="182">
        <f>W17</f>
        <v>2021</v>
      </c>
      <c r="Y53" s="184"/>
      <c r="Z53" s="1"/>
      <c r="AA53" s="182">
        <f>Z17</f>
        <v>2022</v>
      </c>
      <c r="AB53" s="184"/>
      <c r="AC53" s="1"/>
      <c r="AD53" s="182">
        <f>AC17</f>
        <v>2023</v>
      </c>
      <c r="AE53" s="184"/>
      <c r="AF53" s="1"/>
      <c r="AG53" s="182">
        <f>AF17</f>
        <v>2024</v>
      </c>
      <c r="AH53" s="184"/>
      <c r="AI53" s="1"/>
      <c r="AJ53" s="182">
        <f>AI17</f>
        <v>2025</v>
      </c>
      <c r="AK53" s="184"/>
      <c r="AM53" s="182">
        <f>AL17</f>
        <v>2026</v>
      </c>
      <c r="AN53" s="184"/>
      <c r="AP53" s="182">
        <f>AO17</f>
        <v>2027</v>
      </c>
      <c r="AQ53" s="184"/>
      <c r="AS53" s="182">
        <f>AR17</f>
        <v>2028</v>
      </c>
      <c r="AT53" s="184"/>
      <c r="AV53" s="182">
        <f>AU17</f>
        <v>2029</v>
      </c>
      <c r="AW53" s="184"/>
    </row>
    <row r="54" spans="1:49" x14ac:dyDescent="0.25">
      <c r="A54" s="80" t="s">
        <v>78</v>
      </c>
      <c r="B54" s="80"/>
      <c r="C54" s="1"/>
      <c r="D54" s="1"/>
      <c r="E54" s="1"/>
      <c r="F54" s="168" t="s">
        <v>53</v>
      </c>
      <c r="G54" s="169" t="s">
        <v>54</v>
      </c>
      <c r="H54" s="1"/>
      <c r="I54" s="168" t="s">
        <v>53</v>
      </c>
      <c r="J54" s="169" t="s">
        <v>54</v>
      </c>
      <c r="K54" s="1"/>
      <c r="L54" s="168" t="s">
        <v>53</v>
      </c>
      <c r="M54" s="169" t="s">
        <v>54</v>
      </c>
      <c r="N54" s="1"/>
      <c r="O54" s="168" t="s">
        <v>53</v>
      </c>
      <c r="P54" s="169" t="s">
        <v>54</v>
      </c>
      <c r="Q54" s="1"/>
      <c r="R54" s="168" t="s">
        <v>53</v>
      </c>
      <c r="S54" s="169" t="s">
        <v>54</v>
      </c>
      <c r="T54" s="1"/>
      <c r="U54" s="168" t="s">
        <v>53</v>
      </c>
      <c r="V54" s="169" t="s">
        <v>54</v>
      </c>
      <c r="W54" s="1"/>
      <c r="X54" s="168" t="s">
        <v>53</v>
      </c>
      <c r="Y54" s="169" t="s">
        <v>54</v>
      </c>
      <c r="Z54" s="1"/>
      <c r="AA54" s="168" t="s">
        <v>53</v>
      </c>
      <c r="AB54" s="169" t="s">
        <v>54</v>
      </c>
      <c r="AC54" s="1"/>
      <c r="AD54" s="168" t="s">
        <v>53</v>
      </c>
      <c r="AE54" s="169" t="s">
        <v>54</v>
      </c>
      <c r="AF54" s="1"/>
      <c r="AG54" s="168" t="s">
        <v>53</v>
      </c>
      <c r="AH54" s="169" t="s">
        <v>54</v>
      </c>
      <c r="AI54" s="1"/>
      <c r="AJ54" s="168" t="s">
        <v>53</v>
      </c>
      <c r="AK54" s="169" t="s">
        <v>54</v>
      </c>
      <c r="AM54" s="168" t="s">
        <v>53</v>
      </c>
      <c r="AN54" s="169" t="s">
        <v>54</v>
      </c>
      <c r="AP54" s="168" t="s">
        <v>53</v>
      </c>
      <c r="AQ54" s="169" t="s">
        <v>54</v>
      </c>
      <c r="AS54" s="168" t="s">
        <v>53</v>
      </c>
      <c r="AT54" s="169" t="s">
        <v>54</v>
      </c>
      <c r="AV54" s="168" t="s">
        <v>53</v>
      </c>
      <c r="AW54" s="169" t="s">
        <v>54</v>
      </c>
    </row>
    <row r="55" spans="1:49" x14ac:dyDescent="0.25">
      <c r="A55" s="81"/>
      <c r="B55" s="81"/>
      <c r="C55" s="1"/>
      <c r="D55" s="1"/>
      <c r="E55" s="1"/>
      <c r="F55" s="168"/>
      <c r="G55" s="169"/>
      <c r="H55" s="1"/>
      <c r="I55" s="168"/>
      <c r="J55" s="169"/>
      <c r="K55" s="45"/>
      <c r="L55" s="168"/>
      <c r="M55" s="169"/>
      <c r="N55" s="45"/>
      <c r="O55" s="168"/>
      <c r="P55" s="169"/>
      <c r="Q55" s="45"/>
      <c r="R55" s="168"/>
      <c r="S55" s="169"/>
      <c r="T55" s="45"/>
      <c r="U55" s="168"/>
      <c r="V55" s="169"/>
      <c r="W55" s="45"/>
      <c r="X55" s="168"/>
      <c r="Y55" s="169"/>
      <c r="Z55" s="45"/>
      <c r="AA55" s="168"/>
      <c r="AB55" s="169"/>
      <c r="AC55" s="45" t="s">
        <v>55</v>
      </c>
      <c r="AD55" s="168"/>
      <c r="AE55" s="169"/>
      <c r="AF55" s="45" t="s">
        <v>55</v>
      </c>
      <c r="AG55" s="168"/>
      <c r="AH55" s="169"/>
      <c r="AI55" s="45" t="s">
        <v>55</v>
      </c>
      <c r="AJ55" s="168"/>
      <c r="AK55" s="169"/>
      <c r="AM55" s="168"/>
      <c r="AN55" s="169"/>
      <c r="AP55" s="168"/>
      <c r="AQ55" s="169"/>
      <c r="AS55" s="168"/>
      <c r="AT55" s="169"/>
      <c r="AV55" s="168"/>
      <c r="AW55" s="169"/>
    </row>
    <row r="56" spans="1:49" x14ac:dyDescent="0.25">
      <c r="A56" s="79" t="s">
        <v>79</v>
      </c>
      <c r="B56" s="79"/>
      <c r="C56" s="1"/>
      <c r="D56" s="1"/>
      <c r="E56" s="1"/>
      <c r="F56" s="82">
        <f>F34</f>
        <v>0</v>
      </c>
      <c r="G56" s="83">
        <f>G34</f>
        <v>0</v>
      </c>
      <c r="H56" s="1"/>
      <c r="I56" s="82">
        <f>I34</f>
        <v>0</v>
      </c>
      <c r="J56" s="83">
        <f>J34</f>
        <v>0</v>
      </c>
      <c r="K56" s="82"/>
      <c r="L56" s="82">
        <f>L34</f>
        <v>2333.653625245091</v>
      </c>
      <c r="M56" s="83">
        <f>M34</f>
        <v>36560.573462173095</v>
      </c>
      <c r="N56" s="82"/>
      <c r="O56" s="82">
        <f>O34</f>
        <v>4580.8756347403641</v>
      </c>
      <c r="P56" s="83">
        <f>P34</f>
        <v>71767.051610932365</v>
      </c>
      <c r="Q56" s="82"/>
      <c r="R56" s="82">
        <f>R34</f>
        <v>8139.3538010007169</v>
      </c>
      <c r="S56" s="83">
        <f>S34</f>
        <v>127516.54288234457</v>
      </c>
      <c r="T56" s="82"/>
      <c r="U56" s="82">
        <f>U34</f>
        <v>10003.285675995328</v>
      </c>
      <c r="V56" s="83">
        <f>V34</f>
        <v>156718.14225726013</v>
      </c>
      <c r="W56" s="82"/>
      <c r="X56" s="82">
        <f>X34</f>
        <v>8839.9488272537656</v>
      </c>
      <c r="Y56" s="83">
        <f>Y34</f>
        <v>138492.53162697566</v>
      </c>
      <c r="Z56" s="82"/>
      <c r="AA56" s="82">
        <f>AA34</f>
        <v>7698.4166060986099</v>
      </c>
      <c r="AB56" s="83">
        <f>AB34</f>
        <v>120608.52682887822</v>
      </c>
      <c r="AC56" s="82"/>
      <c r="AD56" s="82">
        <f>AD34</f>
        <v>6002.8515071018555</v>
      </c>
      <c r="AE56" s="83">
        <f>AE34</f>
        <v>94044.673611262406</v>
      </c>
      <c r="AF56" s="82"/>
      <c r="AG56" s="82">
        <f>AG34</f>
        <v>11063.778913492792</v>
      </c>
      <c r="AH56" s="83">
        <f>AH34</f>
        <v>173332.53631138706</v>
      </c>
      <c r="AI56" s="82"/>
      <c r="AJ56" s="82">
        <f>AJ34</f>
        <v>22331.64757823999</v>
      </c>
      <c r="AK56" s="83">
        <f>AK34</f>
        <v>349862.47872575989</v>
      </c>
      <c r="AM56" s="82">
        <f>AM34</f>
        <v>27728.760718181264</v>
      </c>
      <c r="AN56" s="83">
        <f>AN34</f>
        <v>434417.25125150644</v>
      </c>
      <c r="AP56" s="82">
        <f>AP34</f>
        <v>37256.335490900776</v>
      </c>
      <c r="AQ56" s="83">
        <f>AQ34</f>
        <v>583682.58935744537</v>
      </c>
      <c r="AS56" s="82">
        <f>AS34</f>
        <v>52432.441459788344</v>
      </c>
      <c r="AT56" s="83">
        <f>AT34</f>
        <v>821441.58287001739</v>
      </c>
      <c r="AV56" s="82">
        <f>AV34</f>
        <v>78136.706795368271</v>
      </c>
      <c r="AW56" s="83">
        <f>AW34</f>
        <v>1224141.739794103</v>
      </c>
    </row>
    <row r="57" spans="1:49" x14ac:dyDescent="0.25">
      <c r="A57" s="79" t="s">
        <v>80</v>
      </c>
      <c r="B57" s="79"/>
      <c r="C57" s="1"/>
      <c r="D57" s="1"/>
      <c r="E57" s="1"/>
      <c r="F57" s="50">
        <f>F38</f>
        <v>0</v>
      </c>
      <c r="G57" s="50">
        <f>G38</f>
        <v>0</v>
      </c>
      <c r="H57" s="1"/>
      <c r="I57" s="50">
        <f>I38</f>
        <v>0</v>
      </c>
      <c r="J57" s="50">
        <f>J38</f>
        <v>0</v>
      </c>
      <c r="K57" s="84"/>
      <c r="L57" s="50">
        <f>L38</f>
        <v>2323.430530909091</v>
      </c>
      <c r="M57" s="50">
        <f>M38</f>
        <v>36400.411650909089</v>
      </c>
      <c r="N57" s="84"/>
      <c r="O57" s="50">
        <f>O38</f>
        <v>4646.861061818182</v>
      </c>
      <c r="P57" s="50">
        <f>P38</f>
        <v>72800.823301818178</v>
      </c>
      <c r="Q57" s="84"/>
      <c r="R57" s="50">
        <f>R38</f>
        <v>27644.517494076837</v>
      </c>
      <c r="S57" s="50">
        <f>S38</f>
        <v>433097.44074053713</v>
      </c>
      <c r="T57" s="84"/>
      <c r="U57" s="50">
        <f>U38</f>
        <v>52483.702371266809</v>
      </c>
      <c r="V57" s="50">
        <f>V38</f>
        <v>822244.67048317997</v>
      </c>
      <c r="W57" s="84"/>
      <c r="X57" s="50">
        <f>X38</f>
        <v>52908.28005628971</v>
      </c>
      <c r="Y57" s="50">
        <f>Y38</f>
        <v>828896.38754853874</v>
      </c>
      <c r="Z57" s="84"/>
      <c r="AA57" s="50">
        <f>AA38</f>
        <v>54108.016076289707</v>
      </c>
      <c r="AB57" s="50">
        <f>AB38</f>
        <v>847692.25186187204</v>
      </c>
      <c r="AC57" s="84"/>
      <c r="AD57" s="50">
        <f>AD38</f>
        <v>54269.33159628971</v>
      </c>
      <c r="AE57" s="50">
        <f>AE38</f>
        <v>850219.52834187215</v>
      </c>
      <c r="AF57" s="84"/>
      <c r="AG57" s="50">
        <f>AG38</f>
        <v>31070.355738514463</v>
      </c>
      <c r="AH57" s="50">
        <f>AH38</f>
        <v>486768.90657005989</v>
      </c>
      <c r="AI57" s="84"/>
      <c r="AJ57" s="50">
        <f>AJ38</f>
        <v>24900.152549090908</v>
      </c>
      <c r="AK57" s="50">
        <f>AK38</f>
        <v>390102.38993575756</v>
      </c>
      <c r="AM57" s="50">
        <f>AM38</f>
        <v>31161.404974086185</v>
      </c>
      <c r="AN57" s="50">
        <f>AN38</f>
        <v>488195.3445940169</v>
      </c>
      <c r="AP57" s="50">
        <f>AP38</f>
        <v>41740.56152575335</v>
      </c>
      <c r="AQ57" s="50">
        <f>AQ38</f>
        <v>653935.46390346915</v>
      </c>
      <c r="AS57" s="50">
        <f>AS38</f>
        <v>58299.275312168931</v>
      </c>
      <c r="AT57" s="50">
        <f>AT38</f>
        <v>913355.3132239799</v>
      </c>
      <c r="AV57" s="50">
        <f>AV38</f>
        <v>85886.120638288281</v>
      </c>
      <c r="AW57" s="50">
        <f>AW38</f>
        <v>1345549.223333183</v>
      </c>
    </row>
    <row r="58" spans="1:49" x14ac:dyDescent="0.25">
      <c r="A58" s="79" t="s">
        <v>81</v>
      </c>
      <c r="B58" s="79"/>
      <c r="C58" s="1"/>
      <c r="D58" s="1"/>
      <c r="E58" s="1"/>
      <c r="F58" s="84">
        <f>-F95*$F$19</f>
        <v>0</v>
      </c>
      <c r="G58" s="84">
        <f>-F95*$G$19</f>
        <v>0</v>
      </c>
      <c r="H58" s="1"/>
      <c r="I58" s="84">
        <f>-G95*$F$19</f>
        <v>0</v>
      </c>
      <c r="J58" s="84">
        <f>-G95*$G$19</f>
        <v>0</v>
      </c>
      <c r="K58" s="84"/>
      <c r="L58" s="84">
        <f>-H95*$F$19</f>
        <v>-5111.5471680000001</v>
      </c>
      <c r="M58" s="84">
        <f>-H95*$G$19</f>
        <v>-80080.905631999995</v>
      </c>
      <c r="N58" s="84"/>
      <c r="O58" s="84">
        <f>-I95*$F$19</f>
        <v>-9814.1705625599989</v>
      </c>
      <c r="P58" s="84">
        <f>-I95*$G$19</f>
        <v>-153755.33881343997</v>
      </c>
      <c r="Q58" s="84"/>
      <c r="R58" s="84">
        <f>-J95*$F$19</f>
        <v>-110576.29064095946</v>
      </c>
      <c r="S58" s="84">
        <f>-J95*$G$19</f>
        <v>-1732361.8867083648</v>
      </c>
      <c r="T58" s="84"/>
      <c r="U58" s="84">
        <f>-K95*$F$19</f>
        <v>-116143.5812329593</v>
      </c>
      <c r="V58" s="84">
        <f>-K95*$G$19</f>
        <v>-1819582.7726496956</v>
      </c>
      <c r="W58" s="84"/>
      <c r="X58" s="84">
        <f>-L95*$F$19</f>
        <v>-19882.101395694888</v>
      </c>
      <c r="Y58" s="84">
        <f>-L95*$G$19</f>
        <v>-311486.25519921992</v>
      </c>
      <c r="Z58" s="84"/>
      <c r="AA58" s="84">
        <f>-M95*$F$19</f>
        <v>-14311.837330414299</v>
      </c>
      <c r="AB58" s="84">
        <f>-M95*$G$19</f>
        <v>-224218.78484315737</v>
      </c>
      <c r="AC58" s="85"/>
      <c r="AD58" s="84">
        <f>-N95*$F$19</f>
        <v>-11102.772996449905</v>
      </c>
      <c r="AE58" s="84">
        <f>-N95*$G$19</f>
        <v>-173943.44361104851</v>
      </c>
      <c r="AF58" s="84"/>
      <c r="AG58" s="84">
        <f>-O95*$F$19</f>
        <v>-24739.099491144851</v>
      </c>
      <c r="AH58" s="84">
        <f>-O95*$G$19</f>
        <v>-387579.22536126932</v>
      </c>
      <c r="AI58" s="84"/>
      <c r="AJ58" s="84">
        <f>-P95*$F$19</f>
        <v>-46398.557841138179</v>
      </c>
      <c r="AK58" s="84">
        <f>-P95*$G$19</f>
        <v>-726910.73951116484</v>
      </c>
      <c r="AM58" s="84">
        <f>-Q95*$F$19</f>
        <v>-56305.675584414967</v>
      </c>
      <c r="AN58" s="84">
        <f>-Q95*$G$19</f>
        <v>-882122.25082250114</v>
      </c>
      <c r="AP58" s="84">
        <f>-R95*$F$19</f>
        <v>-75005.277117339705</v>
      </c>
      <c r="AQ58" s="84">
        <f>-R95*$G$19</f>
        <v>-1175082.674838322</v>
      </c>
      <c r="AS58" s="84">
        <f>-S95*$F$19</f>
        <v>-105402.4853027714</v>
      </c>
      <c r="AT58" s="84">
        <f>-S95*$G$19</f>
        <v>-1651305.603076752</v>
      </c>
      <c r="AV58" s="84">
        <f>-T95*$F$19</f>
        <v>-157647.15320712933</v>
      </c>
      <c r="AW58" s="84">
        <f>-T95*$G$19</f>
        <v>-2469805.4002450262</v>
      </c>
    </row>
    <row r="59" spans="1:49" x14ac:dyDescent="0.25">
      <c r="A59" s="81" t="s">
        <v>82</v>
      </c>
      <c r="B59" s="81"/>
      <c r="C59" s="1"/>
      <c r="D59" s="1"/>
      <c r="E59" s="1"/>
      <c r="F59" s="86">
        <f>SUM(F56:F58)</f>
        <v>0</v>
      </c>
      <c r="G59" s="86">
        <f>SUM(G56:G58)</f>
        <v>0</v>
      </c>
      <c r="H59" s="1"/>
      <c r="I59" s="86">
        <f>SUM(I56:I58)</f>
        <v>0</v>
      </c>
      <c r="J59" s="86">
        <f>SUM(J56:J58)</f>
        <v>0</v>
      </c>
      <c r="K59" s="84"/>
      <c r="L59" s="86">
        <f>SUM(L56:L58)</f>
        <v>-454.46301184581807</v>
      </c>
      <c r="M59" s="86">
        <f>SUM(M56:M58)</f>
        <v>-7119.9205189178028</v>
      </c>
      <c r="N59" s="84"/>
      <c r="O59" s="86">
        <f>SUM(O56:O58)</f>
        <v>-586.43386600145277</v>
      </c>
      <c r="P59" s="86">
        <f>SUM(P56:P58)</f>
        <v>-9187.463900689414</v>
      </c>
      <c r="Q59" s="84"/>
      <c r="R59" s="86">
        <f>SUM(R56:R58)</f>
        <v>-74792.419345881906</v>
      </c>
      <c r="S59" s="86">
        <f>SUM(S56:S58)</f>
        <v>-1171747.9030854832</v>
      </c>
      <c r="T59" s="84"/>
      <c r="U59" s="86">
        <f>SUM(U56:U58)</f>
        <v>-53656.593185697166</v>
      </c>
      <c r="V59" s="86">
        <f>SUM(V56:V58)</f>
        <v>-840619.9599092555</v>
      </c>
      <c r="W59" s="84"/>
      <c r="X59" s="86">
        <f>SUM(X56:X58)</f>
        <v>41866.127487848586</v>
      </c>
      <c r="Y59" s="86">
        <f>SUM(Y56:Y58)</f>
        <v>655902.66397629445</v>
      </c>
      <c r="Z59" s="84"/>
      <c r="AA59" s="86">
        <f>SUM(AA56:AA58)</f>
        <v>47494.595351974014</v>
      </c>
      <c r="AB59" s="86">
        <f>SUM(AB56:AB58)</f>
        <v>744081.99384759285</v>
      </c>
      <c r="AC59" s="85"/>
      <c r="AD59" s="86">
        <f>SUM(AD56:AD58)</f>
        <v>49169.410106941665</v>
      </c>
      <c r="AE59" s="86">
        <f>SUM(AE56:AE58)</f>
        <v>770320.75834208599</v>
      </c>
      <c r="AF59" s="84"/>
      <c r="AG59" s="86">
        <f>SUM(AG56:AG58)</f>
        <v>17395.035160862404</v>
      </c>
      <c r="AH59" s="86">
        <f>SUM(AH56:AH58)</f>
        <v>272522.2175201776</v>
      </c>
      <c r="AI59" s="84"/>
      <c r="AJ59" s="86">
        <f>SUM(AJ56:AJ58)</f>
        <v>833.24228619271889</v>
      </c>
      <c r="AK59" s="86">
        <f>SUM(AK56:AK58)</f>
        <v>13054.129150352674</v>
      </c>
      <c r="AM59" s="86">
        <f>SUM(AM56:AM58)</f>
        <v>2584.4901078524781</v>
      </c>
      <c r="AN59" s="86">
        <f>SUM(AN56:AN58)</f>
        <v>40490.34502302215</v>
      </c>
      <c r="AP59" s="86">
        <f>SUM(AP56:AP58)</f>
        <v>3991.6198993144208</v>
      </c>
      <c r="AQ59" s="86">
        <f>SUM(AQ56:AQ58)</f>
        <v>62535.378422592534</v>
      </c>
      <c r="AS59" s="86">
        <f>SUM(AS56:AS58)</f>
        <v>5329.2314691858774</v>
      </c>
      <c r="AT59" s="86">
        <f>SUM(AT56:AT58)</f>
        <v>83491.293017245131</v>
      </c>
      <c r="AV59" s="86">
        <f>SUM(AV56:AV58)</f>
        <v>6375.6742265272187</v>
      </c>
      <c r="AW59" s="86">
        <f>SUM(AW56:AW58)</f>
        <v>99885.562882259954</v>
      </c>
    </row>
    <row r="60" spans="1:49" x14ac:dyDescent="0.25">
      <c r="A60" s="79"/>
      <c r="B60" s="170">
        <f>B27</f>
        <v>2015</v>
      </c>
      <c r="C60" s="170">
        <v>2020</v>
      </c>
      <c r="D60" s="170">
        <v>2025</v>
      </c>
      <c r="E60" s="1"/>
      <c r="F60" s="84"/>
      <c r="G60" s="84"/>
      <c r="H60" s="1"/>
      <c r="I60" s="84"/>
      <c r="J60" s="84"/>
      <c r="K60" s="84"/>
      <c r="L60" s="84"/>
      <c r="M60" s="84"/>
      <c r="N60" s="84"/>
      <c r="O60" s="84"/>
      <c r="P60" s="84"/>
      <c r="Q60" s="84"/>
      <c r="R60" s="84"/>
      <c r="S60" s="84"/>
      <c r="T60" s="84"/>
      <c r="U60" s="84"/>
      <c r="V60" s="84"/>
      <c r="W60" s="84"/>
      <c r="X60" s="84"/>
      <c r="Y60" s="84"/>
      <c r="Z60" s="84"/>
      <c r="AA60" s="84"/>
      <c r="AB60" s="84"/>
      <c r="AC60" s="85"/>
      <c r="AD60" s="84"/>
      <c r="AE60" s="84"/>
      <c r="AF60" s="84"/>
      <c r="AG60" s="84"/>
      <c r="AH60" s="84"/>
      <c r="AI60" s="84"/>
      <c r="AJ60" s="84"/>
      <c r="AK60" s="84"/>
      <c r="AM60" s="84"/>
      <c r="AN60" s="84"/>
      <c r="AP60" s="84"/>
      <c r="AQ60" s="84"/>
      <c r="AS60" s="84"/>
      <c r="AT60" s="84"/>
      <c r="AV60" s="84"/>
      <c r="AW60" s="84"/>
    </row>
    <row r="61" spans="1:49" x14ac:dyDescent="0.25">
      <c r="A61" s="79" t="s">
        <v>83</v>
      </c>
      <c r="B61" s="56">
        <v>0.26500000000000001</v>
      </c>
      <c r="C61" s="56">
        <v>0.26500000000000001</v>
      </c>
      <c r="D61" s="56">
        <v>0.26500000000000001</v>
      </c>
      <c r="E61" s="44"/>
      <c r="F61" s="87">
        <f>IF(AND(F$53&gt;=$C$60, F$53&lt;$D$60),$C$61,$D$61)</f>
        <v>0.26500000000000001</v>
      </c>
      <c r="G61" s="87">
        <f>IF(AND(F$53&gt;=$C$60, F$53&lt;$D$60),$C$61,$D$61)</f>
        <v>0.26500000000000001</v>
      </c>
      <c r="H61" s="44"/>
      <c r="I61" s="87">
        <f>IF(AND(I$53&gt;=$C$60, I$53&lt;$D$60),$C$61,$D$61)</f>
        <v>0.26500000000000001</v>
      </c>
      <c r="J61" s="87">
        <f>IF(AND(I$53&gt;=$C$60, I$53&lt;$D$60),$C$61,$D$61)</f>
        <v>0.26500000000000001</v>
      </c>
      <c r="K61" s="85"/>
      <c r="L61" s="87">
        <f>IF(AND(L$53&gt;=$C$60, L$53&lt;$D$60),$C$61,$D$61)</f>
        <v>0.26500000000000001</v>
      </c>
      <c r="M61" s="87">
        <f>IF(AND(L$53&gt;=$C$60, L$53&lt;$D$60),$C$61,$D$61)</f>
        <v>0.26500000000000001</v>
      </c>
      <c r="N61" s="85"/>
      <c r="O61" s="87">
        <f>IF(AND(O$53&gt;=$C$60, O$53&lt;$D$60),$C$61,$D$61)</f>
        <v>0.26500000000000001</v>
      </c>
      <c r="P61" s="87">
        <f>IF(AND(O$53&gt;=$C$60, O$53&lt;$D$60),$C$61,$D$61)</f>
        <v>0.26500000000000001</v>
      </c>
      <c r="Q61" s="85"/>
      <c r="R61" s="87">
        <f>IF(AND(R$53&gt;=$C$60, R$53&lt;$D$60),$C$61,$D$61)</f>
        <v>0.26500000000000001</v>
      </c>
      <c r="S61" s="87">
        <f>IF(AND(R$53&gt;=$C$60, R$53&lt;$D$60),$C$61,$D$61)</f>
        <v>0.26500000000000001</v>
      </c>
      <c r="T61" s="85"/>
      <c r="U61" s="87">
        <f>IF(AND(U$53&gt;=$C$60, U$53&lt;$D$60),$C$61,$D$61)</f>
        <v>0.26500000000000001</v>
      </c>
      <c r="V61" s="87">
        <f>IF(AND(U$53&gt;=$C$60, U$53&lt;$D$60),$C$61,$D$61)</f>
        <v>0.26500000000000001</v>
      </c>
      <c r="W61" s="85"/>
      <c r="X61" s="87">
        <f>IF(AND(X$53&gt;=$C$60, X$53&lt;$D$60),$C$61,$D$61)</f>
        <v>0.26500000000000001</v>
      </c>
      <c r="Y61" s="87">
        <f>IF(AND(X$53&gt;=$C$60, X$53&lt;$D$60),$C$61,$D$61)</f>
        <v>0.26500000000000001</v>
      </c>
      <c r="Z61" s="85"/>
      <c r="AA61" s="87">
        <f>IF(AND(AA$53&gt;=$C$60, AA$53&lt;$D$60),$C$61,$D$61)</f>
        <v>0.26500000000000001</v>
      </c>
      <c r="AB61" s="87">
        <f>IF(AND(AA$53&gt;=$C$60, AA$53&lt;$D$60),$C$61,$D$61)</f>
        <v>0.26500000000000001</v>
      </c>
      <c r="AC61" s="85"/>
      <c r="AD61" s="87">
        <f>IF(AND(AD$53&gt;=$C$60, AD$53&lt;$D$60),$C$61,$D$61)</f>
        <v>0.26500000000000001</v>
      </c>
      <c r="AE61" s="87">
        <f>IF(AND(AD$53&gt;=$C$60, AD$53&lt;$D$60),$C$61,$D$61)</f>
        <v>0.26500000000000001</v>
      </c>
      <c r="AF61" s="84"/>
      <c r="AG61" s="87">
        <f>IF(AND(AG$53&gt;=$C$60, AG$53&lt;$D$60),$C$61,$D$61)</f>
        <v>0.26500000000000001</v>
      </c>
      <c r="AH61" s="87">
        <f>IF(AND(AG$53&gt;=$C$60, AG$53&lt;$D$60),$C$61,$D$61)</f>
        <v>0.26500000000000001</v>
      </c>
      <c r="AI61" s="84"/>
      <c r="AJ61" s="87">
        <f>IF(AND(AJ$53&gt;=$C$60, AJ$53&lt;$D$60),$C$61,$D$61)</f>
        <v>0.26500000000000001</v>
      </c>
      <c r="AK61" s="87">
        <f>IF(AND(AJ$53&gt;=$C$60, AJ$53&lt;$D$60),$C$61,$D$61)</f>
        <v>0.26500000000000001</v>
      </c>
      <c r="AM61" s="87">
        <f>IF(AND(AM$53&gt;=$C$60, AM$53&lt;$D$60),$C$61,$D$61)</f>
        <v>0.26500000000000001</v>
      </c>
      <c r="AN61" s="87">
        <f>IF(AND(AM$53&gt;=$C$60, AM$53&lt;$D$60),$C$61,$D$61)</f>
        <v>0.26500000000000001</v>
      </c>
      <c r="AP61" s="87">
        <f>IF(AND(AP$53&gt;=$C$60, AP$53&lt;$D$60),$C$61,$D$61)</f>
        <v>0.26500000000000001</v>
      </c>
      <c r="AQ61" s="87">
        <f>IF(AND(AP$53&gt;=$C$60, AP$53&lt;$D$60),$C$61,$D$61)</f>
        <v>0.26500000000000001</v>
      </c>
      <c r="AS61" s="87">
        <f>IF(AND(AS$53&gt;=$C$60, AS$53&lt;$D$60),$C$61,$D$61)</f>
        <v>0.26500000000000001</v>
      </c>
      <c r="AT61" s="87">
        <f>IF(AND(AS$53&gt;=$C$60, AS$53&lt;$D$60),$C$61,$D$61)</f>
        <v>0.26500000000000001</v>
      </c>
      <c r="AV61" s="87">
        <f>IF(AND(AV$53&gt;=$C$60, AV$53&lt;$D$60),$C$61,$D$61)</f>
        <v>0.26500000000000001</v>
      </c>
      <c r="AW61" s="87">
        <f>IF(AND(AV$53&gt;=$C$60, AV$53&lt;$D$60),$C$61,$D$61)</f>
        <v>0.26500000000000001</v>
      </c>
    </row>
    <row r="62" spans="1:49"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M62" s="1"/>
      <c r="AN62" s="1"/>
      <c r="AP62" s="1"/>
      <c r="AQ62" s="1"/>
      <c r="AS62" s="1"/>
      <c r="AT62" s="1"/>
      <c r="AV62" s="1"/>
      <c r="AW62" s="1"/>
    </row>
    <row r="63" spans="1:49" x14ac:dyDescent="0.25">
      <c r="A63" s="79" t="s">
        <v>84</v>
      </c>
      <c r="B63" s="1"/>
      <c r="C63" s="1"/>
      <c r="D63" s="1"/>
      <c r="E63" s="1"/>
      <c r="F63" s="88">
        <f>F59*F61</f>
        <v>0</v>
      </c>
      <c r="G63" s="88">
        <f>G59*G61</f>
        <v>0</v>
      </c>
      <c r="H63" s="1"/>
      <c r="I63" s="88">
        <f>I59*I61</f>
        <v>0</v>
      </c>
      <c r="J63" s="88">
        <f>J59*J61</f>
        <v>0</v>
      </c>
      <c r="K63" s="84"/>
      <c r="L63" s="88">
        <f>L59*L61</f>
        <v>-120.43269813914179</v>
      </c>
      <c r="M63" s="88">
        <f>M59*M61</f>
        <v>-1886.7789375132179</v>
      </c>
      <c r="N63" s="84"/>
      <c r="O63" s="88">
        <f>O59*O61</f>
        <v>-155.404974490385</v>
      </c>
      <c r="P63" s="88">
        <f>P59*P61</f>
        <v>-2434.6779336826949</v>
      </c>
      <c r="Q63" s="84"/>
      <c r="R63" s="88">
        <f>R59*R61</f>
        <v>-19819.991126658708</v>
      </c>
      <c r="S63" s="88">
        <f>S59*S61</f>
        <v>-310513.19431765308</v>
      </c>
      <c r="T63" s="84"/>
      <c r="U63" s="88">
        <f>U59*U61</f>
        <v>-14218.997194209749</v>
      </c>
      <c r="V63" s="88">
        <f>V59*V61</f>
        <v>-222764.28937595271</v>
      </c>
      <c r="W63" s="84"/>
      <c r="X63" s="88">
        <f>X59*X61</f>
        <v>11094.523784279876</v>
      </c>
      <c r="Y63" s="88">
        <f>Y59*Y61</f>
        <v>173814.20595371805</v>
      </c>
      <c r="Z63" s="84"/>
      <c r="AA63" s="88">
        <f>AA59*AA61</f>
        <v>12586.067768273115</v>
      </c>
      <c r="AB63" s="88">
        <f>AB59*AB61</f>
        <v>197181.7283696121</v>
      </c>
      <c r="AC63" s="84"/>
      <c r="AD63" s="88">
        <f>AD59*AD61</f>
        <v>13029.893678339542</v>
      </c>
      <c r="AE63" s="88">
        <f>AE59*AE61</f>
        <v>204135.0009606528</v>
      </c>
      <c r="AF63" s="84"/>
      <c r="AG63" s="88">
        <f>AG59*AG61</f>
        <v>4609.6843176285374</v>
      </c>
      <c r="AH63" s="88">
        <f>AH59*AH61</f>
        <v>72218.387642847068</v>
      </c>
      <c r="AI63" s="84"/>
      <c r="AJ63" s="88">
        <f>AJ59*AJ61</f>
        <v>220.80920584107051</v>
      </c>
      <c r="AK63" s="88">
        <f>AK59*AK61</f>
        <v>3459.3442248434585</v>
      </c>
      <c r="AM63" s="88">
        <f>AM59*AM61</f>
        <v>684.88987858090672</v>
      </c>
      <c r="AN63" s="88">
        <f>AN59*AN61</f>
        <v>10729.94143110087</v>
      </c>
      <c r="AP63" s="88">
        <f>AP59*AP61</f>
        <v>1057.7792733183217</v>
      </c>
      <c r="AQ63" s="88">
        <f>AQ59*AQ61</f>
        <v>16571.875281987021</v>
      </c>
      <c r="AS63" s="88">
        <f>AS59*AS61</f>
        <v>1412.2463393342575</v>
      </c>
      <c r="AT63" s="88">
        <f>AT59*AT61</f>
        <v>22125.192649569959</v>
      </c>
      <c r="AV63" s="88">
        <f>AV59*AV61</f>
        <v>1689.553670029713</v>
      </c>
      <c r="AW63" s="88">
        <f>AW59*AW61</f>
        <v>26469.674163798889</v>
      </c>
    </row>
    <row r="64" spans="1:49" x14ac:dyDescent="0.25">
      <c r="A64" s="89" t="s">
        <v>85</v>
      </c>
      <c r="B64" s="1"/>
      <c r="C64" s="1"/>
      <c r="D64" s="1"/>
      <c r="E64" s="1"/>
      <c r="F64" s="79"/>
      <c r="G64" s="79"/>
      <c r="H64" s="1"/>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M64" s="79"/>
      <c r="AN64" s="79"/>
      <c r="AP64" s="79"/>
      <c r="AQ64" s="79"/>
      <c r="AS64" s="79"/>
      <c r="AT64" s="79"/>
      <c r="AV64" s="79"/>
      <c r="AW64" s="79"/>
    </row>
    <row r="65" spans="1:49" x14ac:dyDescent="0.25">
      <c r="A65" s="79" t="s">
        <v>84</v>
      </c>
      <c r="B65" s="1"/>
      <c r="C65" s="1"/>
      <c r="D65" s="1"/>
      <c r="E65" s="1"/>
      <c r="F65" s="90">
        <f>F63/(1-F61)</f>
        <v>0</v>
      </c>
      <c r="G65" s="90">
        <f>G63/(1-G61)</f>
        <v>0</v>
      </c>
      <c r="H65" s="1"/>
      <c r="I65" s="90">
        <f>I63/(1-I61)</f>
        <v>0</v>
      </c>
      <c r="J65" s="90">
        <f>J63/(1-J61)</f>
        <v>0</v>
      </c>
      <c r="K65" s="91"/>
      <c r="L65" s="50">
        <f>L63/(1-L61)</f>
        <v>-163.85401107366229</v>
      </c>
      <c r="M65" s="50">
        <f>M63/(1-M61)</f>
        <v>-2567.0461734873716</v>
      </c>
      <c r="N65" s="91"/>
      <c r="O65" s="50">
        <f>O63/(1-O61)</f>
        <v>-211.43533944270069</v>
      </c>
      <c r="P65" s="50">
        <f>P63/(1-P61)</f>
        <v>-3312.4869846023062</v>
      </c>
      <c r="Q65" s="84"/>
      <c r="R65" s="50">
        <f>R63/(1-R61)</f>
        <v>-26965.974321984639</v>
      </c>
      <c r="S65" s="50">
        <f>S63/(1-S61)</f>
        <v>-422466.93104442599</v>
      </c>
      <c r="T65" s="91"/>
      <c r="U65" s="50">
        <f>U63/(1-U61)</f>
        <v>-19345.574413890816</v>
      </c>
      <c r="V65" s="50">
        <f>V63/(1-V61)</f>
        <v>-303080.66581762274</v>
      </c>
      <c r="W65" s="84"/>
      <c r="X65" s="50">
        <f>X63/(1-X61)</f>
        <v>15094.59018269371</v>
      </c>
      <c r="Y65" s="50">
        <f>Y63/(1-Y61)</f>
        <v>236481.91286220143</v>
      </c>
      <c r="Z65" s="84"/>
      <c r="AA65" s="50">
        <f>AA63/(1-AA61)</f>
        <v>17123.901725541655</v>
      </c>
      <c r="AB65" s="50">
        <f>AB63/(1-AB61)</f>
        <v>268274.46036681917</v>
      </c>
      <c r="AC65" s="84"/>
      <c r="AD65" s="50">
        <f>AD63/(1-AD61)</f>
        <v>17727.746501142236</v>
      </c>
      <c r="AE65" s="50">
        <f>AE63/(1-AE61)</f>
        <v>277734.69518456166</v>
      </c>
      <c r="AF65" s="84"/>
      <c r="AG65" s="50">
        <f>AG63/(1-AG61)</f>
        <v>6271.679343712296</v>
      </c>
      <c r="AH65" s="50">
        <f>AH63/(1-AH61)</f>
        <v>98256.309718159275</v>
      </c>
      <c r="AI65" s="84"/>
      <c r="AJ65" s="50">
        <f>AJ63/(1-AJ61)</f>
        <v>300.42068821914353</v>
      </c>
      <c r="AK65" s="50">
        <f>AK63/(1-AK61)</f>
        <v>4706.5907820999437</v>
      </c>
      <c r="AM65" s="50">
        <f>AM63/(1-AM61)</f>
        <v>931.82296405565546</v>
      </c>
      <c r="AN65" s="50">
        <f>AN63/(1-AN61)</f>
        <v>14598.559770205266</v>
      </c>
      <c r="AP65" s="50">
        <f>AP63/(1-AP61)</f>
        <v>1439.1554739024784</v>
      </c>
      <c r="AQ65" s="50">
        <f>AQ63/(1-AQ61)</f>
        <v>22546.769091138805</v>
      </c>
      <c r="AS65" s="50">
        <f>AS63/(1-AS61)</f>
        <v>1921.4235909309627</v>
      </c>
      <c r="AT65" s="50">
        <f>AT63/(1-AT61)</f>
        <v>30102.302924584979</v>
      </c>
      <c r="AV65" s="50">
        <f>AV63/(1-AV61)</f>
        <v>2298.7124762309022</v>
      </c>
      <c r="AW65" s="50">
        <f>AW63/(1-AW61)</f>
        <v>36013.162127617536</v>
      </c>
    </row>
    <row r="66" spans="1:49" x14ac:dyDescent="0.25">
      <c r="A66" s="81" t="s">
        <v>86</v>
      </c>
      <c r="B66" s="1"/>
      <c r="C66" s="1"/>
      <c r="D66" s="1"/>
      <c r="E66" s="1"/>
      <c r="F66" s="92">
        <f>+F65</f>
        <v>0</v>
      </c>
      <c r="G66" s="92">
        <f>+G65</f>
        <v>0</v>
      </c>
      <c r="H66" s="1"/>
      <c r="I66" s="92">
        <f>+I65</f>
        <v>0</v>
      </c>
      <c r="J66" s="92">
        <f>+J65</f>
        <v>0</v>
      </c>
      <c r="K66" s="93"/>
      <c r="L66" s="92">
        <f>+L65</f>
        <v>-163.85401107366229</v>
      </c>
      <c r="M66" s="92">
        <f>+M65</f>
        <v>-2567.0461734873716</v>
      </c>
      <c r="N66" s="93"/>
      <c r="O66" s="92">
        <f>+O65</f>
        <v>-211.43533944270069</v>
      </c>
      <c r="P66" s="92">
        <f>+P65</f>
        <v>-3312.4869846023062</v>
      </c>
      <c r="Q66" s="93"/>
      <c r="R66" s="92">
        <f>+R65</f>
        <v>-26965.974321984639</v>
      </c>
      <c r="S66" s="92">
        <f>+S65</f>
        <v>-422466.93104442599</v>
      </c>
      <c r="T66" s="93"/>
      <c r="U66" s="92">
        <f>+U65</f>
        <v>-19345.574413890816</v>
      </c>
      <c r="V66" s="92">
        <f>+V65</f>
        <v>-303080.66581762274</v>
      </c>
      <c r="W66" s="93"/>
      <c r="X66" s="92">
        <f>+X65</f>
        <v>15094.59018269371</v>
      </c>
      <c r="Y66" s="92">
        <f>+Y65</f>
        <v>236481.91286220143</v>
      </c>
      <c r="Z66" s="93"/>
      <c r="AA66" s="92">
        <f>+AA65</f>
        <v>17123.901725541655</v>
      </c>
      <c r="AB66" s="92">
        <f>+AB65</f>
        <v>268274.46036681917</v>
      </c>
      <c r="AC66" s="93"/>
      <c r="AD66" s="92">
        <f>+AD65</f>
        <v>17727.746501142236</v>
      </c>
      <c r="AE66" s="92">
        <f>+AE65</f>
        <v>277734.69518456166</v>
      </c>
      <c r="AF66" s="93"/>
      <c r="AG66" s="92">
        <f>+AG65</f>
        <v>6271.679343712296</v>
      </c>
      <c r="AH66" s="92">
        <f>+AH65</f>
        <v>98256.309718159275</v>
      </c>
      <c r="AI66" s="93"/>
      <c r="AJ66" s="92">
        <f>+AJ65</f>
        <v>300.42068821914353</v>
      </c>
      <c r="AK66" s="92">
        <f>+AK65</f>
        <v>4706.5907820999437</v>
      </c>
      <c r="AM66" s="92">
        <f>+AM65</f>
        <v>931.82296405565546</v>
      </c>
      <c r="AN66" s="92">
        <f>+AN65</f>
        <v>14598.559770205266</v>
      </c>
      <c r="AP66" s="92">
        <f>+AP65</f>
        <v>1439.1554739024784</v>
      </c>
      <c r="AQ66" s="92">
        <f>+AQ65</f>
        <v>22546.769091138805</v>
      </c>
      <c r="AS66" s="92">
        <f>+AS65</f>
        <v>1921.4235909309627</v>
      </c>
      <c r="AT66" s="92">
        <f>+AT65</f>
        <v>30102.302924584979</v>
      </c>
      <c r="AV66" s="92">
        <f>+AV65</f>
        <v>2298.7124762309022</v>
      </c>
      <c r="AW66" s="92">
        <f>+AW65</f>
        <v>36013.162127617536</v>
      </c>
    </row>
    <row r="67" spans="1:49" x14ac:dyDescent="0.25">
      <c r="A67" s="1"/>
      <c r="B67" s="77"/>
      <c r="C67" s="77"/>
      <c r="D67" s="77"/>
      <c r="E67" s="77"/>
      <c r="F67" s="77"/>
      <c r="G67" s="77"/>
      <c r="H67" s="77"/>
      <c r="I67" s="77"/>
      <c r="J67" s="77"/>
      <c r="K67" s="77"/>
      <c r="L67" s="77"/>
      <c r="M67" s="77"/>
      <c r="N67" s="77"/>
      <c r="O67" s="77"/>
      <c r="P67" s="77"/>
      <c r="Q67" s="77"/>
      <c r="R67" s="77"/>
      <c r="S67" s="94"/>
      <c r="T67" s="94"/>
      <c r="U67" s="94"/>
      <c r="V67" s="94"/>
      <c r="W67" s="1"/>
      <c r="X67" s="1"/>
      <c r="Y67" s="1"/>
      <c r="Z67" s="1"/>
      <c r="AA67" s="1"/>
      <c r="AB67" s="1"/>
      <c r="AC67" s="1"/>
      <c r="AD67" s="1"/>
      <c r="AE67" s="1"/>
      <c r="AF67" s="1"/>
      <c r="AG67" s="1"/>
      <c r="AH67" s="1"/>
      <c r="AI67" s="1"/>
      <c r="AJ67" s="1"/>
      <c r="AK67" s="1"/>
    </row>
    <row r="68" spans="1:49" ht="15.75" thickBot="1" x14ac:dyDescent="0.3">
      <c r="A68" s="1"/>
      <c r="B68" s="77"/>
      <c r="C68" s="77"/>
      <c r="D68" s="77"/>
      <c r="E68" s="77"/>
      <c r="F68" s="77"/>
      <c r="G68" s="77"/>
      <c r="H68" s="77"/>
      <c r="I68" s="77"/>
      <c r="J68" s="77"/>
      <c r="K68" s="95"/>
      <c r="L68" s="77"/>
      <c r="M68" s="77"/>
      <c r="N68" s="77"/>
      <c r="O68" s="77"/>
      <c r="P68" s="77"/>
      <c r="Q68" s="77"/>
      <c r="R68" s="77"/>
      <c r="S68" s="94"/>
      <c r="T68" s="94"/>
      <c r="U68" s="94"/>
      <c r="V68" s="94"/>
      <c r="W68" s="1"/>
      <c r="X68" s="1"/>
      <c r="Y68" s="1"/>
      <c r="Z68" s="1"/>
      <c r="AA68" s="1"/>
      <c r="AB68" s="1"/>
      <c r="AC68" s="1"/>
      <c r="AD68" s="1"/>
      <c r="AE68" s="1"/>
      <c r="AF68" s="1"/>
      <c r="AG68" s="1"/>
      <c r="AH68" s="1"/>
      <c r="AI68" s="1"/>
      <c r="AJ68" s="1"/>
      <c r="AK68" s="1"/>
    </row>
    <row r="69" spans="1:49" ht="15.75" thickBot="1" x14ac:dyDescent="0.3">
      <c r="A69" s="96"/>
      <c r="B69" s="96"/>
      <c r="C69" s="96"/>
      <c r="D69" s="96"/>
      <c r="E69" s="96"/>
      <c r="F69" s="97">
        <v>2015</v>
      </c>
      <c r="G69" s="97">
        <v>2016</v>
      </c>
      <c r="H69" s="97">
        <v>2017</v>
      </c>
      <c r="I69" s="97">
        <v>2018</v>
      </c>
      <c r="J69" s="97">
        <v>2019</v>
      </c>
      <c r="K69" s="97">
        <v>2020</v>
      </c>
      <c r="L69" s="97">
        <v>2021</v>
      </c>
      <c r="M69" s="97">
        <v>2022</v>
      </c>
      <c r="N69" s="97">
        <v>2023</v>
      </c>
      <c r="O69" s="97">
        <v>2024</v>
      </c>
      <c r="P69" s="97">
        <v>2025</v>
      </c>
      <c r="Q69" s="97">
        <v>2026</v>
      </c>
      <c r="R69" s="97">
        <v>2027</v>
      </c>
      <c r="S69" s="97">
        <v>2028</v>
      </c>
      <c r="T69" s="97">
        <v>2029</v>
      </c>
      <c r="U69" s="1"/>
      <c r="V69" s="1"/>
      <c r="W69" s="1"/>
      <c r="X69" s="1"/>
      <c r="Y69" s="1"/>
      <c r="Z69" s="1"/>
      <c r="AA69" s="1"/>
      <c r="AB69" s="1"/>
    </row>
    <row r="70" spans="1:49" x14ac:dyDescent="0.25">
      <c r="A70" s="98" t="s">
        <v>87</v>
      </c>
      <c r="B70" s="99"/>
      <c r="C70" s="99"/>
      <c r="D70" s="99"/>
      <c r="E70" s="99"/>
      <c r="F70" s="99"/>
      <c r="G70" s="99"/>
      <c r="H70" s="99"/>
      <c r="I70" s="99"/>
      <c r="J70" s="100"/>
      <c r="K70" s="100"/>
      <c r="L70" s="100"/>
      <c r="M70" s="1"/>
      <c r="N70" s="100"/>
      <c r="O70" s="1"/>
      <c r="P70" s="1"/>
      <c r="Q70" s="1"/>
      <c r="R70" s="1"/>
      <c r="S70" s="1"/>
      <c r="T70" s="1"/>
      <c r="U70" s="1"/>
      <c r="V70" s="1"/>
      <c r="W70" s="1"/>
      <c r="X70" s="1"/>
      <c r="Y70" s="1"/>
      <c r="Z70" s="1"/>
      <c r="AA70" s="1"/>
      <c r="AB70" s="1"/>
    </row>
    <row r="71" spans="1:49" x14ac:dyDescent="0.25">
      <c r="A71" s="101" t="s">
        <v>88</v>
      </c>
      <c r="B71" s="176" t="s">
        <v>114</v>
      </c>
      <c r="C71" s="102"/>
      <c r="D71" s="102"/>
      <c r="G71" s="103"/>
      <c r="H71" s="103"/>
      <c r="I71" s="103"/>
      <c r="K71" s="50"/>
      <c r="L71" s="50"/>
      <c r="M71" s="1"/>
      <c r="N71" s="50"/>
      <c r="O71" s="1"/>
      <c r="P71" s="1"/>
      <c r="Q71" s="1"/>
      <c r="R71" s="1"/>
      <c r="S71" s="1"/>
      <c r="T71" s="1"/>
      <c r="U71" s="1"/>
      <c r="V71" s="1"/>
      <c r="W71" s="1"/>
      <c r="X71" s="1"/>
      <c r="Y71" s="1"/>
      <c r="Z71" s="1"/>
      <c r="AA71" s="1"/>
      <c r="AB71" s="1"/>
    </row>
    <row r="72" spans="1:49" x14ac:dyDescent="0.25">
      <c r="A72" s="96" t="s">
        <v>89</v>
      </c>
      <c r="B72" s="96"/>
      <c r="C72" s="96"/>
      <c r="D72" s="96"/>
      <c r="E72" s="96"/>
      <c r="F72" s="104"/>
      <c r="G72" s="86">
        <f t="shared" ref="G72:S72" si="15">F74</f>
        <v>0</v>
      </c>
      <c r="H72" s="86">
        <f t="shared" si="15"/>
        <v>0</v>
      </c>
      <c r="I72" s="86">
        <f t="shared" si="15"/>
        <v>2129811.3199999998</v>
      </c>
      <c r="J72" s="86">
        <f t="shared" si="15"/>
        <v>2129811.3199999998</v>
      </c>
      <c r="K72" s="86">
        <f t="shared" si="15"/>
        <v>5856601.4699999997</v>
      </c>
      <c r="L72" s="86">
        <f t="shared" si="15"/>
        <v>5956075.2299999995</v>
      </c>
      <c r="M72" s="86">
        <f t="shared" si="15"/>
        <v>6475285.4799999995</v>
      </c>
      <c r="N72" s="86">
        <f t="shared" si="15"/>
        <v>6623158.0399999991</v>
      </c>
      <c r="O72" s="86">
        <f t="shared" si="15"/>
        <v>6623158.0399999991</v>
      </c>
      <c r="P72" s="86">
        <f t="shared" si="15"/>
        <v>12995532.529999997</v>
      </c>
      <c r="Q72" s="86">
        <f t="shared" si="15"/>
        <v>16616784.709999997</v>
      </c>
      <c r="R72" s="86">
        <f t="shared" si="15"/>
        <v>18735013.919579003</v>
      </c>
      <c r="S72" s="86">
        <f t="shared" si="15"/>
        <v>26314344.882361561</v>
      </c>
      <c r="T72" s="86">
        <f>S74</f>
        <v>33913834.890459955</v>
      </c>
      <c r="U72" s="1"/>
      <c r="V72" s="1"/>
      <c r="W72" s="1"/>
      <c r="X72" s="1"/>
      <c r="Y72" s="1"/>
      <c r="Z72" s="1"/>
      <c r="AA72" s="1"/>
      <c r="AB72" s="1"/>
    </row>
    <row r="73" spans="1:49" x14ac:dyDescent="0.25">
      <c r="A73" s="96" t="s">
        <v>90</v>
      </c>
      <c r="B73" s="96"/>
      <c r="C73" s="96"/>
      <c r="D73" s="96"/>
      <c r="E73" s="96"/>
      <c r="F73" s="100">
        <f>'App.2-FB Calc of REG A'!F73+'App.2-FB Calc of REG B'!F73+'App.2-FB Calc of REG C'!F73</f>
        <v>0</v>
      </c>
      <c r="G73" s="100">
        <f>'App.2-FB Calc of REG A'!G73+'App.2-FB Calc of REG B'!G73+'App.2-FB Calc of REG C'!G73</f>
        <v>0</v>
      </c>
      <c r="H73" s="100">
        <f>'App.2-FB Calc of REG A'!H73+'App.2-FB Calc of REG B'!H73+'App.2-FB Calc of REG C'!H73</f>
        <v>2129811.3199999998</v>
      </c>
      <c r="I73" s="100">
        <f>'App.2-FB Calc of REG A'!I73+'App.2-FB Calc of REG B'!I73+'App.2-FB Calc of REG C'!I73</f>
        <v>0</v>
      </c>
      <c r="J73" s="100">
        <f>'App.2-FB Calc of REG A'!J73+'App.2-FB Calc of REG B'!J73+'App.2-FB Calc of REG C'!J73</f>
        <v>3726790.15</v>
      </c>
      <c r="K73" s="100">
        <f>'App.2-FB Calc of REG A'!K73+'App.2-FB Calc of REG B'!K73+'App.2-FB Calc of REG C'!K73+'App.2-FB Calc of REG D'!E73+'App.2-FB Calc of REG E'!E73+'App.2-FB Calc of REG F'!E73+'App.2-FB Calc of REG G'!E73</f>
        <v>99473.76</v>
      </c>
      <c r="L73" s="100">
        <f>'App.2-FB Calc of REG A'!L73+'App.2-FB Calc of REG B'!L73+'App.2-FB Calc of REG C'!L73+'App.2-FB Calc of REG D'!F73+'App.2-FB Calc of REG E'!F73+'App.2-FB Calc of REG F'!F73+'App.2-FB Calc of REG G'!F73</f>
        <v>519210.25000000012</v>
      </c>
      <c r="M73" s="100">
        <f>'App.2-FB Calc of REG A'!M73+'App.2-FB Calc of REG B'!M73+'App.2-FB Calc of REG C'!M73+'App.2-FB Calc of REG D'!G73+'App.2-FB Calc of REG E'!G73+'App.2-FB Calc of REG F'!G73+'App.2-FB Calc of REG G'!G73</f>
        <v>147872.55999999997</v>
      </c>
      <c r="N73" s="100">
        <f>'App.2-FB Calc of REG A'!N73+'App.2-FB Calc of REG B'!N73+'App.2-FB Calc of REG C'!N73+'App.2-FB Calc of REG D'!H73+'App.2-FB Calc of REG E'!H73+'App.2-FB Calc of REG F'!H73+'App.2-FB Calc of REG G'!H73</f>
        <v>0</v>
      </c>
      <c r="O73" s="100">
        <f>'App.2-FB Calc of REG A'!O73+'App.2-FB Calc of REG B'!O73+'App.2-FB Calc of REG C'!O73+'App.2-FB Calc of REG D'!I73+'App.2-FB Calc of REG E'!I73+'App.2-FB Calc of REG F'!I73+'App.2-FB Calc of REG G'!I73</f>
        <v>6372374.4899999993</v>
      </c>
      <c r="P73" s="100">
        <f>'App.2-FB Calc of REG A'!P73+'App.2-FB Calc of REG B'!P73+'App.2-FB Calc of REG C'!P73+'App.2-FB Calc of REG D'!J73+'App.2-FB Calc of REG E'!J73+'App.2-FB Calc of REG F'!J73+'App.2-FB Calc of REG G'!J73</f>
        <v>3621252.1799999997</v>
      </c>
      <c r="Q73" s="100">
        <f>'App.2-FB Calc of REG A'!Q73+'App.2-FB Calc of REG B'!Q73+'App.2-FB Calc of REG C'!Q73+'App.2-FB Calc of REG D'!K73+'App.2-FB Calc of REG E'!K73+'App.2-FB Calc of REG F'!K73+'App.2-FB Calc of REG G'!K73</f>
        <v>2118229.2095790072</v>
      </c>
      <c r="R73" s="100">
        <f>'App.2-FB Calc of REG A'!R73+'App.2-FB Calc of REG B'!R73+'App.2-FB Calc of REG C'!R73+'App.2-FB Calc of REG D'!L73+'App.2-FB Calc of REG E'!L73+'App.2-FB Calc of REG F'!L73+'App.2-FB Calc of REG G'!L73</f>
        <v>7579330.9627825581</v>
      </c>
      <c r="S73" s="100">
        <f>'App.2-FB Calc of REG A'!S73+'App.2-FB Calc of REG B'!S73+'App.2-FB Calc of REG C'!S73+'App.2-FB Calc of REG D'!M73+'App.2-FB Calc of REG E'!M73+'App.2-FB Calc of REG F'!M73+'App.2-FB Calc of REG G'!M73</f>
        <v>7599490.0080983946</v>
      </c>
      <c r="T73" s="100">
        <f>'App.2-FB Calc of REG A'!T73+'App.2-FB Calc of REG B'!T73+'App.2-FB Calc of REG C'!T73+'App.2-FB Calc of REG D'!N73+'App.2-FB Calc of REG E'!N73+'App.2-FB Calc of REG F'!N73+'App.2-FB Calc of REG G'!N73</f>
        <v>17688451.540844347</v>
      </c>
      <c r="U73" s="1"/>
      <c r="V73" s="105"/>
      <c r="W73" s="1"/>
      <c r="X73" s="1"/>
      <c r="Y73" s="1"/>
      <c r="Z73" s="1"/>
      <c r="AA73" s="1"/>
      <c r="AB73" s="1"/>
    </row>
    <row r="74" spans="1:49" x14ac:dyDescent="0.25">
      <c r="A74" s="96" t="s">
        <v>91</v>
      </c>
      <c r="B74" s="96"/>
      <c r="C74" s="96"/>
      <c r="D74" s="96"/>
      <c r="E74" s="96"/>
      <c r="F74" s="86">
        <f t="shared" ref="F74:O74" si="16">SUM(F72:F73)</f>
        <v>0</v>
      </c>
      <c r="G74" s="86">
        <f t="shared" si="16"/>
        <v>0</v>
      </c>
      <c r="H74" s="86">
        <f t="shared" si="16"/>
        <v>2129811.3199999998</v>
      </c>
      <c r="I74" s="86">
        <f t="shared" si="16"/>
        <v>2129811.3199999998</v>
      </c>
      <c r="J74" s="86">
        <f t="shared" si="16"/>
        <v>5856601.4699999997</v>
      </c>
      <c r="K74" s="86">
        <f t="shared" si="16"/>
        <v>5956075.2299999995</v>
      </c>
      <c r="L74" s="86">
        <f t="shared" si="16"/>
        <v>6475285.4799999995</v>
      </c>
      <c r="M74" s="86">
        <f t="shared" si="16"/>
        <v>6623158.0399999991</v>
      </c>
      <c r="N74" s="86">
        <f t="shared" si="16"/>
        <v>6623158.0399999991</v>
      </c>
      <c r="O74" s="86">
        <f t="shared" si="16"/>
        <v>12995532.529999997</v>
      </c>
      <c r="P74" s="86">
        <f>SUM(P72:P73)</f>
        <v>16616784.709999997</v>
      </c>
      <c r="Q74" s="86">
        <f t="shared" ref="Q74:T74" si="17">SUM(Q72:Q73)</f>
        <v>18735013.919579003</v>
      </c>
      <c r="R74" s="86">
        <f t="shared" si="17"/>
        <v>26314344.882361561</v>
      </c>
      <c r="S74" s="86">
        <f t="shared" si="17"/>
        <v>33913834.890459955</v>
      </c>
      <c r="T74" s="86">
        <f t="shared" si="17"/>
        <v>51602286.431304306</v>
      </c>
      <c r="U74" s="1"/>
      <c r="V74" s="1"/>
      <c r="W74" s="1"/>
      <c r="X74" s="1"/>
      <c r="Y74" s="1"/>
      <c r="Z74" s="1"/>
      <c r="AA74" s="1"/>
      <c r="AB74" s="1"/>
    </row>
    <row r="75" spans="1:49" x14ac:dyDescent="0.25">
      <c r="A75" s="96"/>
      <c r="B75" s="96"/>
      <c r="C75" s="96"/>
      <c r="D75" s="96"/>
      <c r="E75" s="96"/>
      <c r="F75" s="84"/>
      <c r="G75" s="84"/>
      <c r="H75" s="84"/>
      <c r="I75" s="84"/>
      <c r="J75" s="84"/>
      <c r="K75" s="84"/>
      <c r="L75" s="50"/>
      <c r="M75" s="1"/>
      <c r="N75" s="50"/>
      <c r="O75" s="1"/>
      <c r="P75" s="1"/>
      <c r="Q75" s="1"/>
      <c r="R75" s="1"/>
      <c r="S75" s="1"/>
      <c r="T75" s="1"/>
      <c r="U75" s="1"/>
      <c r="V75" s="1"/>
      <c r="W75" s="1"/>
      <c r="X75" s="1"/>
      <c r="Y75" s="1"/>
      <c r="Z75" s="1"/>
      <c r="AA75" s="1"/>
      <c r="AB75" s="1"/>
    </row>
    <row r="76" spans="1:49" x14ac:dyDescent="0.25">
      <c r="A76" s="96" t="s">
        <v>92</v>
      </c>
      <c r="B76" s="96"/>
      <c r="C76" s="96"/>
      <c r="D76" s="96"/>
      <c r="E76" s="96"/>
      <c r="F76" s="102"/>
      <c r="G76" s="86">
        <f>+F79</f>
        <v>0</v>
      </c>
      <c r="H76" s="86">
        <f t="shared" ref="H76:T76" si="18">+G79</f>
        <v>0</v>
      </c>
      <c r="I76" s="86">
        <f t="shared" si="18"/>
        <v>38723.842181818181</v>
      </c>
      <c r="J76" s="86">
        <f t="shared" si="18"/>
        <v>116171.52654545454</v>
      </c>
      <c r="K76" s="86">
        <f t="shared" si="18"/>
        <v>576913.48478006851</v>
      </c>
      <c r="L76" s="86">
        <f t="shared" si="18"/>
        <v>1451641.8576345155</v>
      </c>
      <c r="M76" s="86">
        <f t="shared" si="18"/>
        <v>2333446.5252393442</v>
      </c>
      <c r="N76" s="86">
        <f t="shared" si="18"/>
        <v>3235246.7931775064</v>
      </c>
      <c r="O76" s="86">
        <f t="shared" si="18"/>
        <v>4139735.6531156683</v>
      </c>
      <c r="P76" s="86">
        <f t="shared" si="18"/>
        <v>4657574.9154242426</v>
      </c>
      <c r="Q76" s="86">
        <f t="shared" si="18"/>
        <v>5072577.4579090904</v>
      </c>
      <c r="R76" s="86">
        <f t="shared" si="18"/>
        <v>5591934.2074771933</v>
      </c>
      <c r="S76" s="86">
        <f t="shared" si="18"/>
        <v>6287610.2329064161</v>
      </c>
      <c r="T76" s="86">
        <f t="shared" si="18"/>
        <v>7259264.8214425649</v>
      </c>
      <c r="U76" s="1"/>
      <c r="V76" s="1"/>
      <c r="W76" s="1"/>
      <c r="X76" s="1"/>
      <c r="Y76" s="1"/>
      <c r="Z76" s="1"/>
      <c r="AA76" s="1"/>
      <c r="AB76" s="1"/>
    </row>
    <row r="77" spans="1:49" x14ac:dyDescent="0.25">
      <c r="A77" s="96" t="s">
        <v>93</v>
      </c>
      <c r="B77" s="96"/>
      <c r="C77" s="96"/>
      <c r="D77" s="96"/>
      <c r="E77" s="96"/>
      <c r="F77" s="84">
        <f>'App.2-FB Calc of REG A'!F77+'App.2-FB Calc of REG B'!F77+'App.2-FB Calc of REG C'!F77</f>
        <v>0</v>
      </c>
      <c r="G77" s="84">
        <f>'App.2-FB Calc of REG A'!G77+'App.2-FB Calc of REG B'!G77+'App.2-FB Calc of REG C'!G77</f>
        <v>0</v>
      </c>
      <c r="H77" s="84">
        <f>'App.2-FB Calc of REG A'!H77+'App.2-FB Calc of REG B'!H77+'App.2-FB Calc of REG C'!H77</f>
        <v>0</v>
      </c>
      <c r="I77" s="84">
        <f>'App.2-FB Calc of REG A'!I77+'App.2-FB Calc of REG B'!I77+'App.2-FB Calc of REG C'!I77</f>
        <v>77447.684363636363</v>
      </c>
      <c r="J77" s="84">
        <f>'App.2-FB Calc of REG A'!J77+'App.2-FB Calc of REG B'!J77+'App.2-FB Calc of REG C'!J77</f>
        <v>77447.684363636363</v>
      </c>
      <c r="K77" s="84">
        <f>'App.2-FB Calc of REG A'!K77+'App.2-FB Calc of REG B'!K77+'App.2-FB Calc of REG C'!K77+'App.2-FB Calc of REG D'!E77+'App.2-FB Calc of REG E'!E77+'App.2-FB Calc of REG F'!E77+'App.2-FB Calc of REG G'!E77</f>
        <v>844036.23210559157</v>
      </c>
      <c r="L77" s="84">
        <f>'App.2-FB Calc of REG A'!L77+'App.2-FB Calc of REG B'!L77+'App.2-FB Calc of REG C'!L77+'App.2-FB Calc of REG D'!F77+'App.2-FB Calc of REG E'!F77+'App.2-FB Calc of REG F'!F77+'App.2-FB Calc of REG G'!F77</f>
        <v>864497.65927149518</v>
      </c>
      <c r="M77" s="84">
        <f>'App.2-FB Calc of REG A'!M77+'App.2-FB Calc of REG B'!M77+'App.2-FB Calc of REG C'!M77+'App.2-FB Calc of REG D'!G77+'App.2-FB Calc of REG E'!G77+'App.2-FB Calc of REG F'!G77+'App.2-FB Calc of REG G'!G77</f>
        <v>899111.6759381619</v>
      </c>
      <c r="N77" s="84">
        <f>'App.2-FB Calc of REG A'!N77+'App.2-FB Calc of REG B'!N77+'App.2-FB Calc of REG C'!N77+'App.2-FB Calc of REG D'!H77+'App.2-FB Calc of REG E'!H77+'App.2-FB Calc of REG F'!H77+'App.2-FB Calc of REG G'!H77</f>
        <v>904488.85993816191</v>
      </c>
      <c r="O77" s="84">
        <f>'App.2-FB Calc of REG A'!O77+'App.2-FB Calc of REG B'!O77+'App.2-FB Calc of REG C'!O77+'App.2-FB Calc of REG D'!I77+'App.2-FB Calc of REG E'!I77+'App.2-FB Calc of REG F'!I77+'App.2-FB Calc of REG G'!I77</f>
        <v>401977.90794493805</v>
      </c>
      <c r="P77" s="84">
        <f>'App.2-FB Calc of REG A'!P77+'App.2-FB Calc of REG B'!P77+'App.2-FB Calc of REG C'!P77+'App.2-FB Calc of REG D'!J77+'App.2-FB Calc of REG E'!J77+'App.2-FB Calc of REG F'!J77+'App.2-FB Calc of REG G'!J77</f>
        <v>349161.59375757573</v>
      </c>
      <c r="Q77" s="84">
        <f>'App.2-FB Calc of REG A'!Q77+'App.2-FB Calc of REG B'!Q77+'App.2-FB Calc of REG C'!Q77+'App.2-FB Calc of REG D'!K77+'App.2-FB Calc of REG E'!K77+'App.2-FB Calc of REG F'!K77+'App.2-FB Calc of REG G'!K77</f>
        <v>480843.49121212115</v>
      </c>
      <c r="R77" s="84">
        <f>'App.2-FB Calc of REG A'!R77+'App.2-FB Calc of REG B'!R77+'App.2-FB Calc of REG C'!R77+'App.2-FB Calc of REG D'!L77+'App.2-FB Calc of REG E'!L77+'App.2-FB Calc of REG F'!L77+'App.2-FB Calc of REG G'!L77</f>
        <v>557870.00792408502</v>
      </c>
      <c r="S77" s="84">
        <f>'App.2-FB Calc of REG A'!S77+'App.2-FB Calc of REG B'!S77+'App.2-FB Calc of REG C'!S77+'App.2-FB Calc of REG D'!M77+'App.2-FB Calc of REG E'!M77+'App.2-FB Calc of REG F'!M77+'App.2-FB Calc of REG G'!M77</f>
        <v>833482.04293435987</v>
      </c>
      <c r="T77" s="84">
        <f>'App.2-FB Calc of REG A'!T77+'App.2-FB Calc of REG B'!T77+'App.2-FB Calc of REG C'!T77+'App.2-FB Calc of REG D'!N77+'App.2-FB Calc of REG E'!N77+'App.2-FB Calc of REG F'!N77+'App.2-FB Calc of REG G'!N77</f>
        <v>1109827.1341379378</v>
      </c>
      <c r="U77" s="1"/>
      <c r="V77" s="1"/>
      <c r="W77" s="1"/>
      <c r="X77" s="1"/>
      <c r="Y77" s="1"/>
      <c r="Z77" s="1"/>
      <c r="AA77" s="1"/>
      <c r="AB77" s="1"/>
    </row>
    <row r="78" spans="1:49" x14ac:dyDescent="0.25">
      <c r="A78" s="96" t="s">
        <v>94</v>
      </c>
      <c r="B78" s="96"/>
      <c r="C78" s="1"/>
      <c r="D78" s="1"/>
      <c r="E78" s="1"/>
      <c r="F78" s="50">
        <f>'App.2-FB Calc of REG A'!F78+'App.2-FB Calc of REG B'!F78+'App.2-FB Calc of REG C'!F78</f>
        <v>0</v>
      </c>
      <c r="G78" s="50">
        <f>'App.2-FB Calc of REG A'!G78+'App.2-FB Calc of REG B'!G78+'App.2-FB Calc of REG C'!G78</f>
        <v>0</v>
      </c>
      <c r="H78" s="50">
        <f>'App.2-FB Calc of REG A'!H78+'App.2-FB Calc of REG B'!H78+'App.2-FB Calc of REG C'!H78</f>
        <v>38723.842181818181</v>
      </c>
      <c r="I78" s="50">
        <f>'App.2-FB Calc of REG A'!I78+'App.2-FB Calc of REG B'!I78+'App.2-FB Calc of REG C'!I78</f>
        <v>0</v>
      </c>
      <c r="J78" s="50">
        <f>'App.2-FB Calc of REG A'!J78+'App.2-FB Calc of REG B'!J78+'App.2-FB Calc of REG C'!J78</f>
        <v>383294.27387097763</v>
      </c>
      <c r="K78" s="50">
        <f>'App.2-FB Calc of REG A'!K78+'App.2-FB Calc of REG B'!K78+'App.2-FB Calc of REG C'!K78+'App.2-FB Calc of REG D'!E78+'App.2-FB Calc of REG D'!E79+'App.2-FB Calc of REG E'!E78+'App.2-FB Calc of REG F'!E78+'App.2-FB Calc of REG G'!E78</f>
        <v>30692.140748855338</v>
      </c>
      <c r="L78" s="50">
        <f>'App.2-FB Calc of REG A'!L78+'App.2-FB Calc of REG B'!L78+'App.2-FB Calc of REG C'!L78+'App.2-FB Calc of REG D'!F78+'App.2-FB Calc of REG D'!F79+'App.2-FB Calc of REG E'!F78+'App.2-FB Calc of REG F'!F78+'App.2-FB Calc of REG G'!F78</f>
        <v>17307.008333333339</v>
      </c>
      <c r="M78" s="50">
        <f>'App.2-FB Calc of REG A'!M78+'App.2-FB Calc of REG B'!M78+'App.2-FB Calc of REG C'!M78+'App.2-FB Calc of REG D'!G78+'App.2-FB Calc of REG D'!G79+'App.2-FB Calc of REG E'!G78+'App.2-FB Calc of REG F'!G78+'App.2-FB Calc of REG G'!G78</f>
        <v>2688.5919999999996</v>
      </c>
      <c r="N78" s="50">
        <f>'App.2-FB Calc of REG A'!N78+'App.2-FB Calc of REG B'!N78+'App.2-FB Calc of REG C'!N78+'App.2-FB Calc of REG D'!H78+'App.2-FB Calc of REG D'!H79+'App.2-FB Calc of REG E'!H78+'App.2-FB Calc of REG F'!H78+'App.2-FB Calc of REG G'!H78</f>
        <v>0</v>
      </c>
      <c r="O78" s="50">
        <f>'App.2-FB Calc of REG A'!O78+'App.2-FB Calc of REG B'!O78+'App.2-FB Calc of REG C'!O78+'App.2-FB Calc of REG D'!I78+'App.2-FB Calc of REG D'!I79+'App.2-FB Calc of REG E'!I78+'App.2-FB Calc of REG F'!I78+'App.2-FB Calc of REG G'!I78</f>
        <v>115861.35436363635</v>
      </c>
      <c r="P78" s="50">
        <f>'App.2-FB Calc of REG A'!P78+'App.2-FB Calc of REG B'!P78+'App.2-FB Calc of REG C'!P78+'App.2-FB Calc of REG D'!J78+'App.2-FB Calc of REG D'!J79+'App.2-FB Calc of REG E'!J78+'App.2-FB Calc of REG F'!J78+'App.2-FB Calc of REG G'!J78</f>
        <v>65840.948727272727</v>
      </c>
      <c r="Q78" s="50">
        <f>'App.2-FB Calc of REG A'!Q78+'App.2-FB Calc of REG B'!Q78+'App.2-FB Calc of REG C'!Q78+'App.2-FB Calc of REG D'!K78+'App.2-FB Calc of REG D'!K79+'App.2-FB Calc of REG E'!K78+'App.2-FB Calc of REG F'!K78+'App.2-FB Calc of REG G'!K78</f>
        <v>38513.258355981947</v>
      </c>
      <c r="R78" s="50">
        <f>'App.2-FB Calc of REG A'!R78+'App.2-FB Calc of REG B'!R78+'App.2-FB Calc of REG C'!R78+'App.2-FB Calc of REG D'!L78+'App.2-FB Calc of REG D'!L79+'App.2-FB Calc of REG E'!L78+'App.2-FB Calc of REG F'!L78+'App.2-FB Calc of REG G'!L78</f>
        <v>137806.01750513742</v>
      </c>
      <c r="S78" s="50">
        <f>'App.2-FB Calc of REG A'!S78+'App.2-FB Calc of REG B'!S78+'App.2-FB Calc of REG C'!S78+'App.2-FB Calc of REG D'!M78+'App.2-FB Calc of REG D'!M79+'App.2-FB Calc of REG E'!M78+'App.2-FB Calc of REG F'!M78+'App.2-FB Calc of REG G'!M78</f>
        <v>138172.545601789</v>
      </c>
      <c r="T78" s="50">
        <f>'App.2-FB Calc of REG A'!T78+'App.2-FB Calc of REG B'!T78+'App.2-FB Calc of REG C'!T78+'App.2-FB Calc of REG D'!N78+'App.2-FB Calc of REG D'!N79+'App.2-FB Calc of REG E'!N78+'App.2-FB Calc of REG F'!N78+'App.2-FB Calc of REG G'!N78</f>
        <v>321608.20983353356</v>
      </c>
      <c r="U78" s="1"/>
      <c r="V78" s="1"/>
      <c r="W78" s="1"/>
      <c r="X78" s="1"/>
      <c r="Y78" s="1"/>
      <c r="Z78" s="1"/>
      <c r="AA78" s="1"/>
      <c r="AB78" s="1"/>
    </row>
    <row r="79" spans="1:49" x14ac:dyDescent="0.25">
      <c r="A79" s="96" t="s">
        <v>95</v>
      </c>
      <c r="B79" s="96"/>
      <c r="C79" s="96"/>
      <c r="D79" s="96"/>
      <c r="E79" s="96"/>
      <c r="F79" s="86">
        <f t="shared" ref="F79:O79" si="19">SUM(F76+F77+F78)</f>
        <v>0</v>
      </c>
      <c r="G79" s="86">
        <f t="shared" si="19"/>
        <v>0</v>
      </c>
      <c r="H79" s="86">
        <f t="shared" si="19"/>
        <v>38723.842181818181</v>
      </c>
      <c r="I79" s="86">
        <f t="shared" si="19"/>
        <v>116171.52654545454</v>
      </c>
      <c r="J79" s="86">
        <f t="shared" si="19"/>
        <v>576913.48478006851</v>
      </c>
      <c r="K79" s="86">
        <f t="shared" si="19"/>
        <v>1451641.8576345155</v>
      </c>
      <c r="L79" s="86">
        <f t="shared" si="19"/>
        <v>2333446.5252393442</v>
      </c>
      <c r="M79" s="86">
        <f t="shared" si="19"/>
        <v>3235246.7931775064</v>
      </c>
      <c r="N79" s="86">
        <f t="shared" si="19"/>
        <v>4139735.6531156683</v>
      </c>
      <c r="O79" s="86">
        <f t="shared" si="19"/>
        <v>4657574.9154242426</v>
      </c>
      <c r="P79" s="86">
        <f>SUM(P76+P77+P78)</f>
        <v>5072577.4579090904</v>
      </c>
      <c r="Q79" s="86">
        <f t="shared" ref="Q79:T79" si="20">SUM(Q76+Q77+Q78)</f>
        <v>5591934.2074771933</v>
      </c>
      <c r="R79" s="86">
        <f t="shared" si="20"/>
        <v>6287610.2329064161</v>
      </c>
      <c r="S79" s="86">
        <f t="shared" si="20"/>
        <v>7259264.8214425649</v>
      </c>
      <c r="T79" s="86">
        <f t="shared" si="20"/>
        <v>8690700.1654140372</v>
      </c>
      <c r="U79" s="1"/>
      <c r="V79" s="1"/>
      <c r="W79" s="1"/>
      <c r="X79" s="1"/>
      <c r="Y79" s="1"/>
      <c r="Z79" s="1"/>
      <c r="AA79" s="1"/>
      <c r="AB79" s="1"/>
    </row>
    <row r="80" spans="1:49" x14ac:dyDescent="0.25">
      <c r="A80" s="96"/>
      <c r="B80" s="96"/>
      <c r="C80" s="96"/>
      <c r="D80" s="96"/>
      <c r="E80" s="96"/>
      <c r="F80" s="50"/>
      <c r="G80" s="50"/>
      <c r="H80" s="50"/>
      <c r="I80" s="50"/>
      <c r="J80" s="50"/>
      <c r="K80" s="50"/>
      <c r="L80" s="50"/>
      <c r="M80" s="50"/>
      <c r="N80" s="50"/>
      <c r="O80" s="50"/>
      <c r="P80" s="50"/>
      <c r="Q80" s="50"/>
      <c r="R80" s="50"/>
      <c r="S80" s="50"/>
      <c r="T80" s="50"/>
      <c r="U80" s="105"/>
      <c r="V80" s="1"/>
      <c r="W80" s="1"/>
      <c r="X80" s="1"/>
      <c r="Y80" s="1"/>
      <c r="Z80" s="1"/>
      <c r="AA80" s="1"/>
      <c r="AB80" s="1"/>
    </row>
    <row r="81" spans="1:28" x14ac:dyDescent="0.25">
      <c r="A81" s="96" t="s">
        <v>96</v>
      </c>
      <c r="B81" s="96"/>
      <c r="C81" s="96"/>
      <c r="D81" s="96"/>
      <c r="E81" s="96"/>
      <c r="F81" s="50">
        <f t="shared" ref="F81:O81" si="21">F72-F76</f>
        <v>0</v>
      </c>
      <c r="G81" s="50">
        <f t="shared" si="21"/>
        <v>0</v>
      </c>
      <c r="H81" s="50">
        <f t="shared" si="21"/>
        <v>0</v>
      </c>
      <c r="I81" s="50">
        <f t="shared" si="21"/>
        <v>2091087.4778181817</v>
      </c>
      <c r="J81" s="50">
        <f t="shared" si="21"/>
        <v>2013639.7934545453</v>
      </c>
      <c r="K81" s="50">
        <f t="shared" si="21"/>
        <v>5279687.9852199312</v>
      </c>
      <c r="L81" s="50">
        <f t="shared" si="21"/>
        <v>4504433.372365484</v>
      </c>
      <c r="M81" s="50">
        <f t="shared" si="21"/>
        <v>4141838.9547606553</v>
      </c>
      <c r="N81" s="50">
        <f t="shared" si="21"/>
        <v>3387911.2468224927</v>
      </c>
      <c r="O81" s="50">
        <f t="shared" si="21"/>
        <v>2483422.3868843308</v>
      </c>
      <c r="P81" s="50">
        <f>P72-P76</f>
        <v>8337957.6145757549</v>
      </c>
      <c r="Q81" s="50">
        <f t="shared" ref="Q81:T81" si="22">Q72-Q76</f>
        <v>11544207.252090907</v>
      </c>
      <c r="R81" s="50">
        <f t="shared" si="22"/>
        <v>13143079.71210181</v>
      </c>
      <c r="S81" s="50">
        <f t="shared" si="22"/>
        <v>20026734.649455145</v>
      </c>
      <c r="T81" s="50">
        <f t="shared" si="22"/>
        <v>26654570.069017388</v>
      </c>
      <c r="U81" s="1"/>
      <c r="V81" s="1"/>
      <c r="W81" s="1"/>
      <c r="X81" s="1"/>
      <c r="Y81" s="1"/>
      <c r="Z81" s="1"/>
      <c r="AA81" s="1"/>
      <c r="AB81" s="1"/>
    </row>
    <row r="82" spans="1:28" x14ac:dyDescent="0.25">
      <c r="A82" s="96" t="s">
        <v>97</v>
      </c>
      <c r="B82" s="96"/>
      <c r="C82" s="96"/>
      <c r="D82" s="96"/>
      <c r="E82" s="96"/>
      <c r="F82" s="86">
        <f t="shared" ref="F82:O82" si="23">F74-F79</f>
        <v>0</v>
      </c>
      <c r="G82" s="86">
        <f t="shared" si="23"/>
        <v>0</v>
      </c>
      <c r="H82" s="86">
        <f t="shared" si="23"/>
        <v>2091087.4778181817</v>
      </c>
      <c r="I82" s="86">
        <f t="shared" si="23"/>
        <v>2013639.7934545453</v>
      </c>
      <c r="J82" s="86">
        <f t="shared" si="23"/>
        <v>5279687.9852199312</v>
      </c>
      <c r="K82" s="86">
        <f t="shared" si="23"/>
        <v>4504433.372365484</v>
      </c>
      <c r="L82" s="86">
        <f t="shared" si="23"/>
        <v>4141838.9547606553</v>
      </c>
      <c r="M82" s="86">
        <f t="shared" si="23"/>
        <v>3387911.2468224927</v>
      </c>
      <c r="N82" s="86">
        <f t="shared" si="23"/>
        <v>2483422.3868843308</v>
      </c>
      <c r="O82" s="86">
        <f t="shared" si="23"/>
        <v>8337957.6145757549</v>
      </c>
      <c r="P82" s="86">
        <f>P74-P79</f>
        <v>11544207.252090907</v>
      </c>
      <c r="Q82" s="86">
        <f t="shared" ref="Q82:T82" si="24">Q74-Q79</f>
        <v>13143079.71210181</v>
      </c>
      <c r="R82" s="86">
        <f t="shared" si="24"/>
        <v>20026734.649455145</v>
      </c>
      <c r="S82" s="86">
        <f t="shared" si="24"/>
        <v>26654570.069017388</v>
      </c>
      <c r="T82" s="86">
        <f t="shared" si="24"/>
        <v>42911586.26589027</v>
      </c>
      <c r="U82" s="1"/>
      <c r="V82" s="1"/>
      <c r="W82" s="1"/>
      <c r="X82" s="1"/>
      <c r="Y82" s="1"/>
      <c r="Z82" s="1"/>
      <c r="AA82" s="1"/>
      <c r="AB82" s="1"/>
    </row>
    <row r="83" spans="1:28" ht="15.75" thickBot="1" x14ac:dyDescent="0.3">
      <c r="A83" s="99" t="s">
        <v>98</v>
      </c>
      <c r="B83" s="99"/>
      <c r="C83" s="96"/>
      <c r="D83" s="96"/>
      <c r="E83" s="96"/>
      <c r="F83" s="106">
        <f t="shared" ref="F83:O83" si="25">SUM(F81:F82)/2</f>
        <v>0</v>
      </c>
      <c r="G83" s="106">
        <f t="shared" si="25"/>
        <v>0</v>
      </c>
      <c r="H83" s="106">
        <f t="shared" si="25"/>
        <v>1045543.7389090909</v>
      </c>
      <c r="I83" s="106">
        <f t="shared" si="25"/>
        <v>2052363.6356363636</v>
      </c>
      <c r="J83" s="106">
        <f t="shared" si="25"/>
        <v>3646663.8893372384</v>
      </c>
      <c r="K83" s="106">
        <f t="shared" si="25"/>
        <v>4892060.6787927076</v>
      </c>
      <c r="L83" s="106">
        <f t="shared" si="25"/>
        <v>4323136.1635630699</v>
      </c>
      <c r="M83" s="106">
        <f t="shared" si="25"/>
        <v>3764875.100791574</v>
      </c>
      <c r="N83" s="106">
        <f t="shared" si="25"/>
        <v>2935666.8168534115</v>
      </c>
      <c r="O83" s="106">
        <f t="shared" si="25"/>
        <v>5410690.0007300433</v>
      </c>
      <c r="P83" s="106">
        <f>SUM(P81:P82)/2</f>
        <v>9941082.4333333299</v>
      </c>
      <c r="Q83" s="106">
        <f t="shared" ref="Q83:T83" si="26">SUM(Q81:Q82)/2</f>
        <v>12343643.482096359</v>
      </c>
      <c r="R83" s="106">
        <f t="shared" si="26"/>
        <v>16584907.180778477</v>
      </c>
      <c r="S83" s="106">
        <f t="shared" si="26"/>
        <v>23340652.359236266</v>
      </c>
      <c r="T83" s="106">
        <f t="shared" si="26"/>
        <v>34783078.167453825</v>
      </c>
      <c r="U83" s="1"/>
      <c r="V83" s="1"/>
      <c r="W83" s="1"/>
      <c r="X83" s="1"/>
      <c r="Y83" s="1"/>
      <c r="Z83" s="1"/>
      <c r="AA83" s="1"/>
      <c r="AB83" s="1"/>
    </row>
    <row r="84" spans="1:28" x14ac:dyDescent="0.25">
      <c r="A84" s="96"/>
      <c r="B84" s="96"/>
      <c r="C84" s="96"/>
      <c r="D84" s="96"/>
      <c r="E84" s="96"/>
      <c r="F84" s="96"/>
      <c r="G84" s="50"/>
      <c r="H84" s="50"/>
      <c r="I84" s="50"/>
      <c r="J84" s="50"/>
      <c r="K84" s="50"/>
      <c r="L84" s="50"/>
      <c r="M84" s="1"/>
      <c r="N84" s="50"/>
      <c r="O84" s="1"/>
      <c r="P84" s="1"/>
      <c r="Q84" s="1"/>
      <c r="R84" s="1"/>
      <c r="S84" s="1"/>
      <c r="T84" s="1"/>
      <c r="U84" s="1"/>
      <c r="V84" s="1"/>
      <c r="W84" s="1"/>
      <c r="X84" s="1"/>
      <c r="Y84" s="1"/>
      <c r="Z84" s="1"/>
      <c r="AA84" s="1"/>
      <c r="AB84" s="1"/>
    </row>
    <row r="85" spans="1:28" ht="15.75" thickBot="1" x14ac:dyDescent="0.3">
      <c r="A85" s="98" t="s">
        <v>99</v>
      </c>
      <c r="B85" s="98"/>
      <c r="C85" s="99"/>
      <c r="D85" s="99"/>
      <c r="E85" s="99"/>
      <c r="F85" s="99"/>
      <c r="G85" s="50"/>
      <c r="H85" s="50"/>
      <c r="I85" s="50"/>
      <c r="J85" s="50"/>
      <c r="K85" s="95" t="s">
        <v>28</v>
      </c>
      <c r="L85" s="50"/>
      <c r="M85" s="1"/>
      <c r="N85" s="50"/>
      <c r="O85" s="1"/>
      <c r="P85" s="1"/>
      <c r="Q85" s="1"/>
      <c r="R85" s="1"/>
      <c r="S85" s="1"/>
      <c r="T85" s="1"/>
      <c r="U85" s="1"/>
      <c r="V85" s="1"/>
      <c r="W85" s="1"/>
      <c r="X85" s="1"/>
      <c r="Y85" s="1"/>
      <c r="Z85" s="1"/>
      <c r="AA85" s="1"/>
      <c r="AB85" s="1"/>
    </row>
    <row r="86" spans="1:28" ht="15.75" thickBot="1" x14ac:dyDescent="0.3">
      <c r="A86" s="99"/>
      <c r="B86" s="99"/>
      <c r="C86" s="1"/>
      <c r="D86" s="1"/>
      <c r="E86" s="1"/>
      <c r="F86" s="97">
        <f>F69</f>
        <v>2015</v>
      </c>
      <c r="G86" s="97">
        <f>G69</f>
        <v>2016</v>
      </c>
      <c r="H86" s="97">
        <f t="shared" ref="H86:O86" si="27">H69</f>
        <v>2017</v>
      </c>
      <c r="I86" s="97">
        <f t="shared" si="27"/>
        <v>2018</v>
      </c>
      <c r="J86" s="97">
        <f t="shared" si="27"/>
        <v>2019</v>
      </c>
      <c r="K86" s="97">
        <f t="shared" si="27"/>
        <v>2020</v>
      </c>
      <c r="L86" s="97">
        <f t="shared" si="27"/>
        <v>2021</v>
      </c>
      <c r="M86" s="97">
        <f t="shared" si="27"/>
        <v>2022</v>
      </c>
      <c r="N86" s="97">
        <f t="shared" si="27"/>
        <v>2023</v>
      </c>
      <c r="O86" s="97">
        <f t="shared" si="27"/>
        <v>2024</v>
      </c>
      <c r="P86" s="97">
        <f>P69</f>
        <v>2025</v>
      </c>
      <c r="Q86" s="97">
        <f t="shared" ref="Q86:T86" si="28">Q69</f>
        <v>2026</v>
      </c>
      <c r="R86" s="97">
        <f t="shared" si="28"/>
        <v>2027</v>
      </c>
      <c r="S86" s="97">
        <f t="shared" si="28"/>
        <v>2028</v>
      </c>
      <c r="T86" s="97">
        <f t="shared" si="28"/>
        <v>2029</v>
      </c>
      <c r="U86" s="1"/>
      <c r="V86" s="1"/>
      <c r="W86" s="1"/>
      <c r="X86" s="1"/>
      <c r="Y86" s="1"/>
      <c r="Z86" s="1"/>
      <c r="AA86" s="1"/>
      <c r="AB86" s="1"/>
    </row>
    <row r="87" spans="1:28" x14ac:dyDescent="0.25">
      <c r="A87" s="96"/>
      <c r="B87" s="96"/>
      <c r="C87" s="1"/>
      <c r="D87" s="1"/>
      <c r="E87" s="1"/>
      <c r="F87" s="50"/>
      <c r="G87" s="50"/>
      <c r="H87" s="50"/>
      <c r="I87" s="50"/>
      <c r="J87" s="50"/>
      <c r="K87" s="50"/>
      <c r="L87" s="50"/>
      <c r="M87" s="50"/>
      <c r="N87" s="50"/>
      <c r="O87" s="50"/>
      <c r="P87" s="50"/>
      <c r="Q87" s="50"/>
      <c r="R87" s="50"/>
      <c r="S87" s="50"/>
      <c r="T87" s="50"/>
      <c r="U87" s="1"/>
      <c r="V87" s="1"/>
      <c r="W87" s="1"/>
      <c r="X87" s="1"/>
      <c r="Y87" s="1"/>
      <c r="Z87" s="1"/>
      <c r="AA87" s="1"/>
      <c r="AB87" s="1"/>
    </row>
    <row r="88" spans="1:28" x14ac:dyDescent="0.25">
      <c r="A88" s="96" t="s">
        <v>100</v>
      </c>
      <c r="B88" s="96"/>
      <c r="C88" s="1"/>
      <c r="D88" s="1"/>
      <c r="E88" s="1"/>
      <c r="F88" s="107">
        <f>F72</f>
        <v>0</v>
      </c>
      <c r="G88" s="86">
        <f t="shared" ref="G88:T88" si="29">F96</f>
        <v>0</v>
      </c>
      <c r="H88" s="86">
        <f t="shared" si="29"/>
        <v>0</v>
      </c>
      <c r="I88" s="86">
        <f t="shared" si="29"/>
        <v>2044618.8671999997</v>
      </c>
      <c r="J88" s="86">
        <f t="shared" si="29"/>
        <v>1881049.3578239998</v>
      </c>
      <c r="K88" s="86">
        <f t="shared" si="29"/>
        <v>3760801.6060065906</v>
      </c>
      <c r="L88" s="86">
        <f t="shared" si="29"/>
        <v>1924549.0121239354</v>
      </c>
      <c r="M88" s="86">
        <f t="shared" si="29"/>
        <v>2112390.9055290204</v>
      </c>
      <c r="N88" s="86">
        <f t="shared" si="29"/>
        <v>2021732.8433554487</v>
      </c>
      <c r="O88" s="86">
        <f t="shared" si="29"/>
        <v>1836686.6267479502</v>
      </c>
      <c r="P88" s="86">
        <f t="shared" si="29"/>
        <v>7796742.7918955348</v>
      </c>
      <c r="Q88" s="86">
        <f t="shared" si="29"/>
        <v>10644685.674543232</v>
      </c>
      <c r="R88" s="86">
        <f t="shared" si="29"/>
        <v>11824486.957715323</v>
      </c>
      <c r="S88" s="86">
        <f t="shared" si="29"/>
        <v>18153729.968542218</v>
      </c>
      <c r="T88" s="86">
        <f t="shared" si="29"/>
        <v>23996511.888261087</v>
      </c>
      <c r="U88" s="1"/>
      <c r="V88" s="1"/>
      <c r="W88" s="1"/>
      <c r="X88" s="1"/>
      <c r="Y88" s="1"/>
      <c r="Z88" s="1"/>
      <c r="AA88" s="1"/>
      <c r="AB88" s="1"/>
    </row>
    <row r="89" spans="1:28" x14ac:dyDescent="0.25">
      <c r="A89" s="96" t="s">
        <v>90</v>
      </c>
      <c r="B89" s="96"/>
      <c r="C89" s="1"/>
      <c r="D89" s="1"/>
      <c r="E89" s="1"/>
      <c r="F89" s="50">
        <f>'App.2-FB Calc of REG A'!F89+'App.2-FB Calc of REG B'!F91+'App.2-FB Calc of REG C'!F91</f>
        <v>0</v>
      </c>
      <c r="G89" s="50">
        <f>'App.2-FB Calc of REG A'!G89+'App.2-FB Calc of REG B'!G91+'App.2-FB Calc of REG C'!G91</f>
        <v>0</v>
      </c>
      <c r="H89" s="50">
        <f>'App.2-FB Calc of REG A'!H89+'App.2-FB Calc of REG B'!H91+'App.2-FB Calc of REG C'!H91</f>
        <v>2129811.3199999998</v>
      </c>
      <c r="I89" s="50">
        <f>'App.2-FB Calc of REG A'!I89+'App.2-FB Calc of REG B'!I91+'App.2-FB Calc of REG C'!I91</f>
        <v>0</v>
      </c>
      <c r="J89" s="50">
        <f>'App.2-FB Calc of REG A'!J89+'App.2-FB Calc of REG B'!J91+'App.2-FB Calc of REG C'!J91</f>
        <v>3722690.4255319154</v>
      </c>
      <c r="K89" s="50">
        <f>'App.2-FB Calc of REG A'!K89+'App.2-FB Calc of REG B'!K91+'App.2-FB Calc of REG C'!K91+'App.2-FB Calc of REG D'!E90+'App.2-FB Calc of REG E'!E89+'App.2-FB Calc of REG F'!E89+'App.2-FB Calc of REG G'!E89</f>
        <v>99473.76</v>
      </c>
      <c r="L89" s="50">
        <f>'App.2-FB Calc of REG A'!L89+'App.2-FB Calc of REG B'!L91+'App.2-FB Calc of REG C'!L91+'App.2-FB Calc of REG D'!F90+'App.2-FB Calc of REG E'!F89+'App.2-FB Calc of REG F'!F89+'App.2-FB Calc of REG G'!F89</f>
        <v>519210.25000000012</v>
      </c>
      <c r="M89" s="50">
        <f>'App.2-FB Calc of REG A'!M89+'App.2-FB Calc of REG B'!M91+'App.2-FB Calc of REG C'!M91+'App.2-FB Calc of REG D'!G90+'App.2-FB Calc of REG E'!G89+'App.2-FB Calc of REG F'!G89+'App.2-FB Calc of REG G'!G89</f>
        <v>147872.55999999997</v>
      </c>
      <c r="N89" s="50">
        <f>'App.2-FB Calc of REG A'!N89+'App.2-FB Calc of REG B'!N91+'App.2-FB Calc of REG C'!N91+'App.2-FB Calc of REG D'!H90+'App.2-FB Calc of REG E'!H89+'App.2-FB Calc of REG F'!H89+'App.2-FB Calc of REG G'!H89</f>
        <v>0</v>
      </c>
      <c r="O89" s="50">
        <f>'App.2-FB Calc of REG A'!O89+'App.2-FB Calc of REG B'!O91+'App.2-FB Calc of REG C'!O91+'App.2-FB Calc of REG D'!I90+'App.2-FB Calc of REG E'!I89+'App.2-FB Calc of REG F'!I89+'App.2-FB Calc of REG G'!I89</f>
        <v>6372374.4899999993</v>
      </c>
      <c r="P89" s="50">
        <f>'App.2-FB Calc of REG A'!P89+'App.2-FB Calc of REG B'!P91+'App.2-FB Calc of REG C'!P91+'App.2-FB Calc of REG D'!J90+'App.2-FB Calc of REG E'!J89+'App.2-FB Calc of REG F'!J89+'App.2-FB Calc of REG G'!J89</f>
        <v>3621252.1799999997</v>
      </c>
      <c r="Q89" s="50">
        <f>'App.2-FB Calc of REG A'!Q89+'App.2-FB Calc of REG B'!Q91+'App.2-FB Calc of REG C'!Q91+'App.2-FB Calc of REG D'!K90+'App.2-FB Calc of REG E'!K89+'App.2-FB Calc of REG F'!K89+'App.2-FB Calc of REG G'!K89</f>
        <v>2118229.2095790072</v>
      </c>
      <c r="R89" s="50">
        <f>'App.2-FB Calc of REG A'!R89+'App.2-FB Calc of REG B'!R91+'App.2-FB Calc of REG C'!R91+'App.2-FB Calc of REG D'!L90+'App.2-FB Calc of REG E'!L89+'App.2-FB Calc of REG F'!L89+'App.2-FB Calc of REG G'!L89</f>
        <v>7579330.9627825581</v>
      </c>
      <c r="S89" s="50">
        <f>'App.2-FB Calc of REG A'!S89+'App.2-FB Calc of REG B'!S91+'App.2-FB Calc of REG C'!S91+'App.2-FB Calc of REG D'!M90+'App.2-FB Calc of REG E'!M89+'App.2-FB Calc of REG F'!M89+'App.2-FB Calc of REG G'!M89</f>
        <v>7599490.0080983946</v>
      </c>
      <c r="T89" s="50">
        <f>'App.2-FB Calc of REG A'!T89+'App.2-FB Calc of REG B'!T91+'App.2-FB Calc of REG C'!T91+'App.2-FB Calc of REG D'!N90+'App.2-FB Calc of REG E'!N89+'App.2-FB Calc of REG F'!N89+'App.2-FB Calc of REG G'!N89</f>
        <v>17688451.540844347</v>
      </c>
      <c r="U89" s="105"/>
      <c r="V89" s="1"/>
      <c r="W89" s="1"/>
      <c r="X89" s="1"/>
      <c r="Y89" s="1"/>
      <c r="Z89" s="1"/>
      <c r="AA89" s="1"/>
      <c r="AB89" s="1"/>
    </row>
    <row r="90" spans="1:28" x14ac:dyDescent="0.25">
      <c r="A90" s="96" t="s">
        <v>101</v>
      </c>
      <c r="B90" s="96"/>
      <c r="C90" s="1"/>
      <c r="D90" s="1"/>
      <c r="E90" s="1"/>
      <c r="F90" s="86">
        <f t="shared" ref="F90:O90" si="30">SUM(F88:F89)</f>
        <v>0</v>
      </c>
      <c r="G90" s="86">
        <f t="shared" si="30"/>
        <v>0</v>
      </c>
      <c r="H90" s="86">
        <f t="shared" si="30"/>
        <v>2129811.3199999998</v>
      </c>
      <c r="I90" s="86">
        <f t="shared" si="30"/>
        <v>2044618.8671999997</v>
      </c>
      <c r="J90" s="86">
        <f t="shared" si="30"/>
        <v>5603739.783355915</v>
      </c>
      <c r="K90" s="86">
        <f t="shared" si="30"/>
        <v>3860275.3660065904</v>
      </c>
      <c r="L90" s="86">
        <f t="shared" si="30"/>
        <v>2443759.2621239354</v>
      </c>
      <c r="M90" s="86">
        <f t="shared" si="30"/>
        <v>2260263.4655290204</v>
      </c>
      <c r="N90" s="86">
        <f t="shared" si="30"/>
        <v>2021732.8433554487</v>
      </c>
      <c r="O90" s="86">
        <f t="shared" si="30"/>
        <v>8209061.1167479493</v>
      </c>
      <c r="P90" s="86">
        <f>SUM(P88:P89)</f>
        <v>11417994.971895535</v>
      </c>
      <c r="Q90" s="86">
        <f t="shared" ref="Q90:T90" si="31">SUM(Q88:Q89)</f>
        <v>12762914.884122239</v>
      </c>
      <c r="R90" s="86">
        <f t="shared" si="31"/>
        <v>19403817.920497879</v>
      </c>
      <c r="S90" s="86">
        <f t="shared" si="31"/>
        <v>25753219.976640612</v>
      </c>
      <c r="T90" s="86">
        <f t="shared" si="31"/>
        <v>41684963.429105431</v>
      </c>
      <c r="U90" s="1"/>
      <c r="V90" s="1"/>
      <c r="W90" s="1"/>
      <c r="X90" s="1"/>
      <c r="Y90" s="1"/>
      <c r="Z90" s="1"/>
      <c r="AA90" s="1"/>
      <c r="AB90" s="1"/>
    </row>
    <row r="91" spans="1:28" x14ac:dyDescent="0.25">
      <c r="A91" s="96" t="s">
        <v>102</v>
      </c>
      <c r="B91" s="96"/>
      <c r="C91" s="1"/>
      <c r="D91" s="1"/>
      <c r="E91" s="1"/>
      <c r="F91" s="50">
        <f t="shared" ref="F91:O91" si="32">F89/2</f>
        <v>0</v>
      </c>
      <c r="G91" s="50">
        <f t="shared" si="32"/>
        <v>0</v>
      </c>
      <c r="H91" s="50">
        <f t="shared" si="32"/>
        <v>1064905.6599999999</v>
      </c>
      <c r="I91" s="50">
        <f t="shared" si="32"/>
        <v>0</v>
      </c>
      <c r="J91" s="50">
        <f t="shared" si="32"/>
        <v>1861345.2127659577</v>
      </c>
      <c r="K91" s="50">
        <f t="shared" si="32"/>
        <v>49736.88</v>
      </c>
      <c r="L91" s="50">
        <f t="shared" si="32"/>
        <v>259605.12500000006</v>
      </c>
      <c r="M91" s="50">
        <f t="shared" si="32"/>
        <v>73936.279999999984</v>
      </c>
      <c r="N91" s="50">
        <f t="shared" si="32"/>
        <v>0</v>
      </c>
      <c r="O91" s="50">
        <f t="shared" si="32"/>
        <v>3186187.2449999996</v>
      </c>
      <c r="P91" s="50">
        <f>P89/2</f>
        <v>1810626.0899999999</v>
      </c>
      <c r="Q91" s="50">
        <f t="shared" ref="Q91:T91" si="33">Q89/2</f>
        <v>1059114.6047895036</v>
      </c>
      <c r="R91" s="50">
        <f t="shared" si="33"/>
        <v>3789665.481391279</v>
      </c>
      <c r="S91" s="50">
        <f t="shared" si="33"/>
        <v>3799745.0040491973</v>
      </c>
      <c r="T91" s="50">
        <f t="shared" si="33"/>
        <v>8844225.7704221737</v>
      </c>
      <c r="U91" s="1"/>
      <c r="V91" s="1"/>
      <c r="W91" s="1"/>
      <c r="X91" s="1"/>
      <c r="Y91" s="1"/>
      <c r="Z91" s="1"/>
      <c r="AA91" s="1"/>
      <c r="AB91" s="1"/>
    </row>
    <row r="92" spans="1:28" x14ac:dyDescent="0.25">
      <c r="A92" s="96" t="s">
        <v>103</v>
      </c>
      <c r="B92" s="96"/>
      <c r="C92" s="1"/>
      <c r="D92" s="1"/>
      <c r="E92" s="1"/>
      <c r="F92" s="86">
        <f t="shared" ref="F92:O92" si="34">F90-F91</f>
        <v>0</v>
      </c>
      <c r="G92" s="86">
        <f t="shared" si="34"/>
        <v>0</v>
      </c>
      <c r="H92" s="86">
        <f t="shared" si="34"/>
        <v>1064905.6599999999</v>
      </c>
      <c r="I92" s="86">
        <f t="shared" si="34"/>
        <v>2044618.8671999997</v>
      </c>
      <c r="J92" s="86">
        <f t="shared" si="34"/>
        <v>3742394.5705899573</v>
      </c>
      <c r="K92" s="86">
        <f t="shared" si="34"/>
        <v>3810538.4860065905</v>
      </c>
      <c r="L92" s="86">
        <f t="shared" si="34"/>
        <v>2184154.1371239354</v>
      </c>
      <c r="M92" s="86">
        <f t="shared" si="34"/>
        <v>2186327.1855290206</v>
      </c>
      <c r="N92" s="86">
        <f t="shared" si="34"/>
        <v>2021732.8433554487</v>
      </c>
      <c r="O92" s="86">
        <f t="shared" si="34"/>
        <v>5022873.8717479501</v>
      </c>
      <c r="P92" s="86">
        <f>P90-P91</f>
        <v>9607368.8818955347</v>
      </c>
      <c r="Q92" s="86">
        <f t="shared" ref="Q92:T92" si="35">Q90-Q91</f>
        <v>11703800.279332737</v>
      </c>
      <c r="R92" s="86">
        <f t="shared" si="35"/>
        <v>15614152.4391066</v>
      </c>
      <c r="S92" s="86">
        <f t="shared" si="35"/>
        <v>21953474.972591415</v>
      </c>
      <c r="T92" s="86">
        <f t="shared" si="35"/>
        <v>32840737.658683255</v>
      </c>
      <c r="U92" s="1"/>
      <c r="V92" s="1"/>
      <c r="W92" s="1"/>
      <c r="X92" s="1"/>
      <c r="Y92" s="1"/>
      <c r="Z92" s="1"/>
      <c r="AA92" s="1"/>
      <c r="AB92" s="1"/>
    </row>
    <row r="93" spans="1:28" x14ac:dyDescent="0.25">
      <c r="A93" s="96" t="s">
        <v>104</v>
      </c>
      <c r="B93" s="176" t="s">
        <v>114</v>
      </c>
      <c r="C93" s="108"/>
      <c r="D93" s="108"/>
      <c r="F93" s="73"/>
      <c r="G93" s="73"/>
      <c r="H93" s="73"/>
      <c r="I93" s="73"/>
      <c r="J93" s="73"/>
      <c r="K93" s="73"/>
      <c r="L93" s="73"/>
      <c r="M93" s="73"/>
      <c r="N93" s="73"/>
      <c r="O93" s="73"/>
      <c r="P93" s="73"/>
      <c r="Q93" s="73"/>
      <c r="R93" s="73"/>
      <c r="S93" s="73"/>
      <c r="T93" s="73"/>
      <c r="U93" s="1"/>
      <c r="V93" s="1"/>
      <c r="W93" s="1"/>
      <c r="X93" s="1"/>
      <c r="Y93" s="1"/>
      <c r="Z93" s="1"/>
      <c r="AA93" s="1"/>
      <c r="AB93" s="1"/>
    </row>
    <row r="94" spans="1:28" x14ac:dyDescent="0.25">
      <c r="A94" s="96" t="s">
        <v>105</v>
      </c>
      <c r="B94" s="176" t="s">
        <v>114</v>
      </c>
      <c r="C94" s="109"/>
      <c r="D94" s="109"/>
      <c r="F94" s="31"/>
      <c r="G94" s="31"/>
      <c r="H94" s="31"/>
      <c r="I94" s="31"/>
      <c r="J94" s="31"/>
      <c r="K94" s="31"/>
      <c r="L94" s="31"/>
      <c r="M94" s="31"/>
      <c r="N94" s="31"/>
      <c r="O94" s="31"/>
      <c r="P94" s="31"/>
      <c r="Q94" s="31"/>
      <c r="R94" s="31"/>
      <c r="S94" s="31"/>
      <c r="T94" s="31"/>
      <c r="U94" s="1"/>
      <c r="V94" s="1"/>
      <c r="W94" s="1"/>
      <c r="X94" s="1"/>
      <c r="Y94" s="1"/>
      <c r="Z94" s="1"/>
      <c r="AA94" s="1"/>
      <c r="AB94" s="1"/>
    </row>
    <row r="95" spans="1:28" x14ac:dyDescent="0.25">
      <c r="A95" s="96" t="s">
        <v>106</v>
      </c>
      <c r="B95" s="96"/>
      <c r="C95" s="1"/>
      <c r="D95" s="1"/>
      <c r="E95" s="1"/>
      <c r="F95" s="86">
        <f>'App.2-FB Calc of REG A'!F95+'App.2-FB Calc of REG B'!F97+'App.2-FB Calc of REG C'!F97</f>
        <v>0</v>
      </c>
      <c r="G95" s="86">
        <f>'App.2-FB Calc of REG A'!G95+'App.2-FB Calc of REG B'!G97+'App.2-FB Calc of REG C'!G97</f>
        <v>0</v>
      </c>
      <c r="H95" s="86">
        <f>'App.2-FB Calc of REG A'!H95+'App.2-FB Calc of REG B'!H97+'App.2-FB Calc of REG C'!H97</f>
        <v>85192.452799999999</v>
      </c>
      <c r="I95" s="86">
        <f>'App.2-FB Calc of REG A'!I95+'App.2-FB Calc of REG B'!I97+'App.2-FB Calc of REG C'!I97</f>
        <v>163569.50937599997</v>
      </c>
      <c r="J95" s="86">
        <f>'App.2-FB Calc of REG A'!J95+'App.2-FB Calc of REG B'!J97+'App.2-FB Calc of REG C'!J97</f>
        <v>1842938.1773493243</v>
      </c>
      <c r="K95" s="86">
        <f>'App.2-FB Calc of REG A'!K95+'App.2-FB Calc of REG B'!K97+'App.2-FB Calc of REG C'!K97+'App.2-FB Calc of REG D'!E97+'App.2-FB Calc of REG E'!E96+'App.2-FB Calc of REG F'!E96+'App.2-FB Calc of REG G'!E95</f>
        <v>1935726.353882655</v>
      </c>
      <c r="L95" s="86">
        <f>'App.2-FB Calc of REG A'!L95+'App.2-FB Calc of REG B'!L97+'App.2-FB Calc of REG C'!L97+'App.2-FB Calc of REG D'!F97+'App.2-FB Calc of REG E'!F96+'App.2-FB Calc of REG F'!F96+'App.2-FB Calc of REG G'!F95</f>
        <v>331368.3565949148</v>
      </c>
      <c r="M95" s="86">
        <f>'App.2-FB Calc of REG A'!M95+'App.2-FB Calc of REG B'!M97+'App.2-FB Calc of REG C'!M97+'App.2-FB Calc of REG D'!G97+'App.2-FB Calc of REG E'!G96+'App.2-FB Calc of REG F'!G96+'App.2-FB Calc of REG G'!G95</f>
        <v>238530.62217357167</v>
      </c>
      <c r="N95" s="86">
        <f>'App.2-FB Calc of REG A'!N95+'App.2-FB Calc of REG B'!N97+'App.2-FB Calc of REG C'!N97+'App.2-FB Calc of REG D'!H97+'App.2-FB Calc of REG E'!H96+'App.2-FB Calc of REG F'!H96+'App.2-FB Calc of REG G'!H95</f>
        <v>185046.21660749841</v>
      </c>
      <c r="O95" s="86">
        <f>'App.2-FB Calc of REG A'!O95+'App.2-FB Calc of REG B'!O97+'App.2-FB Calc of REG C'!O97+'App.2-FB Calc of REG D'!I97+'App.2-FB Calc of REG E'!I96+'App.2-FB Calc of REG F'!I96+'App.2-FB Calc of REG G'!I95</f>
        <v>412318.3248524142</v>
      </c>
      <c r="P95" s="86">
        <f>'App.2-FB Calc of REG A'!P95+'App.2-FB Calc of REG B'!P97+'App.2-FB Calc of REG C'!P97+'App.2-FB Calc of REG D'!J97+'App.2-FB Calc of REG E'!J96+'App.2-FB Calc of REG F'!J96+'App.2-FB Calc of REG G'!J95</f>
        <v>773309.29735230305</v>
      </c>
      <c r="Q95" s="86">
        <f>'App.2-FB Calc of REG A'!Q95+'App.2-FB Calc of REG B'!Q97+'App.2-FB Calc of REG C'!Q97+'App.2-FB Calc of REG D'!K97+'App.2-FB Calc of REG E'!K96+'App.2-FB Calc of REG F'!K96+'App.2-FB Calc of REG G'!K95</f>
        <v>938427.92640691611</v>
      </c>
      <c r="R95" s="86">
        <f>'App.2-FB Calc of REG A'!R95+'App.2-FB Calc of REG B'!R97+'App.2-FB Calc of REG C'!R97+'App.2-FB Calc of REG D'!L97+'App.2-FB Calc of REG E'!L96+'App.2-FB Calc of REG F'!L96+'App.2-FB Calc of REG G'!L95</f>
        <v>1250087.9519556619</v>
      </c>
      <c r="S95" s="86">
        <f>'App.2-FB Calc of REG A'!S95+'App.2-FB Calc of REG B'!S97+'App.2-FB Calc of REG C'!S97+'App.2-FB Calc of REG D'!M97+'App.2-FB Calc of REG E'!M96+'App.2-FB Calc of REG F'!M96+'App.2-FB Calc of REG G'!M95</f>
        <v>1756708.0883795235</v>
      </c>
      <c r="T95" s="86">
        <f>'App.2-FB Calc of REG A'!T95+'App.2-FB Calc of REG B'!T97+'App.2-FB Calc of REG C'!T97+'App.2-FB Calc of REG D'!N97+'App.2-FB Calc of REG E'!N96+'App.2-FB Calc of REG F'!N96+'App.2-FB Calc of REG G'!N95</f>
        <v>2627452.5534521556</v>
      </c>
      <c r="U95" s="1"/>
      <c r="V95" s="1"/>
      <c r="W95" s="1"/>
      <c r="X95" s="1"/>
      <c r="Y95" s="1"/>
      <c r="Z95" s="1"/>
      <c r="AA95" s="1"/>
      <c r="AB95" s="1"/>
    </row>
    <row r="96" spans="1:28" ht="15.75" thickBot="1" x14ac:dyDescent="0.3">
      <c r="A96" s="99" t="s">
        <v>107</v>
      </c>
      <c r="B96" s="99"/>
      <c r="C96" s="1"/>
      <c r="D96" s="1"/>
      <c r="E96" s="1"/>
      <c r="F96" s="106">
        <f t="shared" ref="F96:O96" si="36">F90-F95</f>
        <v>0</v>
      </c>
      <c r="G96" s="106">
        <f t="shared" si="36"/>
        <v>0</v>
      </c>
      <c r="H96" s="106">
        <f t="shared" si="36"/>
        <v>2044618.8671999997</v>
      </c>
      <c r="I96" s="106">
        <f t="shared" si="36"/>
        <v>1881049.3578239998</v>
      </c>
      <c r="J96" s="106">
        <f t="shared" si="36"/>
        <v>3760801.6060065906</v>
      </c>
      <c r="K96" s="106">
        <f t="shared" si="36"/>
        <v>1924549.0121239354</v>
      </c>
      <c r="L96" s="106">
        <f t="shared" si="36"/>
        <v>2112390.9055290204</v>
      </c>
      <c r="M96" s="106">
        <f t="shared" si="36"/>
        <v>2021732.8433554487</v>
      </c>
      <c r="N96" s="106">
        <f t="shared" si="36"/>
        <v>1836686.6267479502</v>
      </c>
      <c r="O96" s="106">
        <f t="shared" si="36"/>
        <v>7796742.7918955348</v>
      </c>
      <c r="P96" s="106">
        <f>P90-P95</f>
        <v>10644685.674543232</v>
      </c>
      <c r="Q96" s="106">
        <f t="shared" ref="Q96:T96" si="37">Q90-Q95</f>
        <v>11824486.957715323</v>
      </c>
      <c r="R96" s="106">
        <f t="shared" si="37"/>
        <v>18153729.968542218</v>
      </c>
      <c r="S96" s="106">
        <f t="shared" si="37"/>
        <v>23996511.888261087</v>
      </c>
      <c r="T96" s="106">
        <f t="shared" si="37"/>
        <v>39057510.875653274</v>
      </c>
      <c r="U96" s="1"/>
      <c r="V96" s="1"/>
      <c r="W96" s="1"/>
      <c r="X96" s="1"/>
      <c r="Y96" s="1"/>
      <c r="Z96" s="1"/>
      <c r="AA96" s="1"/>
      <c r="AB96" s="1"/>
    </row>
    <row r="98" spans="11:15" x14ac:dyDescent="0.25">
      <c r="O98" s="110"/>
    </row>
    <row r="99" spans="11:15" x14ac:dyDescent="0.25">
      <c r="K99" s="171"/>
      <c r="L99" s="171"/>
    </row>
    <row r="100" spans="11:15" x14ac:dyDescent="0.25">
      <c r="K100" s="171"/>
      <c r="L100" s="171"/>
    </row>
    <row r="101" spans="11:15" x14ac:dyDescent="0.25">
      <c r="K101" s="171"/>
      <c r="L101" s="171"/>
    </row>
  </sheetData>
  <mergeCells count="40">
    <mergeCell ref="AP53:AQ53"/>
    <mergeCell ref="AS53:AT53"/>
    <mergeCell ref="AV53:AW53"/>
    <mergeCell ref="X53:Y53"/>
    <mergeCell ref="AA53:AB53"/>
    <mergeCell ref="AD53:AE53"/>
    <mergeCell ref="AG53:AH53"/>
    <mergeCell ref="AJ53:AK53"/>
    <mergeCell ref="AM53:AN53"/>
    <mergeCell ref="F53:G53"/>
    <mergeCell ref="I53:J53"/>
    <mergeCell ref="L53:M53"/>
    <mergeCell ref="O53:P53"/>
    <mergeCell ref="R53:S53"/>
    <mergeCell ref="U53:V53"/>
    <mergeCell ref="AO17:AQ17"/>
    <mergeCell ref="AR17:AT17"/>
    <mergeCell ref="AU17:AW17"/>
    <mergeCell ref="A48:Q49"/>
    <mergeCell ref="A51:C51"/>
    <mergeCell ref="R52:S52"/>
    <mergeCell ref="U52:V52"/>
    <mergeCell ref="W17:Y17"/>
    <mergeCell ref="Z17:AB17"/>
    <mergeCell ref="AC17:AE17"/>
    <mergeCell ref="AF17:AH17"/>
    <mergeCell ref="AI17:AK17"/>
    <mergeCell ref="AL17:AN17"/>
    <mergeCell ref="E17:G17"/>
    <mergeCell ref="H17:J17"/>
    <mergeCell ref="K17:M17"/>
    <mergeCell ref="N17:P17"/>
    <mergeCell ref="Q17:S17"/>
    <mergeCell ref="T17:V17"/>
    <mergeCell ref="A9:W9"/>
    <mergeCell ref="A10:W10"/>
    <mergeCell ref="A12:W12"/>
    <mergeCell ref="A13:W13"/>
    <mergeCell ref="A15:W15"/>
    <mergeCell ref="T16:V16"/>
  </mergeCells>
  <dataValidations count="1">
    <dataValidation allowBlank="1" showInputMessage="1" showErrorMessage="1" promptTitle="Date Format" prompt="E.g:  &quot;August 1, 2011&quot;" sqref="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xr:uid="{4190A1C8-FDA8-4A59-AC75-A9CFC4C50E9E}"/>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B127-2616-401B-865C-902CEC4F661A}">
  <sheetPr>
    <tabColor theme="1"/>
  </sheetPr>
  <dimension ref="A1"/>
  <sheetViews>
    <sheetView showGridLines="0" workbookViewId="0">
      <selection activeCell="K19" sqref="K19"/>
    </sheetView>
  </sheetViews>
  <sheetFormatPr defaultRowHeight="15" x14ac:dyDescent="0.25"/>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E4AC9-1D40-4058-8D9C-D4C16AAD70B5}">
  <dimension ref="A1:AY101"/>
  <sheetViews>
    <sheetView zoomScale="85" zoomScaleNormal="85" workbookViewId="0">
      <pane xSplit="4" ySplit="19" topLeftCell="E53" activePane="bottomRight" state="frozen"/>
      <selection pane="topRight" activeCell="E1" sqref="E1"/>
      <selection pane="bottomLeft" activeCell="A20" sqref="A20"/>
      <selection pane="bottomRight" activeCell="J6" sqref="J6"/>
    </sheetView>
  </sheetViews>
  <sheetFormatPr defaultColWidth="8.5703125" defaultRowHeight="15" x14ac:dyDescent="0.25"/>
  <cols>
    <col min="1" max="1" width="36.42578125" style="10" customWidth="1"/>
    <col min="2" max="2" width="19.28515625" style="10" customWidth="1"/>
    <col min="3" max="4" width="18" style="10" customWidth="1"/>
    <col min="5" max="18" width="14.5703125" style="10" customWidth="1"/>
    <col min="19" max="19" width="12.5703125" style="10" customWidth="1"/>
    <col min="20" max="37" width="14.5703125" style="10" customWidth="1"/>
    <col min="38" max="38" width="15.7109375" style="10" customWidth="1"/>
    <col min="39" max="39" width="18.140625" style="10" customWidth="1"/>
    <col min="40" max="40" width="14.5703125" style="10" customWidth="1"/>
    <col min="41" max="41" width="11.7109375" style="10" bestFit="1" customWidth="1"/>
    <col min="42" max="42" width="12.85546875" style="10" bestFit="1" customWidth="1"/>
    <col min="43" max="44" width="11.7109375" style="10" bestFit="1" customWidth="1"/>
    <col min="45" max="45" width="12.85546875" style="10" bestFit="1" customWidth="1"/>
    <col min="46" max="47" width="11.7109375" style="10" bestFit="1" customWidth="1"/>
    <col min="48" max="48" width="12.85546875" style="10" bestFit="1" customWidth="1"/>
    <col min="49" max="49" width="11.7109375" style="10" bestFit="1" customWidth="1"/>
    <col min="50" max="50" width="8.5703125" style="10"/>
    <col min="51" max="51" width="11.28515625" style="10" bestFit="1" customWidth="1"/>
    <col min="52" max="16384" width="8.5703125" style="10"/>
  </cols>
  <sheetData>
    <row r="1" spans="1:29" s="2" customFormat="1" x14ac:dyDescent="0.25">
      <c r="A1" s="1"/>
      <c r="B1" s="1"/>
      <c r="C1" s="1"/>
      <c r="D1" s="1"/>
      <c r="E1" s="1"/>
      <c r="F1" s="1"/>
      <c r="G1" s="1"/>
      <c r="H1" s="1"/>
      <c r="I1" s="1"/>
      <c r="J1" s="1"/>
      <c r="K1" s="1"/>
      <c r="L1" s="1"/>
      <c r="M1" s="1"/>
      <c r="N1" s="1"/>
      <c r="O1" s="1"/>
      <c r="P1" s="1"/>
      <c r="Q1" s="1"/>
      <c r="R1" s="1"/>
      <c r="S1" s="3" t="s">
        <v>0</v>
      </c>
      <c r="T1" s="4" t="s">
        <v>112</v>
      </c>
    </row>
    <row r="2" spans="1:29" s="2" customFormat="1" x14ac:dyDescent="0.25">
      <c r="A2" s="1"/>
      <c r="B2" s="1"/>
      <c r="C2" s="1"/>
      <c r="D2" s="1"/>
      <c r="E2" s="1"/>
      <c r="F2" s="1"/>
      <c r="G2" s="1"/>
      <c r="H2" s="1"/>
      <c r="I2" s="1"/>
      <c r="J2" s="1"/>
      <c r="K2" s="1"/>
      <c r="L2" s="1"/>
      <c r="M2" s="1"/>
      <c r="N2" s="1"/>
      <c r="O2" s="1"/>
      <c r="P2" s="1"/>
      <c r="Q2" s="1"/>
      <c r="R2" s="1"/>
      <c r="S2" s="3" t="s">
        <v>1</v>
      </c>
      <c r="T2" s="5" t="s">
        <v>113</v>
      </c>
    </row>
    <row r="3" spans="1:29" s="2" customFormat="1" x14ac:dyDescent="0.25">
      <c r="A3" s="1"/>
      <c r="B3" s="1"/>
      <c r="C3" s="1"/>
      <c r="D3" s="1"/>
      <c r="E3" s="1"/>
      <c r="F3" s="1"/>
      <c r="G3" s="1"/>
      <c r="H3" s="1"/>
      <c r="I3" s="1"/>
      <c r="J3" s="1"/>
      <c r="K3" s="1"/>
      <c r="L3" s="1"/>
      <c r="M3" s="1"/>
      <c r="N3" s="1"/>
      <c r="O3" s="1"/>
      <c r="P3" s="1"/>
      <c r="Q3" s="1"/>
      <c r="R3" s="1"/>
      <c r="S3" s="3" t="s">
        <v>2</v>
      </c>
      <c r="T3" s="5">
        <v>5</v>
      </c>
    </row>
    <row r="4" spans="1:29" s="2" customFormat="1" ht="15.75" x14ac:dyDescent="0.25">
      <c r="A4" s="42"/>
      <c r="B4" s="42"/>
      <c r="C4" s="1"/>
      <c r="D4" s="1"/>
      <c r="E4" s="1"/>
      <c r="F4" s="1"/>
      <c r="G4" s="1"/>
      <c r="H4" s="1"/>
      <c r="I4" s="1"/>
      <c r="J4" s="1"/>
      <c r="K4" s="1"/>
      <c r="L4" s="1"/>
      <c r="M4" s="1"/>
      <c r="N4" s="1"/>
      <c r="O4" s="1"/>
      <c r="P4" s="1"/>
      <c r="Q4" s="1"/>
      <c r="R4" s="1"/>
      <c r="S4" s="3" t="s">
        <v>4</v>
      </c>
      <c r="T4" s="5">
        <v>3</v>
      </c>
    </row>
    <row r="5" spans="1:29" s="2" customFormat="1" x14ac:dyDescent="0.25">
      <c r="A5" s="1"/>
      <c r="B5" s="1"/>
      <c r="C5" s="1"/>
      <c r="D5" s="1"/>
      <c r="E5" s="1"/>
      <c r="F5" s="1"/>
      <c r="G5" s="1"/>
      <c r="H5" s="1"/>
      <c r="I5" s="1"/>
      <c r="J5" s="1"/>
      <c r="K5" s="1"/>
      <c r="L5" s="1"/>
      <c r="M5" s="1"/>
      <c r="N5" s="1"/>
      <c r="O5" s="1"/>
      <c r="P5" s="1"/>
      <c r="Q5" s="1"/>
      <c r="R5" s="1"/>
      <c r="S5" s="3" t="s">
        <v>5</v>
      </c>
      <c r="T5" s="7"/>
    </row>
    <row r="6" spans="1:29" s="2" customFormat="1" x14ac:dyDescent="0.25">
      <c r="A6" s="1"/>
      <c r="B6" s="1"/>
      <c r="C6" s="1"/>
      <c r="D6" s="1"/>
      <c r="E6" s="1"/>
      <c r="F6" s="1"/>
      <c r="G6" s="1"/>
      <c r="H6" s="1"/>
      <c r="I6" s="1"/>
      <c r="J6" s="1"/>
      <c r="K6" s="1"/>
      <c r="L6" s="1"/>
      <c r="M6" s="1"/>
      <c r="N6" s="1"/>
      <c r="O6" s="1"/>
      <c r="P6" s="1"/>
      <c r="Q6" s="1"/>
      <c r="R6" s="1"/>
      <c r="S6" s="3"/>
      <c r="T6" s="4"/>
    </row>
    <row r="7" spans="1:29" s="2" customFormat="1" x14ac:dyDescent="0.25">
      <c r="A7" s="1"/>
      <c r="B7" s="1"/>
      <c r="C7" s="1"/>
      <c r="D7" s="1"/>
      <c r="E7" s="1"/>
      <c r="F7" s="1"/>
      <c r="G7" s="1"/>
      <c r="H7" s="1"/>
      <c r="I7" s="1"/>
      <c r="J7" s="1"/>
      <c r="K7" s="1"/>
      <c r="L7" s="1"/>
      <c r="M7" s="1"/>
      <c r="N7" s="1"/>
      <c r="O7" s="1"/>
      <c r="P7" s="1"/>
      <c r="Q7" s="1"/>
      <c r="R7" s="1"/>
      <c r="S7" s="3" t="s">
        <v>6</v>
      </c>
      <c r="T7" s="174">
        <v>45362</v>
      </c>
    </row>
    <row r="8" spans="1:29" s="2" customFormat="1" x14ac:dyDescent="0.25">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29" s="2" customFormat="1" ht="18" x14ac:dyDescent="0.25">
      <c r="A9" s="179" t="s">
        <v>47</v>
      </c>
      <c r="B9" s="179"/>
      <c r="C9" s="179"/>
      <c r="D9" s="179"/>
      <c r="E9" s="179"/>
      <c r="F9" s="179"/>
      <c r="G9" s="179"/>
      <c r="H9" s="179"/>
      <c r="I9" s="179"/>
      <c r="J9" s="179"/>
      <c r="K9" s="179"/>
      <c r="L9" s="179"/>
      <c r="M9" s="179"/>
      <c r="N9" s="179"/>
      <c r="O9" s="179"/>
      <c r="P9" s="179"/>
      <c r="Q9" s="179"/>
      <c r="R9" s="179"/>
      <c r="S9" s="179"/>
      <c r="T9" s="179"/>
      <c r="U9" s="179"/>
      <c r="V9" s="179"/>
      <c r="W9" s="179"/>
      <c r="X9" s="9"/>
      <c r="Y9" s="9"/>
      <c r="Z9" s="9"/>
      <c r="AA9" s="8"/>
      <c r="AB9" s="8"/>
      <c r="AC9" s="8"/>
    </row>
    <row r="10" spans="1:29" s="2" customFormat="1" ht="39.75" customHeight="1" x14ac:dyDescent="0.25">
      <c r="A10" s="185" t="s">
        <v>48</v>
      </c>
      <c r="B10" s="185"/>
      <c r="C10" s="185"/>
      <c r="D10" s="185"/>
      <c r="E10" s="185"/>
      <c r="F10" s="185"/>
      <c r="G10" s="185"/>
      <c r="H10" s="185"/>
      <c r="I10" s="185"/>
      <c r="J10" s="185"/>
      <c r="K10" s="185"/>
      <c r="L10" s="185"/>
      <c r="M10" s="185"/>
      <c r="N10" s="185"/>
      <c r="O10" s="185"/>
      <c r="P10" s="185"/>
      <c r="Q10" s="185"/>
      <c r="R10" s="185"/>
      <c r="S10" s="185"/>
      <c r="T10" s="185"/>
      <c r="U10" s="185"/>
      <c r="V10" s="185"/>
      <c r="W10" s="185"/>
      <c r="X10" s="9"/>
      <c r="Y10" s="9"/>
      <c r="Z10" s="9"/>
      <c r="AA10" s="8"/>
      <c r="AB10" s="8"/>
      <c r="AC10" s="8"/>
    </row>
    <row r="11" spans="1:29" s="2" customFormat="1" ht="18"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29" x14ac:dyDescent="0.25">
      <c r="A12" s="186" t="s">
        <v>49</v>
      </c>
      <c r="B12" s="186"/>
      <c r="C12" s="186"/>
      <c r="D12" s="186"/>
      <c r="E12" s="186"/>
      <c r="F12" s="186"/>
      <c r="G12" s="186"/>
      <c r="H12" s="186"/>
      <c r="I12" s="186"/>
      <c r="J12" s="186"/>
      <c r="K12" s="186"/>
      <c r="L12" s="186"/>
      <c r="M12" s="186"/>
      <c r="N12" s="186"/>
      <c r="O12" s="186"/>
      <c r="P12" s="186"/>
      <c r="Q12" s="186"/>
      <c r="R12" s="186"/>
      <c r="S12" s="186"/>
      <c r="T12" s="186"/>
      <c r="U12" s="186"/>
      <c r="V12" s="186"/>
      <c r="W12" s="186"/>
    </row>
    <row r="13" spans="1:29" x14ac:dyDescent="0.25">
      <c r="A13" s="186" t="s">
        <v>50</v>
      </c>
      <c r="B13" s="186"/>
      <c r="C13" s="186"/>
      <c r="D13" s="186"/>
      <c r="E13" s="186"/>
      <c r="F13" s="186"/>
      <c r="G13" s="186"/>
      <c r="H13" s="186"/>
      <c r="I13" s="186"/>
      <c r="J13" s="186"/>
      <c r="K13" s="186"/>
      <c r="L13" s="186"/>
      <c r="M13" s="186"/>
      <c r="N13" s="186"/>
      <c r="O13" s="186"/>
      <c r="P13" s="186"/>
      <c r="Q13" s="186"/>
      <c r="R13" s="186"/>
      <c r="S13" s="186"/>
      <c r="T13" s="186"/>
      <c r="U13" s="186"/>
      <c r="V13" s="186"/>
      <c r="W13" s="186"/>
    </row>
    <row r="14" spans="1:29" x14ac:dyDescent="0.25">
      <c r="A14" s="10" t="s">
        <v>51</v>
      </c>
    </row>
    <row r="15" spans="1:29" x14ac:dyDescent="0.25">
      <c r="A15" s="186" t="s">
        <v>52</v>
      </c>
      <c r="B15" s="186"/>
      <c r="C15" s="186"/>
      <c r="D15" s="186"/>
      <c r="E15" s="186"/>
      <c r="F15" s="186"/>
      <c r="G15" s="186"/>
      <c r="H15" s="186"/>
      <c r="I15" s="186"/>
      <c r="J15" s="186"/>
      <c r="K15" s="186"/>
      <c r="L15" s="186"/>
      <c r="M15" s="186"/>
      <c r="N15" s="186"/>
      <c r="O15" s="186"/>
      <c r="P15" s="186"/>
      <c r="Q15" s="186"/>
      <c r="R15" s="186"/>
      <c r="S15" s="186"/>
      <c r="T15" s="186"/>
      <c r="U15" s="186"/>
      <c r="V15" s="186"/>
      <c r="W15" s="186"/>
    </row>
    <row r="16" spans="1:29" ht="15.75" thickBot="1" x14ac:dyDescent="0.3">
      <c r="T16" s="187"/>
      <c r="U16" s="187"/>
      <c r="V16" s="187"/>
    </row>
    <row r="17" spans="1:49" ht="15.75" thickBot="1" x14ac:dyDescent="0.3">
      <c r="A17" s="3"/>
      <c r="B17" s="3"/>
      <c r="C17" s="43"/>
      <c r="D17" s="3"/>
      <c r="E17" s="182">
        <v>2015</v>
      </c>
      <c r="F17" s="183"/>
      <c r="G17" s="184"/>
      <c r="H17" s="182">
        <v>2016</v>
      </c>
      <c r="I17" s="183"/>
      <c r="J17" s="184"/>
      <c r="K17" s="182">
        <v>2017</v>
      </c>
      <c r="L17" s="183"/>
      <c r="M17" s="184"/>
      <c r="N17" s="182">
        <v>2018</v>
      </c>
      <c r="O17" s="183"/>
      <c r="P17" s="184"/>
      <c r="Q17" s="182">
        <v>2019</v>
      </c>
      <c r="R17" s="183"/>
      <c r="S17" s="184"/>
      <c r="T17" s="182">
        <v>2020</v>
      </c>
      <c r="U17" s="183"/>
      <c r="V17" s="184"/>
      <c r="W17" s="182">
        <v>2021</v>
      </c>
      <c r="X17" s="183"/>
      <c r="Y17" s="184"/>
      <c r="Z17" s="182">
        <v>2022</v>
      </c>
      <c r="AA17" s="183"/>
      <c r="AB17" s="184"/>
      <c r="AC17" s="182">
        <v>2023</v>
      </c>
      <c r="AD17" s="183"/>
      <c r="AE17" s="184"/>
      <c r="AF17" s="182">
        <v>2024</v>
      </c>
      <c r="AG17" s="183"/>
      <c r="AH17" s="184"/>
      <c r="AI17" s="182">
        <v>2025</v>
      </c>
      <c r="AJ17" s="183"/>
      <c r="AK17" s="184"/>
      <c r="AL17" s="182">
        <v>2026</v>
      </c>
      <c r="AM17" s="183"/>
      <c r="AN17" s="184"/>
      <c r="AO17" s="182">
        <v>2027</v>
      </c>
      <c r="AP17" s="183"/>
      <c r="AQ17" s="184"/>
      <c r="AR17" s="182">
        <v>2028</v>
      </c>
      <c r="AS17" s="183"/>
      <c r="AT17" s="184"/>
      <c r="AU17" s="182">
        <v>2029</v>
      </c>
      <c r="AV17" s="183"/>
      <c r="AW17" s="184"/>
    </row>
    <row r="18" spans="1:49" x14ac:dyDescent="0.25">
      <c r="A18" s="1"/>
      <c r="B18" s="1"/>
      <c r="C18" s="1"/>
      <c r="D18" s="1"/>
      <c r="E18" s="1"/>
      <c r="F18" s="3" t="s">
        <v>53</v>
      </c>
      <c r="G18" s="17" t="s">
        <v>54</v>
      </c>
      <c r="H18" s="1"/>
      <c r="I18" s="3" t="s">
        <v>53</v>
      </c>
      <c r="J18" s="17" t="s">
        <v>54</v>
      </c>
      <c r="K18" s="1"/>
      <c r="L18" s="3" t="s">
        <v>53</v>
      </c>
      <c r="M18" s="17" t="s">
        <v>54</v>
      </c>
      <c r="N18" s="1"/>
      <c r="O18" s="3" t="s">
        <v>53</v>
      </c>
      <c r="P18" s="17" t="s">
        <v>54</v>
      </c>
      <c r="Q18" s="1"/>
      <c r="R18" s="3" t="s">
        <v>53</v>
      </c>
      <c r="S18" s="17" t="s">
        <v>54</v>
      </c>
      <c r="T18" s="1"/>
      <c r="U18" s="3" t="s">
        <v>53</v>
      </c>
      <c r="V18" s="17" t="s">
        <v>54</v>
      </c>
      <c r="W18" s="1"/>
      <c r="X18" s="3" t="s">
        <v>53</v>
      </c>
      <c r="Y18" s="17" t="s">
        <v>54</v>
      </c>
      <c r="Z18" s="1"/>
      <c r="AA18" s="3" t="s">
        <v>53</v>
      </c>
      <c r="AB18" s="17" t="s">
        <v>54</v>
      </c>
      <c r="AC18" s="1"/>
      <c r="AD18" s="3" t="s">
        <v>53</v>
      </c>
      <c r="AE18" s="17" t="s">
        <v>54</v>
      </c>
      <c r="AF18" s="1"/>
      <c r="AG18" s="3" t="s">
        <v>53</v>
      </c>
      <c r="AH18" s="17" t="s">
        <v>54</v>
      </c>
      <c r="AI18" s="1"/>
      <c r="AJ18" s="3" t="s">
        <v>53</v>
      </c>
      <c r="AK18" s="17" t="s">
        <v>54</v>
      </c>
      <c r="AL18" s="1"/>
      <c r="AM18" s="3" t="s">
        <v>53</v>
      </c>
      <c r="AN18" s="17" t="s">
        <v>54</v>
      </c>
      <c r="AO18" s="1"/>
      <c r="AP18" s="3" t="s">
        <v>53</v>
      </c>
      <c r="AQ18" s="17" t="s">
        <v>54</v>
      </c>
      <c r="AR18" s="1"/>
      <c r="AS18" s="3" t="s">
        <v>53</v>
      </c>
      <c r="AT18" s="17" t="s">
        <v>54</v>
      </c>
      <c r="AU18" s="1"/>
      <c r="AV18" s="3" t="s">
        <v>53</v>
      </c>
      <c r="AW18" s="17" t="s">
        <v>54</v>
      </c>
    </row>
    <row r="19" spans="1:49" x14ac:dyDescent="0.25">
      <c r="A19" s="44"/>
      <c r="B19" s="44"/>
      <c r="C19" s="45"/>
      <c r="D19" s="45"/>
      <c r="E19" s="45" t="s">
        <v>55</v>
      </c>
      <c r="F19" s="46">
        <v>0.06</v>
      </c>
      <c r="G19" s="46">
        <v>0.94</v>
      </c>
      <c r="H19" s="45" t="s">
        <v>55</v>
      </c>
      <c r="I19" s="46">
        <v>0.06</v>
      </c>
      <c r="J19" s="46">
        <v>0.94</v>
      </c>
      <c r="K19" s="45" t="s">
        <v>55</v>
      </c>
      <c r="L19" s="46">
        <v>0.06</v>
      </c>
      <c r="M19" s="46">
        <v>0.94</v>
      </c>
      <c r="N19" s="45" t="s">
        <v>55</v>
      </c>
      <c r="O19" s="46">
        <v>0.06</v>
      </c>
      <c r="P19" s="46">
        <v>0.94</v>
      </c>
      <c r="Q19" s="45" t="s">
        <v>55</v>
      </c>
      <c r="R19" s="46">
        <v>0.06</v>
      </c>
      <c r="S19" s="46">
        <v>0.94</v>
      </c>
      <c r="T19" s="45" t="s">
        <v>55</v>
      </c>
      <c r="U19" s="46">
        <v>0.06</v>
      </c>
      <c r="V19" s="46">
        <v>0.94</v>
      </c>
      <c r="W19" s="45" t="s">
        <v>55</v>
      </c>
      <c r="X19" s="46">
        <v>0.06</v>
      </c>
      <c r="Y19" s="46">
        <v>0.94</v>
      </c>
      <c r="Z19" s="45" t="s">
        <v>55</v>
      </c>
      <c r="AA19" s="46">
        <v>0.06</v>
      </c>
      <c r="AB19" s="46">
        <v>0.94</v>
      </c>
      <c r="AC19" s="45" t="s">
        <v>55</v>
      </c>
      <c r="AD19" s="46">
        <v>0.06</v>
      </c>
      <c r="AE19" s="46">
        <v>0.94</v>
      </c>
      <c r="AF19" s="45" t="s">
        <v>55</v>
      </c>
      <c r="AG19" s="46">
        <v>0.06</v>
      </c>
      <c r="AH19" s="46">
        <v>0.94</v>
      </c>
      <c r="AI19" s="45" t="s">
        <v>55</v>
      </c>
      <c r="AJ19" s="46">
        <v>0.06</v>
      </c>
      <c r="AK19" s="46">
        <v>0.94</v>
      </c>
      <c r="AL19" s="45" t="s">
        <v>55</v>
      </c>
      <c r="AM19" s="46">
        <v>0.06</v>
      </c>
      <c r="AN19" s="46">
        <v>0.94</v>
      </c>
      <c r="AO19" s="45" t="s">
        <v>55</v>
      </c>
      <c r="AP19" s="46">
        <v>0.06</v>
      </c>
      <c r="AQ19" s="46">
        <v>0.94</v>
      </c>
      <c r="AR19" s="45" t="s">
        <v>55</v>
      </c>
      <c r="AS19" s="46">
        <v>0.06</v>
      </c>
      <c r="AT19" s="46">
        <v>0.94</v>
      </c>
      <c r="AU19" s="45" t="s">
        <v>55</v>
      </c>
      <c r="AV19" s="46">
        <v>0.06</v>
      </c>
      <c r="AW19" s="46">
        <v>0.94</v>
      </c>
    </row>
    <row r="20" spans="1:49" x14ac:dyDescent="0.25">
      <c r="A20" s="3" t="s">
        <v>56</v>
      </c>
      <c r="B20" s="3"/>
      <c r="C20" s="31"/>
      <c r="D20" s="31"/>
      <c r="E20" s="47">
        <f>F83</f>
        <v>0</v>
      </c>
      <c r="F20" s="48">
        <f>E20*F19</f>
        <v>0</v>
      </c>
      <c r="G20" s="49">
        <f>E20*G19</f>
        <v>0</v>
      </c>
      <c r="H20" s="47">
        <f>G83</f>
        <v>0</v>
      </c>
      <c r="I20" s="48">
        <f>H20*I19</f>
        <v>0</v>
      </c>
      <c r="J20" s="49">
        <f>H20*J19</f>
        <v>0</v>
      </c>
      <c r="K20" s="47">
        <f>H83</f>
        <v>1045543.7389090909</v>
      </c>
      <c r="L20" s="48">
        <f>K20*L19</f>
        <v>62732.62433454545</v>
      </c>
      <c r="M20" s="49">
        <f>K20*M19</f>
        <v>982811.11457454541</v>
      </c>
      <c r="N20" s="47">
        <f>I83</f>
        <v>2052363.6356363636</v>
      </c>
      <c r="O20" s="48">
        <f>N20*O19</f>
        <v>123141.81813818181</v>
      </c>
      <c r="P20" s="49">
        <f>N20*P19</f>
        <v>1929221.8174981817</v>
      </c>
      <c r="Q20" s="47">
        <f>J83</f>
        <v>1974915.951272727</v>
      </c>
      <c r="R20" s="48">
        <f>Q20*R19</f>
        <v>118494.95707636361</v>
      </c>
      <c r="S20" s="49">
        <f>Q20*S19</f>
        <v>1856420.9941963633</v>
      </c>
      <c r="T20" s="47">
        <f>K83</f>
        <v>1897468.2669090908</v>
      </c>
      <c r="U20" s="48">
        <f>T20*U19</f>
        <v>113848.09601454544</v>
      </c>
      <c r="V20" s="49">
        <f>T20*V19</f>
        <v>1783620.1708945453</v>
      </c>
      <c r="W20" s="47">
        <f>L83</f>
        <v>1820020.5825454546</v>
      </c>
      <c r="X20" s="48">
        <f>W20*X19</f>
        <v>109201.23495272727</v>
      </c>
      <c r="Y20" s="49">
        <f>W20*Y19</f>
        <v>1710819.3475927273</v>
      </c>
      <c r="Z20" s="50">
        <f>M83</f>
        <v>1742572.898181818</v>
      </c>
      <c r="AA20" s="48">
        <f>Z20*AA19</f>
        <v>104554.37389090908</v>
      </c>
      <c r="AB20" s="49">
        <f>Z20*AB19</f>
        <v>1638018.5242909088</v>
      </c>
      <c r="AC20" s="50">
        <f>N83</f>
        <v>1665125.2138181818</v>
      </c>
      <c r="AD20" s="48">
        <f>AC20*AD19</f>
        <v>99907.512829090905</v>
      </c>
      <c r="AE20" s="49">
        <f>AC20*AE19</f>
        <v>1565217.7009890908</v>
      </c>
      <c r="AF20" s="50">
        <f>O83</f>
        <v>1587677.5294545451</v>
      </c>
      <c r="AG20" s="48">
        <f>AF20*AG19</f>
        <v>95260.651767272706</v>
      </c>
      <c r="AH20" s="49">
        <f>AF20*AH19</f>
        <v>1492416.8776872724</v>
      </c>
      <c r="AI20" s="50">
        <f>P83</f>
        <v>1510229.8450909089</v>
      </c>
      <c r="AJ20" s="48">
        <f>AI20*AJ19</f>
        <v>90613.790705454536</v>
      </c>
      <c r="AK20" s="49">
        <f>AI20*AK19</f>
        <v>1419616.0543854544</v>
      </c>
      <c r="AL20" s="50">
        <f>Q83</f>
        <v>1432782.1607272727</v>
      </c>
      <c r="AM20" s="48">
        <f>AL20*AM19</f>
        <v>85966.929643636366</v>
      </c>
      <c r="AN20" s="49">
        <f>AL20*AN19</f>
        <v>1346815.2310836364</v>
      </c>
      <c r="AO20" s="50">
        <f>R83</f>
        <v>1355334.4763636361</v>
      </c>
      <c r="AP20" s="48">
        <f>AO20*AP19</f>
        <v>81320.068581818166</v>
      </c>
      <c r="AQ20" s="49">
        <f>AO20*AQ19</f>
        <v>1274014.407781818</v>
      </c>
      <c r="AR20" s="50">
        <f>S83</f>
        <v>1277886.7919999999</v>
      </c>
      <c r="AS20" s="48">
        <f>AR20*AS19</f>
        <v>76673.207519999996</v>
      </c>
      <c r="AT20" s="49">
        <f>AR20*AT19</f>
        <v>1201213.5844799997</v>
      </c>
      <c r="AU20" s="50">
        <f>T83</f>
        <v>1200439.1076363632</v>
      </c>
      <c r="AV20" s="48">
        <f>AU20*AV19</f>
        <v>72026.346458181797</v>
      </c>
      <c r="AW20" s="49">
        <f>AU20*AW19</f>
        <v>1128412.7611781813</v>
      </c>
    </row>
    <row r="21" spans="1:49" x14ac:dyDescent="0.25">
      <c r="A21" s="1" t="s">
        <v>57</v>
      </c>
      <c r="B21" s="1"/>
      <c r="C21" s="51"/>
      <c r="D21" s="51"/>
      <c r="E21" s="52">
        <v>0</v>
      </c>
      <c r="F21" s="35">
        <f>E21*F19</f>
        <v>0</v>
      </c>
      <c r="G21" s="49">
        <f>E21*G19</f>
        <v>0</v>
      </c>
      <c r="H21" s="52">
        <v>0</v>
      </c>
      <c r="I21" s="35">
        <f>H21*I19</f>
        <v>0</v>
      </c>
      <c r="J21" s="49">
        <f>H21*J19</f>
        <v>0</v>
      </c>
      <c r="K21" s="52">
        <v>0</v>
      </c>
      <c r="L21" s="35">
        <f>K21*L19</f>
        <v>0</v>
      </c>
      <c r="M21" s="49">
        <f>K21*M19</f>
        <v>0</v>
      </c>
      <c r="N21" s="52">
        <v>0</v>
      </c>
      <c r="O21" s="35">
        <f>N21*O19</f>
        <v>0</v>
      </c>
      <c r="P21" s="49">
        <f>N21*P19</f>
        <v>0</v>
      </c>
      <c r="Q21" s="52">
        <v>0</v>
      </c>
      <c r="R21" s="35">
        <f>Q21*R19</f>
        <v>0</v>
      </c>
      <c r="S21" s="49">
        <f>Q21*S19</f>
        <v>0</v>
      </c>
      <c r="T21" s="52">
        <v>0</v>
      </c>
      <c r="U21" s="35">
        <f>T21*U19</f>
        <v>0</v>
      </c>
      <c r="V21" s="49">
        <f>T21*V19</f>
        <v>0</v>
      </c>
      <c r="W21" s="52">
        <v>0</v>
      </c>
      <c r="X21" s="35">
        <f>W21*X19</f>
        <v>0</v>
      </c>
      <c r="Y21" s="49">
        <f>W21*Y19</f>
        <v>0</v>
      </c>
      <c r="Z21" s="52">
        <v>0</v>
      </c>
      <c r="AA21" s="35">
        <f>Z21*AA19</f>
        <v>0</v>
      </c>
      <c r="AB21" s="49">
        <f>Z21*AB19</f>
        <v>0</v>
      </c>
      <c r="AC21" s="52">
        <v>0</v>
      </c>
      <c r="AD21" s="35">
        <f>AC21*AD19</f>
        <v>0</v>
      </c>
      <c r="AE21" s="49">
        <f>AC21*AE19</f>
        <v>0</v>
      </c>
      <c r="AF21" s="52">
        <v>0</v>
      </c>
      <c r="AG21" s="35">
        <f>AF21*AG19</f>
        <v>0</v>
      </c>
      <c r="AH21" s="49">
        <f>AF21*AH19</f>
        <v>0</v>
      </c>
      <c r="AI21" s="52">
        <v>0</v>
      </c>
      <c r="AJ21" s="35">
        <f>AI21*AJ19</f>
        <v>0</v>
      </c>
      <c r="AK21" s="49">
        <f>AI21*AK19</f>
        <v>0</v>
      </c>
      <c r="AL21" s="52">
        <v>0</v>
      </c>
      <c r="AM21" s="35">
        <f>AL21*AM19</f>
        <v>0</v>
      </c>
      <c r="AN21" s="49">
        <f>AL21*AN19</f>
        <v>0</v>
      </c>
      <c r="AO21" s="52">
        <v>0</v>
      </c>
      <c r="AP21" s="35">
        <f>AO21*AP19</f>
        <v>0</v>
      </c>
      <c r="AQ21" s="49">
        <f>AO21*AQ19</f>
        <v>0</v>
      </c>
      <c r="AR21" s="52">
        <v>0</v>
      </c>
      <c r="AS21" s="35">
        <f>AR21*AS19</f>
        <v>0</v>
      </c>
      <c r="AT21" s="49">
        <f>AR21*AT19</f>
        <v>0</v>
      </c>
      <c r="AU21" s="52">
        <v>0</v>
      </c>
      <c r="AV21" s="35">
        <f>AU21*AV19</f>
        <v>0</v>
      </c>
      <c r="AW21" s="49">
        <f>AU21*AW19</f>
        <v>0</v>
      </c>
    </row>
    <row r="22" spans="1:49" x14ac:dyDescent="0.25">
      <c r="A22" s="1" t="s">
        <v>58</v>
      </c>
      <c r="B22" s="1"/>
      <c r="C22" s="51"/>
      <c r="D22" s="51"/>
      <c r="E22" s="52">
        <v>0</v>
      </c>
      <c r="F22" s="35">
        <f>E22*F19</f>
        <v>0</v>
      </c>
      <c r="G22" s="35">
        <f>E22*G19</f>
        <v>0</v>
      </c>
      <c r="H22" s="52">
        <v>0</v>
      </c>
      <c r="I22" s="35">
        <f>H22*I19</f>
        <v>0</v>
      </c>
      <c r="J22" s="35">
        <f>H22*J19</f>
        <v>0</v>
      </c>
      <c r="K22" s="52">
        <v>0</v>
      </c>
      <c r="L22" s="35">
        <f>K22*L19</f>
        <v>0</v>
      </c>
      <c r="M22" s="35">
        <f>K22*M19</f>
        <v>0</v>
      </c>
      <c r="N22" s="52">
        <v>0</v>
      </c>
      <c r="O22" s="35">
        <f>N22*O19</f>
        <v>0</v>
      </c>
      <c r="P22" s="35">
        <f>N22*P19</f>
        <v>0</v>
      </c>
      <c r="Q22" s="52">
        <v>0</v>
      </c>
      <c r="R22" s="35">
        <f>Q22*R19</f>
        <v>0</v>
      </c>
      <c r="S22" s="35">
        <f>Q22*S19</f>
        <v>0</v>
      </c>
      <c r="T22" s="52">
        <v>0</v>
      </c>
      <c r="U22" s="35">
        <f>T22*U19</f>
        <v>0</v>
      </c>
      <c r="V22" s="35">
        <f>T22*V19</f>
        <v>0</v>
      </c>
      <c r="W22" s="52">
        <v>0</v>
      </c>
      <c r="X22" s="35">
        <f>W22*X19</f>
        <v>0</v>
      </c>
      <c r="Y22" s="35">
        <f>W22*Y19</f>
        <v>0</v>
      </c>
      <c r="Z22" s="52">
        <v>0</v>
      </c>
      <c r="AA22" s="35">
        <f>Z22*AA19</f>
        <v>0</v>
      </c>
      <c r="AB22" s="35">
        <f>Z22*AB19</f>
        <v>0</v>
      </c>
      <c r="AC22" s="52">
        <v>0</v>
      </c>
      <c r="AD22" s="35">
        <f>AC22*AD19</f>
        <v>0</v>
      </c>
      <c r="AE22" s="35">
        <f>AC22*AE19</f>
        <v>0</v>
      </c>
      <c r="AF22" s="52">
        <v>0</v>
      </c>
      <c r="AG22" s="35">
        <f>AF22*AG19</f>
        <v>0</v>
      </c>
      <c r="AH22" s="35">
        <f>AF22*AH19</f>
        <v>0</v>
      </c>
      <c r="AI22" s="52">
        <v>0</v>
      </c>
      <c r="AJ22" s="35">
        <f>AI22*AJ19</f>
        <v>0</v>
      </c>
      <c r="AK22" s="35">
        <f>AI22*AK19</f>
        <v>0</v>
      </c>
      <c r="AL22" s="52">
        <v>0</v>
      </c>
      <c r="AM22" s="35">
        <f>AL22*AM19</f>
        <v>0</v>
      </c>
      <c r="AN22" s="35">
        <f>AL22*AN19</f>
        <v>0</v>
      </c>
      <c r="AO22" s="52">
        <v>0</v>
      </c>
      <c r="AP22" s="35">
        <f>AO22*AP19</f>
        <v>0</v>
      </c>
      <c r="AQ22" s="35">
        <f>AO22*AQ19</f>
        <v>0</v>
      </c>
      <c r="AR22" s="52">
        <v>0</v>
      </c>
      <c r="AS22" s="35">
        <f>AR22*AS19</f>
        <v>0</v>
      </c>
      <c r="AT22" s="35">
        <f>AR22*AT19</f>
        <v>0</v>
      </c>
      <c r="AU22" s="52">
        <v>0</v>
      </c>
      <c r="AV22" s="35">
        <f>AU22*AV19</f>
        <v>0</v>
      </c>
      <c r="AW22" s="35">
        <f>AU22*AW19</f>
        <v>0</v>
      </c>
    </row>
    <row r="23" spans="1:49" x14ac:dyDescent="0.25">
      <c r="A23" s="20" t="s">
        <v>59</v>
      </c>
      <c r="B23" s="53">
        <v>2015</v>
      </c>
      <c r="C23" s="54">
        <v>2020</v>
      </c>
      <c r="D23" s="54">
        <v>2025</v>
      </c>
      <c r="F23" s="35"/>
      <c r="G23" s="35"/>
      <c r="H23" s="52"/>
      <c r="I23" s="35"/>
      <c r="J23" s="35"/>
      <c r="K23" s="52"/>
      <c r="L23" s="35"/>
      <c r="M23" s="35"/>
      <c r="N23" s="52"/>
      <c r="O23" s="35"/>
      <c r="P23" s="35"/>
      <c r="Q23" s="52"/>
      <c r="R23" s="35"/>
      <c r="S23" s="35"/>
      <c r="T23" s="52"/>
      <c r="U23" s="35"/>
      <c r="V23" s="35"/>
      <c r="W23" s="52"/>
      <c r="X23" s="35"/>
      <c r="Y23" s="35"/>
      <c r="Z23" s="52"/>
      <c r="AA23" s="35"/>
      <c r="AB23" s="35"/>
      <c r="AC23" s="52"/>
      <c r="AD23" s="35"/>
      <c r="AE23" s="35"/>
      <c r="AF23" s="52"/>
      <c r="AG23" s="35"/>
      <c r="AH23" s="35"/>
      <c r="AI23" s="52"/>
      <c r="AJ23" s="35"/>
      <c r="AK23" s="35"/>
      <c r="AL23" s="52"/>
      <c r="AM23" s="35"/>
      <c r="AN23" s="35"/>
      <c r="AO23" s="52"/>
      <c r="AP23" s="35"/>
      <c r="AQ23" s="35"/>
      <c r="AR23" s="52"/>
      <c r="AS23" s="35"/>
      <c r="AT23" s="35"/>
      <c r="AU23" s="52"/>
      <c r="AV23" s="35"/>
      <c r="AW23" s="35"/>
    </row>
    <row r="24" spans="1:49" x14ac:dyDescent="0.25">
      <c r="A24" s="55" t="s">
        <v>60</v>
      </c>
      <c r="B24" s="56">
        <v>6.4163999999999999E-2</v>
      </c>
      <c r="C24" s="56">
        <v>7.2999999999999995E-2</v>
      </c>
      <c r="D24" s="56">
        <v>7.0199999999999999E-2</v>
      </c>
      <c r="F24" s="57">
        <f>IF(AND(E$17&gt;=$C$23, E$17&lt;$D$23),(F21+F22)*$C$24,(F21+F22)*$D$24)</f>
        <v>0</v>
      </c>
      <c r="G24" s="58">
        <f>IF(AND(E$17&gt;=$C$23, E$17&lt;$D$23),(G22)*$C$24,(G22)*$D$24)</f>
        <v>0</v>
      </c>
      <c r="H24" s="59"/>
      <c r="I24" s="57">
        <f>IF(AND(H$17&gt;=$C$23, H$17&lt;$D$23),(I21+I22)*$C$24,(I21+I22)*$D$24)</f>
        <v>0</v>
      </c>
      <c r="J24" s="58">
        <f>IF(AND(H$17&gt;=$C$23, H$17&lt;$D$23),(J22)*$C$24,(J22)*$D$24)</f>
        <v>0</v>
      </c>
      <c r="K24" s="59"/>
      <c r="L24" s="57">
        <f>IF(AND(K$17&gt;=$C$23, K$17&lt;$D$23),(L21+L22)*$C$24,(L21+L22)*$D$24)</f>
        <v>0</v>
      </c>
      <c r="M24" s="58">
        <f>IF(AND(K$17&gt;=$C$23, K$17&lt;$D$23),(M22)*$C$24,(M22)*$D$24)</f>
        <v>0</v>
      </c>
      <c r="N24" s="59"/>
      <c r="O24" s="57">
        <f>IF(AND(N$17&gt;=$C$23, N$17&lt;$D$23),(O21+O22)*$C$24,(O21+O22)*$D$24)</f>
        <v>0</v>
      </c>
      <c r="P24" s="58">
        <f>IF(AND(N$17&gt;=$C$23, N$17&lt;$D$23),(P22)*$C$24,(P22)*$D$24)</f>
        <v>0</v>
      </c>
      <c r="Q24" s="59"/>
      <c r="R24" s="57">
        <f>IF(AND(Q$17&gt;=$C$23, Q$17&lt;$D$23),(R21+R22)*$C$24,(R21+R22)*$D$24)</f>
        <v>0</v>
      </c>
      <c r="S24" s="58">
        <f>IF(AND(Q$17&gt;=$C$23, Q$17&lt;$D$23),(S22)*$C$24,(S22)*$D$24)</f>
        <v>0</v>
      </c>
      <c r="T24" s="59"/>
      <c r="U24" s="57">
        <f>IF(AND(T$17&gt;=$C$23, T$17&lt;$D$23),(U21+U22)*$C$24,(U21+U22)*$D$24)</f>
        <v>0</v>
      </c>
      <c r="V24" s="58">
        <f>IF(AND(T$17&gt;=$C$23, T$17&lt;$D$23),(V22)*$C$24,(V22)*$D$24)</f>
        <v>0</v>
      </c>
      <c r="W24" s="59"/>
      <c r="X24" s="57">
        <f>IF(AND(W$17&gt;=$C$23, W$17&lt;$D$23),(X21+X22)*$C$24,(X21+X22)*$D$24)</f>
        <v>0</v>
      </c>
      <c r="Y24" s="58">
        <f>IF(AND(W$17&gt;=$C$23, W$17&lt;$D$23),(Y22)*$C$24,(Y22)*$D$24)</f>
        <v>0</v>
      </c>
      <c r="Z24" s="59"/>
      <c r="AA24" s="57">
        <f>IF(AND(Z$17&gt;=$C$23, Z$17&lt;$D$23),(AA21+AA22)*$C$24,(AA21+AA22)*$D$24)</f>
        <v>0</v>
      </c>
      <c r="AB24" s="58">
        <f>IF(AND(Z$17&gt;=$C$23, Z$17&lt;$D$23),(AB22)*$C$24,(AB22)*$D$24)</f>
        <v>0</v>
      </c>
      <c r="AC24" s="59"/>
      <c r="AD24" s="57">
        <f>IF(AND(AC$17&gt;=$C$23, AC$17&lt;$D$23),(AD21+AD22)*$C$24,(AD21+AD22)*$D$24)</f>
        <v>0</v>
      </c>
      <c r="AE24" s="58">
        <f>IF(AND(AC$17&gt;=$C$23, AC$17&lt;$D$23),(AE22)*$C$24,(AE22)*$D$24)</f>
        <v>0</v>
      </c>
      <c r="AF24" s="59"/>
      <c r="AG24" s="57">
        <f>IF(AND(AF$17&gt;=$C$23, AF$17&lt;$D$23),(AG21+AG22)*$C$24,(AG21+AG22)*$D$24)</f>
        <v>0</v>
      </c>
      <c r="AH24" s="58">
        <f>IF(AND(AF$17&gt;=$C$23, AF$17&lt;$D$23),(AH22)*$C$24,(AH22)*$D$24)</f>
        <v>0</v>
      </c>
      <c r="AI24" s="59"/>
      <c r="AJ24" s="57">
        <f>IF(AND(AI$17&gt;=$C$23, AI$17&lt;$D$23),(AJ21+AJ22)*$C$24,(AJ21+AJ22)*$D$24)</f>
        <v>0</v>
      </c>
      <c r="AK24" s="58">
        <f>IF(AND(AI$17&gt;=$C$23, AI$17&lt;$D$23),(AK22)*$C$24,(AK22)*$D$24)</f>
        <v>0</v>
      </c>
      <c r="AL24" s="59"/>
      <c r="AM24" s="57">
        <f>IF(AND(AL$17&gt;=$C$23, AL$17&lt;$D$23),(AM21+AM22)*$C$24,(AM21+AM22)*$D$24)</f>
        <v>0</v>
      </c>
      <c r="AN24" s="58">
        <f>IF(AND(AL$17&gt;=$C$23, AL$17&lt;$D$23),(AN22)*$C$24,(AN22)*$D$24)</f>
        <v>0</v>
      </c>
      <c r="AO24" s="59"/>
      <c r="AP24" s="57">
        <f>IF(AND(AO$17&gt;=$C$23, AO$17&lt;$D$23),(AP21+AP22)*$C$24,(AP21+AP22)*$D$24)</f>
        <v>0</v>
      </c>
      <c r="AQ24" s="58">
        <f>IF(AND(AO$17&gt;=$C$23, AO$17&lt;$D$23),(AQ22)*$C$24,(AQ22)*$D$24)</f>
        <v>0</v>
      </c>
      <c r="AR24" s="59"/>
      <c r="AS24" s="57">
        <f>IF(AND(AR$17&gt;=$C$23, AR$17&lt;$D$23),(AS21+AS22)*$C$24,(AS21+AS22)*$D$24)</f>
        <v>0</v>
      </c>
      <c r="AT24" s="58">
        <f>IF(AND(AR$17&gt;=$C$23, AR$17&lt;$D$23),(AT22)*$C$24,(AT22)*$D$24)</f>
        <v>0</v>
      </c>
      <c r="AU24" s="59"/>
      <c r="AV24" s="57">
        <f>IF(AND(AU$17&gt;=$C$23, AU$17&lt;$D$23),(AV21+AV22)*$C$24,(AV21+AV22)*$D$24)</f>
        <v>0</v>
      </c>
      <c r="AW24" s="58">
        <f>IF(AND(AU$17&gt;=$C$23, AU$17&lt;$D$23),(AW22)*$C$24,(AW22)*$D$24)</f>
        <v>0</v>
      </c>
    </row>
    <row r="25" spans="1:49" x14ac:dyDescent="0.25">
      <c r="A25" s="3" t="s">
        <v>61</v>
      </c>
      <c r="B25" s="1"/>
      <c r="C25" s="1"/>
      <c r="D25" s="1"/>
      <c r="F25" s="35">
        <f>SUM(F20+F24)</f>
        <v>0</v>
      </c>
      <c r="G25" s="35">
        <f>SUM(G20+G24)</f>
        <v>0</v>
      </c>
      <c r="H25" s="1"/>
      <c r="I25" s="35">
        <f>SUM(I20+I24)</f>
        <v>0</v>
      </c>
      <c r="J25" s="35">
        <f>SUM(J20+J24)</f>
        <v>0</v>
      </c>
      <c r="K25" s="1"/>
      <c r="L25" s="35">
        <f>SUM(L20+L24)</f>
        <v>62732.62433454545</v>
      </c>
      <c r="M25" s="35">
        <f>SUM(M20+M24)</f>
        <v>982811.11457454541</v>
      </c>
      <c r="N25" s="1"/>
      <c r="O25" s="35">
        <f>SUM(O20+O24)</f>
        <v>123141.81813818181</v>
      </c>
      <c r="P25" s="35">
        <f>SUM(P20+P24)</f>
        <v>1929221.8174981817</v>
      </c>
      <c r="Q25" s="1"/>
      <c r="R25" s="35">
        <f>SUM(R20+R24)</f>
        <v>118494.95707636361</v>
      </c>
      <c r="S25" s="35">
        <f>SUM(S20+S24)</f>
        <v>1856420.9941963633</v>
      </c>
      <c r="T25" s="1"/>
      <c r="U25" s="35">
        <f>SUM(U20+U24)</f>
        <v>113848.09601454544</v>
      </c>
      <c r="V25" s="35">
        <f>SUM(V20+V24)</f>
        <v>1783620.1708945453</v>
      </c>
      <c r="W25" s="1"/>
      <c r="X25" s="35">
        <f>SUM(X20+X24)</f>
        <v>109201.23495272727</v>
      </c>
      <c r="Y25" s="35">
        <f>SUM(Y20+Y24)</f>
        <v>1710819.3475927273</v>
      </c>
      <c r="Z25" s="1"/>
      <c r="AA25" s="35">
        <f>SUM(AA20+AA24)</f>
        <v>104554.37389090908</v>
      </c>
      <c r="AB25" s="35">
        <f>SUM(AB20+AB24)</f>
        <v>1638018.5242909088</v>
      </c>
      <c r="AC25" s="1"/>
      <c r="AD25" s="35">
        <f>SUM(AD20+AD24)</f>
        <v>99907.512829090905</v>
      </c>
      <c r="AE25" s="35">
        <f>SUM(AE20+AE24)</f>
        <v>1565217.7009890908</v>
      </c>
      <c r="AF25" s="1"/>
      <c r="AG25" s="35">
        <f>SUM(AG20+AG24)</f>
        <v>95260.651767272706</v>
      </c>
      <c r="AH25" s="35">
        <f>SUM(AH20+AH24)</f>
        <v>1492416.8776872724</v>
      </c>
      <c r="AI25" s="1"/>
      <c r="AJ25" s="35">
        <f>SUM(AJ20+AJ24)</f>
        <v>90613.790705454536</v>
      </c>
      <c r="AK25" s="35">
        <f>SUM(AK20+AK24)</f>
        <v>1419616.0543854544</v>
      </c>
      <c r="AL25" s="1"/>
      <c r="AM25" s="35">
        <f>SUM(AM20+AM24)</f>
        <v>85966.929643636366</v>
      </c>
      <c r="AN25" s="35">
        <f>SUM(AN20+AN24)</f>
        <v>1346815.2310836364</v>
      </c>
      <c r="AO25" s="1"/>
      <c r="AP25" s="35">
        <f>SUM(AP20+AP24)</f>
        <v>81320.068581818166</v>
      </c>
      <c r="AQ25" s="35">
        <f>SUM(AQ20+AQ24)</f>
        <v>1274014.407781818</v>
      </c>
      <c r="AR25" s="1"/>
      <c r="AS25" s="35">
        <f>SUM(AS20+AS24)</f>
        <v>76673.207519999996</v>
      </c>
      <c r="AT25" s="35">
        <f>SUM(AT20+AT24)</f>
        <v>1201213.5844799997</v>
      </c>
      <c r="AU25" s="1"/>
      <c r="AV25" s="35">
        <f>SUM(AV20+AV24)</f>
        <v>72026.346458181797</v>
      </c>
      <c r="AW25" s="35">
        <f>SUM(AW20+AW24)</f>
        <v>1128412.7611781813</v>
      </c>
    </row>
    <row r="26" spans="1:49" x14ac:dyDescent="0.25">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x14ac:dyDescent="0.25">
      <c r="A27" s="20" t="s">
        <v>59</v>
      </c>
      <c r="B27" s="54">
        <v>2015</v>
      </c>
      <c r="C27" s="54">
        <v>2020</v>
      </c>
      <c r="D27" s="54">
        <v>2025</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x14ac:dyDescent="0.25">
      <c r="A28" s="1" t="s">
        <v>62</v>
      </c>
      <c r="B28" s="60">
        <v>0.04</v>
      </c>
      <c r="C28" s="60">
        <v>0.04</v>
      </c>
      <c r="D28" s="60">
        <v>0.04</v>
      </c>
      <c r="F28" s="35">
        <f>F25*$B$28</f>
        <v>0</v>
      </c>
      <c r="G28" s="35">
        <f>G25*$B$28</f>
        <v>0</v>
      </c>
      <c r="H28" s="31"/>
      <c r="I28" s="35">
        <f>I25*$B$28</f>
        <v>0</v>
      </c>
      <c r="J28" s="35">
        <f>J25*$B$28</f>
        <v>0</v>
      </c>
      <c r="K28" s="31"/>
      <c r="L28" s="35">
        <f>L25*$B$28</f>
        <v>2509.3049733818179</v>
      </c>
      <c r="M28" s="35">
        <f>M25*$B$28</f>
        <v>39312.444582981814</v>
      </c>
      <c r="N28" s="31"/>
      <c r="O28" s="35">
        <f>O25*$B$28</f>
        <v>4925.6727255272726</v>
      </c>
      <c r="P28" s="35">
        <f>P25*$B$28</f>
        <v>77168.872699927277</v>
      </c>
      <c r="Q28" s="31"/>
      <c r="R28" s="35">
        <f>R25*$B$28</f>
        <v>4739.7982830545443</v>
      </c>
      <c r="S28" s="35">
        <f>S25*$B$28</f>
        <v>74256.83976785453</v>
      </c>
      <c r="T28" s="31"/>
      <c r="U28" s="35">
        <f>U25*$C$28</f>
        <v>4553.9238405818178</v>
      </c>
      <c r="V28" s="35">
        <f>V25*$C$28</f>
        <v>71344.806835781812</v>
      </c>
      <c r="W28" s="31"/>
      <c r="X28" s="35">
        <f>X25*$C$28</f>
        <v>4368.0493981090913</v>
      </c>
      <c r="Y28" s="35">
        <f>Y25*$C$28</f>
        <v>68432.773903709094</v>
      </c>
      <c r="Z28" s="31"/>
      <c r="AA28" s="35">
        <f>AA25*$C$28</f>
        <v>4182.1749556363629</v>
      </c>
      <c r="AB28" s="35">
        <f>AB25*$C$28</f>
        <v>65520.740971636355</v>
      </c>
      <c r="AC28" s="31"/>
      <c r="AD28" s="35">
        <f>AD25*$C$28</f>
        <v>3996.3005131636364</v>
      </c>
      <c r="AE28" s="35">
        <f>AE25*$C$28</f>
        <v>62608.708039563637</v>
      </c>
      <c r="AF28" s="31"/>
      <c r="AG28" s="35">
        <f>AG25*$C$28</f>
        <v>3810.4260706909081</v>
      </c>
      <c r="AH28" s="35">
        <f>AH25*$C$28</f>
        <v>59696.675107490897</v>
      </c>
      <c r="AI28" s="31"/>
      <c r="AJ28" s="35">
        <f>AJ25*$D$28</f>
        <v>3624.5516282181816</v>
      </c>
      <c r="AK28" s="35">
        <f>AK25*$D$28</f>
        <v>56784.642175418179</v>
      </c>
      <c r="AL28" s="31"/>
      <c r="AM28" s="35">
        <f>AM25*$D$28</f>
        <v>3438.6771857454546</v>
      </c>
      <c r="AN28" s="35">
        <f>AN25*$D$28</f>
        <v>53872.609243345454</v>
      </c>
      <c r="AO28" s="31"/>
      <c r="AP28" s="35">
        <f>AP25*$D$28</f>
        <v>3252.8027432727267</v>
      </c>
      <c r="AQ28" s="35">
        <f>AQ25*$D$28</f>
        <v>50960.576311272722</v>
      </c>
      <c r="AR28" s="31"/>
      <c r="AS28" s="35">
        <f>AS25*$D$28</f>
        <v>3066.9283007999998</v>
      </c>
      <c r="AT28" s="35">
        <f>AT25*$D$28</f>
        <v>48048.543379199989</v>
      </c>
      <c r="AU28" s="31"/>
      <c r="AV28" s="35">
        <f>AV25*$D$28</f>
        <v>2881.0538583272719</v>
      </c>
      <c r="AW28" s="35">
        <f>AW25*$D$28</f>
        <v>45136.51044712725</v>
      </c>
    </row>
    <row r="29" spans="1:49" x14ac:dyDescent="0.25">
      <c r="A29" s="1" t="s">
        <v>63</v>
      </c>
      <c r="B29" s="60">
        <v>0.56000000000000005</v>
      </c>
      <c r="C29" s="60">
        <v>0.56000000000000005</v>
      </c>
      <c r="D29" s="60">
        <v>0.56000000000000005</v>
      </c>
      <c r="F29" s="35">
        <f>F25*$B$29</f>
        <v>0</v>
      </c>
      <c r="G29" s="35">
        <f>G25*$B$29</f>
        <v>0</v>
      </c>
      <c r="H29" s="61"/>
      <c r="I29" s="35">
        <f>I25*$B$29</f>
        <v>0</v>
      </c>
      <c r="J29" s="35">
        <f>J25*$B$29</f>
        <v>0</v>
      </c>
      <c r="K29" s="61"/>
      <c r="L29" s="35">
        <f>L25*$B$29</f>
        <v>35130.269627345457</v>
      </c>
      <c r="M29" s="35">
        <f>M25*$B$29</f>
        <v>550374.22416174551</v>
      </c>
      <c r="N29" s="61"/>
      <c r="O29" s="35">
        <f>O25*$B$29</f>
        <v>68959.41815738182</v>
      </c>
      <c r="P29" s="35">
        <f>P25*$B$29</f>
        <v>1080364.2177989818</v>
      </c>
      <c r="Q29" s="61"/>
      <c r="R29" s="35">
        <f>R25*$B$29</f>
        <v>66357.175962763635</v>
      </c>
      <c r="S29" s="35">
        <f>S25*$B$29</f>
        <v>1039595.7567499635</v>
      </c>
      <c r="T29" s="61"/>
      <c r="U29" s="35">
        <f>U25*$C$29</f>
        <v>63754.933768145456</v>
      </c>
      <c r="V29" s="35">
        <f>V25*$C$29</f>
        <v>998827.29570094543</v>
      </c>
      <c r="W29" s="61"/>
      <c r="X29" s="35">
        <f>X25*$C$29</f>
        <v>61152.691573527278</v>
      </c>
      <c r="Y29" s="35">
        <f>Y25*$C$29</f>
        <v>958058.83465192735</v>
      </c>
      <c r="Z29" s="61"/>
      <c r="AA29" s="35">
        <f>AA25*$C$29</f>
        <v>58550.449378909085</v>
      </c>
      <c r="AB29" s="35">
        <f>AB25*$C$29</f>
        <v>917290.37360290904</v>
      </c>
      <c r="AC29" s="61"/>
      <c r="AD29" s="35">
        <f>AD25*$C$29</f>
        <v>55948.207184290914</v>
      </c>
      <c r="AE29" s="35">
        <f>AE25*$C$29</f>
        <v>876521.91255389096</v>
      </c>
      <c r="AF29" s="61"/>
      <c r="AG29" s="35">
        <f>AG25*$C$29</f>
        <v>53345.964989672721</v>
      </c>
      <c r="AH29" s="35">
        <f>AH25*$C$29</f>
        <v>835753.45150487265</v>
      </c>
      <c r="AI29" s="61"/>
      <c r="AJ29" s="35">
        <f>AJ25*$D$29</f>
        <v>50743.722795054542</v>
      </c>
      <c r="AK29" s="35">
        <f>AK25*$D$29</f>
        <v>794984.99045585457</v>
      </c>
      <c r="AL29" s="61"/>
      <c r="AM29" s="35">
        <f>AM25*$D$29</f>
        <v>48141.480600436371</v>
      </c>
      <c r="AN29" s="35">
        <f>AN25*$D$29</f>
        <v>754216.52940683649</v>
      </c>
      <c r="AO29" s="61"/>
      <c r="AP29" s="35">
        <f>AP25*$D$29</f>
        <v>45539.238405818178</v>
      </c>
      <c r="AQ29" s="35">
        <f>AQ25*$D$29</f>
        <v>713448.06835781818</v>
      </c>
      <c r="AR29" s="61"/>
      <c r="AS29" s="35">
        <f>AS25*$D$29</f>
        <v>42936.996211199999</v>
      </c>
      <c r="AT29" s="35">
        <f>AT25*$D$29</f>
        <v>672679.60730879987</v>
      </c>
      <c r="AU29" s="61"/>
      <c r="AV29" s="35">
        <f>AV25*$D$29</f>
        <v>40334.754016581814</v>
      </c>
      <c r="AW29" s="35">
        <f>AW25*$D$29</f>
        <v>631911.14625978156</v>
      </c>
    </row>
    <row r="30" spans="1:49" x14ac:dyDescent="0.25">
      <c r="A30" s="1" t="s">
        <v>64</v>
      </c>
      <c r="B30" s="60">
        <v>0.4</v>
      </c>
      <c r="C30" s="60">
        <v>0.4</v>
      </c>
      <c r="D30" s="60">
        <v>0.4</v>
      </c>
      <c r="F30" s="35">
        <f>F25*$B$30</f>
        <v>0</v>
      </c>
      <c r="G30" s="35">
        <f>G25*$B$30</f>
        <v>0</v>
      </c>
      <c r="H30" s="62"/>
      <c r="I30" s="35">
        <f>I25*$B$30</f>
        <v>0</v>
      </c>
      <c r="J30" s="35">
        <f>J25*$B$30</f>
        <v>0</v>
      </c>
      <c r="K30" s="62"/>
      <c r="L30" s="35">
        <f>L25*$B$30</f>
        <v>25093.049733818181</v>
      </c>
      <c r="M30" s="35">
        <f>M25*$B$30</f>
        <v>393124.4458298182</v>
      </c>
      <c r="N30" s="62"/>
      <c r="O30" s="35">
        <f>O25*$B$30</f>
        <v>49256.72725527273</v>
      </c>
      <c r="P30" s="35">
        <f>P25*$B$30</f>
        <v>771688.72699927271</v>
      </c>
      <c r="Q30" s="62"/>
      <c r="R30" s="35">
        <f>R25*$B$30</f>
        <v>47397.98283054545</v>
      </c>
      <c r="S30" s="35">
        <f>S25*$B$30</f>
        <v>742568.39767854533</v>
      </c>
      <c r="T30" s="62"/>
      <c r="U30" s="35">
        <f>U25*$C$30</f>
        <v>45539.238405818178</v>
      </c>
      <c r="V30" s="35">
        <f>V25*$C$30</f>
        <v>713448.06835781818</v>
      </c>
      <c r="W30" s="62"/>
      <c r="X30" s="35">
        <f>X25*$C$30</f>
        <v>43680.493981090913</v>
      </c>
      <c r="Y30" s="35">
        <f>Y25*$C$30</f>
        <v>684327.73903709091</v>
      </c>
      <c r="Z30" s="62"/>
      <c r="AA30" s="35">
        <f>AA25*$C$30</f>
        <v>41821.749556363633</v>
      </c>
      <c r="AB30" s="35">
        <f>AB25*$C$30</f>
        <v>655207.40971636353</v>
      </c>
      <c r="AC30" s="62"/>
      <c r="AD30" s="35">
        <f>AD25*$C$30</f>
        <v>39963.005131636368</v>
      </c>
      <c r="AE30" s="35">
        <f>AE25*$C$30</f>
        <v>626087.08039563638</v>
      </c>
      <c r="AF30" s="62"/>
      <c r="AG30" s="35">
        <f>AG25*$C$30</f>
        <v>38104.260706909081</v>
      </c>
      <c r="AH30" s="35">
        <f>AH25*$C$30</f>
        <v>596966.751074909</v>
      </c>
      <c r="AI30" s="62"/>
      <c r="AJ30" s="35">
        <f>AJ25*$D$30</f>
        <v>36245.516282181816</v>
      </c>
      <c r="AK30" s="35">
        <f>AK25*$D$30</f>
        <v>567846.42175418173</v>
      </c>
      <c r="AL30" s="62"/>
      <c r="AM30" s="35">
        <f>AM25*$D$30</f>
        <v>34386.771857454551</v>
      </c>
      <c r="AN30" s="35">
        <f>AN25*$D$30</f>
        <v>538726.09243345459</v>
      </c>
      <c r="AO30" s="62"/>
      <c r="AP30" s="35">
        <f>AP25*$D$30</f>
        <v>32528.027432727267</v>
      </c>
      <c r="AQ30" s="35">
        <f>AQ25*$D$30</f>
        <v>509605.7631127272</v>
      </c>
      <c r="AR30" s="62"/>
      <c r="AS30" s="35">
        <f>AS25*$D$30</f>
        <v>30669.283007999999</v>
      </c>
      <c r="AT30" s="35">
        <f>AT25*$D$30</f>
        <v>480485.43379199994</v>
      </c>
      <c r="AU30" s="62"/>
      <c r="AV30" s="35">
        <f>AV25*$D$30</f>
        <v>28810.538583272719</v>
      </c>
      <c r="AW30" s="35">
        <f>AW25*$D$30</f>
        <v>451365.10447127256</v>
      </c>
    </row>
    <row r="31" spans="1:49" x14ac:dyDescent="0.25">
      <c r="A31" s="1"/>
      <c r="B31" s="1"/>
      <c r="C31" s="1"/>
      <c r="D31" s="1"/>
      <c r="F31" s="63"/>
      <c r="G31" s="1"/>
      <c r="H31" s="1"/>
      <c r="I31" s="63"/>
      <c r="J31" s="1"/>
      <c r="K31" s="1"/>
      <c r="L31" s="63"/>
      <c r="M31" s="1"/>
      <c r="N31" s="1"/>
      <c r="O31" s="63"/>
      <c r="P31" s="1"/>
      <c r="Q31" s="1"/>
      <c r="R31" s="63"/>
      <c r="S31" s="1"/>
      <c r="T31" s="1"/>
      <c r="U31" s="63"/>
      <c r="V31" s="1"/>
      <c r="W31" s="1"/>
      <c r="X31" s="63"/>
      <c r="Y31" s="1"/>
      <c r="Z31" s="1"/>
      <c r="AA31" s="63"/>
      <c r="AB31" s="1"/>
      <c r="AC31" s="1"/>
      <c r="AD31" s="63"/>
      <c r="AE31" s="1"/>
      <c r="AF31" s="1"/>
      <c r="AG31" s="63"/>
      <c r="AH31" s="1"/>
      <c r="AI31" s="1"/>
      <c r="AJ31" s="63"/>
      <c r="AK31" s="1"/>
      <c r="AL31" s="1"/>
      <c r="AM31" s="63"/>
      <c r="AN31" s="1"/>
      <c r="AO31" s="1"/>
      <c r="AP31" s="63"/>
      <c r="AQ31" s="1"/>
      <c r="AR31" s="1"/>
      <c r="AS31" s="63"/>
      <c r="AT31" s="1"/>
      <c r="AU31" s="1"/>
      <c r="AV31" s="63"/>
      <c r="AW31" s="1"/>
    </row>
    <row r="32" spans="1:49" x14ac:dyDescent="0.25">
      <c r="A32" s="1" t="s">
        <v>65</v>
      </c>
      <c r="B32" s="56">
        <v>1.38E-2</v>
      </c>
      <c r="C32" s="56">
        <v>2.6100000000000002E-2</v>
      </c>
      <c r="D32" s="56">
        <v>5.2499999999999998E-2</v>
      </c>
      <c r="F32" s="35">
        <f t="shared" ref="F32:G34" si="0">F28*$B32</f>
        <v>0</v>
      </c>
      <c r="G32" s="35">
        <f t="shared" si="0"/>
        <v>0</v>
      </c>
      <c r="H32" s="64"/>
      <c r="I32" s="35">
        <f t="shared" ref="I32:J34" si="1">I28*$B32</f>
        <v>0</v>
      </c>
      <c r="J32" s="35">
        <f t="shared" si="1"/>
        <v>0</v>
      </c>
      <c r="K32" s="64"/>
      <c r="L32" s="35">
        <f t="shared" ref="L32:M34" si="2">L28*$B32</f>
        <v>34.628408632669085</v>
      </c>
      <c r="M32" s="35">
        <f t="shared" si="2"/>
        <v>542.511735245149</v>
      </c>
      <c r="N32" s="64"/>
      <c r="O32" s="35">
        <f t="shared" ref="O32:P34" si="3">O28*$B32</f>
        <v>67.974283612276366</v>
      </c>
      <c r="P32" s="35">
        <f t="shared" si="3"/>
        <v>1064.9304432589963</v>
      </c>
      <c r="Q32" s="64"/>
      <c r="R32" s="35">
        <f t="shared" ref="R32:S34" si="4">R28*$B32</f>
        <v>65.409216306152715</v>
      </c>
      <c r="S32" s="35">
        <f t="shared" si="4"/>
        <v>1024.7443887963925</v>
      </c>
      <c r="T32" s="64"/>
      <c r="U32" s="35">
        <f t="shared" ref="U32:V34" si="5">U28*$C32</f>
        <v>118.85741223918545</v>
      </c>
      <c r="V32" s="35">
        <f t="shared" si="5"/>
        <v>1862.0994584139055</v>
      </c>
      <c r="W32" s="64"/>
      <c r="X32" s="35">
        <f t="shared" ref="X32:Y34" si="6">X28*$C32</f>
        <v>114.0060892906473</v>
      </c>
      <c r="Y32" s="35">
        <f t="shared" si="6"/>
        <v>1786.0953988868075</v>
      </c>
      <c r="Z32" s="64"/>
      <c r="AA32" s="35">
        <f t="shared" ref="AA32:AB34" si="7">AA28*$C32</f>
        <v>109.15476634210908</v>
      </c>
      <c r="AB32" s="35">
        <f t="shared" si="7"/>
        <v>1710.0913393597089</v>
      </c>
      <c r="AC32" s="64"/>
      <c r="AD32" s="35">
        <f t="shared" ref="AD32:AE34" si="8">AD28*$C32</f>
        <v>104.30344339357092</v>
      </c>
      <c r="AE32" s="35">
        <f t="shared" si="8"/>
        <v>1634.0872798326111</v>
      </c>
      <c r="AF32" s="64"/>
      <c r="AG32" s="35">
        <f t="shared" ref="AG32:AH34" si="9">AG28*$C32</f>
        <v>99.452120445032705</v>
      </c>
      <c r="AH32" s="35">
        <f t="shared" si="9"/>
        <v>1558.0832203055124</v>
      </c>
      <c r="AI32" s="64"/>
      <c r="AJ32" s="35">
        <f t="shared" ref="AJ32:AK34" si="10">AJ28*$D32</f>
        <v>190.28896048145452</v>
      </c>
      <c r="AK32" s="35">
        <f t="shared" si="10"/>
        <v>2981.1937142094544</v>
      </c>
      <c r="AL32" s="64"/>
      <c r="AM32" s="35">
        <f t="shared" ref="AM32:AN34" si="11">AM28*$D32</f>
        <v>180.53055225163635</v>
      </c>
      <c r="AN32" s="35">
        <f t="shared" si="11"/>
        <v>2828.3119852756363</v>
      </c>
      <c r="AO32" s="64"/>
      <c r="AP32" s="35">
        <f t="shared" ref="AP32:AQ34" si="12">AP28*$D32</f>
        <v>170.77214402181815</v>
      </c>
      <c r="AQ32" s="35">
        <f t="shared" si="12"/>
        <v>2675.4302563418178</v>
      </c>
      <c r="AR32" s="64"/>
      <c r="AS32" s="35">
        <f t="shared" ref="AS32:AT34" si="13">AS28*$D32</f>
        <v>161.01373579199998</v>
      </c>
      <c r="AT32" s="35">
        <f t="shared" si="13"/>
        <v>2522.5485274079992</v>
      </c>
      <c r="AU32" s="64"/>
      <c r="AV32" s="35">
        <f t="shared" ref="AV32:AW34" si="14">AV28*$D32</f>
        <v>151.25532756218178</v>
      </c>
      <c r="AW32" s="35">
        <f t="shared" si="14"/>
        <v>2369.6667984741807</v>
      </c>
    </row>
    <row r="33" spans="1:51" x14ac:dyDescent="0.25">
      <c r="A33" s="1" t="s">
        <v>66</v>
      </c>
      <c r="B33" s="56">
        <v>4.2799999999999998E-2</v>
      </c>
      <c r="C33" s="56">
        <v>3.7100000000000001E-2</v>
      </c>
      <c r="D33" s="56">
        <v>3.9547993430507078E-2</v>
      </c>
      <c r="F33" s="35">
        <f t="shared" si="0"/>
        <v>0</v>
      </c>
      <c r="G33" s="35">
        <f t="shared" si="0"/>
        <v>0</v>
      </c>
      <c r="H33" s="64"/>
      <c r="I33" s="35">
        <f t="shared" si="1"/>
        <v>0</v>
      </c>
      <c r="J33" s="35">
        <f t="shared" si="1"/>
        <v>0</v>
      </c>
      <c r="K33" s="64"/>
      <c r="L33" s="35">
        <f t="shared" si="2"/>
        <v>1503.5755400503854</v>
      </c>
      <c r="M33" s="35">
        <f t="shared" si="2"/>
        <v>23556.016794122708</v>
      </c>
      <c r="N33" s="64"/>
      <c r="O33" s="35">
        <f t="shared" si="3"/>
        <v>2951.4630971359416</v>
      </c>
      <c r="P33" s="35">
        <f t="shared" si="3"/>
        <v>46239.588521796417</v>
      </c>
      <c r="Q33" s="64"/>
      <c r="R33" s="35">
        <f t="shared" si="4"/>
        <v>2840.0871312062836</v>
      </c>
      <c r="S33" s="35">
        <f t="shared" si="4"/>
        <v>44494.698388898432</v>
      </c>
      <c r="T33" s="64"/>
      <c r="U33" s="35">
        <f t="shared" si="5"/>
        <v>2365.3080427981963</v>
      </c>
      <c r="V33" s="35">
        <f t="shared" si="5"/>
        <v>37056.492670505075</v>
      </c>
      <c r="W33" s="64"/>
      <c r="X33" s="35">
        <f t="shared" si="6"/>
        <v>2268.764857377862</v>
      </c>
      <c r="Y33" s="35">
        <f t="shared" si="6"/>
        <v>35543.982765586508</v>
      </c>
      <c r="Z33" s="64"/>
      <c r="AA33" s="35">
        <f t="shared" si="7"/>
        <v>2172.2216719575272</v>
      </c>
      <c r="AB33" s="35">
        <f t="shared" si="7"/>
        <v>34031.472860667927</v>
      </c>
      <c r="AC33" s="64"/>
      <c r="AD33" s="35">
        <f t="shared" si="8"/>
        <v>2075.6784865371928</v>
      </c>
      <c r="AE33" s="35">
        <f t="shared" si="8"/>
        <v>32518.962955749357</v>
      </c>
      <c r="AF33" s="64"/>
      <c r="AG33" s="35">
        <f t="shared" si="9"/>
        <v>1979.135301116858</v>
      </c>
      <c r="AH33" s="35">
        <f t="shared" si="9"/>
        <v>31006.453050830776</v>
      </c>
      <c r="AI33" s="64"/>
      <c r="AJ33" s="35">
        <f t="shared" si="10"/>
        <v>2006.8124157382892</v>
      </c>
      <c r="AK33" s="35">
        <f t="shared" si="10"/>
        <v>31440.061179899869</v>
      </c>
      <c r="AL33" s="64"/>
      <c r="AM33" s="35">
        <f t="shared" si="11"/>
        <v>1903.8989585209415</v>
      </c>
      <c r="AN33" s="35">
        <f t="shared" si="11"/>
        <v>29827.750350161419</v>
      </c>
      <c r="AO33" s="64"/>
      <c r="AP33" s="35">
        <f t="shared" si="12"/>
        <v>1800.9855013035929</v>
      </c>
      <c r="AQ33" s="35">
        <f t="shared" si="12"/>
        <v>28215.439520422959</v>
      </c>
      <c r="AR33" s="64"/>
      <c r="AS33" s="35">
        <f t="shared" si="13"/>
        <v>1698.0720440862449</v>
      </c>
      <c r="AT33" s="35">
        <f t="shared" si="13"/>
        <v>26603.128690684498</v>
      </c>
      <c r="AU33" s="64"/>
      <c r="AV33" s="35">
        <f t="shared" si="14"/>
        <v>1595.1585868688965</v>
      </c>
      <c r="AW33" s="35">
        <f>AW29*$D33</f>
        <v>24990.817860946037</v>
      </c>
    </row>
    <row r="34" spans="1:51" x14ac:dyDescent="0.25">
      <c r="A34" s="1" t="s">
        <v>67</v>
      </c>
      <c r="B34" s="56">
        <v>9.2999999999999999E-2</v>
      </c>
      <c r="C34" s="56">
        <v>8.5199999999999998E-2</v>
      </c>
      <c r="D34" s="56">
        <v>9.3600000000000003E-2</v>
      </c>
      <c r="F34" s="35">
        <f t="shared" si="0"/>
        <v>0</v>
      </c>
      <c r="G34" s="35">
        <f t="shared" si="0"/>
        <v>0</v>
      </c>
      <c r="H34" s="64"/>
      <c r="I34" s="35">
        <f t="shared" si="1"/>
        <v>0</v>
      </c>
      <c r="J34" s="35">
        <f t="shared" si="1"/>
        <v>0</v>
      </c>
      <c r="K34" s="64"/>
      <c r="L34" s="35">
        <f t="shared" si="2"/>
        <v>2333.653625245091</v>
      </c>
      <c r="M34" s="35">
        <f t="shared" si="2"/>
        <v>36560.573462173095</v>
      </c>
      <c r="N34" s="64"/>
      <c r="O34" s="35">
        <f t="shared" si="3"/>
        <v>4580.8756347403641</v>
      </c>
      <c r="P34" s="35">
        <f t="shared" si="3"/>
        <v>71767.051610932365</v>
      </c>
      <c r="Q34" s="64"/>
      <c r="R34" s="35">
        <f t="shared" si="4"/>
        <v>4408.0124032407266</v>
      </c>
      <c r="S34" s="35">
        <f t="shared" si="4"/>
        <v>69058.860984104715</v>
      </c>
      <c r="T34" s="64"/>
      <c r="U34" s="35">
        <f t="shared" si="5"/>
        <v>3879.9431121757088</v>
      </c>
      <c r="V34" s="35">
        <f t="shared" si="5"/>
        <v>60785.77542408611</v>
      </c>
      <c r="W34" s="64"/>
      <c r="X34" s="35">
        <f t="shared" si="6"/>
        <v>3721.5780871889456</v>
      </c>
      <c r="Y34" s="35">
        <f t="shared" si="6"/>
        <v>58304.723365960148</v>
      </c>
      <c r="Z34" s="64"/>
      <c r="AA34" s="35">
        <f t="shared" si="7"/>
        <v>3563.2130622021814</v>
      </c>
      <c r="AB34" s="35">
        <f t="shared" si="7"/>
        <v>55823.671307834171</v>
      </c>
      <c r="AC34" s="64"/>
      <c r="AD34" s="35">
        <f t="shared" si="8"/>
        <v>3404.8480372154186</v>
      </c>
      <c r="AE34" s="35">
        <f t="shared" si="8"/>
        <v>53342.619249708216</v>
      </c>
      <c r="AF34" s="64"/>
      <c r="AG34" s="35">
        <f t="shared" si="9"/>
        <v>3246.4830122286535</v>
      </c>
      <c r="AH34" s="35">
        <f t="shared" si="9"/>
        <v>50861.567191582246</v>
      </c>
      <c r="AI34" s="64"/>
      <c r="AJ34" s="35">
        <f t="shared" si="10"/>
        <v>3392.5803240122182</v>
      </c>
      <c r="AK34" s="35">
        <f t="shared" si="10"/>
        <v>53150.425076191415</v>
      </c>
      <c r="AL34" s="64"/>
      <c r="AM34" s="35">
        <f t="shared" si="11"/>
        <v>3218.601845857746</v>
      </c>
      <c r="AN34" s="35">
        <f t="shared" si="11"/>
        <v>50424.762251771353</v>
      </c>
      <c r="AO34" s="64"/>
      <c r="AP34" s="35">
        <f t="shared" si="12"/>
        <v>3044.6233677032724</v>
      </c>
      <c r="AQ34" s="35">
        <f t="shared" si="12"/>
        <v>47699.09942735127</v>
      </c>
      <c r="AR34" s="64"/>
      <c r="AS34" s="35">
        <f t="shared" si="13"/>
        <v>2870.6448895488002</v>
      </c>
      <c r="AT34" s="35">
        <f t="shared" si="13"/>
        <v>44973.436602931193</v>
      </c>
      <c r="AU34" s="64"/>
      <c r="AV34" s="35">
        <f t="shared" si="14"/>
        <v>2696.6664113943266</v>
      </c>
      <c r="AW34" s="35">
        <f t="shared" si="14"/>
        <v>42247.773778511109</v>
      </c>
    </row>
    <row r="35" spans="1:51" x14ac:dyDescent="0.25">
      <c r="A35" s="65" t="s">
        <v>68</v>
      </c>
      <c r="B35" s="65"/>
      <c r="C35" s="1"/>
      <c r="D35" s="1"/>
      <c r="E35" s="1"/>
      <c r="F35" s="66">
        <f>SUM(F32:F34)</f>
        <v>0</v>
      </c>
      <c r="G35" s="66">
        <f>SUM(G32:G34)</f>
        <v>0</v>
      </c>
      <c r="H35" s="1"/>
      <c r="I35" s="66">
        <f>SUM(I32:I34)</f>
        <v>0</v>
      </c>
      <c r="J35" s="66">
        <f>SUM(J32:J34)</f>
        <v>0</v>
      </c>
      <c r="K35" s="1"/>
      <c r="L35" s="66">
        <f>SUM(L32:L34)</f>
        <v>3871.8575739281455</v>
      </c>
      <c r="M35" s="66">
        <f>SUM(M32:M34)</f>
        <v>60659.101991540956</v>
      </c>
      <c r="N35" s="1"/>
      <c r="O35" s="66">
        <f>SUM(O32:O34)</f>
        <v>7600.3130154885821</v>
      </c>
      <c r="P35" s="66">
        <f>SUM(P32:P34)</f>
        <v>119071.57057598777</v>
      </c>
      <c r="Q35" s="1"/>
      <c r="R35" s="66">
        <f>SUM(R32:R34)</f>
        <v>7313.5087507531625</v>
      </c>
      <c r="S35" s="66">
        <f>SUM(S32:S34)</f>
        <v>114578.30376179953</v>
      </c>
      <c r="T35" s="1"/>
      <c r="U35" s="66">
        <f>SUM(U32:U34)</f>
        <v>6364.1085672130903</v>
      </c>
      <c r="V35" s="66">
        <f>SUM(V32:V34)</f>
        <v>99704.367553005082</v>
      </c>
      <c r="W35" s="1"/>
      <c r="X35" s="66">
        <f>SUM(X32:X34)</f>
        <v>6104.3490338574547</v>
      </c>
      <c r="Y35" s="66">
        <f>SUM(Y32:Y34)</f>
        <v>95634.801530433469</v>
      </c>
      <c r="Z35" s="1"/>
      <c r="AA35" s="66">
        <f>SUM(AA32:AA34)</f>
        <v>5844.5895005018174</v>
      </c>
      <c r="AB35" s="66">
        <f>SUM(AB32:AB34)</f>
        <v>91565.235507861798</v>
      </c>
      <c r="AC35" s="1"/>
      <c r="AD35" s="66">
        <f>SUM(AD32:AD34)</f>
        <v>5584.8299671461828</v>
      </c>
      <c r="AE35" s="66">
        <f>SUM(AE32:AE34)</f>
        <v>87495.669485290186</v>
      </c>
      <c r="AF35" s="1"/>
      <c r="AG35" s="66">
        <f>SUM(AG32:AG34)</f>
        <v>5325.0704337905445</v>
      </c>
      <c r="AH35" s="66">
        <f>SUM(AH32:AH34)</f>
        <v>83426.103462718544</v>
      </c>
      <c r="AI35" s="1"/>
      <c r="AJ35" s="66">
        <f>SUM(AJ32:AJ34)</f>
        <v>5589.6817002319622</v>
      </c>
      <c r="AK35" s="66">
        <f>SUM(AK32:AK34)</f>
        <v>87571.679970300742</v>
      </c>
      <c r="AL35" s="1"/>
      <c r="AM35" s="66">
        <f>SUM(AM32:AM34)</f>
        <v>5303.0313566303239</v>
      </c>
      <c r="AN35" s="66">
        <f>SUM(AN32:AN34)</f>
        <v>83080.824587208408</v>
      </c>
      <c r="AO35" s="1"/>
      <c r="AP35" s="66">
        <f>SUM(AP32:AP34)</f>
        <v>5016.3810130286838</v>
      </c>
      <c r="AQ35" s="66">
        <f>SUM(AQ32:AQ34)</f>
        <v>78589.969204116045</v>
      </c>
      <c r="AR35" s="1"/>
      <c r="AS35" s="66">
        <f>SUM(AS32:AS34)</f>
        <v>4729.7306694270446</v>
      </c>
      <c r="AT35" s="66">
        <f>SUM(AT32:AT34)</f>
        <v>74099.113821023697</v>
      </c>
      <c r="AU35" s="1"/>
      <c r="AV35" s="66">
        <f>SUM(AV32:AV34)</f>
        <v>4443.0803258254045</v>
      </c>
      <c r="AW35" s="66">
        <f>SUM(AW32:AW34)</f>
        <v>69608.258437931334</v>
      </c>
    </row>
    <row r="36" spans="1:5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51" x14ac:dyDescent="0.25">
      <c r="A37" s="1" t="s">
        <v>69</v>
      </c>
      <c r="B37" s="1"/>
      <c r="C37" s="1"/>
      <c r="D37" s="1"/>
      <c r="E37" s="1"/>
      <c r="F37" s="67">
        <f>F21+F22</f>
        <v>0</v>
      </c>
      <c r="G37" s="35">
        <f>G22</f>
        <v>0</v>
      </c>
      <c r="H37" s="1"/>
      <c r="I37" s="67">
        <f>I21+I22</f>
        <v>0</v>
      </c>
      <c r="J37" s="35">
        <f>J22</f>
        <v>0</v>
      </c>
      <c r="K37" s="1"/>
      <c r="L37" s="67">
        <f>L21+L22</f>
        <v>0</v>
      </c>
      <c r="M37" s="35">
        <f>M22</f>
        <v>0</v>
      </c>
      <c r="N37" s="1"/>
      <c r="O37" s="67">
        <f>O21+O22</f>
        <v>0</v>
      </c>
      <c r="P37" s="35">
        <f>P22</f>
        <v>0</v>
      </c>
      <c r="Q37" s="1"/>
      <c r="R37" s="67">
        <f>R21+R22</f>
        <v>0</v>
      </c>
      <c r="S37" s="35">
        <f>S22</f>
        <v>0</v>
      </c>
      <c r="T37" s="1"/>
      <c r="U37" s="67">
        <f>U21+U22</f>
        <v>0</v>
      </c>
      <c r="V37" s="35">
        <f>V22</f>
        <v>0</v>
      </c>
      <c r="W37" s="1"/>
      <c r="X37" s="67">
        <f>X21+X22</f>
        <v>0</v>
      </c>
      <c r="Y37" s="35">
        <f>Y22</f>
        <v>0</v>
      </c>
      <c r="Z37" s="1"/>
      <c r="AA37" s="67">
        <f>AA21+AA22</f>
        <v>0</v>
      </c>
      <c r="AB37" s="35">
        <f>AB22</f>
        <v>0</v>
      </c>
      <c r="AC37" s="1"/>
      <c r="AD37" s="67">
        <f>AD21+AD22</f>
        <v>0</v>
      </c>
      <c r="AE37" s="35">
        <f>AE22</f>
        <v>0</v>
      </c>
      <c r="AF37" s="1"/>
      <c r="AG37" s="67">
        <f>AG21+AG22</f>
        <v>0</v>
      </c>
      <c r="AH37" s="35">
        <f>AH22</f>
        <v>0</v>
      </c>
      <c r="AI37" s="1"/>
      <c r="AJ37" s="67">
        <f>AJ21+AJ22</f>
        <v>0</v>
      </c>
      <c r="AK37" s="35">
        <f>AK22</f>
        <v>0</v>
      </c>
      <c r="AL37" s="1"/>
      <c r="AM37" s="67">
        <f>AM21+AM22</f>
        <v>0</v>
      </c>
      <c r="AN37" s="35">
        <f>AN22</f>
        <v>0</v>
      </c>
      <c r="AO37" s="1"/>
      <c r="AP37" s="67">
        <f>AP21+AP22</f>
        <v>0</v>
      </c>
      <c r="AQ37" s="35">
        <f>AQ22</f>
        <v>0</v>
      </c>
      <c r="AR37" s="1"/>
      <c r="AS37" s="67">
        <f>AS21+AS22</f>
        <v>0</v>
      </c>
      <c r="AT37" s="35">
        <f>AT22</f>
        <v>0</v>
      </c>
      <c r="AU37" s="1"/>
      <c r="AV37" s="67">
        <f>AV21+AV22</f>
        <v>0</v>
      </c>
      <c r="AW37" s="35">
        <f>AW22</f>
        <v>0</v>
      </c>
    </row>
    <row r="38" spans="1:51" x14ac:dyDescent="0.25">
      <c r="A38" s="1" t="s">
        <v>70</v>
      </c>
      <c r="B38" s="1"/>
      <c r="C38" s="37"/>
      <c r="D38" s="37"/>
      <c r="E38" s="48">
        <f>+F77+F78</f>
        <v>0</v>
      </c>
      <c r="F38" s="35">
        <f>E38*F$19</f>
        <v>0</v>
      </c>
      <c r="G38" s="35">
        <f>E38*G$19</f>
        <v>0</v>
      </c>
      <c r="H38" s="48">
        <f>+G77+G78</f>
        <v>0</v>
      </c>
      <c r="I38" s="35">
        <f>H38*I$19</f>
        <v>0</v>
      </c>
      <c r="J38" s="35">
        <f>H38*J$19</f>
        <v>0</v>
      </c>
      <c r="K38" s="48">
        <f>+H77+H78</f>
        <v>38723.842181818181</v>
      </c>
      <c r="L38" s="35">
        <f>K38*L$19</f>
        <v>2323.430530909091</v>
      </c>
      <c r="M38" s="35">
        <f>K38*M$19</f>
        <v>36400.411650909089</v>
      </c>
      <c r="N38" s="48">
        <f>+I77+I78</f>
        <v>77447.684363636363</v>
      </c>
      <c r="O38" s="35">
        <f>N38*O$19</f>
        <v>4646.861061818182</v>
      </c>
      <c r="P38" s="35">
        <f>N38*P$19</f>
        <v>72800.823301818178</v>
      </c>
      <c r="Q38" s="48">
        <f>+J77+J78</f>
        <v>77447.684363636363</v>
      </c>
      <c r="R38" s="35">
        <f>Q38*R$19</f>
        <v>4646.861061818182</v>
      </c>
      <c r="S38" s="35">
        <f>Q38*S$19</f>
        <v>72800.823301818178</v>
      </c>
      <c r="T38" s="48">
        <f>+K77+K78</f>
        <v>77447.684363636363</v>
      </c>
      <c r="U38" s="35">
        <f>T38*U$19</f>
        <v>4646.861061818182</v>
      </c>
      <c r="V38" s="35">
        <f>T38*V$19</f>
        <v>72800.823301818178</v>
      </c>
      <c r="W38" s="48">
        <f>+L77+L78</f>
        <v>77447.684363636363</v>
      </c>
      <c r="X38" s="35">
        <f>W38*X$19</f>
        <v>4646.861061818182</v>
      </c>
      <c r="Y38" s="35">
        <f>W38*Y$19</f>
        <v>72800.823301818178</v>
      </c>
      <c r="Z38" s="48">
        <f>+M77+M78</f>
        <v>77447.684363636363</v>
      </c>
      <c r="AA38" s="35">
        <f>Z38*AA$19</f>
        <v>4646.861061818182</v>
      </c>
      <c r="AB38" s="35">
        <f>Z38*AB$19</f>
        <v>72800.823301818178</v>
      </c>
      <c r="AC38" s="48">
        <f>+N77+N78</f>
        <v>77447.684363636363</v>
      </c>
      <c r="AD38" s="35">
        <f>AC38*AD$19</f>
        <v>4646.861061818182</v>
      </c>
      <c r="AE38" s="35">
        <f>AC38*AE$19</f>
        <v>72800.823301818178</v>
      </c>
      <c r="AF38" s="48">
        <f>+O77+O78</f>
        <v>77447.684363636363</v>
      </c>
      <c r="AG38" s="35">
        <f>AF38*AG$19</f>
        <v>4646.861061818182</v>
      </c>
      <c r="AH38" s="35">
        <f>AF38*AH$19</f>
        <v>72800.823301818178</v>
      </c>
      <c r="AI38" s="48">
        <f>+P77+P78</f>
        <v>77447.684363636363</v>
      </c>
      <c r="AJ38" s="35">
        <f>AI38*AJ$19</f>
        <v>4646.861061818182</v>
      </c>
      <c r="AK38" s="35">
        <f>AI38*AK$19</f>
        <v>72800.823301818178</v>
      </c>
      <c r="AL38" s="48">
        <f>+Q77+Q78</f>
        <v>77447.684363636363</v>
      </c>
      <c r="AM38" s="35">
        <f>AL38*AM$19</f>
        <v>4646.861061818182</v>
      </c>
      <c r="AN38" s="35">
        <f>AL38*AN$19</f>
        <v>72800.823301818178</v>
      </c>
      <c r="AO38" s="48">
        <f>+R77+R78</f>
        <v>77447.684363636363</v>
      </c>
      <c r="AP38" s="35">
        <f>AO38*AP$19</f>
        <v>4646.861061818182</v>
      </c>
      <c r="AQ38" s="35">
        <f>AO38*AQ$19</f>
        <v>72800.823301818178</v>
      </c>
      <c r="AR38" s="48">
        <f>+S77+S78</f>
        <v>77447.684363636363</v>
      </c>
      <c r="AS38" s="35">
        <f>AR38*AS$19</f>
        <v>4646.861061818182</v>
      </c>
      <c r="AT38" s="35">
        <f>AR38*AT$19</f>
        <v>72800.823301818178</v>
      </c>
      <c r="AU38" s="48">
        <f>+T77+T78</f>
        <v>77447.684363636363</v>
      </c>
      <c r="AV38" s="35">
        <f>AU38*AV$19</f>
        <v>4646.861061818182</v>
      </c>
      <c r="AW38" s="35">
        <f>AU38*AW$19</f>
        <v>72800.823301818178</v>
      </c>
    </row>
    <row r="39" spans="1:51" x14ac:dyDescent="0.25">
      <c r="A39" s="1" t="s">
        <v>71</v>
      </c>
      <c r="B39" s="1"/>
      <c r="C39" s="37"/>
      <c r="D39" s="37"/>
      <c r="E39" s="1"/>
      <c r="F39" s="48">
        <f>+F66</f>
        <v>0</v>
      </c>
      <c r="G39" s="48">
        <f>+G66</f>
        <v>0</v>
      </c>
      <c r="H39" s="1"/>
      <c r="I39" s="48">
        <f>+I66</f>
        <v>0</v>
      </c>
      <c r="J39" s="48">
        <f>+J66</f>
        <v>0</v>
      </c>
      <c r="K39" s="1"/>
      <c r="L39" s="48">
        <f>+L66</f>
        <v>-163.85401107366229</v>
      </c>
      <c r="M39" s="48">
        <f>+M66</f>
        <v>-2567.0461734873716</v>
      </c>
      <c r="N39" s="1"/>
      <c r="O39" s="48">
        <f>+O66</f>
        <v>-211.43533944270069</v>
      </c>
      <c r="P39" s="48">
        <f>+P66</f>
        <v>-3312.4869846023062</v>
      </c>
      <c r="Q39" s="1"/>
      <c r="R39" s="48">
        <f>+R66</f>
        <v>9.3152178074600247</v>
      </c>
      <c r="S39" s="48">
        <f>+S66</f>
        <v>145.9384123168733</v>
      </c>
      <c r="T39" s="1"/>
      <c r="U39" s="48">
        <f>+U66</f>
        <v>79.352252528467815</v>
      </c>
      <c r="V39" s="48">
        <f>+V66</f>
        <v>1243.1852896126727</v>
      </c>
      <c r="W39" s="37"/>
      <c r="X39" s="48">
        <f>+X66</f>
        <v>261.84967350602489</v>
      </c>
      <c r="Y39" s="48">
        <f>+Y66</f>
        <v>4102.3115515943864</v>
      </c>
      <c r="Z39" s="37"/>
      <c r="AA39" s="48">
        <f>+AA66</f>
        <v>425.17949328194919</v>
      </c>
      <c r="AB39" s="48">
        <f>+AB66</f>
        <v>6661.145394750527</v>
      </c>
      <c r="AC39" s="37"/>
      <c r="AD39" s="48">
        <f>+AD66</f>
        <v>570.87511995237173</v>
      </c>
      <c r="AE39" s="48">
        <f>+AE66</f>
        <v>8943.7102125871515</v>
      </c>
      <c r="AF39" s="37"/>
      <c r="AG39" s="48">
        <f>+AG66</f>
        <v>700.34728896573279</v>
      </c>
      <c r="AH39" s="48">
        <f>+AH66</f>
        <v>10972.107527129809</v>
      </c>
      <c r="AI39" s="37"/>
      <c r="AJ39" s="48">
        <f>+AJ66</f>
        <v>924.66601196063368</v>
      </c>
      <c r="AK39" s="48">
        <f>+AK66</f>
        <v>14486.434187383262</v>
      </c>
      <c r="AL39" s="37"/>
      <c r="AM39" s="48">
        <f>+AM66</f>
        <v>1019.8517251108165</v>
      </c>
      <c r="AN39" s="48">
        <f>+AN66</f>
        <v>15977.677026736121</v>
      </c>
      <c r="AO39" s="37"/>
      <c r="AP39" s="48">
        <f>+AP66</f>
        <v>1102.4044264649358</v>
      </c>
      <c r="AQ39" s="48">
        <f>+AQ66</f>
        <v>17271.002681283997</v>
      </c>
      <c r="AR39" s="37"/>
      <c r="AS39" s="48">
        <f>+AS66</f>
        <v>1173.3347569666796</v>
      </c>
      <c r="AT39" s="48">
        <f>+AT66</f>
        <v>18382.244525811308</v>
      </c>
      <c r="AU39" s="37"/>
      <c r="AV39" s="48">
        <f>+AV66</f>
        <v>1233.5725062842359</v>
      </c>
      <c r="AW39" s="48">
        <f>+AW66</f>
        <v>19325.969265119689</v>
      </c>
    </row>
    <row r="40" spans="1:5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51" ht="15.75" thickBot="1" x14ac:dyDescent="0.3">
      <c r="A41" s="3" t="s">
        <v>72</v>
      </c>
      <c r="B41" s="3"/>
      <c r="C41" s="1"/>
      <c r="D41" s="1"/>
      <c r="E41" s="1"/>
      <c r="F41" s="68">
        <f>SUM(F35:F39)</f>
        <v>0</v>
      </c>
      <c r="G41" s="68">
        <f>SUM(G35:G39)</f>
        <v>0</v>
      </c>
      <c r="H41" s="1"/>
      <c r="I41" s="68">
        <f>SUM(I35:I39)</f>
        <v>0</v>
      </c>
      <c r="J41" s="68">
        <f>SUM(J35:J39)</f>
        <v>0</v>
      </c>
      <c r="K41" s="1"/>
      <c r="L41" s="68">
        <f>SUM(L35:L39)</f>
        <v>6031.4340937635743</v>
      </c>
      <c r="M41" s="68">
        <f>SUM(M35:M39)</f>
        <v>94492.46746896267</v>
      </c>
      <c r="N41" s="1"/>
      <c r="O41" s="68">
        <f>SUM(O35:O39)</f>
        <v>12035.738737864065</v>
      </c>
      <c r="P41" s="68">
        <f>SUM(P35:P39)</f>
        <v>188559.90689320368</v>
      </c>
      <c r="Q41" s="1"/>
      <c r="R41" s="68">
        <f>SUM(R35:R39)</f>
        <v>11969.685030378805</v>
      </c>
      <c r="S41" s="68">
        <f>SUM(S35:S39)</f>
        <v>187525.06547593456</v>
      </c>
      <c r="T41" s="1"/>
      <c r="U41" s="68">
        <f>SUM(U35:U39)</f>
        <v>11090.321881559739</v>
      </c>
      <c r="V41" s="68">
        <f>SUM(V35:V39)</f>
        <v>173748.37614443596</v>
      </c>
      <c r="W41" s="1"/>
      <c r="X41" s="68">
        <f>SUM(X35:X39)</f>
        <v>11013.059769181662</v>
      </c>
      <c r="Y41" s="68">
        <f>SUM(Y35:Y39)</f>
        <v>172537.93638384601</v>
      </c>
      <c r="Z41" s="1"/>
      <c r="AA41" s="68">
        <f>SUM(AA35:AA39)</f>
        <v>10916.630055601947</v>
      </c>
      <c r="AB41" s="68">
        <f>SUM(AB35:AB39)</f>
        <v>171027.20420443051</v>
      </c>
      <c r="AC41" s="1"/>
      <c r="AD41" s="68">
        <f>SUM(AD35:AD39)</f>
        <v>10802.566148916736</v>
      </c>
      <c r="AE41" s="68">
        <f>SUM(AE35:AE39)</f>
        <v>169240.2029996955</v>
      </c>
      <c r="AF41" s="1"/>
      <c r="AG41" s="68">
        <f>SUM(AG35:AG39)</f>
        <v>10672.278784574459</v>
      </c>
      <c r="AH41" s="68">
        <f>SUM(AH35:AH39)</f>
        <v>167199.03429166652</v>
      </c>
      <c r="AI41" s="1"/>
      <c r="AJ41" s="68">
        <f>SUM(AJ35:AJ39)</f>
        <v>11161.208774010776</v>
      </c>
      <c r="AK41" s="68">
        <f>SUM(AK35:AK39)</f>
        <v>174858.93745950219</v>
      </c>
      <c r="AL41" s="1"/>
      <c r="AM41" s="68">
        <f>SUM(AM35:AM39)</f>
        <v>10969.744143559323</v>
      </c>
      <c r="AN41" s="68">
        <f>SUM(AN35:AN39)</f>
        <v>171859.3249157627</v>
      </c>
      <c r="AO41" s="1"/>
      <c r="AP41" s="68">
        <f>SUM(AP35:AP39)</f>
        <v>10765.646501311801</v>
      </c>
      <c r="AQ41" s="68">
        <f>SUM(AQ35:AQ39)</f>
        <v>168661.79518721823</v>
      </c>
      <c r="AR41" s="1"/>
      <c r="AS41" s="68">
        <f>SUM(AS35:AS39)</f>
        <v>10549.926488211906</v>
      </c>
      <c r="AT41" s="68">
        <f>SUM(AT35:AT39)</f>
        <v>165282.1816486532</v>
      </c>
      <c r="AU41" s="1"/>
      <c r="AV41" s="68">
        <f>SUM(AV35:AV39)</f>
        <v>10323.513893927822</v>
      </c>
      <c r="AW41" s="68">
        <f>SUM(AW35:AW39)</f>
        <v>161735.05100486922</v>
      </c>
    </row>
    <row r="42" spans="1:51" x14ac:dyDescent="0.25">
      <c r="A42" s="1"/>
      <c r="B42" s="1"/>
      <c r="C42" s="69"/>
      <c r="D42" s="69"/>
      <c r="E42" s="1"/>
      <c r="F42" s="35"/>
      <c r="G42" s="35"/>
      <c r="H42" s="1"/>
      <c r="I42" s="35"/>
      <c r="J42" s="35"/>
      <c r="K42" s="1"/>
      <c r="L42" s="35"/>
      <c r="M42" s="35"/>
      <c r="N42" s="1"/>
      <c r="O42" s="35"/>
      <c r="P42" s="35"/>
      <c r="Q42" s="1"/>
      <c r="R42" s="35"/>
      <c r="S42" s="35"/>
      <c r="T42" s="1"/>
      <c r="U42" s="35"/>
      <c r="V42" s="35"/>
      <c r="W42" s="1"/>
      <c r="X42" s="35"/>
      <c r="Y42" s="35"/>
      <c r="Z42" s="1"/>
      <c r="AA42" s="35"/>
      <c r="AB42" s="35"/>
      <c r="AC42" s="1"/>
      <c r="AD42" s="35"/>
      <c r="AE42" s="35"/>
      <c r="AF42" s="1"/>
      <c r="AG42" s="35"/>
      <c r="AH42" s="35"/>
      <c r="AI42" s="1"/>
      <c r="AJ42" s="35"/>
      <c r="AK42" s="35"/>
      <c r="AL42" s="1"/>
      <c r="AM42" s="35"/>
      <c r="AN42" s="35"/>
      <c r="AO42" s="1"/>
      <c r="AP42" s="35"/>
      <c r="AQ42" s="35"/>
      <c r="AR42" s="1"/>
      <c r="AS42" s="35"/>
      <c r="AT42" s="35"/>
      <c r="AU42" s="1"/>
      <c r="AV42" s="35"/>
      <c r="AW42" s="35"/>
    </row>
    <row r="43" spans="1:51" x14ac:dyDescent="0.25">
      <c r="A43" s="1"/>
      <c r="B43" s="1"/>
      <c r="C43" s="70"/>
      <c r="D43" s="70"/>
      <c r="E43" s="1"/>
      <c r="F43" s="35"/>
      <c r="G43" s="1"/>
      <c r="H43" s="1"/>
      <c r="I43" s="35"/>
      <c r="J43" s="1"/>
      <c r="K43" s="1"/>
      <c r="L43" s="35"/>
      <c r="M43" s="1"/>
      <c r="N43" s="1"/>
      <c r="O43" s="35"/>
      <c r="P43" s="1"/>
      <c r="Q43" s="1"/>
      <c r="R43" s="35"/>
      <c r="S43" s="1"/>
      <c r="T43" s="1"/>
      <c r="U43" s="35"/>
      <c r="V43" s="1"/>
      <c r="W43" s="35"/>
      <c r="X43" s="1"/>
      <c r="Y43" s="35"/>
      <c r="Z43" s="35"/>
      <c r="AA43" s="1"/>
      <c r="AB43" s="35"/>
      <c r="AC43" s="35"/>
      <c r="AD43" s="1"/>
      <c r="AE43" s="35"/>
      <c r="AF43" s="35"/>
      <c r="AG43" s="1"/>
      <c r="AH43" s="35"/>
      <c r="AI43" s="35"/>
      <c r="AJ43" s="1"/>
      <c r="AK43" s="35"/>
      <c r="AL43" s="35"/>
      <c r="AM43" s="1"/>
      <c r="AN43" s="35"/>
      <c r="AO43" s="35"/>
      <c r="AP43" s="1"/>
      <c r="AQ43" s="35"/>
      <c r="AR43" s="35"/>
      <c r="AS43" s="1"/>
      <c r="AT43" s="35"/>
      <c r="AU43" s="35"/>
      <c r="AV43" s="1"/>
      <c r="AW43" s="35"/>
    </row>
    <row r="44" spans="1:51" x14ac:dyDescent="0.25">
      <c r="A44" s="1" t="s">
        <v>73</v>
      </c>
      <c r="B44" s="1"/>
      <c r="C44" s="70"/>
      <c r="D44" s="70"/>
      <c r="E44" s="1"/>
      <c r="F44" s="35"/>
      <c r="G44" s="66">
        <f>G41</f>
        <v>0</v>
      </c>
      <c r="H44" s="1"/>
      <c r="I44" s="35"/>
      <c r="J44" s="66">
        <f>J41</f>
        <v>0</v>
      </c>
      <c r="K44" s="1"/>
      <c r="L44" s="35"/>
      <c r="M44" s="66">
        <f>M41</f>
        <v>94492.46746896267</v>
      </c>
      <c r="N44" s="1"/>
      <c r="O44" s="35"/>
      <c r="P44" s="66">
        <f>P41</f>
        <v>188559.90689320368</v>
      </c>
      <c r="Q44" s="1"/>
      <c r="R44" s="35"/>
      <c r="S44" s="66">
        <f>S41</f>
        <v>187525.06547593456</v>
      </c>
      <c r="T44" s="1"/>
      <c r="U44" s="35"/>
      <c r="V44" s="66">
        <f>V41</f>
        <v>173748.37614443596</v>
      </c>
      <c r="W44" s="35"/>
      <c r="X44" s="1"/>
      <c r="Y44" s="66">
        <f>Y41</f>
        <v>172537.93638384601</v>
      </c>
      <c r="Z44" s="35"/>
      <c r="AA44" s="1"/>
      <c r="AB44" s="66">
        <f>AB41</f>
        <v>171027.20420443051</v>
      </c>
      <c r="AC44" s="35"/>
      <c r="AD44" s="1"/>
      <c r="AE44" s="66">
        <f>AE41</f>
        <v>169240.2029996955</v>
      </c>
      <c r="AF44" s="35"/>
      <c r="AG44" s="1"/>
      <c r="AH44" s="66">
        <f>AH41</f>
        <v>167199.03429166652</v>
      </c>
      <c r="AI44" s="35"/>
      <c r="AJ44" s="1"/>
      <c r="AK44" s="66">
        <f>AK41</f>
        <v>174858.93745950219</v>
      </c>
      <c r="AL44" s="35"/>
      <c r="AM44" s="1"/>
      <c r="AN44" s="66">
        <f>AN41</f>
        <v>171859.3249157627</v>
      </c>
      <c r="AO44" s="35"/>
      <c r="AP44" s="1"/>
      <c r="AQ44" s="66">
        <f>AQ41</f>
        <v>168661.79518721823</v>
      </c>
      <c r="AR44" s="35"/>
      <c r="AS44" s="1"/>
      <c r="AT44" s="66">
        <f>AT41</f>
        <v>165282.1816486532</v>
      </c>
      <c r="AU44" s="35"/>
      <c r="AV44" s="1"/>
      <c r="AW44" s="66">
        <f>AW41</f>
        <v>161735.05100486922</v>
      </c>
      <c r="AY44" s="71"/>
    </row>
    <row r="45" spans="1:51" x14ac:dyDescent="0.25">
      <c r="A45" s="1"/>
      <c r="B45" s="1"/>
      <c r="C45" s="72"/>
      <c r="D45" s="72"/>
      <c r="E45" s="1"/>
      <c r="F45" s="73"/>
      <c r="G45" s="1"/>
      <c r="H45" s="1"/>
      <c r="I45" s="73"/>
      <c r="J45" s="1"/>
      <c r="K45" s="1"/>
      <c r="L45" s="73"/>
      <c r="M45" s="1"/>
      <c r="N45" s="1"/>
      <c r="O45" s="73"/>
      <c r="P45" s="1"/>
      <c r="Q45" s="1"/>
      <c r="R45" s="73"/>
      <c r="S45" s="1"/>
      <c r="T45" s="1"/>
      <c r="U45" s="73"/>
      <c r="V45" s="1"/>
      <c r="W45" s="1"/>
      <c r="X45" s="74"/>
      <c r="Y45" s="1"/>
      <c r="Z45" s="1"/>
      <c r="AA45" s="74"/>
      <c r="AB45" s="1"/>
      <c r="AC45" s="1"/>
      <c r="AD45" s="74"/>
      <c r="AE45" s="1"/>
      <c r="AF45" s="1"/>
      <c r="AG45" s="74"/>
      <c r="AH45" s="1"/>
      <c r="AI45" s="1"/>
      <c r="AJ45" s="74"/>
      <c r="AK45" s="1"/>
      <c r="AL45" s="1"/>
      <c r="AM45" s="74"/>
      <c r="AN45" s="1"/>
      <c r="AO45" s="1"/>
      <c r="AP45" s="74"/>
      <c r="AQ45" s="1"/>
      <c r="AR45" s="1"/>
      <c r="AS45" s="74"/>
      <c r="AT45" s="1"/>
      <c r="AU45" s="1"/>
      <c r="AV45" s="74"/>
      <c r="AW45" s="1"/>
    </row>
    <row r="46" spans="1:51" x14ac:dyDescent="0.25">
      <c r="A46" s="1" t="s">
        <v>74</v>
      </c>
      <c r="B46" s="1"/>
      <c r="C46" s="1"/>
      <c r="D46" s="1"/>
      <c r="E46" s="48"/>
      <c r="F46" s="48"/>
      <c r="G46" s="66">
        <f>G44/12</f>
        <v>0</v>
      </c>
      <c r="H46" s="48"/>
      <c r="I46" s="48"/>
      <c r="J46" s="66">
        <f>J44/12</f>
        <v>0</v>
      </c>
      <c r="K46" s="48"/>
      <c r="L46" s="48"/>
      <c r="M46" s="66">
        <f>M44/12</f>
        <v>7874.3722890802228</v>
      </c>
      <c r="N46" s="48"/>
      <c r="O46" s="48"/>
      <c r="P46" s="66">
        <f>P44/12</f>
        <v>15713.32557443364</v>
      </c>
      <c r="Q46" s="48"/>
      <c r="R46" s="48"/>
      <c r="S46" s="66">
        <f>S44/12</f>
        <v>15627.088789661213</v>
      </c>
      <c r="T46" s="48"/>
      <c r="U46" s="48"/>
      <c r="V46" s="66">
        <f>V44/12</f>
        <v>14479.031345369664</v>
      </c>
      <c r="W46" s="48"/>
      <c r="X46" s="1"/>
      <c r="Y46" s="66">
        <f>Y44/12</f>
        <v>14378.1613653205</v>
      </c>
      <c r="Z46" s="48"/>
      <c r="AA46" s="1"/>
      <c r="AB46" s="66">
        <f>AB44/12</f>
        <v>14252.267017035876</v>
      </c>
      <c r="AC46" s="48"/>
      <c r="AD46" s="1"/>
      <c r="AE46" s="66">
        <f>AE44/12</f>
        <v>14103.350249974625</v>
      </c>
      <c r="AF46" s="48"/>
      <c r="AG46" s="1"/>
      <c r="AH46" s="66">
        <f>AH44/12</f>
        <v>13933.252857638878</v>
      </c>
      <c r="AI46" s="48"/>
      <c r="AJ46" s="1"/>
      <c r="AK46" s="66">
        <f>AK44/12</f>
        <v>14571.578121625183</v>
      </c>
      <c r="AL46" s="48"/>
      <c r="AM46" s="1"/>
      <c r="AN46" s="66">
        <f>AN44/12</f>
        <v>14321.610409646892</v>
      </c>
      <c r="AO46" s="48"/>
      <c r="AP46" s="1"/>
      <c r="AQ46" s="66">
        <f>AQ44/12</f>
        <v>14055.149598934853</v>
      </c>
      <c r="AR46" s="48"/>
      <c r="AS46" s="1"/>
      <c r="AT46" s="66">
        <f>AT44/12</f>
        <v>13773.515137387767</v>
      </c>
      <c r="AU46" s="48"/>
      <c r="AV46" s="1"/>
      <c r="AW46" s="66">
        <f>AW44/12</f>
        <v>13477.920917072435</v>
      </c>
    </row>
    <row r="47" spans="1:51" x14ac:dyDescent="0.25">
      <c r="A47" s="3"/>
      <c r="B47" s="3"/>
      <c r="C47" s="1"/>
      <c r="D47" s="1"/>
      <c r="E47" s="1"/>
      <c r="F47" s="1"/>
      <c r="G47" s="1"/>
      <c r="H47" s="1"/>
      <c r="I47" s="1"/>
      <c r="J47" s="1"/>
      <c r="K47" s="1"/>
      <c r="L47" s="1"/>
      <c r="M47" s="1"/>
      <c r="N47" s="1"/>
      <c r="O47" s="1"/>
      <c r="P47" s="1"/>
      <c r="Q47" s="1"/>
      <c r="R47" s="1"/>
      <c r="S47" s="48"/>
      <c r="T47" s="48"/>
      <c r="U47" s="48"/>
      <c r="V47" s="75"/>
      <c r="W47" s="48"/>
      <c r="X47" s="1"/>
      <c r="Y47" s="48"/>
      <c r="Z47" s="48"/>
      <c r="AA47" s="1"/>
      <c r="AB47" s="1"/>
      <c r="AC47" s="48"/>
      <c r="AD47" s="1"/>
      <c r="AE47" s="48"/>
      <c r="AF47" s="48"/>
      <c r="AG47" s="1"/>
      <c r="AH47" s="1"/>
      <c r="AI47" s="48"/>
      <c r="AJ47" s="1"/>
      <c r="AK47" s="1"/>
    </row>
    <row r="48" spans="1:51" ht="12.75" customHeight="1" x14ac:dyDescent="0.25">
      <c r="A48" s="188" t="s">
        <v>75</v>
      </c>
      <c r="B48" s="188"/>
      <c r="C48" s="188"/>
      <c r="D48" s="188"/>
      <c r="E48" s="188"/>
      <c r="F48" s="188"/>
      <c r="G48" s="188"/>
      <c r="H48" s="188"/>
      <c r="I48" s="188"/>
      <c r="J48" s="188"/>
      <c r="K48" s="188"/>
      <c r="L48" s="188"/>
      <c r="M48" s="188"/>
      <c r="N48" s="188"/>
      <c r="O48" s="188"/>
      <c r="P48" s="188"/>
      <c r="Q48" s="188"/>
      <c r="R48" s="76"/>
      <c r="S48" s="76"/>
      <c r="T48" s="76"/>
      <c r="U48" s="76"/>
      <c r="V48" s="172">
        <f>V44+'App.2-FB Calc of REG B'!V44+'App.2-FB Calc of REG C'!V44+'App.2-FB Calc of REG D'!F44</f>
        <v>776222.22509339906</v>
      </c>
      <c r="W48" s="76"/>
      <c r="X48" s="76"/>
      <c r="Y48" s="76"/>
      <c r="Z48" s="76"/>
      <c r="AA48" s="76"/>
      <c r="AB48" s="76"/>
      <c r="AC48" s="1"/>
      <c r="AD48" s="1"/>
      <c r="AE48" s="1"/>
      <c r="AF48" s="1"/>
      <c r="AG48" s="1"/>
      <c r="AH48" s="1"/>
      <c r="AI48" s="1"/>
      <c r="AJ48" s="1"/>
      <c r="AK48" s="1"/>
    </row>
    <row r="49" spans="1:49" ht="73.5" customHeight="1" x14ac:dyDescent="0.25">
      <c r="A49" s="188"/>
      <c r="B49" s="188"/>
      <c r="C49" s="188"/>
      <c r="D49" s="188"/>
      <c r="E49" s="188"/>
      <c r="F49" s="188"/>
      <c r="G49" s="188"/>
      <c r="H49" s="188"/>
      <c r="I49" s="188"/>
      <c r="J49" s="188"/>
      <c r="K49" s="188"/>
      <c r="L49" s="188"/>
      <c r="M49" s="188"/>
      <c r="N49" s="188"/>
      <c r="O49" s="188"/>
      <c r="P49" s="188"/>
      <c r="Q49" s="188"/>
      <c r="R49" s="76"/>
      <c r="S49" s="76"/>
      <c r="T49" s="76"/>
      <c r="U49" s="76"/>
      <c r="V49" s="76"/>
      <c r="W49" s="76"/>
      <c r="X49" s="76"/>
      <c r="Y49" s="76"/>
      <c r="Z49" s="76"/>
      <c r="AA49" s="76"/>
      <c r="AB49" s="76"/>
      <c r="AC49" s="1"/>
      <c r="AD49" s="1"/>
      <c r="AE49" s="1"/>
      <c r="AF49" s="1"/>
      <c r="AG49" s="1"/>
      <c r="AH49" s="1"/>
      <c r="AI49" s="1"/>
      <c r="AJ49" s="1"/>
      <c r="AK49" s="1"/>
    </row>
    <row r="50" spans="1:49" ht="15" customHeight="1" x14ac:dyDescent="0.25">
      <c r="A50" s="77" t="s">
        <v>76</v>
      </c>
      <c r="B50" s="77"/>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1"/>
      <c r="AD50" s="1"/>
      <c r="AE50" s="1"/>
      <c r="AF50" s="1"/>
      <c r="AG50" s="1"/>
      <c r="AH50" s="1"/>
      <c r="AI50" s="1"/>
      <c r="AJ50" s="1"/>
      <c r="AK50" s="1"/>
    </row>
    <row r="51" spans="1:49" x14ac:dyDescent="0.25">
      <c r="A51" s="189"/>
      <c r="B51" s="189"/>
      <c r="C51" s="189"/>
      <c r="D51" s="3"/>
      <c r="E51" s="3"/>
      <c r="F51" s="1"/>
      <c r="G51" s="1"/>
      <c r="H51" s="1"/>
      <c r="I51" s="1"/>
      <c r="J51" s="1"/>
      <c r="K51" s="1"/>
      <c r="L51" s="1"/>
      <c r="M51" s="1"/>
      <c r="N51" s="1"/>
      <c r="O51" s="1"/>
      <c r="P51" s="1"/>
      <c r="Q51" s="1"/>
      <c r="R51" s="1"/>
      <c r="S51" s="44"/>
      <c r="T51" s="44"/>
      <c r="U51" s="44"/>
      <c r="V51" s="44"/>
      <c r="W51" s="1"/>
      <c r="X51" s="1"/>
      <c r="Y51" s="1"/>
      <c r="Z51" s="1"/>
      <c r="AA51" s="1"/>
      <c r="AB51" s="1"/>
      <c r="AC51" s="1"/>
      <c r="AD51" s="1"/>
      <c r="AE51" s="1"/>
      <c r="AF51" s="1"/>
      <c r="AG51" s="1"/>
      <c r="AH51" s="1"/>
      <c r="AI51" s="1"/>
      <c r="AJ51" s="1"/>
      <c r="AK51" s="1"/>
    </row>
    <row r="52" spans="1:49" ht="16.5" thickBot="1" x14ac:dyDescent="0.3">
      <c r="A52" s="78" t="s">
        <v>77</v>
      </c>
      <c r="B52" s="78"/>
      <c r="C52" s="1"/>
      <c r="D52" s="1"/>
      <c r="E52" s="1"/>
      <c r="F52" s="1"/>
      <c r="G52" s="1"/>
      <c r="H52" s="1"/>
      <c r="I52" s="1"/>
      <c r="J52" s="1"/>
      <c r="K52" s="1"/>
      <c r="L52" s="1"/>
      <c r="M52" s="1"/>
      <c r="N52" s="1"/>
      <c r="O52" s="1"/>
      <c r="P52" s="1"/>
      <c r="Q52" s="1"/>
      <c r="R52" s="190"/>
      <c r="S52" s="190"/>
      <c r="T52" s="44"/>
      <c r="U52" s="190" t="s">
        <v>28</v>
      </c>
      <c r="V52" s="190"/>
      <c r="W52" s="1"/>
      <c r="X52" s="1"/>
      <c r="Y52" s="1"/>
      <c r="Z52" s="1"/>
      <c r="AA52" s="1"/>
      <c r="AB52" s="1"/>
      <c r="AC52" s="1"/>
      <c r="AD52" s="1"/>
      <c r="AE52" s="1"/>
      <c r="AF52" s="1"/>
      <c r="AG52" s="1"/>
      <c r="AH52" s="1"/>
      <c r="AI52" s="1"/>
      <c r="AJ52" s="1"/>
      <c r="AK52" s="1"/>
    </row>
    <row r="53" spans="1:49" ht="15.75" thickBot="1" x14ac:dyDescent="0.3">
      <c r="A53" s="79"/>
      <c r="B53" s="79"/>
      <c r="C53" s="1"/>
      <c r="D53" s="1"/>
      <c r="E53" s="1"/>
      <c r="F53" s="182">
        <f>H17-1</f>
        <v>2015</v>
      </c>
      <c r="G53" s="184"/>
      <c r="H53" s="1"/>
      <c r="I53" s="182">
        <f>H17</f>
        <v>2016</v>
      </c>
      <c r="J53" s="184"/>
      <c r="K53" s="1"/>
      <c r="L53" s="182">
        <f>K17</f>
        <v>2017</v>
      </c>
      <c r="M53" s="184"/>
      <c r="N53" s="1"/>
      <c r="O53" s="182">
        <f>N17</f>
        <v>2018</v>
      </c>
      <c r="P53" s="184"/>
      <c r="Q53" s="1"/>
      <c r="R53" s="182">
        <f>Q17</f>
        <v>2019</v>
      </c>
      <c r="S53" s="184"/>
      <c r="T53" s="1"/>
      <c r="U53" s="182">
        <f>T17</f>
        <v>2020</v>
      </c>
      <c r="V53" s="184"/>
      <c r="W53" s="1"/>
      <c r="X53" s="182">
        <f>W17</f>
        <v>2021</v>
      </c>
      <c r="Y53" s="184"/>
      <c r="Z53" s="1"/>
      <c r="AA53" s="182">
        <f>Z17</f>
        <v>2022</v>
      </c>
      <c r="AB53" s="184"/>
      <c r="AC53" s="1"/>
      <c r="AD53" s="182">
        <f>AC17</f>
        <v>2023</v>
      </c>
      <c r="AE53" s="184"/>
      <c r="AF53" s="1"/>
      <c r="AG53" s="182">
        <f>AF17</f>
        <v>2024</v>
      </c>
      <c r="AH53" s="184"/>
      <c r="AI53" s="1"/>
      <c r="AJ53" s="182">
        <f>AI17</f>
        <v>2025</v>
      </c>
      <c r="AK53" s="184"/>
      <c r="AM53" s="182">
        <f>AL17</f>
        <v>2026</v>
      </c>
      <c r="AN53" s="184"/>
      <c r="AP53" s="182">
        <f>AO17</f>
        <v>2027</v>
      </c>
      <c r="AQ53" s="184"/>
      <c r="AS53" s="182">
        <f>AR17</f>
        <v>2028</v>
      </c>
      <c r="AT53" s="184"/>
      <c r="AV53" s="182">
        <f>AU17</f>
        <v>2029</v>
      </c>
      <c r="AW53" s="184"/>
    </row>
    <row r="54" spans="1:49" x14ac:dyDescent="0.25">
      <c r="A54" s="80" t="s">
        <v>78</v>
      </c>
      <c r="B54" s="80"/>
      <c r="C54" s="1"/>
      <c r="D54" s="1"/>
      <c r="E54" s="1"/>
      <c r="F54" s="3" t="s">
        <v>53</v>
      </c>
      <c r="G54" s="17" t="s">
        <v>54</v>
      </c>
      <c r="H54" s="1"/>
      <c r="I54" s="3" t="s">
        <v>53</v>
      </c>
      <c r="J54" s="17" t="s">
        <v>54</v>
      </c>
      <c r="K54" s="1"/>
      <c r="L54" s="3" t="s">
        <v>53</v>
      </c>
      <c r="M54" s="17" t="s">
        <v>54</v>
      </c>
      <c r="N54" s="1"/>
      <c r="O54" s="3" t="s">
        <v>53</v>
      </c>
      <c r="P54" s="17" t="s">
        <v>54</v>
      </c>
      <c r="Q54" s="1"/>
      <c r="R54" s="3" t="s">
        <v>53</v>
      </c>
      <c r="S54" s="17" t="s">
        <v>54</v>
      </c>
      <c r="T54" s="1"/>
      <c r="U54" s="3" t="s">
        <v>53</v>
      </c>
      <c r="V54" s="17" t="s">
        <v>54</v>
      </c>
      <c r="W54" s="1"/>
      <c r="X54" s="3" t="s">
        <v>53</v>
      </c>
      <c r="Y54" s="17" t="s">
        <v>54</v>
      </c>
      <c r="Z54" s="1"/>
      <c r="AA54" s="3" t="s">
        <v>53</v>
      </c>
      <c r="AB54" s="17" t="s">
        <v>54</v>
      </c>
      <c r="AC54" s="1"/>
      <c r="AD54" s="3" t="s">
        <v>53</v>
      </c>
      <c r="AE54" s="17" t="s">
        <v>54</v>
      </c>
      <c r="AF54" s="1"/>
      <c r="AG54" s="3" t="s">
        <v>53</v>
      </c>
      <c r="AH54" s="17" t="s">
        <v>54</v>
      </c>
      <c r="AI54" s="1"/>
      <c r="AJ54" s="3" t="s">
        <v>53</v>
      </c>
      <c r="AK54" s="17" t="s">
        <v>54</v>
      </c>
      <c r="AM54" s="3" t="s">
        <v>53</v>
      </c>
      <c r="AN54" s="17" t="s">
        <v>54</v>
      </c>
      <c r="AP54" s="3" t="s">
        <v>53</v>
      </c>
      <c r="AQ54" s="17" t="s">
        <v>54</v>
      </c>
      <c r="AS54" s="3" t="s">
        <v>53</v>
      </c>
      <c r="AT54" s="17" t="s">
        <v>54</v>
      </c>
      <c r="AV54" s="3" t="s">
        <v>53</v>
      </c>
      <c r="AW54" s="17" t="s">
        <v>54</v>
      </c>
    </row>
    <row r="55" spans="1:49" x14ac:dyDescent="0.25">
      <c r="A55" s="81"/>
      <c r="B55" s="81"/>
      <c r="C55" s="1"/>
      <c r="D55" s="1"/>
      <c r="E55" s="1"/>
      <c r="F55" s="3"/>
      <c r="G55" s="17"/>
      <c r="H55" s="1"/>
      <c r="I55" s="3"/>
      <c r="J55" s="17"/>
      <c r="K55" s="45"/>
      <c r="L55" s="3"/>
      <c r="M55" s="17"/>
      <c r="N55" s="45"/>
      <c r="O55" s="3"/>
      <c r="P55" s="17"/>
      <c r="Q55" s="45"/>
      <c r="R55" s="3"/>
      <c r="S55" s="17"/>
      <c r="T55" s="45"/>
      <c r="U55" s="3"/>
      <c r="V55" s="17"/>
      <c r="W55" s="45"/>
      <c r="X55" s="3"/>
      <c r="Y55" s="17"/>
      <c r="Z55" s="45"/>
      <c r="AA55" s="3"/>
      <c r="AB55" s="17"/>
      <c r="AC55" s="45" t="s">
        <v>55</v>
      </c>
      <c r="AD55" s="3"/>
      <c r="AE55" s="17"/>
      <c r="AF55" s="45" t="s">
        <v>55</v>
      </c>
      <c r="AG55" s="3"/>
      <c r="AH55" s="17"/>
      <c r="AI55" s="45" t="s">
        <v>55</v>
      </c>
      <c r="AJ55" s="3"/>
      <c r="AK55" s="17"/>
      <c r="AM55" s="3"/>
      <c r="AN55" s="17"/>
      <c r="AP55" s="3"/>
      <c r="AQ55" s="17"/>
      <c r="AS55" s="3"/>
      <c r="AT55" s="17"/>
      <c r="AV55" s="3"/>
      <c r="AW55" s="17"/>
    </row>
    <row r="56" spans="1:49" x14ac:dyDescent="0.25">
      <c r="A56" s="79" t="s">
        <v>79</v>
      </c>
      <c r="B56" s="79"/>
      <c r="C56" s="1"/>
      <c r="D56" s="1"/>
      <c r="E56" s="1"/>
      <c r="F56" s="82">
        <f>F34</f>
        <v>0</v>
      </c>
      <c r="G56" s="83">
        <f>G34</f>
        <v>0</v>
      </c>
      <c r="H56" s="1"/>
      <c r="I56" s="82">
        <f>I34</f>
        <v>0</v>
      </c>
      <c r="J56" s="83">
        <f>J34</f>
        <v>0</v>
      </c>
      <c r="K56" s="82"/>
      <c r="L56" s="82">
        <f>L34</f>
        <v>2333.653625245091</v>
      </c>
      <c r="M56" s="83">
        <f>M34</f>
        <v>36560.573462173095</v>
      </c>
      <c r="N56" s="82"/>
      <c r="O56" s="82">
        <f>O34</f>
        <v>4580.8756347403641</v>
      </c>
      <c r="P56" s="83">
        <f>P34</f>
        <v>71767.051610932365</v>
      </c>
      <c r="Q56" s="82"/>
      <c r="R56" s="82">
        <f>R34</f>
        <v>4408.0124032407266</v>
      </c>
      <c r="S56" s="83">
        <f>S34</f>
        <v>69058.860984104715</v>
      </c>
      <c r="T56" s="82"/>
      <c r="U56" s="82">
        <f>U34</f>
        <v>3879.9431121757088</v>
      </c>
      <c r="V56" s="83">
        <f>V34</f>
        <v>60785.77542408611</v>
      </c>
      <c r="W56" s="82"/>
      <c r="X56" s="82">
        <f>X34</f>
        <v>3721.5780871889456</v>
      </c>
      <c r="Y56" s="83">
        <f>Y34</f>
        <v>58304.723365960148</v>
      </c>
      <c r="Z56" s="82"/>
      <c r="AA56" s="82">
        <f>AA34</f>
        <v>3563.2130622021814</v>
      </c>
      <c r="AB56" s="83">
        <f>AB34</f>
        <v>55823.671307834171</v>
      </c>
      <c r="AC56" s="82"/>
      <c r="AD56" s="82">
        <f>AD34</f>
        <v>3404.8480372154186</v>
      </c>
      <c r="AE56" s="83">
        <f>AE34</f>
        <v>53342.619249708216</v>
      </c>
      <c r="AF56" s="82"/>
      <c r="AG56" s="82">
        <f>AG34</f>
        <v>3246.4830122286535</v>
      </c>
      <c r="AH56" s="83">
        <f>AH34</f>
        <v>50861.567191582246</v>
      </c>
      <c r="AI56" s="82"/>
      <c r="AJ56" s="82">
        <f>AJ34</f>
        <v>3392.5803240122182</v>
      </c>
      <c r="AK56" s="83">
        <f>AK34</f>
        <v>53150.425076191415</v>
      </c>
      <c r="AM56" s="82">
        <f>AM34</f>
        <v>3218.601845857746</v>
      </c>
      <c r="AN56" s="83">
        <f>AN34</f>
        <v>50424.762251771353</v>
      </c>
      <c r="AP56" s="82">
        <f>AP34</f>
        <v>3044.6233677032724</v>
      </c>
      <c r="AQ56" s="83">
        <f>AQ34</f>
        <v>47699.09942735127</v>
      </c>
      <c r="AS56" s="82">
        <f>AS34</f>
        <v>2870.6448895488002</v>
      </c>
      <c r="AT56" s="83">
        <f>AT34</f>
        <v>44973.436602931193</v>
      </c>
      <c r="AV56" s="82">
        <f>AV34</f>
        <v>2696.6664113943266</v>
      </c>
      <c r="AW56" s="83">
        <f>AW34</f>
        <v>42247.773778511109</v>
      </c>
    </row>
    <row r="57" spans="1:49" x14ac:dyDescent="0.25">
      <c r="A57" s="79" t="s">
        <v>80</v>
      </c>
      <c r="B57" s="79"/>
      <c r="C57" s="1"/>
      <c r="D57" s="1"/>
      <c r="E57" s="1"/>
      <c r="F57" s="50">
        <f>F38</f>
        <v>0</v>
      </c>
      <c r="G57" s="50">
        <f>G38</f>
        <v>0</v>
      </c>
      <c r="H57" s="1"/>
      <c r="I57" s="50">
        <f>I38</f>
        <v>0</v>
      </c>
      <c r="J57" s="50">
        <f>J38</f>
        <v>0</v>
      </c>
      <c r="K57" s="84"/>
      <c r="L57" s="50">
        <f>L38</f>
        <v>2323.430530909091</v>
      </c>
      <c r="M57" s="50">
        <f>M38</f>
        <v>36400.411650909089</v>
      </c>
      <c r="N57" s="84"/>
      <c r="O57" s="50">
        <f>O38</f>
        <v>4646.861061818182</v>
      </c>
      <c r="P57" s="50">
        <f>P38</f>
        <v>72800.823301818178</v>
      </c>
      <c r="Q57" s="84"/>
      <c r="R57" s="50">
        <f>R38</f>
        <v>4646.861061818182</v>
      </c>
      <c r="S57" s="50">
        <f>S38</f>
        <v>72800.823301818178</v>
      </c>
      <c r="T57" s="84"/>
      <c r="U57" s="50">
        <f>U38</f>
        <v>4646.861061818182</v>
      </c>
      <c r="V57" s="50">
        <f>V38</f>
        <v>72800.823301818178</v>
      </c>
      <c r="W57" s="84"/>
      <c r="X57" s="50">
        <f>X38</f>
        <v>4646.861061818182</v>
      </c>
      <c r="Y57" s="50">
        <f>Y38</f>
        <v>72800.823301818178</v>
      </c>
      <c r="Z57" s="84"/>
      <c r="AA57" s="50">
        <f>AA38</f>
        <v>4646.861061818182</v>
      </c>
      <c r="AB57" s="50">
        <f>AB38</f>
        <v>72800.823301818178</v>
      </c>
      <c r="AC57" s="84"/>
      <c r="AD57" s="50">
        <f>AD38</f>
        <v>4646.861061818182</v>
      </c>
      <c r="AE57" s="50">
        <f>AE38</f>
        <v>72800.823301818178</v>
      </c>
      <c r="AF57" s="84"/>
      <c r="AG57" s="50">
        <f>AG38</f>
        <v>4646.861061818182</v>
      </c>
      <c r="AH57" s="50">
        <f>AH38</f>
        <v>72800.823301818178</v>
      </c>
      <c r="AI57" s="84"/>
      <c r="AJ57" s="50">
        <f>AJ38</f>
        <v>4646.861061818182</v>
      </c>
      <c r="AK57" s="50">
        <f>AK38</f>
        <v>72800.823301818178</v>
      </c>
      <c r="AM57" s="50">
        <f>AM38</f>
        <v>4646.861061818182</v>
      </c>
      <c r="AN57" s="50">
        <f>AN38</f>
        <v>72800.823301818178</v>
      </c>
      <c r="AP57" s="50">
        <f>AP38</f>
        <v>4646.861061818182</v>
      </c>
      <c r="AQ57" s="50">
        <f>AQ38</f>
        <v>72800.823301818178</v>
      </c>
      <c r="AS57" s="50">
        <f>AS38</f>
        <v>4646.861061818182</v>
      </c>
      <c r="AT57" s="50">
        <f>AT38</f>
        <v>72800.823301818178</v>
      </c>
      <c r="AV57" s="50">
        <f>AV38</f>
        <v>4646.861061818182</v>
      </c>
      <c r="AW57" s="50">
        <f>AW38</f>
        <v>72800.823301818178</v>
      </c>
    </row>
    <row r="58" spans="1:49" x14ac:dyDescent="0.25">
      <c r="A58" s="79" t="s">
        <v>81</v>
      </c>
      <c r="B58" s="79"/>
      <c r="C58" s="1"/>
      <c r="D58" s="1"/>
      <c r="E58" s="1"/>
      <c r="F58" s="84">
        <f>-F95*$F$19</f>
        <v>0</v>
      </c>
      <c r="G58" s="84">
        <f>-F95*$G$19</f>
        <v>0</v>
      </c>
      <c r="H58" s="1"/>
      <c r="I58" s="84">
        <f>-G95*$F$19</f>
        <v>0</v>
      </c>
      <c r="J58" s="84">
        <f>-G95*$G$19</f>
        <v>0</v>
      </c>
      <c r="K58" s="84"/>
      <c r="L58" s="84">
        <f>-H95*$F$19</f>
        <v>-5111.5471680000001</v>
      </c>
      <c r="M58" s="84">
        <f>-H95*$G$19</f>
        <v>-80080.905631999995</v>
      </c>
      <c r="N58" s="84"/>
      <c r="O58" s="84">
        <f>-I95*$F$19</f>
        <v>-9814.1705625599989</v>
      </c>
      <c r="P58" s="84">
        <f>-I95*$G$19</f>
        <v>-153755.33881343997</v>
      </c>
      <c r="Q58" s="84"/>
      <c r="R58" s="84">
        <f>-J95*$F$19</f>
        <v>-9029.0369175551987</v>
      </c>
      <c r="S58" s="84">
        <f>-J95*$G$19</f>
        <v>-141454.91170836479</v>
      </c>
      <c r="T58" s="84"/>
      <c r="U58" s="84">
        <f>-K95*$F$19</f>
        <v>-8306.713964150782</v>
      </c>
      <c r="V58" s="84">
        <f>-K95*$G$19</f>
        <v>-130138.51877169557</v>
      </c>
      <c r="W58" s="84"/>
      <c r="X58" s="84">
        <f>-L95*$F$19</f>
        <v>-7642.1768470187199</v>
      </c>
      <c r="Y58" s="84">
        <f>-L95*$G$19</f>
        <v>-119727.43726995995</v>
      </c>
      <c r="Z58" s="84"/>
      <c r="AA58" s="84">
        <f>-M95*$F$19</f>
        <v>-7030.8026992572222</v>
      </c>
      <c r="AB58" s="84">
        <f>-M95*$G$19</f>
        <v>-110149.24228836315</v>
      </c>
      <c r="AC58" s="85"/>
      <c r="AD58" s="84">
        <f>-N95*$F$19</f>
        <v>-6468.3384833166447</v>
      </c>
      <c r="AE58" s="84">
        <f>-N95*$G$19</f>
        <v>-101337.3029052941</v>
      </c>
      <c r="AF58" s="84"/>
      <c r="AG58" s="84">
        <f>-O95*$F$19</f>
        <v>-5950.8714046513132</v>
      </c>
      <c r="AH58" s="84">
        <f>-O95*$G$19</f>
        <v>-93230.318672870577</v>
      </c>
      <c r="AI58" s="84"/>
      <c r="AJ58" s="84">
        <f>-P95*$F$19</f>
        <v>-5474.8016922792085</v>
      </c>
      <c r="AK58" s="84">
        <f>-P95*$G$19</f>
        <v>-85771.893179040926</v>
      </c>
      <c r="AM58" s="84">
        <f>-Q95*$F$19</f>
        <v>-5036.8175568968718</v>
      </c>
      <c r="AN58" s="84">
        <f>-Q95*$G$19</f>
        <v>-78910.141724717658</v>
      </c>
      <c r="AP58" s="84">
        <f>-R95*$F$19</f>
        <v>-4633.8721523451231</v>
      </c>
      <c r="AQ58" s="84">
        <f>-R95*$G$19</f>
        <v>-72597.330386740257</v>
      </c>
      <c r="AS58" s="84">
        <f>-S95*$F$19</f>
        <v>-4263.1623801575124</v>
      </c>
      <c r="AT58" s="84">
        <f>-S95*$G$19</f>
        <v>-66789.543955801026</v>
      </c>
      <c r="AV58" s="84">
        <f>-T95*$F$19</f>
        <v>-3922.1093897449114</v>
      </c>
      <c r="AW58" s="84">
        <f>-T95*$G$19</f>
        <v>-61446.380439336943</v>
      </c>
    </row>
    <row r="59" spans="1:49" x14ac:dyDescent="0.25">
      <c r="A59" s="81" t="s">
        <v>82</v>
      </c>
      <c r="B59" s="81"/>
      <c r="C59" s="1"/>
      <c r="D59" s="1"/>
      <c r="E59" s="1"/>
      <c r="F59" s="86">
        <f>SUM(F56:F58)</f>
        <v>0</v>
      </c>
      <c r="G59" s="86">
        <f>SUM(G56:G58)</f>
        <v>0</v>
      </c>
      <c r="H59" s="1"/>
      <c r="I59" s="86">
        <f>SUM(I56:I58)</f>
        <v>0</v>
      </c>
      <c r="J59" s="86">
        <f>SUM(J56:J58)</f>
        <v>0</v>
      </c>
      <c r="K59" s="84"/>
      <c r="L59" s="86">
        <f>SUM(L56:L58)</f>
        <v>-454.46301184581807</v>
      </c>
      <c r="M59" s="86">
        <f>SUM(M56:M58)</f>
        <v>-7119.9205189178028</v>
      </c>
      <c r="N59" s="84"/>
      <c r="O59" s="86">
        <f>SUM(O56:O58)</f>
        <v>-586.43386600145277</v>
      </c>
      <c r="P59" s="86">
        <f>SUM(P56:P58)</f>
        <v>-9187.463900689414</v>
      </c>
      <c r="Q59" s="84"/>
      <c r="R59" s="86">
        <f>SUM(R56:R58)</f>
        <v>25.83654750370988</v>
      </c>
      <c r="S59" s="86">
        <f>SUM(S56:S58)</f>
        <v>404.77257755812025</v>
      </c>
      <c r="T59" s="84"/>
      <c r="U59" s="86">
        <f>SUM(U56:U58)</f>
        <v>220.09020984310882</v>
      </c>
      <c r="V59" s="86">
        <f>SUM(V56:V58)</f>
        <v>3448.0799542087334</v>
      </c>
      <c r="W59" s="84"/>
      <c r="X59" s="86">
        <f>SUM(X56:X58)</f>
        <v>726.26230198840858</v>
      </c>
      <c r="Y59" s="86">
        <f>SUM(Y56:Y58)</f>
        <v>11378.109397818393</v>
      </c>
      <c r="Z59" s="84"/>
      <c r="AA59" s="86">
        <f>SUM(AA56:AA58)</f>
        <v>1179.271424763142</v>
      </c>
      <c r="AB59" s="86">
        <f>SUM(AB56:AB58)</f>
        <v>18475.252321289197</v>
      </c>
      <c r="AC59" s="85"/>
      <c r="AD59" s="86">
        <f>SUM(AD56:AD58)</f>
        <v>1583.3706157169554</v>
      </c>
      <c r="AE59" s="86">
        <f>SUM(AE56:AE58)</f>
        <v>24806.139646232288</v>
      </c>
      <c r="AF59" s="84"/>
      <c r="AG59" s="86">
        <f>SUM(AG56:AG58)</f>
        <v>1942.4726693955226</v>
      </c>
      <c r="AH59" s="86">
        <f>SUM(AH56:AH58)</f>
        <v>30432.071820529847</v>
      </c>
      <c r="AI59" s="84"/>
      <c r="AJ59" s="86">
        <f>SUM(AJ56:AJ58)</f>
        <v>2564.6396935511912</v>
      </c>
      <c r="AK59" s="86">
        <f>SUM(AK56:AK58)</f>
        <v>40179.355198968668</v>
      </c>
      <c r="AM59" s="86">
        <f>SUM(AM56:AM58)</f>
        <v>2828.6453507790566</v>
      </c>
      <c r="AN59" s="86">
        <f>SUM(AN56:AN58)</f>
        <v>44315.443828871881</v>
      </c>
      <c r="AP59" s="86">
        <f>SUM(AP56:AP58)</f>
        <v>3057.6122771763312</v>
      </c>
      <c r="AQ59" s="86">
        <f>SUM(AQ56:AQ58)</f>
        <v>47902.592342429198</v>
      </c>
      <c r="AS59" s="86">
        <f>SUM(AS56:AS58)</f>
        <v>3254.3435712094697</v>
      </c>
      <c r="AT59" s="86">
        <f>SUM(AT56:AT58)</f>
        <v>50984.715948948346</v>
      </c>
      <c r="AV59" s="86">
        <f>SUM(AV56:AV58)</f>
        <v>3421.4180834675976</v>
      </c>
      <c r="AW59" s="86">
        <f>SUM(AW56:AW58)</f>
        <v>53602.216640992345</v>
      </c>
    </row>
    <row r="60" spans="1:49" x14ac:dyDescent="0.25">
      <c r="A60" s="79"/>
      <c r="B60" s="54">
        <f>B27</f>
        <v>2015</v>
      </c>
      <c r="C60" s="54">
        <v>2020</v>
      </c>
      <c r="D60" s="54">
        <v>2025</v>
      </c>
      <c r="E60" s="1"/>
      <c r="F60" s="84"/>
      <c r="G60" s="84"/>
      <c r="H60" s="1"/>
      <c r="I60" s="84"/>
      <c r="J60" s="84"/>
      <c r="K60" s="84"/>
      <c r="L60" s="84"/>
      <c r="M60" s="84"/>
      <c r="N60" s="84"/>
      <c r="O60" s="84"/>
      <c r="P60" s="84"/>
      <c r="Q60" s="84"/>
      <c r="R60" s="84"/>
      <c r="S60" s="84"/>
      <c r="T60" s="84"/>
      <c r="U60" s="84"/>
      <c r="V60" s="84"/>
      <c r="W60" s="84"/>
      <c r="X60" s="84"/>
      <c r="Y60" s="84"/>
      <c r="Z60" s="84"/>
      <c r="AA60" s="84"/>
      <c r="AB60" s="84"/>
      <c r="AC60" s="85"/>
      <c r="AD60" s="84"/>
      <c r="AE60" s="84"/>
      <c r="AF60" s="84"/>
      <c r="AG60" s="84"/>
      <c r="AH60" s="84"/>
      <c r="AI60" s="84"/>
      <c r="AJ60" s="84"/>
      <c r="AK60" s="84"/>
      <c r="AM60" s="84"/>
      <c r="AN60" s="84"/>
      <c r="AP60" s="84"/>
      <c r="AQ60" s="84"/>
      <c r="AS60" s="84"/>
      <c r="AT60" s="84"/>
      <c r="AV60" s="84"/>
      <c r="AW60" s="84"/>
    </row>
    <row r="61" spans="1:49" x14ac:dyDescent="0.25">
      <c r="A61" s="79" t="s">
        <v>83</v>
      </c>
      <c r="B61" s="56">
        <v>0.26500000000000001</v>
      </c>
      <c r="C61" s="56">
        <v>0.26500000000000001</v>
      </c>
      <c r="D61" s="56">
        <v>0.26500000000000001</v>
      </c>
      <c r="E61" s="44"/>
      <c r="F61" s="87">
        <f>IF(AND(F$53&gt;=$C$60, F$53&lt;$D$60),$C$61,$D$61)</f>
        <v>0.26500000000000001</v>
      </c>
      <c r="G61" s="87">
        <f>IF(AND(F$53&gt;=$C$60, F$53&lt;$D$60),$C$61,$D$61)</f>
        <v>0.26500000000000001</v>
      </c>
      <c r="H61" s="44"/>
      <c r="I61" s="87">
        <f>IF(AND(I$53&gt;=$C$60, I$53&lt;$D$60),$C$61,$D$61)</f>
        <v>0.26500000000000001</v>
      </c>
      <c r="J61" s="87">
        <f>IF(AND(I$53&gt;=$C$60, I$53&lt;$D$60),$C$61,$D$61)</f>
        <v>0.26500000000000001</v>
      </c>
      <c r="K61" s="85"/>
      <c r="L61" s="87">
        <f>IF(AND(L$53&gt;=$C$60, L$53&lt;$D$60),$C$61,$D$61)</f>
        <v>0.26500000000000001</v>
      </c>
      <c r="M61" s="87">
        <f>IF(AND(L$53&gt;=$C$60, L$53&lt;$D$60),$C$61,$D$61)</f>
        <v>0.26500000000000001</v>
      </c>
      <c r="N61" s="85"/>
      <c r="O61" s="87">
        <f>IF(AND(O$53&gt;=$C$60, O$53&lt;$D$60),$C$61,$D$61)</f>
        <v>0.26500000000000001</v>
      </c>
      <c r="P61" s="87">
        <f>IF(AND(O$53&gt;=$C$60, O$53&lt;$D$60),$C$61,$D$61)</f>
        <v>0.26500000000000001</v>
      </c>
      <c r="Q61" s="85"/>
      <c r="R61" s="87">
        <f>IF(AND(R$53&gt;=$C$60, R$53&lt;$D$60),$C$61,$D$61)</f>
        <v>0.26500000000000001</v>
      </c>
      <c r="S61" s="87">
        <f>IF(AND(R$53&gt;=$C$60, R$53&lt;$D$60),$C$61,$D$61)</f>
        <v>0.26500000000000001</v>
      </c>
      <c r="T61" s="85"/>
      <c r="U61" s="87">
        <f>IF(AND(U$53&gt;=$C$60, U$53&lt;$D$60),$C$61,$D$61)</f>
        <v>0.26500000000000001</v>
      </c>
      <c r="V61" s="87">
        <f>IF(AND(U$53&gt;=$C$60, U$53&lt;$D$60),$C$61,$D$61)</f>
        <v>0.26500000000000001</v>
      </c>
      <c r="W61" s="85"/>
      <c r="X61" s="87">
        <f>IF(AND(X$53&gt;=$C$60, X$53&lt;$D$60),$C$61,$D$61)</f>
        <v>0.26500000000000001</v>
      </c>
      <c r="Y61" s="87">
        <f>IF(AND(X$53&gt;=$C$60, X$53&lt;$D$60),$C$61,$D$61)</f>
        <v>0.26500000000000001</v>
      </c>
      <c r="Z61" s="85"/>
      <c r="AA61" s="87">
        <f>IF(AND(AA$53&gt;=$C$60, AA$53&lt;$D$60),$C$61,$D$61)</f>
        <v>0.26500000000000001</v>
      </c>
      <c r="AB61" s="87">
        <f>IF(AND(AA$53&gt;=$C$60, AA$53&lt;$D$60),$C$61,$D$61)</f>
        <v>0.26500000000000001</v>
      </c>
      <c r="AC61" s="85"/>
      <c r="AD61" s="87">
        <f>IF(AND(AD$53&gt;=$C$60, AD$53&lt;$D$60),$C$61,$D$61)</f>
        <v>0.26500000000000001</v>
      </c>
      <c r="AE61" s="87">
        <f>IF(AND(AD$53&gt;=$C$60, AD$53&lt;$D$60),$C$61,$D$61)</f>
        <v>0.26500000000000001</v>
      </c>
      <c r="AF61" s="84"/>
      <c r="AG61" s="87">
        <f>IF(AND(AG$53&gt;=$C$60, AG$53&lt;$D$60),$C$61,$D$61)</f>
        <v>0.26500000000000001</v>
      </c>
      <c r="AH61" s="87">
        <f>IF(AND(AG$53&gt;=$C$60, AG$53&lt;$D$60),$C$61,$D$61)</f>
        <v>0.26500000000000001</v>
      </c>
      <c r="AI61" s="84"/>
      <c r="AJ61" s="87">
        <f>IF(AND(AJ$53&gt;=$C$60, AJ$53&lt;$D$60),$C$61,$D$61)</f>
        <v>0.26500000000000001</v>
      </c>
      <c r="AK61" s="87">
        <f>IF(AND(AJ$53&gt;=$C$60, AJ$53&lt;$D$60),$C$61,$D$61)</f>
        <v>0.26500000000000001</v>
      </c>
      <c r="AM61" s="87">
        <f>IF(AND(AM$53&gt;=$C$60, AM$53&lt;$D$60),$C$61,$D$61)</f>
        <v>0.26500000000000001</v>
      </c>
      <c r="AN61" s="87">
        <f>IF(AND(AM$53&gt;=$C$60, AM$53&lt;$D$60),$C$61,$D$61)</f>
        <v>0.26500000000000001</v>
      </c>
      <c r="AP61" s="87">
        <f>IF(AND(AP$53&gt;=$C$60, AP$53&lt;$D$60),$C$61,$D$61)</f>
        <v>0.26500000000000001</v>
      </c>
      <c r="AQ61" s="87">
        <f>IF(AND(AP$53&gt;=$C$60, AP$53&lt;$D$60),$C$61,$D$61)</f>
        <v>0.26500000000000001</v>
      </c>
      <c r="AS61" s="87">
        <f>IF(AND(AS$53&gt;=$C$60, AS$53&lt;$D$60),$C$61,$D$61)</f>
        <v>0.26500000000000001</v>
      </c>
      <c r="AT61" s="87">
        <f>IF(AND(AS$53&gt;=$C$60, AS$53&lt;$D$60),$C$61,$D$61)</f>
        <v>0.26500000000000001</v>
      </c>
      <c r="AV61" s="87">
        <f>IF(AND(AV$53&gt;=$C$60, AV$53&lt;$D$60),$C$61,$D$61)</f>
        <v>0.26500000000000001</v>
      </c>
      <c r="AW61" s="87">
        <f>IF(AND(AV$53&gt;=$C$60, AV$53&lt;$D$60),$C$61,$D$61)</f>
        <v>0.26500000000000001</v>
      </c>
    </row>
    <row r="62" spans="1:49"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M62" s="1"/>
      <c r="AN62" s="1"/>
      <c r="AP62" s="1"/>
      <c r="AQ62" s="1"/>
      <c r="AS62" s="1"/>
      <c r="AT62" s="1"/>
      <c r="AV62" s="1"/>
      <c r="AW62" s="1"/>
    </row>
    <row r="63" spans="1:49" x14ac:dyDescent="0.25">
      <c r="A63" s="79" t="s">
        <v>84</v>
      </c>
      <c r="B63" s="1"/>
      <c r="C63" s="1"/>
      <c r="D63" s="1"/>
      <c r="E63" s="1"/>
      <c r="F63" s="88">
        <f>F59*F61</f>
        <v>0</v>
      </c>
      <c r="G63" s="88">
        <f>G59*G61</f>
        <v>0</v>
      </c>
      <c r="H63" s="1"/>
      <c r="I63" s="88">
        <f>I59*I61</f>
        <v>0</v>
      </c>
      <c r="J63" s="88">
        <f>J59*J61</f>
        <v>0</v>
      </c>
      <c r="K63" s="84"/>
      <c r="L63" s="88">
        <f>L59*L61</f>
        <v>-120.43269813914179</v>
      </c>
      <c r="M63" s="88">
        <f>M59*M61</f>
        <v>-1886.7789375132179</v>
      </c>
      <c r="N63" s="84"/>
      <c r="O63" s="88">
        <f>O59*O61</f>
        <v>-155.404974490385</v>
      </c>
      <c r="P63" s="88">
        <f>P59*P61</f>
        <v>-2434.6779336826949</v>
      </c>
      <c r="Q63" s="84"/>
      <c r="R63" s="88">
        <f>R59*R61</f>
        <v>6.8466850884831185</v>
      </c>
      <c r="S63" s="88">
        <f>S59*S61</f>
        <v>107.26473305290187</v>
      </c>
      <c r="T63" s="84"/>
      <c r="U63" s="88">
        <f>U59*U61</f>
        <v>58.323905608423843</v>
      </c>
      <c r="V63" s="88">
        <f>V59*V61</f>
        <v>913.74118786531437</v>
      </c>
      <c r="W63" s="84"/>
      <c r="X63" s="88">
        <f>X59*X61</f>
        <v>192.45951002692829</v>
      </c>
      <c r="Y63" s="88">
        <f>Y59*Y61</f>
        <v>3015.198990421874</v>
      </c>
      <c r="Z63" s="84"/>
      <c r="AA63" s="88">
        <f>AA59*AA61</f>
        <v>312.50692756223265</v>
      </c>
      <c r="AB63" s="88">
        <f>AB59*AB61</f>
        <v>4895.9418651416372</v>
      </c>
      <c r="AC63" s="84"/>
      <c r="AD63" s="88">
        <f>AD59*AD61</f>
        <v>419.59321316499319</v>
      </c>
      <c r="AE63" s="88">
        <f>AE59*AE61</f>
        <v>6573.6270062515568</v>
      </c>
      <c r="AF63" s="84"/>
      <c r="AG63" s="88">
        <f>AG59*AG61</f>
        <v>514.75525738981355</v>
      </c>
      <c r="AH63" s="88">
        <f>AH59*AH61</f>
        <v>8064.4990324404098</v>
      </c>
      <c r="AI63" s="84"/>
      <c r="AJ63" s="88">
        <f>AJ59*AJ61</f>
        <v>679.62951879106572</v>
      </c>
      <c r="AK63" s="88">
        <f>AK59*AK61</f>
        <v>10647.529127726697</v>
      </c>
      <c r="AM63" s="88">
        <f>AM59*AM61</f>
        <v>749.59101795645006</v>
      </c>
      <c r="AN63" s="88">
        <f>AN59*AN61</f>
        <v>11743.592614651048</v>
      </c>
      <c r="AP63" s="88">
        <f>AP59*AP61</f>
        <v>810.26725345172781</v>
      </c>
      <c r="AQ63" s="88">
        <f>AQ59*AQ61</f>
        <v>12694.186970743738</v>
      </c>
      <c r="AS63" s="88">
        <f>AS59*AS61</f>
        <v>862.40104637050956</v>
      </c>
      <c r="AT63" s="88">
        <f>AT59*AT61</f>
        <v>13510.949726471312</v>
      </c>
      <c r="AV63" s="88">
        <f>AV59*AV61</f>
        <v>906.67579211891336</v>
      </c>
      <c r="AW63" s="88">
        <f>AW59*AW61</f>
        <v>14204.587409862972</v>
      </c>
    </row>
    <row r="64" spans="1:49" x14ac:dyDescent="0.25">
      <c r="A64" s="89" t="s">
        <v>85</v>
      </c>
      <c r="B64" s="1"/>
      <c r="C64" s="1"/>
      <c r="D64" s="1"/>
      <c r="E64" s="1"/>
      <c r="F64" s="79"/>
      <c r="G64" s="79"/>
      <c r="H64" s="1"/>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M64" s="79"/>
      <c r="AN64" s="79"/>
      <c r="AP64" s="79"/>
      <c r="AQ64" s="79"/>
      <c r="AS64" s="79"/>
      <c r="AT64" s="79"/>
      <c r="AV64" s="79"/>
      <c r="AW64" s="79"/>
    </row>
    <row r="65" spans="1:49" x14ac:dyDescent="0.25">
      <c r="A65" s="79" t="s">
        <v>84</v>
      </c>
      <c r="B65" s="1"/>
      <c r="C65" s="1"/>
      <c r="D65" s="1"/>
      <c r="E65" s="1"/>
      <c r="F65" s="90">
        <f>F63/(1-F61)</f>
        <v>0</v>
      </c>
      <c r="G65" s="90">
        <f>G63/(1-G61)</f>
        <v>0</v>
      </c>
      <c r="H65" s="1"/>
      <c r="I65" s="90">
        <f>I63/(1-I61)</f>
        <v>0</v>
      </c>
      <c r="J65" s="90">
        <f>J63/(1-J61)</f>
        <v>0</v>
      </c>
      <c r="K65" s="91"/>
      <c r="L65" s="50">
        <f>L63/(1-L61)</f>
        <v>-163.85401107366229</v>
      </c>
      <c r="M65" s="50">
        <f>M63/(1-M61)</f>
        <v>-2567.0461734873716</v>
      </c>
      <c r="N65" s="91"/>
      <c r="O65" s="50">
        <f>O63/(1-O61)</f>
        <v>-211.43533944270069</v>
      </c>
      <c r="P65" s="50">
        <f>P63/(1-P61)</f>
        <v>-3312.4869846023062</v>
      </c>
      <c r="Q65" s="84"/>
      <c r="R65" s="50">
        <f>R63/(1-R61)</f>
        <v>9.3152178074600247</v>
      </c>
      <c r="S65" s="50">
        <f>S63/(1-S61)</f>
        <v>145.9384123168733</v>
      </c>
      <c r="T65" s="91"/>
      <c r="U65" s="50">
        <f>U63/(1-U61)</f>
        <v>79.352252528467815</v>
      </c>
      <c r="V65" s="50">
        <f>V63/(1-V61)</f>
        <v>1243.1852896126727</v>
      </c>
      <c r="W65" s="84"/>
      <c r="X65" s="50">
        <f>X63/(1-X61)</f>
        <v>261.84967350602489</v>
      </c>
      <c r="Y65" s="50">
        <f>Y63/(1-Y61)</f>
        <v>4102.3115515943864</v>
      </c>
      <c r="Z65" s="84"/>
      <c r="AA65" s="50">
        <f>AA63/(1-AA61)</f>
        <v>425.17949328194919</v>
      </c>
      <c r="AB65" s="50">
        <f>AB63/(1-AB61)</f>
        <v>6661.145394750527</v>
      </c>
      <c r="AC65" s="84"/>
      <c r="AD65" s="50">
        <f>AD63/(1-AD61)</f>
        <v>570.87511995237173</v>
      </c>
      <c r="AE65" s="50">
        <f>AE63/(1-AE61)</f>
        <v>8943.7102125871515</v>
      </c>
      <c r="AF65" s="84"/>
      <c r="AG65" s="50">
        <f>AG63/(1-AG61)</f>
        <v>700.34728896573279</v>
      </c>
      <c r="AH65" s="50">
        <f>AH63/(1-AH61)</f>
        <v>10972.107527129809</v>
      </c>
      <c r="AI65" s="84"/>
      <c r="AJ65" s="50">
        <f>AJ63/(1-AJ61)</f>
        <v>924.66601196063368</v>
      </c>
      <c r="AK65" s="50">
        <f>AK63/(1-AK61)</f>
        <v>14486.434187383262</v>
      </c>
      <c r="AM65" s="50">
        <f>AM63/(1-AM61)</f>
        <v>1019.8517251108165</v>
      </c>
      <c r="AN65" s="50">
        <f>AN63/(1-AN61)</f>
        <v>15977.677026736121</v>
      </c>
      <c r="AP65" s="50">
        <f>AP63/(1-AP61)</f>
        <v>1102.4044264649358</v>
      </c>
      <c r="AQ65" s="50">
        <f>AQ63/(1-AQ61)</f>
        <v>17271.002681283997</v>
      </c>
      <c r="AS65" s="50">
        <f>AS63/(1-AS61)</f>
        <v>1173.3347569666796</v>
      </c>
      <c r="AT65" s="50">
        <f>AT63/(1-AT61)</f>
        <v>18382.244525811308</v>
      </c>
      <c r="AV65" s="50">
        <f>AV63/(1-AV61)</f>
        <v>1233.5725062842359</v>
      </c>
      <c r="AW65" s="50">
        <f>AW63/(1-AW61)</f>
        <v>19325.969265119689</v>
      </c>
    </row>
    <row r="66" spans="1:49" x14ac:dyDescent="0.25">
      <c r="A66" s="81" t="s">
        <v>86</v>
      </c>
      <c r="B66" s="1"/>
      <c r="C66" s="1"/>
      <c r="D66" s="1"/>
      <c r="E66" s="1"/>
      <c r="F66" s="92">
        <f>+F65</f>
        <v>0</v>
      </c>
      <c r="G66" s="92">
        <f>+G65</f>
        <v>0</v>
      </c>
      <c r="H66" s="1"/>
      <c r="I66" s="92">
        <f>+I65</f>
        <v>0</v>
      </c>
      <c r="J66" s="92">
        <f>+J65</f>
        <v>0</v>
      </c>
      <c r="K66" s="93"/>
      <c r="L66" s="92">
        <f>+L65</f>
        <v>-163.85401107366229</v>
      </c>
      <c r="M66" s="92">
        <f>+M65</f>
        <v>-2567.0461734873716</v>
      </c>
      <c r="N66" s="93"/>
      <c r="O66" s="92">
        <f>+O65</f>
        <v>-211.43533944270069</v>
      </c>
      <c r="P66" s="92">
        <f>+P65</f>
        <v>-3312.4869846023062</v>
      </c>
      <c r="Q66" s="93"/>
      <c r="R66" s="92">
        <f>+R65</f>
        <v>9.3152178074600247</v>
      </c>
      <c r="S66" s="92">
        <f>+S65</f>
        <v>145.9384123168733</v>
      </c>
      <c r="T66" s="93"/>
      <c r="U66" s="92">
        <f>+U65</f>
        <v>79.352252528467815</v>
      </c>
      <c r="V66" s="92">
        <f>+V65</f>
        <v>1243.1852896126727</v>
      </c>
      <c r="W66" s="93"/>
      <c r="X66" s="92">
        <f>+X65</f>
        <v>261.84967350602489</v>
      </c>
      <c r="Y66" s="92">
        <f>+Y65</f>
        <v>4102.3115515943864</v>
      </c>
      <c r="Z66" s="93"/>
      <c r="AA66" s="92">
        <f>+AA65</f>
        <v>425.17949328194919</v>
      </c>
      <c r="AB66" s="92">
        <f>+AB65</f>
        <v>6661.145394750527</v>
      </c>
      <c r="AC66" s="93"/>
      <c r="AD66" s="92">
        <f>+AD65</f>
        <v>570.87511995237173</v>
      </c>
      <c r="AE66" s="92">
        <f>+AE65</f>
        <v>8943.7102125871515</v>
      </c>
      <c r="AF66" s="93"/>
      <c r="AG66" s="92">
        <f>+AG65</f>
        <v>700.34728896573279</v>
      </c>
      <c r="AH66" s="92">
        <f>+AH65</f>
        <v>10972.107527129809</v>
      </c>
      <c r="AI66" s="93"/>
      <c r="AJ66" s="92">
        <f>+AJ65</f>
        <v>924.66601196063368</v>
      </c>
      <c r="AK66" s="92">
        <f>+AK65</f>
        <v>14486.434187383262</v>
      </c>
      <c r="AM66" s="92">
        <f>+AM65</f>
        <v>1019.8517251108165</v>
      </c>
      <c r="AN66" s="92">
        <f>+AN65</f>
        <v>15977.677026736121</v>
      </c>
      <c r="AP66" s="92">
        <f>+AP65</f>
        <v>1102.4044264649358</v>
      </c>
      <c r="AQ66" s="92">
        <f>+AQ65</f>
        <v>17271.002681283997</v>
      </c>
      <c r="AS66" s="92">
        <f>+AS65</f>
        <v>1173.3347569666796</v>
      </c>
      <c r="AT66" s="92">
        <f>+AT65</f>
        <v>18382.244525811308</v>
      </c>
      <c r="AV66" s="92">
        <f>+AV65</f>
        <v>1233.5725062842359</v>
      </c>
      <c r="AW66" s="92">
        <f>+AW65</f>
        <v>19325.969265119689</v>
      </c>
    </row>
    <row r="67" spans="1:49" x14ac:dyDescent="0.25">
      <c r="A67" s="1"/>
      <c r="B67" s="77"/>
      <c r="C67" s="77"/>
      <c r="D67" s="77"/>
      <c r="E67" s="77"/>
      <c r="F67" s="77"/>
      <c r="G67" s="77"/>
      <c r="H67" s="77"/>
      <c r="I67" s="77"/>
      <c r="J67" s="77"/>
      <c r="K67" s="77"/>
      <c r="L67" s="77"/>
      <c r="M67" s="77"/>
      <c r="N67" s="77"/>
      <c r="O67" s="77"/>
      <c r="P67" s="77"/>
      <c r="Q67" s="77"/>
      <c r="R67" s="77"/>
      <c r="S67" s="94"/>
      <c r="T67" s="94"/>
      <c r="U67" s="94"/>
      <c r="V67" s="94"/>
      <c r="W67" s="1"/>
      <c r="X67" s="1"/>
      <c r="Y67" s="1"/>
      <c r="Z67" s="1"/>
      <c r="AA67" s="1"/>
      <c r="AB67" s="1"/>
      <c r="AC67" s="1"/>
      <c r="AD67" s="1"/>
      <c r="AE67" s="1"/>
      <c r="AF67" s="1"/>
      <c r="AG67" s="1"/>
      <c r="AH67" s="1"/>
      <c r="AI67" s="1"/>
      <c r="AJ67" s="1"/>
      <c r="AK67" s="1"/>
    </row>
    <row r="68" spans="1:49" ht="15.75" thickBot="1" x14ac:dyDescent="0.3">
      <c r="A68" s="1"/>
      <c r="B68" s="77"/>
      <c r="C68" s="77"/>
      <c r="D68" s="77"/>
      <c r="E68" s="77"/>
      <c r="F68" s="77"/>
      <c r="G68" s="77"/>
      <c r="H68" s="77"/>
      <c r="I68" s="77"/>
      <c r="J68" s="77"/>
      <c r="K68" s="95" t="s">
        <v>28</v>
      </c>
      <c r="L68" s="77"/>
      <c r="M68" s="77"/>
      <c r="N68" s="77"/>
      <c r="O68" s="77"/>
      <c r="P68" s="77"/>
      <c r="Q68" s="77"/>
      <c r="R68" s="77"/>
      <c r="S68" s="94"/>
      <c r="T68" s="94"/>
      <c r="U68" s="94"/>
      <c r="V68" s="94"/>
      <c r="W68" s="1"/>
      <c r="X68" s="1"/>
      <c r="Y68" s="1"/>
      <c r="Z68" s="1"/>
      <c r="AA68" s="1"/>
      <c r="AB68" s="1"/>
      <c r="AC68" s="1"/>
      <c r="AD68" s="1"/>
      <c r="AE68" s="1"/>
      <c r="AF68" s="1"/>
      <c r="AG68" s="1"/>
      <c r="AH68" s="1"/>
      <c r="AI68" s="1"/>
      <c r="AJ68" s="1"/>
      <c r="AK68" s="1"/>
    </row>
    <row r="69" spans="1:49" ht="15.75" thickBot="1" x14ac:dyDescent="0.3">
      <c r="A69" s="96"/>
      <c r="B69" s="96"/>
      <c r="C69" s="96"/>
      <c r="D69" s="96"/>
      <c r="E69" s="96"/>
      <c r="F69" s="97">
        <v>2015</v>
      </c>
      <c r="G69" s="97">
        <v>2016</v>
      </c>
      <c r="H69" s="97">
        <v>2017</v>
      </c>
      <c r="I69" s="97">
        <v>2018</v>
      </c>
      <c r="J69" s="97">
        <v>2019</v>
      </c>
      <c r="K69" s="97">
        <v>2020</v>
      </c>
      <c r="L69" s="97">
        <v>2021</v>
      </c>
      <c r="M69" s="97">
        <v>2022</v>
      </c>
      <c r="N69" s="97">
        <v>2023</v>
      </c>
      <c r="O69" s="97">
        <v>2024</v>
      </c>
      <c r="P69" s="97">
        <v>2025</v>
      </c>
      <c r="Q69" s="97">
        <v>2026</v>
      </c>
      <c r="R69" s="97">
        <v>2027</v>
      </c>
      <c r="S69" s="97">
        <v>2028</v>
      </c>
      <c r="T69" s="97">
        <v>2029</v>
      </c>
      <c r="U69" s="1"/>
      <c r="V69" s="1"/>
      <c r="W69" s="1"/>
      <c r="X69" s="1"/>
      <c r="Y69" s="1"/>
      <c r="Z69" s="1"/>
      <c r="AA69" s="1"/>
      <c r="AB69" s="1"/>
    </row>
    <row r="70" spans="1:49" x14ac:dyDescent="0.25">
      <c r="A70" s="98" t="s">
        <v>87</v>
      </c>
      <c r="B70" s="99"/>
      <c r="C70" s="99"/>
      <c r="D70" s="99"/>
      <c r="E70" s="99"/>
      <c r="F70" s="99"/>
      <c r="G70" s="99"/>
      <c r="H70" s="99"/>
      <c r="I70" s="99"/>
      <c r="J70" s="100"/>
      <c r="K70" s="100"/>
      <c r="L70" s="100"/>
      <c r="M70" s="1"/>
      <c r="N70" s="100"/>
      <c r="O70" s="1"/>
      <c r="P70" s="1"/>
      <c r="Q70" s="1"/>
      <c r="R70" s="1"/>
      <c r="S70" s="1"/>
      <c r="T70" s="1"/>
      <c r="U70" s="1"/>
      <c r="V70" s="1"/>
      <c r="W70" s="1"/>
      <c r="X70" s="1"/>
      <c r="Y70" s="1"/>
      <c r="Z70" s="1"/>
      <c r="AA70" s="1"/>
      <c r="AB70" s="1"/>
    </row>
    <row r="71" spans="1:49" x14ac:dyDescent="0.25">
      <c r="A71" s="101" t="s">
        <v>88</v>
      </c>
      <c r="B71" s="102">
        <v>27.5</v>
      </c>
      <c r="C71" s="102">
        <v>27.5</v>
      </c>
      <c r="D71" s="102">
        <v>27.5</v>
      </c>
      <c r="G71" s="103"/>
      <c r="H71" s="103"/>
      <c r="I71" s="103"/>
      <c r="K71" s="50"/>
      <c r="L71" s="50"/>
      <c r="M71" s="1"/>
      <c r="N71" s="50"/>
      <c r="O71" s="1"/>
      <c r="P71" s="1"/>
      <c r="Q71" s="1"/>
      <c r="R71" s="1"/>
      <c r="S71" s="1"/>
      <c r="T71" s="1"/>
      <c r="U71" s="1"/>
      <c r="V71" s="1"/>
      <c r="W71" s="1"/>
      <c r="X71" s="1"/>
      <c r="Y71" s="1"/>
      <c r="Z71" s="1"/>
      <c r="AA71" s="1"/>
      <c r="AB71" s="1"/>
    </row>
    <row r="72" spans="1:49" x14ac:dyDescent="0.25">
      <c r="A72" s="96" t="s">
        <v>89</v>
      </c>
      <c r="B72" s="96"/>
      <c r="C72" s="96"/>
      <c r="D72" s="96"/>
      <c r="E72" s="96"/>
      <c r="F72" s="104"/>
      <c r="G72" s="86">
        <f t="shared" ref="G72:S72" si="15">F74</f>
        <v>0</v>
      </c>
      <c r="H72" s="86">
        <f t="shared" si="15"/>
        <v>0</v>
      </c>
      <c r="I72" s="86">
        <f t="shared" si="15"/>
        <v>2129811.3199999998</v>
      </c>
      <c r="J72" s="86">
        <f t="shared" si="15"/>
        <v>2129811.3199999998</v>
      </c>
      <c r="K72" s="86">
        <f t="shared" si="15"/>
        <v>2129811.3199999998</v>
      </c>
      <c r="L72" s="86">
        <f t="shared" si="15"/>
        <v>2129811.3199999998</v>
      </c>
      <c r="M72" s="86">
        <f t="shared" si="15"/>
        <v>2129811.3199999998</v>
      </c>
      <c r="N72" s="86">
        <f t="shared" si="15"/>
        <v>2129811.3199999998</v>
      </c>
      <c r="O72" s="86">
        <f t="shared" si="15"/>
        <v>2129811.3199999998</v>
      </c>
      <c r="P72" s="86">
        <f t="shared" si="15"/>
        <v>2129811.3199999998</v>
      </c>
      <c r="Q72" s="86">
        <f t="shared" si="15"/>
        <v>2129811.3199999998</v>
      </c>
      <c r="R72" s="86">
        <f t="shared" si="15"/>
        <v>2129811.3199999998</v>
      </c>
      <c r="S72" s="86">
        <f t="shared" si="15"/>
        <v>2129811.3199999998</v>
      </c>
      <c r="T72" s="86">
        <f>S74</f>
        <v>2129811.3199999998</v>
      </c>
      <c r="U72" s="1"/>
      <c r="V72" s="1"/>
      <c r="W72" s="1"/>
      <c r="X72" s="1"/>
      <c r="Y72" s="1"/>
      <c r="Z72" s="1"/>
      <c r="AA72" s="1"/>
      <c r="AB72" s="1"/>
    </row>
    <row r="73" spans="1:49" x14ac:dyDescent="0.25">
      <c r="A73" s="96" t="s">
        <v>90</v>
      </c>
      <c r="B73" s="96"/>
      <c r="C73" s="96"/>
      <c r="D73" s="96"/>
      <c r="E73" s="96"/>
      <c r="F73" s="100">
        <f>'App.2-FA Proposed REG ISA'!C62</f>
        <v>0</v>
      </c>
      <c r="G73" s="100">
        <f>'App.2-FA Proposed REG ISA'!D62</f>
        <v>0</v>
      </c>
      <c r="H73" s="100">
        <f>'App.2-FA Proposed REG ISA'!E34</f>
        <v>2129811.3199999998</v>
      </c>
      <c r="I73" s="100">
        <f>'App.2-FA Proposed REG ISA'!F62</f>
        <v>0</v>
      </c>
      <c r="J73" s="100">
        <f>'App.2-FA Proposed REG ISA'!G62</f>
        <v>0</v>
      </c>
      <c r="K73" s="100">
        <f>'App.2-FA Proposed REG ISA'!H62</f>
        <v>0</v>
      </c>
      <c r="L73" s="100">
        <f>'App.2-FA Proposed REG ISA'!I62</f>
        <v>0</v>
      </c>
      <c r="M73" s="100">
        <f>'App.2-FA Proposed REG ISA'!J62</f>
        <v>0</v>
      </c>
      <c r="N73" s="100">
        <f>'App.2-FA Proposed REG ISA'!K62</f>
        <v>0</v>
      </c>
      <c r="O73" s="100">
        <f>'App.2-FA Proposed REG ISA'!L62</f>
        <v>0</v>
      </c>
      <c r="P73" s="100">
        <f>'App.2-FA Proposed REG ISA'!M62</f>
        <v>0</v>
      </c>
      <c r="Q73" s="100">
        <f>'App.2-FA Proposed REG ISA'!N62</f>
        <v>0</v>
      </c>
      <c r="R73" s="100">
        <f>'App.2-FA Proposed REG ISA'!O62</f>
        <v>0</v>
      </c>
      <c r="S73" s="100">
        <f>'App.2-FA Proposed REG ISA'!P62</f>
        <v>0</v>
      </c>
      <c r="T73" s="100">
        <f>'App.2-FA Proposed REG ISA'!Q62</f>
        <v>0</v>
      </c>
      <c r="U73" s="1"/>
      <c r="V73" s="105"/>
      <c r="W73" s="1"/>
      <c r="X73" s="1"/>
      <c r="Y73" s="1"/>
      <c r="Z73" s="1"/>
      <c r="AA73" s="1"/>
      <c r="AB73" s="1"/>
    </row>
    <row r="74" spans="1:49" x14ac:dyDescent="0.25">
      <c r="A74" s="96" t="s">
        <v>91</v>
      </c>
      <c r="B74" s="96"/>
      <c r="C74" s="96"/>
      <c r="D74" s="96"/>
      <c r="E74" s="96"/>
      <c r="F74" s="86">
        <f t="shared" ref="F74:O74" si="16">SUM(F72:F73)</f>
        <v>0</v>
      </c>
      <c r="G74" s="86">
        <f t="shared" si="16"/>
        <v>0</v>
      </c>
      <c r="H74" s="86">
        <f t="shared" si="16"/>
        <v>2129811.3199999998</v>
      </c>
      <c r="I74" s="86">
        <f t="shared" si="16"/>
        <v>2129811.3199999998</v>
      </c>
      <c r="J74" s="86">
        <f t="shared" si="16"/>
        <v>2129811.3199999998</v>
      </c>
      <c r="K74" s="86">
        <f t="shared" si="16"/>
        <v>2129811.3199999998</v>
      </c>
      <c r="L74" s="86">
        <f t="shared" si="16"/>
        <v>2129811.3199999998</v>
      </c>
      <c r="M74" s="86">
        <f t="shared" si="16"/>
        <v>2129811.3199999998</v>
      </c>
      <c r="N74" s="86">
        <f t="shared" si="16"/>
        <v>2129811.3199999998</v>
      </c>
      <c r="O74" s="86">
        <f t="shared" si="16"/>
        <v>2129811.3199999998</v>
      </c>
      <c r="P74" s="86">
        <f>SUM(P72:P73)</f>
        <v>2129811.3199999998</v>
      </c>
      <c r="Q74" s="86">
        <f t="shared" ref="Q74:T74" si="17">SUM(Q72:Q73)</f>
        <v>2129811.3199999998</v>
      </c>
      <c r="R74" s="86">
        <f t="shared" si="17"/>
        <v>2129811.3199999998</v>
      </c>
      <c r="S74" s="86">
        <f t="shared" si="17"/>
        <v>2129811.3199999998</v>
      </c>
      <c r="T74" s="86">
        <f t="shared" si="17"/>
        <v>2129811.3199999998</v>
      </c>
      <c r="U74" s="1"/>
      <c r="V74" s="1"/>
      <c r="W74" s="1"/>
      <c r="X74" s="1"/>
      <c r="Y74" s="1"/>
      <c r="Z74" s="1"/>
      <c r="AA74" s="1"/>
      <c r="AB74" s="1"/>
    </row>
    <row r="75" spans="1:49" x14ac:dyDescent="0.25">
      <c r="A75" s="96"/>
      <c r="B75" s="96"/>
      <c r="C75" s="96"/>
      <c r="D75" s="96"/>
      <c r="E75" s="96"/>
      <c r="F75" s="84"/>
      <c r="G75" s="84"/>
      <c r="H75" s="84"/>
      <c r="I75" s="84"/>
      <c r="J75" s="84"/>
      <c r="K75" s="84"/>
      <c r="L75" s="50"/>
      <c r="M75" s="1"/>
      <c r="N75" s="50"/>
      <c r="O75" s="1"/>
      <c r="P75" s="1"/>
      <c r="Q75" s="1"/>
      <c r="R75" s="1"/>
      <c r="S75" s="1"/>
      <c r="T75" s="1"/>
      <c r="U75" s="1"/>
      <c r="V75" s="1"/>
      <c r="W75" s="1"/>
      <c r="X75" s="1"/>
      <c r="Y75" s="1"/>
      <c r="Z75" s="1"/>
      <c r="AA75" s="1"/>
      <c r="AB75" s="1"/>
    </row>
    <row r="76" spans="1:49" x14ac:dyDescent="0.25">
      <c r="A76" s="96" t="s">
        <v>92</v>
      </c>
      <c r="B76" s="96"/>
      <c r="C76" s="96"/>
      <c r="D76" s="96"/>
      <c r="E76" s="96"/>
      <c r="F76" s="102"/>
      <c r="G76" s="86">
        <f>+F79</f>
        <v>0</v>
      </c>
      <c r="H76" s="86">
        <f t="shared" ref="H76:T76" si="18">+G79</f>
        <v>0</v>
      </c>
      <c r="I76" s="86">
        <f t="shared" si="18"/>
        <v>38723.842181818181</v>
      </c>
      <c r="J76" s="86">
        <f t="shared" si="18"/>
        <v>116171.52654545454</v>
      </c>
      <c r="K76" s="86">
        <f t="shared" si="18"/>
        <v>193619.21090909091</v>
      </c>
      <c r="L76" s="86">
        <f t="shared" si="18"/>
        <v>271066.89527272724</v>
      </c>
      <c r="M76" s="86">
        <f t="shared" si="18"/>
        <v>348514.5796363636</v>
      </c>
      <c r="N76" s="86">
        <f t="shared" si="18"/>
        <v>425962.26399999997</v>
      </c>
      <c r="O76" s="86">
        <f t="shared" si="18"/>
        <v>503409.94836363633</v>
      </c>
      <c r="P76" s="86">
        <f t="shared" si="18"/>
        <v>580857.63272727269</v>
      </c>
      <c r="Q76" s="86">
        <f t="shared" si="18"/>
        <v>658305.317090909</v>
      </c>
      <c r="R76" s="86">
        <f t="shared" si="18"/>
        <v>735753.00145454542</v>
      </c>
      <c r="S76" s="86">
        <f t="shared" si="18"/>
        <v>813200.68581818184</v>
      </c>
      <c r="T76" s="86">
        <f t="shared" si="18"/>
        <v>890648.37018181826</v>
      </c>
      <c r="U76" s="1"/>
      <c r="V76" s="1"/>
      <c r="W76" s="1"/>
      <c r="X76" s="1"/>
      <c r="Y76" s="1"/>
      <c r="Z76" s="1"/>
      <c r="AA76" s="1"/>
      <c r="AB76" s="1"/>
    </row>
    <row r="77" spans="1:49" x14ac:dyDescent="0.25">
      <c r="A77" s="96" t="s">
        <v>93</v>
      </c>
      <c r="B77" s="96"/>
      <c r="C77" s="96"/>
      <c r="D77" s="96"/>
      <c r="E77" s="96"/>
      <c r="F77" s="84">
        <f>IF(ISERROR(F72/$C$71), 0, F72/$C$71)</f>
        <v>0</v>
      </c>
      <c r="G77" s="84">
        <f t="shared" ref="G77:O77" si="19">IF(ISERROR(G72/$C$71), 0, G72/$C$71)</f>
        <v>0</v>
      </c>
      <c r="H77" s="84">
        <f t="shared" si="19"/>
        <v>0</v>
      </c>
      <c r="I77" s="84">
        <f t="shared" si="19"/>
        <v>77447.684363636363</v>
      </c>
      <c r="J77" s="84">
        <f t="shared" si="19"/>
        <v>77447.684363636363</v>
      </c>
      <c r="K77" s="84">
        <f t="shared" si="19"/>
        <v>77447.684363636363</v>
      </c>
      <c r="L77" s="84">
        <f t="shared" si="19"/>
        <v>77447.684363636363</v>
      </c>
      <c r="M77" s="84">
        <f t="shared" si="19"/>
        <v>77447.684363636363</v>
      </c>
      <c r="N77" s="84">
        <f t="shared" si="19"/>
        <v>77447.684363636363</v>
      </c>
      <c r="O77" s="84">
        <f t="shared" si="19"/>
        <v>77447.684363636363</v>
      </c>
      <c r="P77" s="84">
        <f>IF(ISERROR(P72/$C$71), 0, P72/$C$71)</f>
        <v>77447.684363636363</v>
      </c>
      <c r="Q77" s="84">
        <f t="shared" ref="Q77:T77" si="20">IF(ISERROR(Q72/$C$71), 0, Q72/$C$71)</f>
        <v>77447.684363636363</v>
      </c>
      <c r="R77" s="84">
        <f t="shared" si="20"/>
        <v>77447.684363636363</v>
      </c>
      <c r="S77" s="84">
        <f t="shared" si="20"/>
        <v>77447.684363636363</v>
      </c>
      <c r="T77" s="84">
        <f t="shared" si="20"/>
        <v>77447.684363636363</v>
      </c>
      <c r="U77" s="1"/>
      <c r="V77" s="1"/>
      <c r="W77" s="1"/>
      <c r="X77" s="1"/>
      <c r="Y77" s="1"/>
      <c r="Z77" s="1"/>
      <c r="AA77" s="1"/>
      <c r="AB77" s="1"/>
    </row>
    <row r="78" spans="1:49" x14ac:dyDescent="0.25">
      <c r="A78" s="96" t="s">
        <v>94</v>
      </c>
      <c r="B78" s="96"/>
      <c r="C78" s="1"/>
      <c r="D78" s="1"/>
      <c r="E78" s="1"/>
      <c r="F78" s="50">
        <f>F73/$C$71/2</f>
        <v>0</v>
      </c>
      <c r="G78" s="50">
        <f t="shared" ref="G78:O78" si="21">G73/$C$71/2</f>
        <v>0</v>
      </c>
      <c r="H78" s="50">
        <f t="shared" si="21"/>
        <v>38723.842181818181</v>
      </c>
      <c r="I78" s="50">
        <f t="shared" si="21"/>
        <v>0</v>
      </c>
      <c r="J78" s="50">
        <f t="shared" si="21"/>
        <v>0</v>
      </c>
      <c r="K78" s="50">
        <f t="shared" si="21"/>
        <v>0</v>
      </c>
      <c r="L78" s="50">
        <f t="shared" si="21"/>
        <v>0</v>
      </c>
      <c r="M78" s="50">
        <f t="shared" si="21"/>
        <v>0</v>
      </c>
      <c r="N78" s="50">
        <f t="shared" si="21"/>
        <v>0</v>
      </c>
      <c r="O78" s="50">
        <f t="shared" si="21"/>
        <v>0</v>
      </c>
      <c r="P78" s="50">
        <f>P73/$C$71/2</f>
        <v>0</v>
      </c>
      <c r="Q78" s="50">
        <f t="shared" ref="Q78:T78" si="22">Q73/$C$71/2</f>
        <v>0</v>
      </c>
      <c r="R78" s="50">
        <f t="shared" si="22"/>
        <v>0</v>
      </c>
      <c r="S78" s="50">
        <f t="shared" si="22"/>
        <v>0</v>
      </c>
      <c r="T78" s="50">
        <f t="shared" si="22"/>
        <v>0</v>
      </c>
      <c r="U78" s="1"/>
      <c r="V78" s="1"/>
      <c r="W78" s="1"/>
      <c r="X78" s="1"/>
      <c r="Y78" s="1"/>
      <c r="Z78" s="1"/>
      <c r="AA78" s="1"/>
      <c r="AB78" s="1"/>
    </row>
    <row r="79" spans="1:49" x14ac:dyDescent="0.25">
      <c r="A79" s="96" t="s">
        <v>95</v>
      </c>
      <c r="B79" s="96"/>
      <c r="C79" s="96"/>
      <c r="D79" s="96"/>
      <c r="E79" s="96"/>
      <c r="F79" s="86">
        <f t="shared" ref="F79:O79" si="23">SUM(F76+F77+F78)</f>
        <v>0</v>
      </c>
      <c r="G79" s="86">
        <f t="shared" si="23"/>
        <v>0</v>
      </c>
      <c r="H79" s="86">
        <f t="shared" si="23"/>
        <v>38723.842181818181</v>
      </c>
      <c r="I79" s="86">
        <f t="shared" si="23"/>
        <v>116171.52654545454</v>
      </c>
      <c r="J79" s="86">
        <f t="shared" si="23"/>
        <v>193619.21090909091</v>
      </c>
      <c r="K79" s="86">
        <f t="shared" si="23"/>
        <v>271066.89527272724</v>
      </c>
      <c r="L79" s="86">
        <f t="shared" si="23"/>
        <v>348514.5796363636</v>
      </c>
      <c r="M79" s="86">
        <f t="shared" si="23"/>
        <v>425962.26399999997</v>
      </c>
      <c r="N79" s="86">
        <f t="shared" si="23"/>
        <v>503409.94836363633</v>
      </c>
      <c r="O79" s="86">
        <f t="shared" si="23"/>
        <v>580857.63272727269</v>
      </c>
      <c r="P79" s="86">
        <f>SUM(P76+P77+P78)</f>
        <v>658305.317090909</v>
      </c>
      <c r="Q79" s="86">
        <f t="shared" ref="Q79:T79" si="24">SUM(Q76+Q77+Q78)</f>
        <v>735753.00145454542</v>
      </c>
      <c r="R79" s="86">
        <f t="shared" si="24"/>
        <v>813200.68581818184</v>
      </c>
      <c r="S79" s="86">
        <f t="shared" si="24"/>
        <v>890648.37018181826</v>
      </c>
      <c r="T79" s="86">
        <f t="shared" si="24"/>
        <v>968096.05454545468</v>
      </c>
      <c r="U79" s="1"/>
      <c r="V79" s="1"/>
      <c r="W79" s="1"/>
      <c r="X79" s="1"/>
      <c r="Y79" s="1"/>
      <c r="Z79" s="1"/>
      <c r="AA79" s="1"/>
      <c r="AB79" s="1"/>
    </row>
    <row r="80" spans="1:49" x14ac:dyDescent="0.25">
      <c r="A80" s="96"/>
      <c r="B80" s="96"/>
      <c r="C80" s="96"/>
      <c r="D80" s="96"/>
      <c r="E80" s="96"/>
      <c r="F80" s="50"/>
      <c r="G80" s="50"/>
      <c r="H80" s="50"/>
      <c r="I80" s="50"/>
      <c r="J80" s="50"/>
      <c r="K80" s="50"/>
      <c r="L80" s="50"/>
      <c r="M80" s="50"/>
      <c r="N80" s="50"/>
      <c r="O80" s="50"/>
      <c r="P80" s="50"/>
      <c r="Q80" s="50"/>
      <c r="R80" s="50"/>
      <c r="S80" s="50"/>
      <c r="T80" s="50"/>
      <c r="U80" s="105"/>
      <c r="V80" s="1"/>
      <c r="W80" s="1"/>
      <c r="X80" s="1"/>
      <c r="Y80" s="1"/>
      <c r="Z80" s="1"/>
      <c r="AA80" s="1"/>
      <c r="AB80" s="1"/>
    </row>
    <row r="81" spans="1:28" x14ac:dyDescent="0.25">
      <c r="A81" s="96" t="s">
        <v>96</v>
      </c>
      <c r="B81" s="96"/>
      <c r="C81" s="96"/>
      <c r="D81" s="96"/>
      <c r="E81" s="96"/>
      <c r="F81" s="50">
        <f t="shared" ref="F81:O81" si="25">F72-F76</f>
        <v>0</v>
      </c>
      <c r="G81" s="50">
        <f t="shared" si="25"/>
        <v>0</v>
      </c>
      <c r="H81" s="50">
        <f t="shared" si="25"/>
        <v>0</v>
      </c>
      <c r="I81" s="50">
        <f t="shared" si="25"/>
        <v>2091087.4778181817</v>
      </c>
      <c r="J81" s="50">
        <f t="shared" si="25"/>
        <v>2013639.7934545453</v>
      </c>
      <c r="K81" s="50">
        <f t="shared" si="25"/>
        <v>1936192.1090909089</v>
      </c>
      <c r="L81" s="50">
        <f t="shared" si="25"/>
        <v>1858744.4247272727</v>
      </c>
      <c r="M81" s="50">
        <f t="shared" si="25"/>
        <v>1781296.7403636363</v>
      </c>
      <c r="N81" s="50">
        <f t="shared" si="25"/>
        <v>1703849.0559999999</v>
      </c>
      <c r="O81" s="50">
        <f t="shared" si="25"/>
        <v>1626401.3716363634</v>
      </c>
      <c r="P81" s="50">
        <f>P72-P76</f>
        <v>1548953.687272727</v>
      </c>
      <c r="Q81" s="50">
        <f t="shared" ref="Q81:T81" si="26">Q72-Q76</f>
        <v>1471506.0029090908</v>
      </c>
      <c r="R81" s="50">
        <f t="shared" si="26"/>
        <v>1394058.3185454544</v>
      </c>
      <c r="S81" s="50">
        <f t="shared" si="26"/>
        <v>1316610.634181818</v>
      </c>
      <c r="T81" s="50">
        <f t="shared" si="26"/>
        <v>1239162.9498181816</v>
      </c>
      <c r="U81" s="1"/>
      <c r="V81" s="1"/>
      <c r="W81" s="1"/>
      <c r="X81" s="1"/>
      <c r="Y81" s="1"/>
      <c r="Z81" s="1"/>
      <c r="AA81" s="1"/>
      <c r="AB81" s="1"/>
    </row>
    <row r="82" spans="1:28" x14ac:dyDescent="0.25">
      <c r="A82" s="96" t="s">
        <v>97</v>
      </c>
      <c r="B82" s="96"/>
      <c r="C82" s="96"/>
      <c r="D82" s="96"/>
      <c r="E82" s="96"/>
      <c r="F82" s="86">
        <f t="shared" ref="F82:O82" si="27">F74-F79</f>
        <v>0</v>
      </c>
      <c r="G82" s="86">
        <f t="shared" si="27"/>
        <v>0</v>
      </c>
      <c r="H82" s="86">
        <f t="shared" si="27"/>
        <v>2091087.4778181817</v>
      </c>
      <c r="I82" s="86">
        <f t="shared" si="27"/>
        <v>2013639.7934545453</v>
      </c>
      <c r="J82" s="86">
        <f t="shared" si="27"/>
        <v>1936192.1090909089</v>
      </c>
      <c r="K82" s="86">
        <f t="shared" si="27"/>
        <v>1858744.4247272727</v>
      </c>
      <c r="L82" s="86">
        <f t="shared" si="27"/>
        <v>1781296.7403636363</v>
      </c>
      <c r="M82" s="86">
        <f t="shared" si="27"/>
        <v>1703849.0559999999</v>
      </c>
      <c r="N82" s="86">
        <f t="shared" si="27"/>
        <v>1626401.3716363634</v>
      </c>
      <c r="O82" s="86">
        <f t="shared" si="27"/>
        <v>1548953.687272727</v>
      </c>
      <c r="P82" s="86">
        <f>P74-P79</f>
        <v>1471506.0029090908</v>
      </c>
      <c r="Q82" s="86">
        <f t="shared" ref="Q82:T82" si="28">Q74-Q79</f>
        <v>1394058.3185454544</v>
      </c>
      <c r="R82" s="86">
        <f t="shared" si="28"/>
        <v>1316610.634181818</v>
      </c>
      <c r="S82" s="86">
        <f t="shared" si="28"/>
        <v>1239162.9498181816</v>
      </c>
      <c r="T82" s="86">
        <f t="shared" si="28"/>
        <v>1161715.2654545452</v>
      </c>
      <c r="U82" s="1"/>
      <c r="V82" s="1"/>
      <c r="W82" s="1"/>
      <c r="X82" s="1"/>
      <c r="Y82" s="1"/>
      <c r="Z82" s="1"/>
      <c r="AA82" s="1"/>
      <c r="AB82" s="1"/>
    </row>
    <row r="83" spans="1:28" ht="15.75" thickBot="1" x14ac:dyDescent="0.3">
      <c r="A83" s="99" t="s">
        <v>98</v>
      </c>
      <c r="B83" s="99"/>
      <c r="C83" s="96"/>
      <c r="D83" s="96"/>
      <c r="E83" s="96"/>
      <c r="F83" s="106">
        <f t="shared" ref="F83:O83" si="29">SUM(F81:F82)/2</f>
        <v>0</v>
      </c>
      <c r="G83" s="106">
        <f t="shared" si="29"/>
        <v>0</v>
      </c>
      <c r="H83" s="106">
        <f t="shared" si="29"/>
        <v>1045543.7389090909</v>
      </c>
      <c r="I83" s="106">
        <f t="shared" si="29"/>
        <v>2052363.6356363636</v>
      </c>
      <c r="J83" s="106">
        <f t="shared" si="29"/>
        <v>1974915.951272727</v>
      </c>
      <c r="K83" s="106">
        <f t="shared" si="29"/>
        <v>1897468.2669090908</v>
      </c>
      <c r="L83" s="106">
        <f t="shared" si="29"/>
        <v>1820020.5825454546</v>
      </c>
      <c r="M83" s="106">
        <f t="shared" si="29"/>
        <v>1742572.898181818</v>
      </c>
      <c r="N83" s="106">
        <f t="shared" si="29"/>
        <v>1665125.2138181818</v>
      </c>
      <c r="O83" s="106">
        <f t="shared" si="29"/>
        <v>1587677.5294545451</v>
      </c>
      <c r="P83" s="106">
        <f>SUM(P81:P82)/2</f>
        <v>1510229.8450909089</v>
      </c>
      <c r="Q83" s="106">
        <f t="shared" ref="Q83:T83" si="30">SUM(Q81:Q82)/2</f>
        <v>1432782.1607272727</v>
      </c>
      <c r="R83" s="106">
        <f t="shared" si="30"/>
        <v>1355334.4763636361</v>
      </c>
      <c r="S83" s="106">
        <f t="shared" si="30"/>
        <v>1277886.7919999999</v>
      </c>
      <c r="T83" s="106">
        <f t="shared" si="30"/>
        <v>1200439.1076363632</v>
      </c>
      <c r="U83" s="1"/>
      <c r="V83" s="1"/>
      <c r="W83" s="1"/>
      <c r="X83" s="1"/>
      <c r="Y83" s="1"/>
      <c r="Z83" s="1"/>
      <c r="AA83" s="1"/>
      <c r="AB83" s="1"/>
    </row>
    <row r="84" spans="1:28" x14ac:dyDescent="0.25">
      <c r="A84" s="96"/>
      <c r="B84" s="96"/>
      <c r="C84" s="96"/>
      <c r="D84" s="96"/>
      <c r="E84" s="96"/>
      <c r="F84" s="96"/>
      <c r="G84" s="50"/>
      <c r="H84" s="50"/>
      <c r="I84" s="50"/>
      <c r="J84" s="50"/>
      <c r="K84" s="50"/>
      <c r="L84" s="50"/>
      <c r="M84" s="1"/>
      <c r="N84" s="50"/>
      <c r="O84" s="1"/>
      <c r="P84" s="1"/>
      <c r="Q84" s="1"/>
      <c r="R84" s="1"/>
      <c r="S84" s="1"/>
      <c r="T84" s="1"/>
      <c r="U84" s="1"/>
      <c r="V84" s="1"/>
      <c r="W84" s="1"/>
      <c r="X84" s="1"/>
      <c r="Y84" s="1"/>
      <c r="Z84" s="1"/>
      <c r="AA84" s="1"/>
      <c r="AB84" s="1"/>
    </row>
    <row r="85" spans="1:28" ht="15.75" thickBot="1" x14ac:dyDescent="0.3">
      <c r="A85" s="98" t="s">
        <v>99</v>
      </c>
      <c r="B85" s="98"/>
      <c r="C85" s="99"/>
      <c r="D85" s="99"/>
      <c r="E85" s="99"/>
      <c r="F85" s="99"/>
      <c r="G85" s="50"/>
      <c r="H85" s="50"/>
      <c r="I85" s="50"/>
      <c r="J85" s="50"/>
      <c r="K85" s="95" t="s">
        <v>28</v>
      </c>
      <c r="L85" s="50"/>
      <c r="M85" s="1"/>
      <c r="N85" s="50"/>
      <c r="O85" s="1"/>
      <c r="P85" s="1"/>
      <c r="Q85" s="1"/>
      <c r="R85" s="1"/>
      <c r="S85" s="1"/>
      <c r="T85" s="1"/>
      <c r="U85" s="1"/>
      <c r="V85" s="1"/>
      <c r="W85" s="1"/>
      <c r="X85" s="1"/>
      <c r="Y85" s="1"/>
      <c r="Z85" s="1"/>
      <c r="AA85" s="1"/>
      <c r="AB85" s="1"/>
    </row>
    <row r="86" spans="1:28" ht="15.75" thickBot="1" x14ac:dyDescent="0.3">
      <c r="A86" s="99"/>
      <c r="B86" s="99"/>
      <c r="C86" s="1"/>
      <c r="D86" s="1"/>
      <c r="E86" s="1"/>
      <c r="F86" s="97">
        <f>F69</f>
        <v>2015</v>
      </c>
      <c r="G86" s="97">
        <f>G69</f>
        <v>2016</v>
      </c>
      <c r="H86" s="97">
        <f t="shared" ref="H86:O86" si="31">H69</f>
        <v>2017</v>
      </c>
      <c r="I86" s="97">
        <f t="shared" si="31"/>
        <v>2018</v>
      </c>
      <c r="J86" s="97">
        <f t="shared" si="31"/>
        <v>2019</v>
      </c>
      <c r="K86" s="97">
        <f t="shared" si="31"/>
        <v>2020</v>
      </c>
      <c r="L86" s="97">
        <f t="shared" si="31"/>
        <v>2021</v>
      </c>
      <c r="M86" s="97">
        <f t="shared" si="31"/>
        <v>2022</v>
      </c>
      <c r="N86" s="97">
        <f t="shared" si="31"/>
        <v>2023</v>
      </c>
      <c r="O86" s="97">
        <f t="shared" si="31"/>
        <v>2024</v>
      </c>
      <c r="P86" s="97">
        <f>P69</f>
        <v>2025</v>
      </c>
      <c r="Q86" s="97">
        <f t="shared" ref="Q86:T86" si="32">Q69</f>
        <v>2026</v>
      </c>
      <c r="R86" s="97">
        <f t="shared" si="32"/>
        <v>2027</v>
      </c>
      <c r="S86" s="97">
        <f t="shared" si="32"/>
        <v>2028</v>
      </c>
      <c r="T86" s="97">
        <f t="shared" si="32"/>
        <v>2029</v>
      </c>
      <c r="U86" s="1"/>
      <c r="V86" s="1"/>
      <c r="W86" s="1"/>
      <c r="X86" s="1"/>
      <c r="Y86" s="1"/>
      <c r="Z86" s="1"/>
      <c r="AA86" s="1"/>
      <c r="AB86" s="1"/>
    </row>
    <row r="87" spans="1:28" x14ac:dyDescent="0.25">
      <c r="A87" s="96"/>
      <c r="B87" s="96"/>
      <c r="C87" s="1"/>
      <c r="D87" s="1"/>
      <c r="E87" s="1"/>
      <c r="F87" s="50"/>
      <c r="G87" s="50"/>
      <c r="H87" s="50"/>
      <c r="I87" s="50"/>
      <c r="J87" s="50"/>
      <c r="K87" s="50"/>
      <c r="L87" s="50"/>
      <c r="M87" s="50"/>
      <c r="N87" s="50"/>
      <c r="O87" s="50"/>
      <c r="P87" s="50"/>
      <c r="Q87" s="50"/>
      <c r="R87" s="50"/>
      <c r="S87" s="50"/>
      <c r="T87" s="50"/>
      <c r="U87" s="1"/>
      <c r="V87" s="1"/>
      <c r="W87" s="1"/>
      <c r="X87" s="1"/>
      <c r="Y87" s="1"/>
      <c r="Z87" s="1"/>
      <c r="AA87" s="1"/>
      <c r="AB87" s="1"/>
    </row>
    <row r="88" spans="1:28" x14ac:dyDescent="0.25">
      <c r="A88" s="96" t="s">
        <v>100</v>
      </c>
      <c r="B88" s="96"/>
      <c r="C88" s="1"/>
      <c r="D88" s="1"/>
      <c r="E88" s="1"/>
      <c r="F88" s="107">
        <f>F72</f>
        <v>0</v>
      </c>
      <c r="G88" s="86">
        <f t="shared" ref="G88:T88" si="33">F96</f>
        <v>0</v>
      </c>
      <c r="H88" s="86">
        <f t="shared" si="33"/>
        <v>0</v>
      </c>
      <c r="I88" s="86">
        <f t="shared" si="33"/>
        <v>2044618.8671999997</v>
      </c>
      <c r="J88" s="86">
        <f t="shared" si="33"/>
        <v>1881049.3578239998</v>
      </c>
      <c r="K88" s="86">
        <f t="shared" si="33"/>
        <v>1730565.4091980797</v>
      </c>
      <c r="L88" s="86">
        <f t="shared" si="33"/>
        <v>1592120.1764622333</v>
      </c>
      <c r="M88" s="86">
        <f t="shared" si="33"/>
        <v>1464750.5623452547</v>
      </c>
      <c r="N88" s="86">
        <f t="shared" si="33"/>
        <v>1347570.5173576344</v>
      </c>
      <c r="O88" s="86">
        <f t="shared" si="33"/>
        <v>1239764.8759690237</v>
      </c>
      <c r="P88" s="86">
        <f t="shared" si="33"/>
        <v>1140583.6858915018</v>
      </c>
      <c r="Q88" s="86">
        <f t="shared" si="33"/>
        <v>1049336.9910201817</v>
      </c>
      <c r="R88" s="86">
        <f t="shared" si="33"/>
        <v>965390.03173856717</v>
      </c>
      <c r="S88" s="86">
        <f t="shared" si="33"/>
        <v>888158.82919948176</v>
      </c>
      <c r="T88" s="86">
        <f t="shared" si="33"/>
        <v>817106.1228635232</v>
      </c>
      <c r="U88" s="1"/>
      <c r="V88" s="1"/>
      <c r="W88" s="1"/>
      <c r="X88" s="1"/>
      <c r="Y88" s="1"/>
      <c r="Z88" s="1"/>
      <c r="AA88" s="1"/>
      <c r="AB88" s="1"/>
    </row>
    <row r="89" spans="1:28" x14ac:dyDescent="0.25">
      <c r="A89" s="96" t="s">
        <v>90</v>
      </c>
      <c r="B89" s="96"/>
      <c r="C89" s="1"/>
      <c r="D89" s="1"/>
      <c r="E89" s="1"/>
      <c r="F89" s="50">
        <f t="shared" ref="F89:O89" si="34">F73</f>
        <v>0</v>
      </c>
      <c r="G89" s="50">
        <f t="shared" si="34"/>
        <v>0</v>
      </c>
      <c r="H89" s="50">
        <f t="shared" si="34"/>
        <v>2129811.3199999998</v>
      </c>
      <c r="I89" s="50">
        <f t="shared" si="34"/>
        <v>0</v>
      </c>
      <c r="J89" s="50">
        <f t="shared" si="34"/>
        <v>0</v>
      </c>
      <c r="K89" s="50">
        <f t="shared" si="34"/>
        <v>0</v>
      </c>
      <c r="L89" s="50">
        <f t="shared" si="34"/>
        <v>0</v>
      </c>
      <c r="M89" s="50">
        <f t="shared" si="34"/>
        <v>0</v>
      </c>
      <c r="N89" s="50">
        <f t="shared" si="34"/>
        <v>0</v>
      </c>
      <c r="O89" s="50">
        <f t="shared" si="34"/>
        <v>0</v>
      </c>
      <c r="P89" s="50">
        <f>P73</f>
        <v>0</v>
      </c>
      <c r="Q89" s="50">
        <f t="shared" ref="Q89:T89" si="35">Q73</f>
        <v>0</v>
      </c>
      <c r="R89" s="50">
        <f t="shared" si="35"/>
        <v>0</v>
      </c>
      <c r="S89" s="50">
        <f t="shared" si="35"/>
        <v>0</v>
      </c>
      <c r="T89" s="50">
        <f t="shared" si="35"/>
        <v>0</v>
      </c>
      <c r="U89" s="105"/>
      <c r="V89" s="1"/>
      <c r="W89" s="1"/>
      <c r="X89" s="1"/>
      <c r="Y89" s="1"/>
      <c r="Z89" s="1"/>
      <c r="AA89" s="1"/>
      <c r="AB89" s="1"/>
    </row>
    <row r="90" spans="1:28" x14ac:dyDescent="0.25">
      <c r="A90" s="96" t="s">
        <v>101</v>
      </c>
      <c r="B90" s="96"/>
      <c r="C90" s="1"/>
      <c r="D90" s="1"/>
      <c r="E90" s="1"/>
      <c r="F90" s="86">
        <f t="shared" ref="F90:O90" si="36">SUM(F88:F89)</f>
        <v>0</v>
      </c>
      <c r="G90" s="86">
        <f t="shared" si="36"/>
        <v>0</v>
      </c>
      <c r="H90" s="86">
        <f t="shared" si="36"/>
        <v>2129811.3199999998</v>
      </c>
      <c r="I90" s="86">
        <f t="shared" si="36"/>
        <v>2044618.8671999997</v>
      </c>
      <c r="J90" s="86">
        <f t="shared" si="36"/>
        <v>1881049.3578239998</v>
      </c>
      <c r="K90" s="86">
        <f t="shared" si="36"/>
        <v>1730565.4091980797</v>
      </c>
      <c r="L90" s="86">
        <f t="shared" si="36"/>
        <v>1592120.1764622333</v>
      </c>
      <c r="M90" s="86">
        <f t="shared" si="36"/>
        <v>1464750.5623452547</v>
      </c>
      <c r="N90" s="86">
        <f t="shared" si="36"/>
        <v>1347570.5173576344</v>
      </c>
      <c r="O90" s="86">
        <f t="shared" si="36"/>
        <v>1239764.8759690237</v>
      </c>
      <c r="P90" s="86">
        <f>SUM(P88:P89)</f>
        <v>1140583.6858915018</v>
      </c>
      <c r="Q90" s="86">
        <f t="shared" ref="Q90:T90" si="37">SUM(Q88:Q89)</f>
        <v>1049336.9910201817</v>
      </c>
      <c r="R90" s="86">
        <f t="shared" si="37"/>
        <v>965390.03173856717</v>
      </c>
      <c r="S90" s="86">
        <f t="shared" si="37"/>
        <v>888158.82919948176</v>
      </c>
      <c r="T90" s="86">
        <f t="shared" si="37"/>
        <v>817106.1228635232</v>
      </c>
      <c r="U90" s="1"/>
      <c r="V90" s="1"/>
      <c r="W90" s="1"/>
      <c r="X90" s="1"/>
      <c r="Y90" s="1"/>
      <c r="Z90" s="1"/>
      <c r="AA90" s="1"/>
      <c r="AB90" s="1"/>
    </row>
    <row r="91" spans="1:28" x14ac:dyDescent="0.25">
      <c r="A91" s="96" t="s">
        <v>102</v>
      </c>
      <c r="B91" s="96"/>
      <c r="C91" s="1"/>
      <c r="D91" s="1"/>
      <c r="E91" s="1"/>
      <c r="F91" s="50">
        <f t="shared" ref="F91:O91" si="38">F89/2</f>
        <v>0</v>
      </c>
      <c r="G91" s="50">
        <f t="shared" si="38"/>
        <v>0</v>
      </c>
      <c r="H91" s="50">
        <f t="shared" si="38"/>
        <v>1064905.6599999999</v>
      </c>
      <c r="I91" s="50">
        <f t="shared" si="38"/>
        <v>0</v>
      </c>
      <c r="J91" s="50">
        <f t="shared" si="38"/>
        <v>0</v>
      </c>
      <c r="K91" s="50">
        <f t="shared" si="38"/>
        <v>0</v>
      </c>
      <c r="L91" s="50">
        <f t="shared" si="38"/>
        <v>0</v>
      </c>
      <c r="M91" s="50">
        <f t="shared" si="38"/>
        <v>0</v>
      </c>
      <c r="N91" s="50">
        <f t="shared" si="38"/>
        <v>0</v>
      </c>
      <c r="O91" s="50">
        <f t="shared" si="38"/>
        <v>0</v>
      </c>
      <c r="P91" s="50">
        <f>P89/2</f>
        <v>0</v>
      </c>
      <c r="Q91" s="50">
        <f t="shared" ref="Q91:T91" si="39">Q89/2</f>
        <v>0</v>
      </c>
      <c r="R91" s="50">
        <f t="shared" si="39"/>
        <v>0</v>
      </c>
      <c r="S91" s="50">
        <f t="shared" si="39"/>
        <v>0</v>
      </c>
      <c r="T91" s="50">
        <f t="shared" si="39"/>
        <v>0</v>
      </c>
      <c r="U91" s="1"/>
      <c r="V91" s="1"/>
      <c r="W91" s="1"/>
      <c r="X91" s="1"/>
      <c r="Y91" s="1"/>
      <c r="Z91" s="1"/>
      <c r="AA91" s="1"/>
      <c r="AB91" s="1"/>
    </row>
    <row r="92" spans="1:28" x14ac:dyDescent="0.25">
      <c r="A92" s="96" t="s">
        <v>103</v>
      </c>
      <c r="B92" s="96"/>
      <c r="C92" s="1"/>
      <c r="D92" s="1"/>
      <c r="E92" s="1"/>
      <c r="F92" s="86">
        <f t="shared" ref="F92:O92" si="40">F90-F91</f>
        <v>0</v>
      </c>
      <c r="G92" s="86">
        <f t="shared" si="40"/>
        <v>0</v>
      </c>
      <c r="H92" s="86">
        <f t="shared" si="40"/>
        <v>1064905.6599999999</v>
      </c>
      <c r="I92" s="86">
        <f t="shared" si="40"/>
        <v>2044618.8671999997</v>
      </c>
      <c r="J92" s="86">
        <f t="shared" si="40"/>
        <v>1881049.3578239998</v>
      </c>
      <c r="K92" s="86">
        <f t="shared" si="40"/>
        <v>1730565.4091980797</v>
      </c>
      <c r="L92" s="86">
        <f t="shared" si="40"/>
        <v>1592120.1764622333</v>
      </c>
      <c r="M92" s="86">
        <f t="shared" si="40"/>
        <v>1464750.5623452547</v>
      </c>
      <c r="N92" s="86">
        <f t="shared" si="40"/>
        <v>1347570.5173576344</v>
      </c>
      <c r="O92" s="86">
        <f t="shared" si="40"/>
        <v>1239764.8759690237</v>
      </c>
      <c r="P92" s="86">
        <f>P90-P91</f>
        <v>1140583.6858915018</v>
      </c>
      <c r="Q92" s="86">
        <f t="shared" ref="Q92:T92" si="41">Q90-Q91</f>
        <v>1049336.9910201817</v>
      </c>
      <c r="R92" s="86">
        <f t="shared" si="41"/>
        <v>965390.03173856717</v>
      </c>
      <c r="S92" s="86">
        <f t="shared" si="41"/>
        <v>888158.82919948176</v>
      </c>
      <c r="T92" s="86">
        <f t="shared" si="41"/>
        <v>817106.1228635232</v>
      </c>
      <c r="U92" s="1"/>
      <c r="V92" s="1"/>
      <c r="W92" s="1"/>
      <c r="X92" s="1"/>
      <c r="Y92" s="1"/>
      <c r="Z92" s="1"/>
      <c r="AA92" s="1"/>
      <c r="AB92" s="1"/>
    </row>
    <row r="93" spans="1:28" x14ac:dyDescent="0.25">
      <c r="A93" s="96" t="s">
        <v>104</v>
      </c>
      <c r="B93" s="108">
        <v>47</v>
      </c>
      <c r="C93" s="108">
        <v>47</v>
      </c>
      <c r="D93" s="108">
        <v>47</v>
      </c>
      <c r="F93" s="73"/>
      <c r="G93" s="73"/>
      <c r="H93" s="73"/>
      <c r="I93" s="73"/>
      <c r="J93" s="73"/>
      <c r="K93" s="73"/>
      <c r="L93" s="73"/>
      <c r="M93" s="73"/>
      <c r="N93" s="73"/>
      <c r="O93" s="73"/>
      <c r="P93" s="73"/>
      <c r="Q93" s="73"/>
      <c r="R93" s="73"/>
      <c r="S93" s="73"/>
      <c r="T93" s="73"/>
      <c r="U93" s="1"/>
      <c r="V93" s="1"/>
      <c r="W93" s="1"/>
      <c r="X93" s="1"/>
      <c r="Y93" s="1"/>
      <c r="Z93" s="1"/>
      <c r="AA93" s="1"/>
      <c r="AB93" s="1"/>
    </row>
    <row r="94" spans="1:28" x14ac:dyDescent="0.25">
      <c r="A94" s="96" t="s">
        <v>105</v>
      </c>
      <c r="B94" s="109">
        <v>0.08</v>
      </c>
      <c r="C94" s="109">
        <v>0.08</v>
      </c>
      <c r="D94" s="109">
        <v>0.08</v>
      </c>
      <c r="F94" s="31"/>
      <c r="G94" s="31"/>
      <c r="H94" s="31"/>
      <c r="I94" s="31"/>
      <c r="J94" s="31"/>
      <c r="K94" s="31"/>
      <c r="L94" s="31"/>
      <c r="M94" s="31"/>
      <c r="N94" s="31"/>
      <c r="O94" s="31"/>
      <c r="P94" s="31"/>
      <c r="Q94" s="31"/>
      <c r="R94" s="31"/>
      <c r="S94" s="31"/>
      <c r="T94" s="31"/>
      <c r="U94" s="1"/>
      <c r="V94" s="1"/>
      <c r="W94" s="1"/>
      <c r="X94" s="1"/>
      <c r="Y94" s="1"/>
      <c r="Z94" s="1"/>
      <c r="AA94" s="1"/>
      <c r="AB94" s="1"/>
    </row>
    <row r="95" spans="1:28" x14ac:dyDescent="0.25">
      <c r="A95" s="96" t="s">
        <v>106</v>
      </c>
      <c r="B95" s="96"/>
      <c r="C95" s="1"/>
      <c r="D95" s="1"/>
      <c r="E95" s="1"/>
      <c r="F95" s="86">
        <f>F92*$C$94</f>
        <v>0</v>
      </c>
      <c r="G95" s="86">
        <f t="shared" ref="G95:O95" si="42">G92*$C$94</f>
        <v>0</v>
      </c>
      <c r="H95" s="86">
        <f>H92*$C$94</f>
        <v>85192.452799999999</v>
      </c>
      <c r="I95" s="86">
        <f>I92*$C$94</f>
        <v>163569.50937599997</v>
      </c>
      <c r="J95" s="86">
        <f t="shared" si="42"/>
        <v>150483.94862591999</v>
      </c>
      <c r="K95" s="86">
        <f t="shared" si="42"/>
        <v>138445.23273584637</v>
      </c>
      <c r="L95" s="86">
        <f t="shared" si="42"/>
        <v>127369.61411697867</v>
      </c>
      <c r="M95" s="86">
        <f t="shared" si="42"/>
        <v>117180.04498762038</v>
      </c>
      <c r="N95" s="86">
        <f t="shared" si="42"/>
        <v>107805.64138861075</v>
      </c>
      <c r="O95" s="86">
        <f t="shared" si="42"/>
        <v>99181.190077521896</v>
      </c>
      <c r="P95" s="86">
        <f>P92*$C$94</f>
        <v>91246.694871320142</v>
      </c>
      <c r="Q95" s="86">
        <f t="shared" ref="Q95:T95" si="43">Q92*$C$94</f>
        <v>83946.95928161453</v>
      </c>
      <c r="R95" s="86">
        <f t="shared" si="43"/>
        <v>77231.202539085381</v>
      </c>
      <c r="S95" s="86">
        <f t="shared" si="43"/>
        <v>71052.706335958545</v>
      </c>
      <c r="T95" s="86">
        <f t="shared" si="43"/>
        <v>65368.48982908186</v>
      </c>
      <c r="U95" s="1"/>
      <c r="V95" s="1"/>
      <c r="W95" s="1"/>
      <c r="X95" s="1"/>
      <c r="Y95" s="1"/>
      <c r="Z95" s="1"/>
      <c r="AA95" s="1"/>
      <c r="AB95" s="1"/>
    </row>
    <row r="96" spans="1:28" ht="15.75" thickBot="1" x14ac:dyDescent="0.3">
      <c r="A96" s="99" t="s">
        <v>107</v>
      </c>
      <c r="B96" s="99"/>
      <c r="C96" s="1"/>
      <c r="D96" s="1"/>
      <c r="E96" s="1"/>
      <c r="F96" s="106">
        <f t="shared" ref="F96:O96" si="44">F90-F95</f>
        <v>0</v>
      </c>
      <c r="G96" s="106">
        <f t="shared" si="44"/>
        <v>0</v>
      </c>
      <c r="H96" s="106">
        <f t="shared" si="44"/>
        <v>2044618.8671999997</v>
      </c>
      <c r="I96" s="106">
        <f t="shared" si="44"/>
        <v>1881049.3578239998</v>
      </c>
      <c r="J96" s="106">
        <f t="shared" si="44"/>
        <v>1730565.4091980797</v>
      </c>
      <c r="K96" s="106">
        <f t="shared" si="44"/>
        <v>1592120.1764622333</v>
      </c>
      <c r="L96" s="106">
        <f t="shared" si="44"/>
        <v>1464750.5623452547</v>
      </c>
      <c r="M96" s="106">
        <f t="shared" si="44"/>
        <v>1347570.5173576344</v>
      </c>
      <c r="N96" s="106">
        <f t="shared" si="44"/>
        <v>1239764.8759690237</v>
      </c>
      <c r="O96" s="106">
        <f t="shared" si="44"/>
        <v>1140583.6858915018</v>
      </c>
      <c r="P96" s="106">
        <f>P90-P95</f>
        <v>1049336.9910201817</v>
      </c>
      <c r="Q96" s="106">
        <f t="shared" ref="Q96:T96" si="45">Q90-Q95</f>
        <v>965390.03173856717</v>
      </c>
      <c r="R96" s="106">
        <f t="shared" si="45"/>
        <v>888158.82919948176</v>
      </c>
      <c r="S96" s="106">
        <f t="shared" si="45"/>
        <v>817106.1228635232</v>
      </c>
      <c r="T96" s="106">
        <f t="shared" si="45"/>
        <v>751737.63303444139</v>
      </c>
      <c r="U96" s="1"/>
      <c r="V96" s="1"/>
      <c r="W96" s="1"/>
      <c r="X96" s="1"/>
      <c r="Y96" s="1"/>
      <c r="Z96" s="1"/>
      <c r="AA96" s="1"/>
      <c r="AB96" s="1"/>
    </row>
    <row r="98" spans="11:15" x14ac:dyDescent="0.25">
      <c r="O98" s="110"/>
    </row>
    <row r="99" spans="11:15" x14ac:dyDescent="0.25">
      <c r="K99" s="171"/>
      <c r="L99" s="171"/>
    </row>
    <row r="100" spans="11:15" x14ac:dyDescent="0.25">
      <c r="K100" s="171"/>
      <c r="L100" s="171"/>
    </row>
    <row r="101" spans="11:15" x14ac:dyDescent="0.25">
      <c r="K101" s="171"/>
      <c r="L101" s="171"/>
    </row>
  </sheetData>
  <mergeCells count="40">
    <mergeCell ref="AP53:AQ53"/>
    <mergeCell ref="AS53:AT53"/>
    <mergeCell ref="AV53:AW53"/>
    <mergeCell ref="X53:Y53"/>
    <mergeCell ref="AA53:AB53"/>
    <mergeCell ref="AD53:AE53"/>
    <mergeCell ref="AG53:AH53"/>
    <mergeCell ref="AJ53:AK53"/>
    <mergeCell ref="AM53:AN53"/>
    <mergeCell ref="F53:G53"/>
    <mergeCell ref="I53:J53"/>
    <mergeCell ref="L53:M53"/>
    <mergeCell ref="O53:P53"/>
    <mergeCell ref="R53:S53"/>
    <mergeCell ref="U53:V53"/>
    <mergeCell ref="AO17:AQ17"/>
    <mergeCell ref="AR17:AT17"/>
    <mergeCell ref="AU17:AW17"/>
    <mergeCell ref="A48:Q49"/>
    <mergeCell ref="A51:C51"/>
    <mergeCell ref="R52:S52"/>
    <mergeCell ref="U52:V52"/>
    <mergeCell ref="W17:Y17"/>
    <mergeCell ref="Z17:AB17"/>
    <mergeCell ref="AC17:AE17"/>
    <mergeCell ref="AF17:AH17"/>
    <mergeCell ref="AI17:AK17"/>
    <mergeCell ref="AL17:AN17"/>
    <mergeCell ref="E17:G17"/>
    <mergeCell ref="H17:J17"/>
    <mergeCell ref="K17:M17"/>
    <mergeCell ref="N17:P17"/>
    <mergeCell ref="Q17:S17"/>
    <mergeCell ref="T17:V17"/>
    <mergeCell ref="A9:W9"/>
    <mergeCell ref="A10:W10"/>
    <mergeCell ref="A12:W12"/>
    <mergeCell ref="A13:W13"/>
    <mergeCell ref="A15:W15"/>
    <mergeCell ref="T16:V16"/>
  </mergeCells>
  <dataValidations count="1">
    <dataValidation allowBlank="1" showInputMessage="1" showErrorMessage="1" promptTitle="Date Format" prompt="E.g:  &quot;August 1, 2011&quot;" sqref="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xr:uid="{CA73EE25-A9D8-4A61-9D60-B6557233794D}"/>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8024C-64A4-46E7-A1CB-4AB6160C85C1}">
  <dimension ref="A1:AW98"/>
  <sheetViews>
    <sheetView zoomScale="85" zoomScaleNormal="85" workbookViewId="0">
      <pane xSplit="4" ySplit="19" topLeftCell="E86" activePane="bottomRight" state="frozen"/>
      <selection pane="topRight" activeCell="E1" sqref="E1"/>
      <selection pane="bottomLeft" activeCell="A20" sqref="A20"/>
      <selection pane="bottomRight" activeCell="A10" sqref="A10:W10"/>
    </sheetView>
  </sheetViews>
  <sheetFormatPr defaultColWidth="8.5703125" defaultRowHeight="15" x14ac:dyDescent="0.25"/>
  <cols>
    <col min="1" max="1" width="44.5703125" style="10" customWidth="1"/>
    <col min="2" max="2" width="19.28515625" style="10" customWidth="1"/>
    <col min="3" max="4" width="18" style="10" customWidth="1"/>
    <col min="5" max="18" width="14.5703125" style="10" customWidth="1"/>
    <col min="19" max="19" width="12.5703125" style="10" customWidth="1"/>
    <col min="20" max="37" width="14.5703125" style="10" customWidth="1"/>
    <col min="38" max="38" width="10.28515625" style="10" bestFit="1" customWidth="1"/>
    <col min="39" max="39" width="12.85546875" style="10" bestFit="1" customWidth="1"/>
    <col min="40" max="41" width="10.28515625" style="10" bestFit="1" customWidth="1"/>
    <col min="42" max="42" width="12.85546875" style="10" bestFit="1" customWidth="1"/>
    <col min="43" max="44" width="10.28515625" style="10" bestFit="1" customWidth="1"/>
    <col min="45" max="45" width="12.85546875" style="10" bestFit="1" customWidth="1"/>
    <col min="46" max="47" width="10.28515625" style="10" bestFit="1" customWidth="1"/>
    <col min="48" max="48" width="12.85546875" style="10" bestFit="1" customWidth="1"/>
    <col min="49" max="49" width="10.28515625" style="10" bestFit="1" customWidth="1"/>
    <col min="50" max="16384" width="8.5703125" style="10"/>
  </cols>
  <sheetData>
    <row r="1" spans="1:29" s="2" customFormat="1" x14ac:dyDescent="0.25">
      <c r="A1" s="1"/>
      <c r="B1" s="1"/>
      <c r="C1" s="1"/>
      <c r="D1" s="1"/>
      <c r="E1" s="1"/>
      <c r="F1" s="1"/>
      <c r="G1" s="1"/>
      <c r="H1" s="1"/>
      <c r="I1" s="1"/>
      <c r="J1" s="1"/>
      <c r="K1" s="1"/>
      <c r="L1" s="1"/>
      <c r="M1" s="1"/>
      <c r="N1" s="1"/>
      <c r="O1" s="1"/>
      <c r="P1" s="1"/>
      <c r="Q1" s="1"/>
      <c r="R1" s="1"/>
      <c r="S1" s="3" t="s">
        <v>0</v>
      </c>
      <c r="T1" s="4" t="s">
        <v>112</v>
      </c>
    </row>
    <row r="2" spans="1:29" s="2" customFormat="1" x14ac:dyDescent="0.25">
      <c r="A2" s="1"/>
      <c r="B2" s="1"/>
      <c r="C2" s="1"/>
      <c r="D2" s="1"/>
      <c r="E2" s="1"/>
      <c r="F2" s="1"/>
      <c r="G2" s="1"/>
      <c r="H2" s="1"/>
      <c r="I2" s="1"/>
      <c r="J2" s="1"/>
      <c r="K2" s="1"/>
      <c r="L2" s="1"/>
      <c r="M2" s="1"/>
      <c r="N2" s="1"/>
      <c r="O2" s="1"/>
      <c r="P2" s="1"/>
      <c r="Q2" s="1"/>
      <c r="R2" s="1"/>
      <c r="S2" s="3" t="s">
        <v>1</v>
      </c>
      <c r="T2" s="5" t="s">
        <v>113</v>
      </c>
    </row>
    <row r="3" spans="1:29" s="2" customFormat="1" x14ac:dyDescent="0.25">
      <c r="A3" s="1"/>
      <c r="B3" s="1"/>
      <c r="C3" s="1"/>
      <c r="D3" s="1"/>
      <c r="E3" s="1"/>
      <c r="F3" s="1"/>
      <c r="G3" s="1"/>
      <c r="H3" s="1"/>
      <c r="I3" s="1"/>
      <c r="J3" s="1"/>
      <c r="K3" s="1"/>
      <c r="L3" s="1"/>
      <c r="M3" s="1"/>
      <c r="N3" s="1"/>
      <c r="O3" s="1"/>
      <c r="P3" s="1"/>
      <c r="Q3" s="1"/>
      <c r="R3" s="1"/>
      <c r="S3" s="3" t="s">
        <v>2</v>
      </c>
      <c r="T3" s="5">
        <v>5</v>
      </c>
    </row>
    <row r="4" spans="1:29" s="2" customFormat="1" ht="15.75" x14ac:dyDescent="0.25">
      <c r="A4" s="42"/>
      <c r="B4" s="42"/>
      <c r="C4" s="1"/>
      <c r="D4" s="1"/>
      <c r="E4" s="1"/>
      <c r="F4" s="1"/>
      <c r="G4" s="1"/>
      <c r="H4" s="1"/>
      <c r="I4" s="1"/>
      <c r="J4" s="1"/>
      <c r="K4" s="1"/>
      <c r="L4" s="1"/>
      <c r="M4" s="1"/>
      <c r="N4" s="1"/>
      <c r="O4" s="1"/>
      <c r="P4" s="1"/>
      <c r="Q4" s="1"/>
      <c r="R4" s="1"/>
      <c r="S4" s="3" t="s">
        <v>4</v>
      </c>
      <c r="T4" s="5">
        <v>3</v>
      </c>
    </row>
    <row r="5" spans="1:29" s="2" customFormat="1" x14ac:dyDescent="0.25">
      <c r="A5" s="1"/>
      <c r="B5" s="1"/>
      <c r="C5" s="1"/>
      <c r="D5" s="1"/>
      <c r="E5" s="1"/>
      <c r="F5" s="1"/>
      <c r="G5" s="1"/>
      <c r="H5" s="1"/>
      <c r="I5" s="1"/>
      <c r="J5" s="1"/>
      <c r="K5" s="1"/>
      <c r="L5" s="1"/>
      <c r="M5" s="1"/>
      <c r="N5" s="1"/>
      <c r="O5" s="1"/>
      <c r="P5" s="1"/>
      <c r="Q5" s="1"/>
      <c r="R5" s="1"/>
      <c r="S5" s="3" t="s">
        <v>5</v>
      </c>
      <c r="T5" s="7"/>
    </row>
    <row r="6" spans="1:29" s="2" customFormat="1" x14ac:dyDescent="0.25">
      <c r="A6" s="1"/>
      <c r="B6" s="1"/>
      <c r="C6" s="1"/>
      <c r="D6" s="1"/>
      <c r="E6" s="1"/>
      <c r="F6" s="1"/>
      <c r="G6" s="1"/>
      <c r="H6" s="1"/>
      <c r="I6" s="1"/>
      <c r="J6" s="1"/>
      <c r="K6" s="1"/>
      <c r="L6" s="1"/>
      <c r="M6" s="1"/>
      <c r="N6" s="1"/>
      <c r="O6" s="1"/>
      <c r="P6" s="1"/>
      <c r="Q6" s="1"/>
      <c r="R6" s="1"/>
      <c r="S6" s="3"/>
      <c r="T6" s="4"/>
    </row>
    <row r="7" spans="1:29" s="2" customFormat="1" x14ac:dyDescent="0.25">
      <c r="A7" s="1"/>
      <c r="B7" s="1"/>
      <c r="C7" s="1"/>
      <c r="D7" s="1"/>
      <c r="E7" s="1"/>
      <c r="F7" s="1"/>
      <c r="G7" s="1"/>
      <c r="H7" s="1"/>
      <c r="I7" s="1"/>
      <c r="J7" s="1"/>
      <c r="K7" s="1"/>
      <c r="L7" s="1"/>
      <c r="M7" s="1"/>
      <c r="N7" s="1"/>
      <c r="O7" s="1"/>
      <c r="P7" s="1"/>
      <c r="Q7" s="1"/>
      <c r="R7" s="1"/>
      <c r="S7" s="3" t="s">
        <v>6</v>
      </c>
      <c r="T7" s="174">
        <v>45362</v>
      </c>
    </row>
    <row r="8" spans="1:29" s="2" customFormat="1" x14ac:dyDescent="0.25">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29" s="2" customFormat="1" ht="18" x14ac:dyDescent="0.25">
      <c r="A9" s="179" t="s">
        <v>47</v>
      </c>
      <c r="B9" s="179"/>
      <c r="C9" s="179"/>
      <c r="D9" s="179"/>
      <c r="E9" s="179"/>
      <c r="F9" s="179"/>
      <c r="G9" s="179"/>
      <c r="H9" s="179"/>
      <c r="I9" s="179"/>
      <c r="J9" s="179"/>
      <c r="K9" s="179"/>
      <c r="L9" s="179"/>
      <c r="M9" s="179"/>
      <c r="N9" s="179"/>
      <c r="O9" s="179"/>
      <c r="P9" s="179"/>
      <c r="Q9" s="179"/>
      <c r="R9" s="179"/>
      <c r="S9" s="179"/>
      <c r="T9" s="179"/>
      <c r="U9" s="179"/>
      <c r="V9" s="179"/>
      <c r="W9" s="179"/>
      <c r="X9" s="9"/>
      <c r="Y9" s="9"/>
      <c r="Z9" s="9"/>
      <c r="AA9" s="8"/>
      <c r="AB9" s="8"/>
      <c r="AC9" s="8"/>
    </row>
    <row r="10" spans="1:29" s="2" customFormat="1" ht="39.75" customHeight="1" x14ac:dyDescent="0.25">
      <c r="A10" s="185" t="s">
        <v>48</v>
      </c>
      <c r="B10" s="185"/>
      <c r="C10" s="185"/>
      <c r="D10" s="185"/>
      <c r="E10" s="185"/>
      <c r="F10" s="185"/>
      <c r="G10" s="185"/>
      <c r="H10" s="185"/>
      <c r="I10" s="185"/>
      <c r="J10" s="185"/>
      <c r="K10" s="185"/>
      <c r="L10" s="185"/>
      <c r="M10" s="185"/>
      <c r="N10" s="185"/>
      <c r="O10" s="185"/>
      <c r="P10" s="185"/>
      <c r="Q10" s="185"/>
      <c r="R10" s="185"/>
      <c r="S10" s="185"/>
      <c r="T10" s="185"/>
      <c r="U10" s="185"/>
      <c r="V10" s="185"/>
      <c r="W10" s="185"/>
      <c r="X10" s="9"/>
      <c r="Y10" s="9"/>
      <c r="Z10" s="9"/>
      <c r="AA10" s="8"/>
      <c r="AB10" s="8"/>
      <c r="AC10" s="8"/>
    </row>
    <row r="11" spans="1:29" s="2" customFormat="1" ht="18"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29" x14ac:dyDescent="0.25">
      <c r="A12" s="186" t="s">
        <v>49</v>
      </c>
      <c r="B12" s="186"/>
      <c r="C12" s="186"/>
      <c r="D12" s="186"/>
      <c r="E12" s="186"/>
      <c r="F12" s="186"/>
      <c r="G12" s="186"/>
      <c r="H12" s="186"/>
      <c r="I12" s="186"/>
      <c r="J12" s="186"/>
      <c r="K12" s="186"/>
      <c r="L12" s="186"/>
      <c r="M12" s="186"/>
      <c r="N12" s="186"/>
      <c r="O12" s="186"/>
      <c r="P12" s="186"/>
      <c r="Q12" s="186"/>
      <c r="R12" s="186"/>
      <c r="S12" s="186"/>
      <c r="T12" s="186"/>
      <c r="U12" s="186"/>
      <c r="V12" s="186"/>
      <c r="W12" s="186"/>
    </row>
    <row r="13" spans="1:29" x14ac:dyDescent="0.25">
      <c r="A13" s="186" t="s">
        <v>50</v>
      </c>
      <c r="B13" s="186"/>
      <c r="C13" s="186"/>
      <c r="D13" s="186"/>
      <c r="E13" s="186"/>
      <c r="F13" s="186"/>
      <c r="G13" s="186"/>
      <c r="H13" s="186"/>
      <c r="I13" s="186"/>
      <c r="J13" s="186"/>
      <c r="K13" s="186"/>
      <c r="L13" s="186"/>
      <c r="M13" s="186"/>
      <c r="N13" s="186"/>
      <c r="O13" s="186"/>
      <c r="P13" s="186"/>
      <c r="Q13" s="186"/>
      <c r="R13" s="186"/>
      <c r="S13" s="186"/>
      <c r="T13" s="186"/>
      <c r="U13" s="186"/>
      <c r="V13" s="186"/>
      <c r="W13" s="186"/>
    </row>
    <row r="14" spans="1:29" x14ac:dyDescent="0.25">
      <c r="A14" s="10" t="s">
        <v>51</v>
      </c>
    </row>
    <row r="15" spans="1:29" x14ac:dyDescent="0.25">
      <c r="A15" s="186" t="s">
        <v>52</v>
      </c>
      <c r="B15" s="186"/>
      <c r="C15" s="186"/>
      <c r="D15" s="186"/>
      <c r="E15" s="186"/>
      <c r="F15" s="186"/>
      <c r="G15" s="186"/>
      <c r="H15" s="186"/>
      <c r="I15" s="186"/>
      <c r="J15" s="186"/>
      <c r="K15" s="186"/>
      <c r="L15" s="186"/>
      <c r="M15" s="186"/>
      <c r="N15" s="186"/>
      <c r="O15" s="186"/>
      <c r="P15" s="186"/>
      <c r="Q15" s="186"/>
      <c r="R15" s="186"/>
      <c r="S15" s="186"/>
      <c r="T15" s="186"/>
      <c r="U15" s="186"/>
      <c r="V15" s="186"/>
      <c r="W15" s="186"/>
    </row>
    <row r="16" spans="1:29" ht="15.75" thickBot="1" x14ac:dyDescent="0.3">
      <c r="T16" s="187"/>
      <c r="U16" s="187"/>
      <c r="V16" s="187"/>
    </row>
    <row r="17" spans="1:49" ht="15.75" thickBot="1" x14ac:dyDescent="0.3">
      <c r="A17" s="3"/>
      <c r="B17" s="3"/>
      <c r="C17" s="43"/>
      <c r="D17" s="3"/>
      <c r="E17" s="182">
        <v>2015</v>
      </c>
      <c r="F17" s="183"/>
      <c r="G17" s="184"/>
      <c r="H17" s="182">
        <v>2016</v>
      </c>
      <c r="I17" s="183"/>
      <c r="J17" s="184"/>
      <c r="K17" s="182">
        <v>2017</v>
      </c>
      <c r="L17" s="183"/>
      <c r="M17" s="184"/>
      <c r="N17" s="182">
        <v>2018</v>
      </c>
      <c r="O17" s="183"/>
      <c r="P17" s="184"/>
      <c r="Q17" s="182">
        <v>2019</v>
      </c>
      <c r="R17" s="183"/>
      <c r="S17" s="184"/>
      <c r="T17" s="182">
        <v>2020</v>
      </c>
      <c r="U17" s="183"/>
      <c r="V17" s="184"/>
      <c r="W17" s="182">
        <v>2021</v>
      </c>
      <c r="X17" s="183"/>
      <c r="Y17" s="184"/>
      <c r="Z17" s="182">
        <v>2022</v>
      </c>
      <c r="AA17" s="183"/>
      <c r="AB17" s="184"/>
      <c r="AC17" s="182">
        <v>2023</v>
      </c>
      <c r="AD17" s="183"/>
      <c r="AE17" s="184"/>
      <c r="AF17" s="182">
        <v>2024</v>
      </c>
      <c r="AG17" s="183"/>
      <c r="AH17" s="184"/>
      <c r="AI17" s="182">
        <v>2025</v>
      </c>
      <c r="AJ17" s="183"/>
      <c r="AK17" s="184"/>
      <c r="AL17" s="182">
        <v>2026</v>
      </c>
      <c r="AM17" s="183"/>
      <c r="AN17" s="184"/>
      <c r="AO17" s="182">
        <v>2027</v>
      </c>
      <c r="AP17" s="183"/>
      <c r="AQ17" s="184"/>
      <c r="AR17" s="182">
        <v>2028</v>
      </c>
      <c r="AS17" s="183"/>
      <c r="AT17" s="184"/>
      <c r="AU17" s="182">
        <v>2029</v>
      </c>
      <c r="AV17" s="183"/>
      <c r="AW17" s="184"/>
    </row>
    <row r="18" spans="1:49" x14ac:dyDescent="0.25">
      <c r="A18" s="1"/>
      <c r="B18" s="1"/>
      <c r="C18" s="1"/>
      <c r="D18" s="1"/>
      <c r="E18" s="1"/>
      <c r="F18" s="3" t="s">
        <v>53</v>
      </c>
      <c r="G18" s="17" t="s">
        <v>54</v>
      </c>
      <c r="H18" s="1"/>
      <c r="I18" s="3" t="s">
        <v>53</v>
      </c>
      <c r="J18" s="17" t="s">
        <v>54</v>
      </c>
      <c r="K18" s="1"/>
      <c r="L18" s="3" t="s">
        <v>53</v>
      </c>
      <c r="M18" s="17" t="s">
        <v>54</v>
      </c>
      <c r="N18" s="1"/>
      <c r="O18" s="3" t="s">
        <v>53</v>
      </c>
      <c r="P18" s="17" t="s">
        <v>54</v>
      </c>
      <c r="Q18" s="1"/>
      <c r="R18" s="3" t="s">
        <v>53</v>
      </c>
      <c r="S18" s="17" t="s">
        <v>54</v>
      </c>
      <c r="T18" s="1"/>
      <c r="U18" s="3" t="s">
        <v>53</v>
      </c>
      <c r="V18" s="17" t="s">
        <v>54</v>
      </c>
      <c r="W18" s="1"/>
      <c r="X18" s="3" t="s">
        <v>53</v>
      </c>
      <c r="Y18" s="17" t="s">
        <v>54</v>
      </c>
      <c r="Z18" s="1"/>
      <c r="AA18" s="3" t="s">
        <v>53</v>
      </c>
      <c r="AB18" s="17" t="s">
        <v>54</v>
      </c>
      <c r="AC18" s="1"/>
      <c r="AD18" s="3" t="s">
        <v>53</v>
      </c>
      <c r="AE18" s="17" t="s">
        <v>54</v>
      </c>
      <c r="AF18" s="1"/>
      <c r="AG18" s="3" t="s">
        <v>53</v>
      </c>
      <c r="AH18" s="17" t="s">
        <v>54</v>
      </c>
      <c r="AI18" s="1"/>
      <c r="AJ18" s="3" t="s">
        <v>53</v>
      </c>
      <c r="AK18" s="17" t="s">
        <v>54</v>
      </c>
      <c r="AL18" s="1"/>
      <c r="AM18" s="3" t="s">
        <v>53</v>
      </c>
      <c r="AN18" s="17" t="s">
        <v>54</v>
      </c>
      <c r="AO18" s="1"/>
      <c r="AP18" s="3" t="s">
        <v>53</v>
      </c>
      <c r="AQ18" s="17" t="s">
        <v>54</v>
      </c>
      <c r="AR18" s="1"/>
      <c r="AS18" s="3" t="s">
        <v>53</v>
      </c>
      <c r="AT18" s="17" t="s">
        <v>54</v>
      </c>
      <c r="AU18" s="1"/>
      <c r="AV18" s="3" t="s">
        <v>53</v>
      </c>
      <c r="AW18" s="17" t="s">
        <v>54</v>
      </c>
    </row>
    <row r="19" spans="1:49" x14ac:dyDescent="0.25">
      <c r="A19" s="44"/>
      <c r="B19" s="44"/>
      <c r="C19" s="45"/>
      <c r="D19" s="45"/>
      <c r="E19" s="45" t="s">
        <v>55</v>
      </c>
      <c r="F19" s="46">
        <v>0.06</v>
      </c>
      <c r="G19" s="46">
        <v>0.94</v>
      </c>
      <c r="H19" s="45" t="s">
        <v>55</v>
      </c>
      <c r="I19" s="46">
        <v>0.06</v>
      </c>
      <c r="J19" s="46">
        <v>0.94</v>
      </c>
      <c r="K19" s="45" t="s">
        <v>55</v>
      </c>
      <c r="L19" s="46">
        <v>0.06</v>
      </c>
      <c r="M19" s="46">
        <v>0.94</v>
      </c>
      <c r="N19" s="45" t="s">
        <v>55</v>
      </c>
      <c r="O19" s="46">
        <v>0.06</v>
      </c>
      <c r="P19" s="46">
        <v>0.94</v>
      </c>
      <c r="Q19" s="45" t="s">
        <v>55</v>
      </c>
      <c r="R19" s="46">
        <v>0.06</v>
      </c>
      <c r="S19" s="46">
        <v>0.94</v>
      </c>
      <c r="T19" s="45" t="s">
        <v>55</v>
      </c>
      <c r="U19" s="46">
        <v>0.06</v>
      </c>
      <c r="V19" s="46">
        <v>0.94</v>
      </c>
      <c r="W19" s="45" t="s">
        <v>55</v>
      </c>
      <c r="X19" s="46">
        <v>0.06</v>
      </c>
      <c r="Y19" s="46">
        <v>0.94</v>
      </c>
      <c r="Z19" s="45" t="s">
        <v>55</v>
      </c>
      <c r="AA19" s="46">
        <v>0.06</v>
      </c>
      <c r="AB19" s="46">
        <v>0.94</v>
      </c>
      <c r="AC19" s="45" t="s">
        <v>55</v>
      </c>
      <c r="AD19" s="46">
        <v>0.06</v>
      </c>
      <c r="AE19" s="46">
        <v>0.94</v>
      </c>
      <c r="AF19" s="45" t="s">
        <v>55</v>
      </c>
      <c r="AG19" s="46">
        <v>0.06</v>
      </c>
      <c r="AH19" s="46">
        <v>0.94</v>
      </c>
      <c r="AI19" s="45" t="s">
        <v>55</v>
      </c>
      <c r="AJ19" s="46">
        <v>0.06</v>
      </c>
      <c r="AK19" s="46">
        <v>0.94</v>
      </c>
      <c r="AL19" s="45" t="s">
        <v>55</v>
      </c>
      <c r="AM19" s="46">
        <v>0.06</v>
      </c>
      <c r="AN19" s="46">
        <v>0.94</v>
      </c>
      <c r="AO19" s="45" t="s">
        <v>55</v>
      </c>
      <c r="AP19" s="46">
        <v>0.06</v>
      </c>
      <c r="AQ19" s="46">
        <v>0.94</v>
      </c>
      <c r="AR19" s="45" t="s">
        <v>55</v>
      </c>
      <c r="AS19" s="46">
        <v>0.06</v>
      </c>
      <c r="AT19" s="46">
        <v>0.94</v>
      </c>
      <c r="AU19" s="45" t="s">
        <v>55</v>
      </c>
      <c r="AV19" s="46">
        <v>0.06</v>
      </c>
      <c r="AW19" s="46">
        <v>0.94</v>
      </c>
    </row>
    <row r="20" spans="1:49" x14ac:dyDescent="0.25">
      <c r="A20" s="3" t="s">
        <v>56</v>
      </c>
      <c r="B20" s="3"/>
      <c r="C20" s="31"/>
      <c r="D20" s="31"/>
      <c r="E20" s="47">
        <f>F83</f>
        <v>0</v>
      </c>
      <c r="F20" s="48">
        <f>E20*F19</f>
        <v>0</v>
      </c>
      <c r="G20" s="49">
        <f>E20*G19</f>
        <v>0</v>
      </c>
      <c r="H20" s="47">
        <f>G83</f>
        <v>0</v>
      </c>
      <c r="I20" s="48">
        <f>H20*I19</f>
        <v>0</v>
      </c>
      <c r="J20" s="49">
        <f>H20*J19</f>
        <v>0</v>
      </c>
      <c r="K20" s="47">
        <f>H83</f>
        <v>0</v>
      </c>
      <c r="L20" s="48">
        <f>K20*L19</f>
        <v>0</v>
      </c>
      <c r="M20" s="49">
        <f>K20*M19</f>
        <v>0</v>
      </c>
      <c r="N20" s="47">
        <f>I83</f>
        <v>0</v>
      </c>
      <c r="O20" s="48">
        <f>N20*O19</f>
        <v>0</v>
      </c>
      <c r="P20" s="49">
        <f>N20*P19</f>
        <v>0</v>
      </c>
      <c r="Q20" s="47">
        <f>J83</f>
        <v>337083.75401998503</v>
      </c>
      <c r="R20" s="48">
        <f>Q20*R19</f>
        <v>20225.025241199102</v>
      </c>
      <c r="S20" s="49">
        <f>Q20*S19</f>
        <v>316858.72877878591</v>
      </c>
      <c r="T20" s="47">
        <f>K83</f>
        <v>596881.77028671815</v>
      </c>
      <c r="U20" s="48">
        <f>T20*U19</f>
        <v>35812.90621720309</v>
      </c>
      <c r="V20" s="49">
        <f>T20*V19</f>
        <v>561068.86406951502</v>
      </c>
      <c r="W20" s="47">
        <f>L83</f>
        <v>442310.29478021443</v>
      </c>
      <c r="X20" s="48">
        <f>W20*X19</f>
        <v>26538.617686812864</v>
      </c>
      <c r="Y20" s="49">
        <f>W20*Y19</f>
        <v>415771.67709340155</v>
      </c>
      <c r="Z20" s="50">
        <f>M83</f>
        <v>287738.8192737106</v>
      </c>
      <c r="AA20" s="48">
        <f>Z20*AA19</f>
        <v>17264.329156422635</v>
      </c>
      <c r="AB20" s="49">
        <f>Z20*AB19</f>
        <v>270474.49011728796</v>
      </c>
      <c r="AC20" s="50">
        <f>N83</f>
        <v>133167.34376720677</v>
      </c>
      <c r="AD20" s="48">
        <f>AC20*AD19</f>
        <v>7990.0406260324053</v>
      </c>
      <c r="AE20" s="49">
        <f>AC20*AE19</f>
        <v>125177.30314117436</v>
      </c>
      <c r="AF20" s="50">
        <f>O83</f>
        <v>27940.803006977425</v>
      </c>
      <c r="AG20" s="48">
        <f>AF20*AG19</f>
        <v>1676.4481804186455</v>
      </c>
      <c r="AH20" s="49">
        <f>AF20*AH19</f>
        <v>26264.354826558778</v>
      </c>
      <c r="AI20" s="50">
        <f>P83</f>
        <v>0</v>
      </c>
      <c r="AJ20" s="48">
        <f>AI20*AJ19</f>
        <v>0</v>
      </c>
      <c r="AK20" s="49">
        <f>AI20*AK19</f>
        <v>0</v>
      </c>
      <c r="AL20" s="50">
        <f>Q83</f>
        <v>0</v>
      </c>
      <c r="AM20" s="48">
        <f>AL20*AM19</f>
        <v>0</v>
      </c>
      <c r="AN20" s="49">
        <f>AL20*AN19</f>
        <v>0</v>
      </c>
      <c r="AO20" s="50">
        <f>R83</f>
        <v>0</v>
      </c>
      <c r="AP20" s="48">
        <f>AO20*AP19</f>
        <v>0</v>
      </c>
      <c r="AQ20" s="49">
        <f>AO20*AQ19</f>
        <v>0</v>
      </c>
      <c r="AR20" s="50">
        <f>S83</f>
        <v>0</v>
      </c>
      <c r="AS20" s="48">
        <f>AR20*AS19</f>
        <v>0</v>
      </c>
      <c r="AT20" s="49">
        <f>AR20*AT19</f>
        <v>0</v>
      </c>
      <c r="AU20" s="50">
        <f>T83</f>
        <v>0</v>
      </c>
      <c r="AV20" s="48">
        <f>AU20*AV19</f>
        <v>0</v>
      </c>
      <c r="AW20" s="49">
        <f>AU20*AW19</f>
        <v>0</v>
      </c>
    </row>
    <row r="21" spans="1:49" x14ac:dyDescent="0.25">
      <c r="A21" s="1" t="s">
        <v>57</v>
      </c>
      <c r="B21" s="1"/>
      <c r="C21" s="51"/>
      <c r="D21" s="51"/>
      <c r="E21" s="52">
        <v>0</v>
      </c>
      <c r="F21" s="35">
        <f>E21*F19</f>
        <v>0</v>
      </c>
      <c r="G21" s="49">
        <f>E21*G19</f>
        <v>0</v>
      </c>
      <c r="H21" s="52">
        <v>0</v>
      </c>
      <c r="I21" s="35">
        <f>H21*I19</f>
        <v>0</v>
      </c>
      <c r="J21" s="49">
        <f>H21*J19</f>
        <v>0</v>
      </c>
      <c r="K21" s="52">
        <v>0</v>
      </c>
      <c r="L21" s="35">
        <f>K21*L19</f>
        <v>0</v>
      </c>
      <c r="M21" s="49">
        <f>K21*M19</f>
        <v>0</v>
      </c>
      <c r="N21" s="52">
        <v>0</v>
      </c>
      <c r="O21" s="35">
        <f>N21*O19</f>
        <v>0</v>
      </c>
      <c r="P21" s="49">
        <f>N21*P19</f>
        <v>0</v>
      </c>
      <c r="Q21" s="52">
        <v>0</v>
      </c>
      <c r="R21" s="35">
        <f>Q21*R19</f>
        <v>0</v>
      </c>
      <c r="S21" s="49">
        <f>Q21*S19</f>
        <v>0</v>
      </c>
      <c r="T21" s="52">
        <v>0</v>
      </c>
      <c r="U21" s="35">
        <f>T21*U19</f>
        <v>0</v>
      </c>
      <c r="V21" s="49">
        <f>T21*V19</f>
        <v>0</v>
      </c>
      <c r="W21" s="52">
        <v>0</v>
      </c>
      <c r="X21" s="35">
        <f>W21*X19</f>
        <v>0</v>
      </c>
      <c r="Y21" s="49">
        <f>W21*Y19</f>
        <v>0</v>
      </c>
      <c r="Z21" s="52">
        <v>0</v>
      </c>
      <c r="AA21" s="35">
        <f>Z21*AA19</f>
        <v>0</v>
      </c>
      <c r="AB21" s="49">
        <f>Z21*AB19</f>
        <v>0</v>
      </c>
      <c r="AC21" s="52">
        <v>0</v>
      </c>
      <c r="AD21" s="35">
        <f>AC21*AD19</f>
        <v>0</v>
      </c>
      <c r="AE21" s="49">
        <f>AC21*AE19</f>
        <v>0</v>
      </c>
      <c r="AF21" s="52">
        <v>0</v>
      </c>
      <c r="AG21" s="35">
        <f>AF21*AG19</f>
        <v>0</v>
      </c>
      <c r="AH21" s="49">
        <f>AF21*AH19</f>
        <v>0</v>
      </c>
      <c r="AI21" s="52">
        <v>0</v>
      </c>
      <c r="AJ21" s="35">
        <f>AI21*AJ19</f>
        <v>0</v>
      </c>
      <c r="AK21" s="49">
        <f>AI21*AK19</f>
        <v>0</v>
      </c>
      <c r="AL21" s="52">
        <v>0</v>
      </c>
      <c r="AM21" s="35">
        <f>AL21*AM19</f>
        <v>0</v>
      </c>
      <c r="AN21" s="49">
        <f>AL21*AN19</f>
        <v>0</v>
      </c>
      <c r="AO21" s="52">
        <v>0</v>
      </c>
      <c r="AP21" s="35">
        <f>AO21*AP19</f>
        <v>0</v>
      </c>
      <c r="AQ21" s="49">
        <f>AO21*AQ19</f>
        <v>0</v>
      </c>
      <c r="AR21" s="52">
        <v>0</v>
      </c>
      <c r="AS21" s="35">
        <f>AR21*AS19</f>
        <v>0</v>
      </c>
      <c r="AT21" s="49">
        <f>AR21*AT19</f>
        <v>0</v>
      </c>
      <c r="AU21" s="52">
        <v>0</v>
      </c>
      <c r="AV21" s="35">
        <f>AU21*AV19</f>
        <v>0</v>
      </c>
      <c r="AW21" s="49">
        <f>AU21*AW19</f>
        <v>0</v>
      </c>
    </row>
    <row r="22" spans="1:49" x14ac:dyDescent="0.25">
      <c r="A22" s="1" t="s">
        <v>58</v>
      </c>
      <c r="B22" s="1"/>
      <c r="C22" s="51"/>
      <c r="D22" s="51"/>
      <c r="E22" s="52">
        <v>0</v>
      </c>
      <c r="F22" s="35">
        <f>E22*F19</f>
        <v>0</v>
      </c>
      <c r="G22" s="35">
        <f>E22*G19</f>
        <v>0</v>
      </c>
      <c r="H22" s="52">
        <v>0</v>
      </c>
      <c r="I22" s="35">
        <f>H22*I19</f>
        <v>0</v>
      </c>
      <c r="J22" s="35">
        <f>H22*J19</f>
        <v>0</v>
      </c>
      <c r="K22" s="52">
        <v>0</v>
      </c>
      <c r="L22" s="35">
        <f>K22*L19</f>
        <v>0</v>
      </c>
      <c r="M22" s="35">
        <f>K22*M19</f>
        <v>0</v>
      </c>
      <c r="N22" s="52">
        <v>0</v>
      </c>
      <c r="O22" s="35">
        <f>N22*O19</f>
        <v>0</v>
      </c>
      <c r="P22" s="35">
        <f>N22*P19</f>
        <v>0</v>
      </c>
      <c r="Q22" s="52">
        <v>0</v>
      </c>
      <c r="R22" s="35">
        <f>Q22*R19</f>
        <v>0</v>
      </c>
      <c r="S22" s="35">
        <f>Q22*S19</f>
        <v>0</v>
      </c>
      <c r="T22" s="52">
        <v>0</v>
      </c>
      <c r="U22" s="35">
        <f>T22*U19</f>
        <v>0</v>
      </c>
      <c r="V22" s="35">
        <f>T22*V19</f>
        <v>0</v>
      </c>
      <c r="W22" s="52">
        <v>0</v>
      </c>
      <c r="X22" s="35">
        <f>W22*X19</f>
        <v>0</v>
      </c>
      <c r="Y22" s="35">
        <f>W22*Y19</f>
        <v>0</v>
      </c>
      <c r="Z22" s="52">
        <v>0</v>
      </c>
      <c r="AA22" s="35">
        <f>Z22*AA19</f>
        <v>0</v>
      </c>
      <c r="AB22" s="35">
        <f>Z22*AB19</f>
        <v>0</v>
      </c>
      <c r="AC22" s="52">
        <v>0</v>
      </c>
      <c r="AD22" s="35">
        <f>AC22*AD19</f>
        <v>0</v>
      </c>
      <c r="AE22" s="35">
        <f>AC22*AE19</f>
        <v>0</v>
      </c>
      <c r="AF22" s="52">
        <v>0</v>
      </c>
      <c r="AG22" s="35">
        <f>AF22*AG19</f>
        <v>0</v>
      </c>
      <c r="AH22" s="35">
        <f>AF22*AH19</f>
        <v>0</v>
      </c>
      <c r="AI22" s="52">
        <v>0</v>
      </c>
      <c r="AJ22" s="35">
        <f>AI22*AJ19</f>
        <v>0</v>
      </c>
      <c r="AK22" s="35">
        <f>AI22*AK19</f>
        <v>0</v>
      </c>
      <c r="AL22" s="52">
        <v>0</v>
      </c>
      <c r="AM22" s="35">
        <f>AL22*AM19</f>
        <v>0</v>
      </c>
      <c r="AN22" s="35">
        <f>AL22*AN19</f>
        <v>0</v>
      </c>
      <c r="AO22" s="52">
        <v>0</v>
      </c>
      <c r="AP22" s="35">
        <f>AO22*AP19</f>
        <v>0</v>
      </c>
      <c r="AQ22" s="35">
        <f>AO22*AQ19</f>
        <v>0</v>
      </c>
      <c r="AR22" s="52">
        <v>0</v>
      </c>
      <c r="AS22" s="35">
        <f>AR22*AS19</f>
        <v>0</v>
      </c>
      <c r="AT22" s="35">
        <f>AR22*AT19</f>
        <v>0</v>
      </c>
      <c r="AU22" s="52">
        <v>0</v>
      </c>
      <c r="AV22" s="35">
        <f>AU22*AV19</f>
        <v>0</v>
      </c>
      <c r="AW22" s="35">
        <f>AU22*AW19</f>
        <v>0</v>
      </c>
    </row>
    <row r="23" spans="1:49" x14ac:dyDescent="0.25">
      <c r="A23" s="20" t="s">
        <v>59</v>
      </c>
      <c r="B23" s="53">
        <v>2015</v>
      </c>
      <c r="C23" s="54">
        <v>2020</v>
      </c>
      <c r="D23" s="54">
        <v>2025</v>
      </c>
      <c r="F23" s="35"/>
      <c r="G23" s="35"/>
      <c r="H23" s="52"/>
      <c r="I23" s="35"/>
      <c r="J23" s="35"/>
      <c r="K23" s="52"/>
      <c r="L23" s="35"/>
      <c r="M23" s="35"/>
      <c r="N23" s="52"/>
      <c r="O23" s="35"/>
      <c r="P23" s="35"/>
      <c r="Q23" s="52"/>
      <c r="R23" s="35"/>
      <c r="S23" s="35"/>
      <c r="T23" s="52"/>
      <c r="U23" s="35"/>
      <c r="V23" s="35"/>
      <c r="W23" s="52"/>
      <c r="X23" s="35"/>
      <c r="Y23" s="35"/>
      <c r="Z23" s="52"/>
      <c r="AA23" s="35"/>
      <c r="AB23" s="35"/>
      <c r="AC23" s="52"/>
      <c r="AD23" s="35"/>
      <c r="AE23" s="35"/>
      <c r="AF23" s="52"/>
      <c r="AG23" s="35"/>
      <c r="AH23" s="35"/>
      <c r="AI23" s="52"/>
      <c r="AJ23" s="35"/>
      <c r="AK23" s="35"/>
      <c r="AL23" s="52"/>
      <c r="AM23" s="35"/>
      <c r="AN23" s="35"/>
      <c r="AO23" s="52"/>
      <c r="AP23" s="35"/>
      <c r="AQ23" s="35"/>
      <c r="AR23" s="52"/>
      <c r="AS23" s="35"/>
      <c r="AT23" s="35"/>
      <c r="AU23" s="52"/>
      <c r="AV23" s="35"/>
      <c r="AW23" s="35"/>
    </row>
    <row r="24" spans="1:49" x14ac:dyDescent="0.25">
      <c r="A24" s="55" t="s">
        <v>60</v>
      </c>
      <c r="B24" s="56">
        <v>6.4163999999999999E-2</v>
      </c>
      <c r="C24" s="56">
        <v>7.2999999999999995E-2</v>
      </c>
      <c r="D24" s="56">
        <v>7.0199999999999999E-2</v>
      </c>
      <c r="F24" s="57">
        <f>IF(AND(E$17&gt;=$C$23, E$17&lt;$D$23),(F21+F22)*$C$24,(F21+F22)*$D$24)</f>
        <v>0</v>
      </c>
      <c r="G24" s="58">
        <f>IF(AND(E$17&gt;=$C$23, E$17&lt;$D$23),(G22)*$C$24,(G22)*$D$24)</f>
        <v>0</v>
      </c>
      <c r="H24" s="59"/>
      <c r="I24" s="57">
        <f>IF(AND(H$17&gt;=$C$23, H$17&lt;$D$23),(I21+I22)*$C$24,(I21+I22)*$D$24)</f>
        <v>0</v>
      </c>
      <c r="J24" s="58">
        <f>IF(AND(H$17&gt;=$C$23, H$17&lt;$D$23),(J22)*$C$24,(J22)*$D$24)</f>
        <v>0</v>
      </c>
      <c r="K24" s="59"/>
      <c r="L24" s="57">
        <f>IF(AND(K$17&gt;=$C$23, K$17&lt;$D$23),(L21+L22)*$C$24,(L21+L22)*$D$24)</f>
        <v>0</v>
      </c>
      <c r="M24" s="58">
        <f>IF(AND(K$17&gt;=$C$23, K$17&lt;$D$23),(M22)*$C$24,(M22)*$D$24)</f>
        <v>0</v>
      </c>
      <c r="N24" s="59"/>
      <c r="O24" s="57">
        <f>IF(AND(N$17&gt;=$C$23, N$17&lt;$D$23),(O21+O22)*$C$24,(O21+O22)*$D$24)</f>
        <v>0</v>
      </c>
      <c r="P24" s="58">
        <f>IF(AND(N$17&gt;=$C$23, N$17&lt;$D$23),(P22)*$C$24,(P22)*$D$24)</f>
        <v>0</v>
      </c>
      <c r="Q24" s="59"/>
      <c r="R24" s="57">
        <f>IF(AND(Q$17&gt;=$C$23, Q$17&lt;$D$23),(R21+R22)*$C$24,(R21+R22)*$D$24)</f>
        <v>0</v>
      </c>
      <c r="S24" s="58">
        <f>IF(AND(Q$17&gt;=$C$23, Q$17&lt;$D$23),(S22)*$C$24,(S22)*$D$24)</f>
        <v>0</v>
      </c>
      <c r="T24" s="59"/>
      <c r="U24" s="57">
        <f>IF(AND(T$17&gt;=$C$23, T$17&lt;$D$23),(U21+U22)*$C$24,(U21+U22)*$D$24)</f>
        <v>0</v>
      </c>
      <c r="V24" s="58">
        <f>IF(AND(T$17&gt;=$C$23, T$17&lt;$D$23),(V22)*$C$24,(V22)*$D$24)</f>
        <v>0</v>
      </c>
      <c r="W24" s="59"/>
      <c r="X24" s="57">
        <f>IF(AND(W$17&gt;=$C$23, W$17&lt;$D$23),(X21+X22)*$C$24,(X21+X22)*$D$24)</f>
        <v>0</v>
      </c>
      <c r="Y24" s="58">
        <f>IF(AND(W$17&gt;=$C$23, W$17&lt;$D$23),(Y22)*$C$24,(Y22)*$D$24)</f>
        <v>0</v>
      </c>
      <c r="Z24" s="59"/>
      <c r="AA24" s="57">
        <f>IF(AND(Z$17&gt;=$C$23, Z$17&lt;$D$23),(AA21+AA22)*$C$24,(AA21+AA22)*$D$24)</f>
        <v>0</v>
      </c>
      <c r="AB24" s="58">
        <f>IF(AND(Z$17&gt;=$C$23, Z$17&lt;$D$23),(AB22)*$C$24,(AB22)*$D$24)</f>
        <v>0</v>
      </c>
      <c r="AC24" s="59"/>
      <c r="AD24" s="57">
        <f>IF(AND(AC$17&gt;=$C$23, AC$17&lt;$D$23),(AD21+AD22)*$C$24,(AD21+AD22)*$D$24)</f>
        <v>0</v>
      </c>
      <c r="AE24" s="58">
        <f>IF(AND(AC$17&gt;=$C$23, AC$17&lt;$D$23),(AE22)*$C$24,(AE22)*$D$24)</f>
        <v>0</v>
      </c>
      <c r="AF24" s="59"/>
      <c r="AG24" s="57">
        <f>IF(AND(AF$17&gt;=$C$23, AF$17&lt;$D$23),(AG21+AG22)*$C$24,(AG21+AG22)*$D$24)</f>
        <v>0</v>
      </c>
      <c r="AH24" s="58">
        <f>IF(AND(AF$17&gt;=$C$23, AF$17&lt;$D$23),(AH22)*$C$24,(AH22)*$D$24)</f>
        <v>0</v>
      </c>
      <c r="AI24" s="59"/>
      <c r="AJ24" s="57">
        <f>IF(AND(AI$17&gt;=$C$23, AI$17&lt;$D$23),(AJ21+AJ22)*$C$24,(AJ21+AJ22)*$D$24)</f>
        <v>0</v>
      </c>
      <c r="AK24" s="58">
        <f>IF(AND(AI$17&gt;=$C$23, AI$17&lt;$D$23),(AK22)*$C$24,(AK22)*$D$24)</f>
        <v>0</v>
      </c>
      <c r="AL24" s="59"/>
      <c r="AM24" s="57">
        <f>IF(AND(AL$17&gt;=$C$23, AL$17&lt;$D$23),(AM21+AM22)*$C$24,(AM21+AM22)*$D$24)</f>
        <v>0</v>
      </c>
      <c r="AN24" s="58">
        <f>IF(AND(AL$17&gt;=$C$23, AL$17&lt;$D$23),(AN22)*$C$24,(AN22)*$D$24)</f>
        <v>0</v>
      </c>
      <c r="AO24" s="59"/>
      <c r="AP24" s="57">
        <f>IF(AND(AO$17&gt;=$C$23, AO$17&lt;$D$23),(AP21+AP22)*$C$24,(AP21+AP22)*$D$24)</f>
        <v>0</v>
      </c>
      <c r="AQ24" s="58">
        <f>IF(AND(AO$17&gt;=$C$23, AO$17&lt;$D$23),(AQ22)*$C$24,(AQ22)*$D$24)</f>
        <v>0</v>
      </c>
      <c r="AR24" s="59"/>
      <c r="AS24" s="57">
        <f>IF(AND(AR$17&gt;=$C$23, AR$17&lt;$D$23),(AS21+AS22)*$C$24,(AS21+AS22)*$D$24)</f>
        <v>0</v>
      </c>
      <c r="AT24" s="58">
        <f>IF(AND(AR$17&gt;=$C$23, AR$17&lt;$D$23),(AT22)*$C$24,(AT22)*$D$24)</f>
        <v>0</v>
      </c>
      <c r="AU24" s="59"/>
      <c r="AV24" s="57">
        <f>IF(AND(AU$17&gt;=$C$23, AU$17&lt;$D$23),(AV21+AV22)*$C$24,(AV21+AV22)*$D$24)</f>
        <v>0</v>
      </c>
      <c r="AW24" s="58">
        <f>IF(AND(AU$17&gt;=$C$23, AU$17&lt;$D$23),(AW22)*$C$24,(AW22)*$D$24)</f>
        <v>0</v>
      </c>
    </row>
    <row r="25" spans="1:49" x14ac:dyDescent="0.25">
      <c r="A25" s="3" t="s">
        <v>61</v>
      </c>
      <c r="B25" s="1"/>
      <c r="C25" s="1"/>
      <c r="D25" s="1"/>
      <c r="F25" s="35">
        <f>SUM(F20+F24)</f>
        <v>0</v>
      </c>
      <c r="G25" s="35">
        <f>SUM(G20+G24)</f>
        <v>0</v>
      </c>
      <c r="H25" s="1"/>
      <c r="I25" s="35">
        <f>SUM(I20+I24)</f>
        <v>0</v>
      </c>
      <c r="J25" s="35">
        <f>SUM(J20+J24)</f>
        <v>0</v>
      </c>
      <c r="K25" s="1"/>
      <c r="L25" s="35">
        <f>SUM(L20+L24)</f>
        <v>0</v>
      </c>
      <c r="M25" s="35">
        <f>SUM(M20+M24)</f>
        <v>0</v>
      </c>
      <c r="N25" s="1"/>
      <c r="O25" s="35">
        <f>SUM(O20+O24)</f>
        <v>0</v>
      </c>
      <c r="P25" s="35">
        <f>SUM(P20+P24)</f>
        <v>0</v>
      </c>
      <c r="Q25" s="1"/>
      <c r="R25" s="35">
        <f>SUM(R20+R24)</f>
        <v>20225.025241199102</v>
      </c>
      <c r="S25" s="35">
        <f>SUM(S20+S24)</f>
        <v>316858.72877878591</v>
      </c>
      <c r="T25" s="1"/>
      <c r="U25" s="35">
        <f>SUM(U20+U24)</f>
        <v>35812.90621720309</v>
      </c>
      <c r="V25" s="35">
        <f>SUM(V20+V24)</f>
        <v>561068.86406951502</v>
      </c>
      <c r="W25" s="1"/>
      <c r="X25" s="35">
        <f>SUM(X20+X24)</f>
        <v>26538.617686812864</v>
      </c>
      <c r="Y25" s="35">
        <f>SUM(Y20+Y24)</f>
        <v>415771.67709340155</v>
      </c>
      <c r="Z25" s="1"/>
      <c r="AA25" s="35">
        <f>SUM(AA20+AA24)</f>
        <v>17264.329156422635</v>
      </c>
      <c r="AB25" s="35">
        <f>SUM(AB20+AB24)</f>
        <v>270474.49011728796</v>
      </c>
      <c r="AC25" s="1"/>
      <c r="AD25" s="35">
        <f>SUM(AD20+AD24)</f>
        <v>7990.0406260324053</v>
      </c>
      <c r="AE25" s="35">
        <f>SUM(AE20+AE24)</f>
        <v>125177.30314117436</v>
      </c>
      <c r="AF25" s="1"/>
      <c r="AG25" s="35">
        <f>SUM(AG20+AG24)</f>
        <v>1676.4481804186455</v>
      </c>
      <c r="AH25" s="35">
        <f>SUM(AH20+AH24)</f>
        <v>26264.354826558778</v>
      </c>
      <c r="AI25" s="1"/>
      <c r="AJ25" s="35">
        <f>SUM(AJ20+AJ24)</f>
        <v>0</v>
      </c>
      <c r="AK25" s="35">
        <f>SUM(AK20+AK24)</f>
        <v>0</v>
      </c>
      <c r="AL25" s="1"/>
      <c r="AM25" s="35">
        <f>SUM(AM20+AM24)</f>
        <v>0</v>
      </c>
      <c r="AN25" s="35">
        <f>SUM(AN20+AN24)</f>
        <v>0</v>
      </c>
      <c r="AO25" s="1"/>
      <c r="AP25" s="35">
        <f>SUM(AP20+AP24)</f>
        <v>0</v>
      </c>
      <c r="AQ25" s="35">
        <f>SUM(AQ20+AQ24)</f>
        <v>0</v>
      </c>
      <c r="AR25" s="1"/>
      <c r="AS25" s="35">
        <f>SUM(AS20+AS24)</f>
        <v>0</v>
      </c>
      <c r="AT25" s="35">
        <f>SUM(AT20+AT24)</f>
        <v>0</v>
      </c>
      <c r="AU25" s="1"/>
      <c r="AV25" s="35">
        <f>SUM(AV20+AV24)</f>
        <v>0</v>
      </c>
      <c r="AW25" s="35">
        <f>SUM(AW20+AW24)</f>
        <v>0</v>
      </c>
    </row>
    <row r="26" spans="1:49" x14ac:dyDescent="0.25">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x14ac:dyDescent="0.25">
      <c r="A27" s="20" t="s">
        <v>59</v>
      </c>
      <c r="B27" s="54">
        <v>2015</v>
      </c>
      <c r="C27" s="54">
        <v>2020</v>
      </c>
      <c r="D27" s="54">
        <v>2025</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x14ac:dyDescent="0.25">
      <c r="A28" s="1" t="s">
        <v>62</v>
      </c>
      <c r="B28" s="60">
        <v>0.04</v>
      </c>
      <c r="C28" s="60">
        <v>0.04</v>
      </c>
      <c r="D28" s="60">
        <v>0.04</v>
      </c>
      <c r="F28" s="35">
        <f>F25*$B$28</f>
        <v>0</v>
      </c>
      <c r="G28" s="35">
        <f>G25*$B$28</f>
        <v>0</v>
      </c>
      <c r="H28" s="31"/>
      <c r="I28" s="35">
        <f>I25*$B$28</f>
        <v>0</v>
      </c>
      <c r="J28" s="35">
        <f>J25*$B$28</f>
        <v>0</v>
      </c>
      <c r="K28" s="31"/>
      <c r="L28" s="35">
        <f>L25*$B$28</f>
        <v>0</v>
      </c>
      <c r="M28" s="35">
        <f>M25*$B$28</f>
        <v>0</v>
      </c>
      <c r="N28" s="31"/>
      <c r="O28" s="35">
        <f>O25*$B$28</f>
        <v>0</v>
      </c>
      <c r="P28" s="35">
        <f>P25*$B$28</f>
        <v>0</v>
      </c>
      <c r="Q28" s="31"/>
      <c r="R28" s="35">
        <f>R25*$B$28</f>
        <v>809.00100964796411</v>
      </c>
      <c r="S28" s="35">
        <f>S25*$B$28</f>
        <v>12674.349151151437</v>
      </c>
      <c r="T28" s="31"/>
      <c r="U28" s="35">
        <f>U25*$C$28</f>
        <v>1432.5162486881236</v>
      </c>
      <c r="V28" s="35">
        <f>V25*$C$28</f>
        <v>22442.754562780603</v>
      </c>
      <c r="W28" s="31"/>
      <c r="X28" s="35">
        <f>X25*$C$28</f>
        <v>1061.5447074725146</v>
      </c>
      <c r="Y28" s="35">
        <f>Y25*$C$28</f>
        <v>16630.867083736062</v>
      </c>
      <c r="Z28" s="31"/>
      <c r="AA28" s="35">
        <f>AA25*$C$28</f>
        <v>690.57316625690544</v>
      </c>
      <c r="AB28" s="35">
        <f>AB25*$C$28</f>
        <v>10818.979604691518</v>
      </c>
      <c r="AC28" s="31"/>
      <c r="AD28" s="35">
        <f>AD25*$C$28</f>
        <v>319.60162504129624</v>
      </c>
      <c r="AE28" s="35">
        <f>AE25*$C$28</f>
        <v>5007.0921256469746</v>
      </c>
      <c r="AF28" s="31"/>
      <c r="AG28" s="35">
        <f>AG25*$C$28</f>
        <v>67.057927216745824</v>
      </c>
      <c r="AH28" s="35">
        <f>AH25*$C$28</f>
        <v>1050.5741930623512</v>
      </c>
      <c r="AI28" s="31"/>
      <c r="AJ28" s="35">
        <f>AJ25*$D$28</f>
        <v>0</v>
      </c>
      <c r="AK28" s="35">
        <f>AK25*$D$28</f>
        <v>0</v>
      </c>
      <c r="AL28" s="31"/>
      <c r="AM28" s="35">
        <f>AM25*$D$28</f>
        <v>0</v>
      </c>
      <c r="AN28" s="35">
        <f>AN25*$D$28</f>
        <v>0</v>
      </c>
      <c r="AO28" s="31"/>
      <c r="AP28" s="35">
        <f>AP25*$D$28</f>
        <v>0</v>
      </c>
      <c r="AQ28" s="35">
        <f>AQ25*$D$28</f>
        <v>0</v>
      </c>
      <c r="AR28" s="31"/>
      <c r="AS28" s="35">
        <f>AS25*$D$28</f>
        <v>0</v>
      </c>
      <c r="AT28" s="35">
        <f>AT25*$D$28</f>
        <v>0</v>
      </c>
      <c r="AU28" s="31"/>
      <c r="AV28" s="35">
        <f>AV25*$D$28</f>
        <v>0</v>
      </c>
      <c r="AW28" s="35">
        <f>AW25*$D$28</f>
        <v>0</v>
      </c>
    </row>
    <row r="29" spans="1:49" x14ac:dyDescent="0.25">
      <c r="A29" s="1" t="s">
        <v>63</v>
      </c>
      <c r="B29" s="60">
        <v>0.56000000000000005</v>
      </c>
      <c r="C29" s="60">
        <v>0.56000000000000005</v>
      </c>
      <c r="D29" s="60">
        <v>0.56000000000000005</v>
      </c>
      <c r="F29" s="35">
        <f>F25*$B$29</f>
        <v>0</v>
      </c>
      <c r="G29" s="35">
        <f>G25*$B$29</f>
        <v>0</v>
      </c>
      <c r="H29" s="61"/>
      <c r="I29" s="35">
        <f>I25*$B$29</f>
        <v>0</v>
      </c>
      <c r="J29" s="35">
        <f>J25*$B$29</f>
        <v>0</v>
      </c>
      <c r="K29" s="61"/>
      <c r="L29" s="35">
        <f>L25*$B$29</f>
        <v>0</v>
      </c>
      <c r="M29" s="35">
        <f>M25*$B$29</f>
        <v>0</v>
      </c>
      <c r="N29" s="61"/>
      <c r="O29" s="35">
        <f>O25*$B$29</f>
        <v>0</v>
      </c>
      <c r="P29" s="35">
        <f>P25*$B$29</f>
        <v>0</v>
      </c>
      <c r="Q29" s="61"/>
      <c r="R29" s="35">
        <f>R25*$B$29</f>
        <v>11326.014135071498</v>
      </c>
      <c r="S29" s="35">
        <f>S25*$B$29</f>
        <v>177440.88811612013</v>
      </c>
      <c r="T29" s="61"/>
      <c r="U29" s="35">
        <f>U25*$C$29</f>
        <v>20055.227481633734</v>
      </c>
      <c r="V29" s="35">
        <f>V25*$C$29</f>
        <v>314198.56387892843</v>
      </c>
      <c r="W29" s="61"/>
      <c r="X29" s="35">
        <f>X25*$C$29</f>
        <v>14861.625904615204</v>
      </c>
      <c r="Y29" s="35">
        <f>Y25*$C$29</f>
        <v>232832.13917230489</v>
      </c>
      <c r="Z29" s="61"/>
      <c r="AA29" s="35">
        <f>AA25*$C$29</f>
        <v>9668.0243275966768</v>
      </c>
      <c r="AB29" s="35">
        <f>AB25*$C$29</f>
        <v>151465.71446568126</v>
      </c>
      <c r="AC29" s="61"/>
      <c r="AD29" s="35">
        <f>AD25*$C$29</f>
        <v>4474.4227505781473</v>
      </c>
      <c r="AE29" s="35">
        <f>AE25*$C$29</f>
        <v>70099.289759057647</v>
      </c>
      <c r="AF29" s="61"/>
      <c r="AG29" s="35">
        <f>AG25*$C$29</f>
        <v>938.81098103444162</v>
      </c>
      <c r="AH29" s="35">
        <f>AH25*$C$29</f>
        <v>14708.038702872916</v>
      </c>
      <c r="AI29" s="61"/>
      <c r="AJ29" s="35">
        <f>AJ25*$D$29</f>
        <v>0</v>
      </c>
      <c r="AK29" s="35">
        <f>AK25*$D$29</f>
        <v>0</v>
      </c>
      <c r="AL29" s="61"/>
      <c r="AM29" s="35">
        <f>AM25*$D$29</f>
        <v>0</v>
      </c>
      <c r="AN29" s="35">
        <f>AN25*$D$29</f>
        <v>0</v>
      </c>
      <c r="AO29" s="61"/>
      <c r="AP29" s="35">
        <f>AP25*$D$29</f>
        <v>0</v>
      </c>
      <c r="AQ29" s="35">
        <f>AQ25*$D$29</f>
        <v>0</v>
      </c>
      <c r="AR29" s="61"/>
      <c r="AS29" s="35">
        <f>AS25*$D$29</f>
        <v>0</v>
      </c>
      <c r="AT29" s="35">
        <f>AT25*$D$29</f>
        <v>0</v>
      </c>
      <c r="AU29" s="61"/>
      <c r="AV29" s="35">
        <f>AV25*$D$29</f>
        <v>0</v>
      </c>
      <c r="AW29" s="35">
        <f>AW25*$D$29</f>
        <v>0</v>
      </c>
    </row>
    <row r="30" spans="1:49" x14ac:dyDescent="0.25">
      <c r="A30" s="1" t="s">
        <v>64</v>
      </c>
      <c r="B30" s="60">
        <v>0.4</v>
      </c>
      <c r="C30" s="60">
        <v>0.4</v>
      </c>
      <c r="D30" s="60">
        <v>0.4</v>
      </c>
      <c r="F30" s="35">
        <f>F25*$B$30</f>
        <v>0</v>
      </c>
      <c r="G30" s="35">
        <f>G25*$B$30</f>
        <v>0</v>
      </c>
      <c r="H30" s="62"/>
      <c r="I30" s="35">
        <f>I25*$B$30</f>
        <v>0</v>
      </c>
      <c r="J30" s="35">
        <f>J25*$B$30</f>
        <v>0</v>
      </c>
      <c r="K30" s="62"/>
      <c r="L30" s="35">
        <f>L25*$B$30</f>
        <v>0</v>
      </c>
      <c r="M30" s="35">
        <f>M25*$B$30</f>
        <v>0</v>
      </c>
      <c r="N30" s="62"/>
      <c r="O30" s="35">
        <f>O25*$B$30</f>
        <v>0</v>
      </c>
      <c r="P30" s="35">
        <f>P25*$B$30</f>
        <v>0</v>
      </c>
      <c r="Q30" s="62"/>
      <c r="R30" s="35">
        <f>R25*$B$30</f>
        <v>8090.0100964796411</v>
      </c>
      <c r="S30" s="35">
        <f>S25*$B$30</f>
        <v>126743.49151151437</v>
      </c>
      <c r="T30" s="62"/>
      <c r="U30" s="35">
        <f>U25*$C$30</f>
        <v>14325.162486881236</v>
      </c>
      <c r="V30" s="35">
        <f>V25*$C$30</f>
        <v>224427.54562780602</v>
      </c>
      <c r="W30" s="62"/>
      <c r="X30" s="35">
        <f>X25*$C$30</f>
        <v>10615.447074725147</v>
      </c>
      <c r="Y30" s="35">
        <f>Y25*$C$30</f>
        <v>166308.67083736064</v>
      </c>
      <c r="Z30" s="62"/>
      <c r="AA30" s="35">
        <f>AA25*$C$30</f>
        <v>6905.7316625690546</v>
      </c>
      <c r="AB30" s="35">
        <f>AB25*$C$30</f>
        <v>108189.79604691519</v>
      </c>
      <c r="AC30" s="62"/>
      <c r="AD30" s="35">
        <f>AD25*$C$30</f>
        <v>3196.0162504129621</v>
      </c>
      <c r="AE30" s="35">
        <f>AE25*$C$30</f>
        <v>50070.921256469745</v>
      </c>
      <c r="AF30" s="62"/>
      <c r="AG30" s="35">
        <f>AG25*$C$30</f>
        <v>670.57927216745827</v>
      </c>
      <c r="AH30" s="35">
        <f>AH25*$C$30</f>
        <v>10505.741930623512</v>
      </c>
      <c r="AI30" s="62"/>
      <c r="AJ30" s="35">
        <f>AJ25*$D$30</f>
        <v>0</v>
      </c>
      <c r="AK30" s="35">
        <f>AK25*$D$30</f>
        <v>0</v>
      </c>
      <c r="AL30" s="62"/>
      <c r="AM30" s="35">
        <f>AM25*$D$30</f>
        <v>0</v>
      </c>
      <c r="AN30" s="35">
        <f>AN25*$D$30</f>
        <v>0</v>
      </c>
      <c r="AO30" s="62"/>
      <c r="AP30" s="35">
        <f>AP25*$D$30</f>
        <v>0</v>
      </c>
      <c r="AQ30" s="35">
        <f>AQ25*$D$30</f>
        <v>0</v>
      </c>
      <c r="AR30" s="62"/>
      <c r="AS30" s="35">
        <f>AS25*$D$30</f>
        <v>0</v>
      </c>
      <c r="AT30" s="35">
        <f>AT25*$D$30</f>
        <v>0</v>
      </c>
      <c r="AU30" s="62"/>
      <c r="AV30" s="35">
        <f>AV25*$D$30</f>
        <v>0</v>
      </c>
      <c r="AW30" s="35">
        <f>AW25*$D$30</f>
        <v>0</v>
      </c>
    </row>
    <row r="31" spans="1:49" x14ac:dyDescent="0.25">
      <c r="A31" s="1"/>
      <c r="B31" s="1"/>
      <c r="C31" s="1"/>
      <c r="D31" s="1"/>
      <c r="F31" s="63"/>
      <c r="G31" s="1"/>
      <c r="H31" s="1"/>
      <c r="I31" s="63"/>
      <c r="J31" s="1"/>
      <c r="K31" s="1"/>
      <c r="L31" s="63"/>
      <c r="M31" s="1"/>
      <c r="N31" s="1"/>
      <c r="O31" s="63"/>
      <c r="P31" s="1"/>
      <c r="Q31" s="1"/>
      <c r="R31" s="63"/>
      <c r="S31" s="1"/>
      <c r="T31" s="1"/>
      <c r="U31" s="63"/>
      <c r="V31" s="1"/>
      <c r="W31" s="1"/>
      <c r="X31" s="63"/>
      <c r="Y31" s="1"/>
      <c r="Z31" s="1"/>
      <c r="AA31" s="63"/>
      <c r="AB31" s="1"/>
      <c r="AC31" s="1"/>
      <c r="AD31" s="63"/>
      <c r="AE31" s="1"/>
      <c r="AF31" s="1"/>
      <c r="AG31" s="63"/>
      <c r="AH31" s="1"/>
      <c r="AI31" s="1"/>
      <c r="AJ31" s="63"/>
      <c r="AK31" s="1"/>
      <c r="AL31" s="1"/>
      <c r="AM31" s="63"/>
      <c r="AN31" s="1"/>
      <c r="AO31" s="1"/>
      <c r="AP31" s="63"/>
      <c r="AQ31" s="1"/>
      <c r="AR31" s="1"/>
      <c r="AS31" s="63"/>
      <c r="AT31" s="1"/>
      <c r="AU31" s="1"/>
      <c r="AV31" s="63"/>
      <c r="AW31" s="1"/>
    </row>
    <row r="32" spans="1:49" x14ac:dyDescent="0.25">
      <c r="A32" s="1" t="s">
        <v>65</v>
      </c>
      <c r="B32" s="56">
        <v>1.38E-2</v>
      </c>
      <c r="C32" s="56">
        <v>2.6100000000000002E-2</v>
      </c>
      <c r="D32" s="56">
        <v>5.2499999999999998E-2</v>
      </c>
      <c r="F32" s="35">
        <f t="shared" ref="F32:G34" si="0">F28*$B32</f>
        <v>0</v>
      </c>
      <c r="G32" s="35">
        <f t="shared" si="0"/>
        <v>0</v>
      </c>
      <c r="H32" s="64"/>
      <c r="I32" s="35">
        <f t="shared" ref="I32:J34" si="1">I28*$B32</f>
        <v>0</v>
      </c>
      <c r="J32" s="35">
        <f t="shared" si="1"/>
        <v>0</v>
      </c>
      <c r="K32" s="64"/>
      <c r="L32" s="35">
        <f t="shared" ref="L32:M34" si="2">L28*$B32</f>
        <v>0</v>
      </c>
      <c r="M32" s="35">
        <f t="shared" si="2"/>
        <v>0</v>
      </c>
      <c r="N32" s="64"/>
      <c r="O32" s="35">
        <f t="shared" ref="O32:P34" si="3">O28*$B32</f>
        <v>0</v>
      </c>
      <c r="P32" s="35">
        <f t="shared" si="3"/>
        <v>0</v>
      </c>
      <c r="Q32" s="64"/>
      <c r="R32" s="35">
        <f t="shared" ref="R32:S34" si="4">R28*$B32</f>
        <v>11.164213933141905</v>
      </c>
      <c r="S32" s="35">
        <f t="shared" si="4"/>
        <v>174.90601828588981</v>
      </c>
      <c r="T32" s="64"/>
      <c r="U32" s="35">
        <f t="shared" ref="U32:V34" si="5">U28*$C32</f>
        <v>37.388674090760027</v>
      </c>
      <c r="V32" s="35">
        <f t="shared" si="5"/>
        <v>585.75589408857377</v>
      </c>
      <c r="W32" s="64"/>
      <c r="X32" s="35">
        <f t="shared" ref="X32:Y34" si="6">X28*$C32</f>
        <v>27.706316865032633</v>
      </c>
      <c r="Y32" s="35">
        <f t="shared" si="6"/>
        <v>434.06563088551127</v>
      </c>
      <c r="Z32" s="64"/>
      <c r="AA32" s="35">
        <f t="shared" ref="AA32:AB34" si="7">AA28*$C32</f>
        <v>18.023959639305232</v>
      </c>
      <c r="AB32" s="35">
        <f t="shared" si="7"/>
        <v>282.37536768244865</v>
      </c>
      <c r="AC32" s="64"/>
      <c r="AD32" s="35">
        <f t="shared" ref="AD32:AE34" si="8">AD28*$C32</f>
        <v>8.3416024135778333</v>
      </c>
      <c r="AE32" s="35">
        <f t="shared" si="8"/>
        <v>130.68510447938604</v>
      </c>
      <c r="AF32" s="64"/>
      <c r="AG32" s="35">
        <f t="shared" ref="AG32:AH34" si="9">AG28*$C32</f>
        <v>1.7502119003570662</v>
      </c>
      <c r="AH32" s="35">
        <f t="shared" si="9"/>
        <v>27.419986438927371</v>
      </c>
      <c r="AI32" s="64"/>
      <c r="AJ32" s="35">
        <f t="shared" ref="AJ32:AK34" si="10">AJ28*$D32</f>
        <v>0</v>
      </c>
      <c r="AK32" s="35">
        <f t="shared" si="10"/>
        <v>0</v>
      </c>
      <c r="AL32" s="64"/>
      <c r="AM32" s="35">
        <f t="shared" ref="AM32:AN34" si="11">AM28*$D32</f>
        <v>0</v>
      </c>
      <c r="AN32" s="35">
        <f t="shared" si="11"/>
        <v>0</v>
      </c>
      <c r="AO32" s="64"/>
      <c r="AP32" s="35">
        <f t="shared" ref="AP32:AQ34" si="12">AP28*$D32</f>
        <v>0</v>
      </c>
      <c r="AQ32" s="35">
        <f t="shared" si="12"/>
        <v>0</v>
      </c>
      <c r="AR32" s="64"/>
      <c r="AS32" s="35">
        <f t="shared" ref="AS32:AT34" si="13">AS28*$D32</f>
        <v>0</v>
      </c>
      <c r="AT32" s="35">
        <f t="shared" si="13"/>
        <v>0</v>
      </c>
      <c r="AU32" s="64"/>
      <c r="AV32" s="35">
        <f t="shared" ref="AV32:AW34" si="14">AV28*$D32</f>
        <v>0</v>
      </c>
      <c r="AW32" s="35">
        <f t="shared" si="14"/>
        <v>0</v>
      </c>
    </row>
    <row r="33" spans="1:49" x14ac:dyDescent="0.25">
      <c r="A33" s="1" t="s">
        <v>66</v>
      </c>
      <c r="B33" s="56">
        <v>4.2799999999999998E-2</v>
      </c>
      <c r="C33" s="56">
        <v>3.7100000000000001E-2</v>
      </c>
      <c r="D33" s="56">
        <v>3.9547993430507078E-2</v>
      </c>
      <c r="F33" s="35">
        <f t="shared" si="0"/>
        <v>0</v>
      </c>
      <c r="G33" s="35">
        <f t="shared" si="0"/>
        <v>0</v>
      </c>
      <c r="H33" s="64"/>
      <c r="I33" s="35">
        <f t="shared" si="1"/>
        <v>0</v>
      </c>
      <c r="J33" s="35">
        <f t="shared" si="1"/>
        <v>0</v>
      </c>
      <c r="K33" s="64"/>
      <c r="L33" s="35">
        <f t="shared" si="2"/>
        <v>0</v>
      </c>
      <c r="M33" s="35">
        <f t="shared" si="2"/>
        <v>0</v>
      </c>
      <c r="N33" s="64"/>
      <c r="O33" s="35">
        <f t="shared" si="3"/>
        <v>0</v>
      </c>
      <c r="P33" s="35">
        <f t="shared" si="3"/>
        <v>0</v>
      </c>
      <c r="Q33" s="64"/>
      <c r="R33" s="35">
        <f t="shared" si="4"/>
        <v>484.7534049810601</v>
      </c>
      <c r="S33" s="35">
        <f t="shared" si="4"/>
        <v>7594.4700113699409</v>
      </c>
      <c r="T33" s="64"/>
      <c r="U33" s="35">
        <f t="shared" si="5"/>
        <v>744.04893956861156</v>
      </c>
      <c r="V33" s="35">
        <f t="shared" si="5"/>
        <v>11656.766719908244</v>
      </c>
      <c r="W33" s="64"/>
      <c r="X33" s="35">
        <f t="shared" si="6"/>
        <v>551.36632106122408</v>
      </c>
      <c r="Y33" s="35">
        <f t="shared" si="6"/>
        <v>8638.072363292511</v>
      </c>
      <c r="Z33" s="64"/>
      <c r="AA33" s="35">
        <f t="shared" si="7"/>
        <v>358.68370255383672</v>
      </c>
      <c r="AB33" s="35">
        <f t="shared" si="7"/>
        <v>5619.3780066767749</v>
      </c>
      <c r="AC33" s="64"/>
      <c r="AD33" s="35">
        <f t="shared" si="8"/>
        <v>166.00108404644928</v>
      </c>
      <c r="AE33" s="35">
        <f t="shared" si="8"/>
        <v>2600.6836500610389</v>
      </c>
      <c r="AF33" s="64"/>
      <c r="AG33" s="35">
        <f t="shared" si="9"/>
        <v>34.829887396377785</v>
      </c>
      <c r="AH33" s="35">
        <f t="shared" si="9"/>
        <v>545.66823587658519</v>
      </c>
      <c r="AI33" s="64"/>
      <c r="AJ33" s="35">
        <f t="shared" si="10"/>
        <v>0</v>
      </c>
      <c r="AK33" s="35">
        <f t="shared" si="10"/>
        <v>0</v>
      </c>
      <c r="AL33" s="64"/>
      <c r="AM33" s="35">
        <f t="shared" si="11"/>
        <v>0</v>
      </c>
      <c r="AN33" s="35">
        <f t="shared" si="11"/>
        <v>0</v>
      </c>
      <c r="AO33" s="64"/>
      <c r="AP33" s="35">
        <f t="shared" si="12"/>
        <v>0</v>
      </c>
      <c r="AQ33" s="35">
        <f t="shared" si="12"/>
        <v>0</v>
      </c>
      <c r="AR33" s="64"/>
      <c r="AS33" s="35">
        <f t="shared" si="13"/>
        <v>0</v>
      </c>
      <c r="AT33" s="35">
        <f t="shared" si="13"/>
        <v>0</v>
      </c>
      <c r="AU33" s="64"/>
      <c r="AV33" s="35">
        <f t="shared" si="14"/>
        <v>0</v>
      </c>
      <c r="AW33" s="35">
        <f>AW29*$D33</f>
        <v>0</v>
      </c>
    </row>
    <row r="34" spans="1:49" x14ac:dyDescent="0.25">
      <c r="A34" s="1" t="s">
        <v>67</v>
      </c>
      <c r="B34" s="56">
        <v>9.2999999999999999E-2</v>
      </c>
      <c r="C34" s="56">
        <v>8.5199999999999998E-2</v>
      </c>
      <c r="D34" s="56">
        <v>9.3600000000000003E-2</v>
      </c>
      <c r="F34" s="35">
        <f t="shared" si="0"/>
        <v>0</v>
      </c>
      <c r="G34" s="35">
        <f t="shared" si="0"/>
        <v>0</v>
      </c>
      <c r="H34" s="64"/>
      <c r="I34" s="35">
        <f t="shared" si="1"/>
        <v>0</v>
      </c>
      <c r="J34" s="35">
        <f t="shared" si="1"/>
        <v>0</v>
      </c>
      <c r="K34" s="64"/>
      <c r="L34" s="35">
        <f t="shared" si="2"/>
        <v>0</v>
      </c>
      <c r="M34" s="35">
        <f t="shared" si="2"/>
        <v>0</v>
      </c>
      <c r="N34" s="64"/>
      <c r="O34" s="35">
        <f t="shared" si="3"/>
        <v>0</v>
      </c>
      <c r="P34" s="35">
        <f t="shared" si="3"/>
        <v>0</v>
      </c>
      <c r="Q34" s="64"/>
      <c r="R34" s="35">
        <f t="shared" si="4"/>
        <v>752.37093897260661</v>
      </c>
      <c r="S34" s="35">
        <f t="shared" si="4"/>
        <v>11787.144710570836</v>
      </c>
      <c r="T34" s="64"/>
      <c r="U34" s="35">
        <f t="shared" si="5"/>
        <v>1220.5038438822812</v>
      </c>
      <c r="V34" s="35">
        <f t="shared" si="5"/>
        <v>19121.226887489072</v>
      </c>
      <c r="W34" s="64"/>
      <c r="X34" s="35">
        <f t="shared" si="6"/>
        <v>904.43609076658254</v>
      </c>
      <c r="Y34" s="35">
        <f t="shared" si="6"/>
        <v>14169.498755343126</v>
      </c>
      <c r="Z34" s="64"/>
      <c r="AA34" s="35">
        <f t="shared" si="7"/>
        <v>588.3683376508834</v>
      </c>
      <c r="AB34" s="35">
        <f t="shared" si="7"/>
        <v>9217.7706231971733</v>
      </c>
      <c r="AC34" s="64"/>
      <c r="AD34" s="35">
        <f t="shared" si="8"/>
        <v>272.30058453518438</v>
      </c>
      <c r="AE34" s="35">
        <f t="shared" si="8"/>
        <v>4266.042491051222</v>
      </c>
      <c r="AF34" s="64"/>
      <c r="AG34" s="35">
        <f t="shared" si="9"/>
        <v>57.133353988667444</v>
      </c>
      <c r="AH34" s="35">
        <f t="shared" si="9"/>
        <v>895.08921248912316</v>
      </c>
      <c r="AI34" s="64"/>
      <c r="AJ34" s="35">
        <f t="shared" si="10"/>
        <v>0</v>
      </c>
      <c r="AK34" s="35">
        <f t="shared" si="10"/>
        <v>0</v>
      </c>
      <c r="AL34" s="64"/>
      <c r="AM34" s="35">
        <f t="shared" si="11"/>
        <v>0</v>
      </c>
      <c r="AN34" s="35">
        <f t="shared" si="11"/>
        <v>0</v>
      </c>
      <c r="AO34" s="64"/>
      <c r="AP34" s="35">
        <f t="shared" si="12"/>
        <v>0</v>
      </c>
      <c r="AQ34" s="35">
        <f t="shared" si="12"/>
        <v>0</v>
      </c>
      <c r="AR34" s="64"/>
      <c r="AS34" s="35">
        <f t="shared" si="13"/>
        <v>0</v>
      </c>
      <c r="AT34" s="35">
        <f t="shared" si="13"/>
        <v>0</v>
      </c>
      <c r="AU34" s="64"/>
      <c r="AV34" s="35">
        <f t="shared" si="14"/>
        <v>0</v>
      </c>
      <c r="AW34" s="35">
        <f t="shared" si="14"/>
        <v>0</v>
      </c>
    </row>
    <row r="35" spans="1:49" x14ac:dyDescent="0.25">
      <c r="A35" s="65" t="s">
        <v>68</v>
      </c>
      <c r="B35" s="65"/>
      <c r="C35" s="1"/>
      <c r="D35" s="1"/>
      <c r="E35" s="1"/>
      <c r="F35" s="66">
        <f>SUM(F32:F34)</f>
        <v>0</v>
      </c>
      <c r="G35" s="66">
        <f>SUM(G32:G34)</f>
        <v>0</v>
      </c>
      <c r="H35" s="1"/>
      <c r="I35" s="66">
        <f>SUM(I32:I34)</f>
        <v>0</v>
      </c>
      <c r="J35" s="66">
        <f>SUM(J32:J34)</f>
        <v>0</v>
      </c>
      <c r="K35" s="1"/>
      <c r="L35" s="66">
        <f>SUM(L32:L34)</f>
        <v>0</v>
      </c>
      <c r="M35" s="66">
        <f>SUM(M32:M34)</f>
        <v>0</v>
      </c>
      <c r="N35" s="1"/>
      <c r="O35" s="66">
        <f>SUM(O32:O34)</f>
        <v>0</v>
      </c>
      <c r="P35" s="66">
        <f>SUM(P32:P34)</f>
        <v>0</v>
      </c>
      <c r="Q35" s="1"/>
      <c r="R35" s="66">
        <f>SUM(R32:R34)</f>
        <v>1248.2885578868086</v>
      </c>
      <c r="S35" s="66">
        <f>SUM(S32:S34)</f>
        <v>19556.520740226668</v>
      </c>
      <c r="T35" s="1"/>
      <c r="U35" s="66">
        <f>SUM(U32:U34)</f>
        <v>2001.9414575416527</v>
      </c>
      <c r="V35" s="66">
        <f>SUM(V32:V34)</f>
        <v>31363.749501485891</v>
      </c>
      <c r="W35" s="1"/>
      <c r="X35" s="66">
        <f>SUM(X32:X34)</f>
        <v>1483.5087286928392</v>
      </c>
      <c r="Y35" s="66">
        <f>SUM(Y32:Y34)</f>
        <v>23241.636749521145</v>
      </c>
      <c r="Z35" s="1"/>
      <c r="AA35" s="66">
        <f>SUM(AA32:AA34)</f>
        <v>965.07599984402532</v>
      </c>
      <c r="AB35" s="66">
        <f>SUM(AB32:AB34)</f>
        <v>15119.523997556396</v>
      </c>
      <c r="AC35" s="1"/>
      <c r="AD35" s="66">
        <f>SUM(AD32:AD34)</f>
        <v>446.64327099521154</v>
      </c>
      <c r="AE35" s="66">
        <f>SUM(AE32:AE34)</f>
        <v>6997.4112455916475</v>
      </c>
      <c r="AF35" s="1"/>
      <c r="AG35" s="66">
        <f>SUM(AG32:AG34)</f>
        <v>93.713453285402295</v>
      </c>
      <c r="AH35" s="66">
        <f>SUM(AH32:AH34)</f>
        <v>1468.1774348046356</v>
      </c>
      <c r="AI35" s="1"/>
      <c r="AJ35" s="66">
        <f>SUM(AJ32:AJ34)</f>
        <v>0</v>
      </c>
      <c r="AK35" s="66">
        <f>SUM(AK32:AK34)</f>
        <v>0</v>
      </c>
      <c r="AL35" s="1"/>
      <c r="AM35" s="66">
        <f>SUM(AM32:AM34)</f>
        <v>0</v>
      </c>
      <c r="AN35" s="66">
        <f>SUM(AN32:AN34)</f>
        <v>0</v>
      </c>
      <c r="AO35" s="1"/>
      <c r="AP35" s="66">
        <f>SUM(AP32:AP34)</f>
        <v>0</v>
      </c>
      <c r="AQ35" s="66">
        <f>SUM(AQ32:AQ34)</f>
        <v>0</v>
      </c>
      <c r="AR35" s="1"/>
      <c r="AS35" s="66">
        <f>SUM(AS32:AS34)</f>
        <v>0</v>
      </c>
      <c r="AT35" s="66">
        <f>SUM(AT32:AT34)</f>
        <v>0</v>
      </c>
      <c r="AU35" s="1"/>
      <c r="AV35" s="66">
        <f>SUM(AV32:AV34)</f>
        <v>0</v>
      </c>
      <c r="AW35" s="66">
        <f>SUM(AW32:AW34)</f>
        <v>0</v>
      </c>
    </row>
    <row r="36" spans="1:49"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49" x14ac:dyDescent="0.25">
      <c r="A37" s="1" t="s">
        <v>69</v>
      </c>
      <c r="B37" s="1"/>
      <c r="C37" s="1"/>
      <c r="D37" s="1"/>
      <c r="E37" s="1"/>
      <c r="F37" s="67">
        <f>F21+F22</f>
        <v>0</v>
      </c>
      <c r="G37" s="35">
        <f>G22</f>
        <v>0</v>
      </c>
      <c r="H37" s="1"/>
      <c r="I37" s="67">
        <f>I21+I22</f>
        <v>0</v>
      </c>
      <c r="J37" s="35">
        <f>J22</f>
        <v>0</v>
      </c>
      <c r="K37" s="1"/>
      <c r="L37" s="67">
        <f>L21+L22</f>
        <v>0</v>
      </c>
      <c r="M37" s="35">
        <f>M22</f>
        <v>0</v>
      </c>
      <c r="N37" s="1"/>
      <c r="O37" s="67">
        <f>O21+O22</f>
        <v>0</v>
      </c>
      <c r="P37" s="35">
        <f>P22</f>
        <v>0</v>
      </c>
      <c r="Q37" s="1"/>
      <c r="R37" s="67">
        <f>R21+R22</f>
        <v>0</v>
      </c>
      <c r="S37" s="35">
        <f>S22</f>
        <v>0</v>
      </c>
      <c r="T37" s="1"/>
      <c r="U37" s="67">
        <f>U21+U22</f>
        <v>0</v>
      </c>
      <c r="V37" s="35">
        <f>V22</f>
        <v>0</v>
      </c>
      <c r="W37" s="1"/>
      <c r="X37" s="67">
        <f>X21+X22</f>
        <v>0</v>
      </c>
      <c r="Y37" s="35">
        <f>Y22</f>
        <v>0</v>
      </c>
      <c r="Z37" s="1"/>
      <c r="AA37" s="67">
        <f>AA21+AA22</f>
        <v>0</v>
      </c>
      <c r="AB37" s="35">
        <f>AB22</f>
        <v>0</v>
      </c>
      <c r="AC37" s="1"/>
      <c r="AD37" s="67">
        <f>AD21+AD22</f>
        <v>0</v>
      </c>
      <c r="AE37" s="35">
        <f>AE22</f>
        <v>0</v>
      </c>
      <c r="AF37" s="1"/>
      <c r="AG37" s="67">
        <f>AG21+AG22</f>
        <v>0</v>
      </c>
      <c r="AH37" s="35">
        <f>AH22</f>
        <v>0</v>
      </c>
      <c r="AI37" s="1"/>
      <c r="AJ37" s="67">
        <f>AJ21+AJ22</f>
        <v>0</v>
      </c>
      <c r="AK37" s="35">
        <f>AK22</f>
        <v>0</v>
      </c>
      <c r="AL37" s="1"/>
      <c r="AM37" s="67">
        <f>AM21+AM22</f>
        <v>0</v>
      </c>
      <c r="AN37" s="35">
        <f>AN22</f>
        <v>0</v>
      </c>
      <c r="AO37" s="1"/>
      <c r="AP37" s="67">
        <f>AP21+AP22</f>
        <v>0</v>
      </c>
      <c r="AQ37" s="35">
        <f>AQ22</f>
        <v>0</v>
      </c>
      <c r="AR37" s="1"/>
      <c r="AS37" s="67">
        <f>AS21+AS22</f>
        <v>0</v>
      </c>
      <c r="AT37" s="35">
        <f>AT22</f>
        <v>0</v>
      </c>
      <c r="AU37" s="1"/>
      <c r="AV37" s="67">
        <f>AV21+AV22</f>
        <v>0</v>
      </c>
      <c r="AW37" s="35">
        <f>AW22</f>
        <v>0</v>
      </c>
    </row>
    <row r="38" spans="1:49" x14ac:dyDescent="0.25">
      <c r="A38" s="1" t="s">
        <v>70</v>
      </c>
      <c r="B38" s="1"/>
      <c r="C38" s="37"/>
      <c r="D38" s="37"/>
      <c r="E38" s="48">
        <f>+F77+F78</f>
        <v>0</v>
      </c>
      <c r="F38" s="35">
        <f>E38*F$19</f>
        <v>0</v>
      </c>
      <c r="G38" s="35">
        <f>E38*G$19</f>
        <v>0</v>
      </c>
      <c r="H38" s="48">
        <f>+G77+G78</f>
        <v>0</v>
      </c>
      <c r="I38" s="35">
        <f>H38*I$19</f>
        <v>0</v>
      </c>
      <c r="J38" s="35">
        <f>H38*J$19</f>
        <v>0</v>
      </c>
      <c r="K38" s="48">
        <f>+H77+H78</f>
        <v>0</v>
      </c>
      <c r="L38" s="35">
        <f>K38*L$19</f>
        <v>0</v>
      </c>
      <c r="M38" s="35">
        <f>K38*M$19</f>
        <v>0</v>
      </c>
      <c r="N38" s="48">
        <f>+I77+I78</f>
        <v>0</v>
      </c>
      <c r="O38" s="35">
        <f>N38*O$19</f>
        <v>0</v>
      </c>
      <c r="P38" s="35">
        <f>N38*P$19</f>
        <v>0</v>
      </c>
      <c r="Q38" s="48">
        <f>+J77+J78</f>
        <v>77285.737753251902</v>
      </c>
      <c r="R38" s="35">
        <f>Q38*R$19</f>
        <v>4637.1442651951138</v>
      </c>
      <c r="S38" s="35">
        <f>Q38*S$19</f>
        <v>72648.59348805678</v>
      </c>
      <c r="T38" s="48">
        <f>+K77+K78</f>
        <v>154571.4755065038</v>
      </c>
      <c r="U38" s="35">
        <f>T38*U$19</f>
        <v>9274.2885303902276</v>
      </c>
      <c r="V38" s="35">
        <f>T38*V$19</f>
        <v>145297.18697611356</v>
      </c>
      <c r="W38" s="48">
        <f>+L77+L78</f>
        <v>154571.4755065038</v>
      </c>
      <c r="X38" s="35">
        <f>W38*X$19</f>
        <v>9274.2885303902276</v>
      </c>
      <c r="Y38" s="35">
        <f>W38*Y$19</f>
        <v>145297.18697611356</v>
      </c>
      <c r="Z38" s="48">
        <f>+M77+M78</f>
        <v>154571.4755065038</v>
      </c>
      <c r="AA38" s="35">
        <f>Z38*AA$19</f>
        <v>9274.2885303902276</v>
      </c>
      <c r="AB38" s="35">
        <f>Z38*AB$19</f>
        <v>145297.18697611356</v>
      </c>
      <c r="AC38" s="48">
        <f>+N77+N78</f>
        <v>154571.4755065038</v>
      </c>
      <c r="AD38" s="35">
        <f>AC38*AD$19</f>
        <v>9274.2885303902276</v>
      </c>
      <c r="AE38" s="35">
        <f>AC38*AE$19</f>
        <v>145297.18697611356</v>
      </c>
      <c r="AF38" s="48">
        <f>+O77+O78</f>
        <v>55881.60601395485</v>
      </c>
      <c r="AG38" s="35">
        <f>AF38*AG$19</f>
        <v>3352.896360837291</v>
      </c>
      <c r="AH38" s="35">
        <f>AF38*AH$19</f>
        <v>52528.709653117556</v>
      </c>
      <c r="AI38" s="48">
        <f>+P77+P78</f>
        <v>0</v>
      </c>
      <c r="AJ38" s="35">
        <f>AI38*AJ$19</f>
        <v>0</v>
      </c>
      <c r="AK38" s="35">
        <f>AI38*AK$19</f>
        <v>0</v>
      </c>
      <c r="AL38" s="48">
        <f>+Q77+Q78</f>
        <v>0</v>
      </c>
      <c r="AM38" s="35">
        <f>AL38*AM$19</f>
        <v>0</v>
      </c>
      <c r="AN38" s="35">
        <f>AL38*AN$19</f>
        <v>0</v>
      </c>
      <c r="AO38" s="48">
        <f>+R77+R78</f>
        <v>0</v>
      </c>
      <c r="AP38" s="35">
        <f>AO38*AP$19</f>
        <v>0</v>
      </c>
      <c r="AQ38" s="35">
        <f>AO38*AQ$19</f>
        <v>0</v>
      </c>
      <c r="AR38" s="48">
        <f>+S77+S78</f>
        <v>0</v>
      </c>
      <c r="AS38" s="35">
        <f>AR38*AS$19</f>
        <v>0</v>
      </c>
      <c r="AT38" s="35">
        <f>AR38*AT$19</f>
        <v>0</v>
      </c>
      <c r="AU38" s="48">
        <f>+T77+T78</f>
        <v>0</v>
      </c>
      <c r="AV38" s="35">
        <f>AU38*AV$19</f>
        <v>0</v>
      </c>
      <c r="AW38" s="35">
        <f>AU38*AW$19</f>
        <v>0</v>
      </c>
    </row>
    <row r="39" spans="1:49" x14ac:dyDescent="0.25">
      <c r="A39" s="1" t="s">
        <v>71</v>
      </c>
      <c r="B39" s="1"/>
      <c r="C39" s="37"/>
      <c r="D39" s="37"/>
      <c r="E39" s="1"/>
      <c r="F39" s="48">
        <f>+F66</f>
        <v>0</v>
      </c>
      <c r="G39" s="48">
        <f>+G66</f>
        <v>0</v>
      </c>
      <c r="H39" s="1"/>
      <c r="I39" s="48">
        <f>+I66</f>
        <v>0</v>
      </c>
      <c r="J39" s="48">
        <f>+J66</f>
        <v>0</v>
      </c>
      <c r="K39" s="1"/>
      <c r="L39" s="48">
        <f>+L66</f>
        <v>0</v>
      </c>
      <c r="M39" s="48">
        <f>+M66</f>
        <v>0</v>
      </c>
      <c r="N39" s="1"/>
      <c r="O39" s="48">
        <f>+O66</f>
        <v>0</v>
      </c>
      <c r="P39" s="48">
        <f>+P66</f>
        <v>0</v>
      </c>
      <c r="Q39" s="1"/>
      <c r="R39" s="48">
        <f>+R66</f>
        <v>-2522.3037561757437</v>
      </c>
      <c r="S39" s="48">
        <f>+S66</f>
        <v>-39516.092180086649</v>
      </c>
      <c r="T39" s="1"/>
      <c r="U39" s="48">
        <f>+U66</f>
        <v>-2691.0836274333737</v>
      </c>
      <c r="V39" s="48">
        <f>+V66</f>
        <v>-42160.310163122856</v>
      </c>
      <c r="W39" s="37"/>
      <c r="X39" s="48">
        <f>+X66</f>
        <v>756.16615537546988</v>
      </c>
      <c r="Y39" s="48">
        <f>+Y66</f>
        <v>11846.603100882352</v>
      </c>
      <c r="Z39" s="37"/>
      <c r="AA39" s="48">
        <f>+AA66</f>
        <v>2244.7525372086825</v>
      </c>
      <c r="AB39" s="48">
        <f>+AB66</f>
        <v>35167.789749602693</v>
      </c>
      <c r="AC39" s="37"/>
      <c r="AD39" s="48">
        <f>+AD66</f>
        <v>2851.9403886028617</v>
      </c>
      <c r="AE39" s="48">
        <f>+AE66</f>
        <v>44680.399421444832</v>
      </c>
      <c r="AF39" s="37"/>
      <c r="AG39" s="48">
        <f>+AG66</f>
        <v>963.95429388356479</v>
      </c>
      <c r="AH39" s="48">
        <f>+AH66</f>
        <v>15101.950604175849</v>
      </c>
      <c r="AI39" s="37"/>
      <c r="AJ39" s="48">
        <f>+AJ66</f>
        <v>-119.48049087211764</v>
      </c>
      <c r="AK39" s="48">
        <f>+AK66</f>
        <v>-1871.8610236631764</v>
      </c>
      <c r="AL39" s="37"/>
      <c r="AM39" s="48">
        <f>+AM66</f>
        <v>-53.766220892452935</v>
      </c>
      <c r="AN39" s="48">
        <f>+AN66</f>
        <v>-842.33746064842944</v>
      </c>
      <c r="AO39" s="37"/>
      <c r="AP39" s="48">
        <f>+AP66</f>
        <v>-24.19479940160382</v>
      </c>
      <c r="AQ39" s="48">
        <f>+AQ66</f>
        <v>-379.05185729179317</v>
      </c>
      <c r="AR39" s="37"/>
      <c r="AS39" s="48">
        <f>+AS66</f>
        <v>-10.887659730721719</v>
      </c>
      <c r="AT39" s="48">
        <f>+AT66</f>
        <v>-170.57333578130692</v>
      </c>
      <c r="AU39" s="37"/>
      <c r="AV39" s="48">
        <f>+AV66</f>
        <v>-4.8994468788247723</v>
      </c>
      <c r="AW39" s="48">
        <f>+AW66</f>
        <v>-76.758001101588093</v>
      </c>
    </row>
    <row r="40" spans="1:49"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49" ht="15.75" thickBot="1" x14ac:dyDescent="0.3">
      <c r="A41" s="3" t="s">
        <v>72</v>
      </c>
      <c r="B41" s="3"/>
      <c r="C41" s="1"/>
      <c r="D41" s="1"/>
      <c r="E41" s="1"/>
      <c r="F41" s="68">
        <f>SUM(F35:F39)</f>
        <v>0</v>
      </c>
      <c r="G41" s="68">
        <f>SUM(G35:G39)</f>
        <v>0</v>
      </c>
      <c r="H41" s="1"/>
      <c r="I41" s="68">
        <f>SUM(I35:I39)</f>
        <v>0</v>
      </c>
      <c r="J41" s="68">
        <f>SUM(J35:J39)</f>
        <v>0</v>
      </c>
      <c r="K41" s="1"/>
      <c r="L41" s="68">
        <f>SUM(L35:L39)</f>
        <v>0</v>
      </c>
      <c r="M41" s="68">
        <f>SUM(M35:M39)</f>
        <v>0</v>
      </c>
      <c r="N41" s="1"/>
      <c r="O41" s="68">
        <f>SUM(O35:O39)</f>
        <v>0</v>
      </c>
      <c r="P41" s="68">
        <f>SUM(P35:P39)</f>
        <v>0</v>
      </c>
      <c r="Q41" s="1"/>
      <c r="R41" s="68">
        <f>SUM(R35:R39)</f>
        <v>3363.1290669061791</v>
      </c>
      <c r="S41" s="68">
        <f>SUM(S35:S39)</f>
        <v>52689.022048196799</v>
      </c>
      <c r="T41" s="1"/>
      <c r="U41" s="68">
        <f>SUM(U35:U39)</f>
        <v>8585.1463604985056</v>
      </c>
      <c r="V41" s="68">
        <f>SUM(V35:V39)</f>
        <v>134500.6263144766</v>
      </c>
      <c r="W41" s="1"/>
      <c r="X41" s="68">
        <f>SUM(X35:X39)</f>
        <v>11513.963414458536</v>
      </c>
      <c r="Y41" s="68">
        <f>SUM(Y35:Y39)</f>
        <v>180385.42682651707</v>
      </c>
      <c r="Z41" s="1"/>
      <c r="AA41" s="68">
        <f>SUM(AA35:AA39)</f>
        <v>12484.117067442934</v>
      </c>
      <c r="AB41" s="68">
        <f>SUM(AB35:AB39)</f>
        <v>195584.50072327265</v>
      </c>
      <c r="AC41" s="1"/>
      <c r="AD41" s="68">
        <f>SUM(AD35:AD39)</f>
        <v>12572.8721899883</v>
      </c>
      <c r="AE41" s="68">
        <f>SUM(AE35:AE39)</f>
        <v>196974.99764315004</v>
      </c>
      <c r="AF41" s="1"/>
      <c r="AG41" s="68">
        <f>SUM(AG35:AG39)</f>
        <v>4410.5641080062578</v>
      </c>
      <c r="AH41" s="68">
        <f>SUM(AH35:AH39)</f>
        <v>69098.837692098037</v>
      </c>
      <c r="AI41" s="1"/>
      <c r="AJ41" s="68">
        <f>SUM(AJ35:AJ39)</f>
        <v>-119.48049087211764</v>
      </c>
      <c r="AK41" s="68">
        <f>SUM(AK35:AK39)</f>
        <v>-1871.8610236631764</v>
      </c>
      <c r="AL41" s="1"/>
      <c r="AM41" s="68">
        <f>SUM(AM35:AM39)</f>
        <v>-53.766220892452935</v>
      </c>
      <c r="AN41" s="68">
        <f>SUM(AN35:AN39)</f>
        <v>-842.33746064842944</v>
      </c>
      <c r="AO41" s="1"/>
      <c r="AP41" s="68">
        <f>SUM(AP35:AP39)</f>
        <v>-24.19479940160382</v>
      </c>
      <c r="AQ41" s="68">
        <f>SUM(AQ35:AQ39)</f>
        <v>-379.05185729179317</v>
      </c>
      <c r="AR41" s="1"/>
      <c r="AS41" s="68">
        <f>SUM(AS35:AS39)</f>
        <v>-10.887659730721719</v>
      </c>
      <c r="AT41" s="68">
        <f>SUM(AT35:AT39)</f>
        <v>-170.57333578130692</v>
      </c>
      <c r="AU41" s="1"/>
      <c r="AV41" s="68">
        <f>SUM(AV35:AV39)</f>
        <v>-4.8994468788247723</v>
      </c>
      <c r="AW41" s="68">
        <f>SUM(AW35:AW39)</f>
        <v>-76.758001101588093</v>
      </c>
    </row>
    <row r="42" spans="1:49" x14ac:dyDescent="0.25">
      <c r="A42" s="1"/>
      <c r="B42" s="1"/>
      <c r="C42" s="69"/>
      <c r="D42" s="69"/>
      <c r="E42" s="1"/>
      <c r="F42" s="35"/>
      <c r="G42" s="35"/>
      <c r="H42" s="1"/>
      <c r="I42" s="35"/>
      <c r="J42" s="35"/>
      <c r="K42" s="1"/>
      <c r="L42" s="35"/>
      <c r="M42" s="35"/>
      <c r="N42" s="1"/>
      <c r="O42" s="35"/>
      <c r="P42" s="35"/>
      <c r="Q42" s="1"/>
      <c r="R42" s="35"/>
      <c r="S42" s="35"/>
      <c r="T42" s="1"/>
      <c r="U42" s="35"/>
      <c r="V42" s="35"/>
      <c r="W42" s="1"/>
      <c r="X42" s="35"/>
      <c r="Y42" s="35"/>
      <c r="Z42" s="1"/>
      <c r="AA42" s="35"/>
      <c r="AB42" s="35"/>
      <c r="AC42" s="1"/>
      <c r="AD42" s="35"/>
      <c r="AE42" s="35"/>
      <c r="AF42" s="1"/>
      <c r="AG42" s="35"/>
      <c r="AH42" s="35"/>
      <c r="AI42" s="1"/>
      <c r="AJ42" s="35"/>
      <c r="AK42" s="35"/>
      <c r="AL42" s="1"/>
      <c r="AM42" s="35"/>
      <c r="AN42" s="35"/>
      <c r="AO42" s="1"/>
      <c r="AP42" s="35"/>
      <c r="AQ42" s="35"/>
      <c r="AR42" s="1"/>
      <c r="AS42" s="35"/>
      <c r="AT42" s="35"/>
      <c r="AU42" s="1"/>
      <c r="AV42" s="35"/>
      <c r="AW42" s="35"/>
    </row>
    <row r="43" spans="1:49" x14ac:dyDescent="0.25">
      <c r="A43" s="1"/>
      <c r="B43" s="1"/>
      <c r="C43" s="70"/>
      <c r="D43" s="70"/>
      <c r="E43" s="1"/>
      <c r="F43" s="35"/>
      <c r="G43" s="1"/>
      <c r="H43" s="1"/>
      <c r="I43" s="35"/>
      <c r="J43" s="1"/>
      <c r="K43" s="1"/>
      <c r="L43" s="35"/>
      <c r="M43" s="1"/>
      <c r="N43" s="1"/>
      <c r="O43" s="35"/>
      <c r="P43" s="1"/>
      <c r="Q43" s="1"/>
      <c r="R43" s="35"/>
      <c r="S43" s="1"/>
      <c r="T43" s="1"/>
      <c r="U43" s="35"/>
      <c r="V43" s="1"/>
      <c r="W43" s="35"/>
      <c r="X43" s="1"/>
      <c r="Y43" s="35"/>
      <c r="Z43" s="35"/>
      <c r="AA43" s="1"/>
      <c r="AB43" s="35"/>
      <c r="AC43" s="35"/>
      <c r="AD43" s="1"/>
      <c r="AE43" s="35"/>
      <c r="AF43" s="35"/>
      <c r="AG43" s="1"/>
      <c r="AH43" s="35"/>
      <c r="AI43" s="35"/>
      <c r="AJ43" s="1"/>
      <c r="AK43" s="35"/>
      <c r="AL43" s="35"/>
      <c r="AM43" s="1"/>
      <c r="AN43" s="35"/>
      <c r="AO43" s="35"/>
      <c r="AP43" s="1"/>
      <c r="AQ43" s="35"/>
      <c r="AR43" s="35"/>
      <c r="AS43" s="1"/>
      <c r="AT43" s="35"/>
      <c r="AU43" s="35"/>
      <c r="AV43" s="1"/>
      <c r="AW43" s="35"/>
    </row>
    <row r="44" spans="1:49" x14ac:dyDescent="0.25">
      <c r="A44" s="1" t="s">
        <v>73</v>
      </c>
      <c r="B44" s="1"/>
      <c r="C44" s="70"/>
      <c r="D44" s="70"/>
      <c r="E44" s="1"/>
      <c r="F44" s="35"/>
      <c r="G44" s="66">
        <f>G41</f>
        <v>0</v>
      </c>
      <c r="H44" s="1"/>
      <c r="I44" s="35"/>
      <c r="J44" s="66">
        <f>J41</f>
        <v>0</v>
      </c>
      <c r="K44" s="1"/>
      <c r="L44" s="35"/>
      <c r="M44" s="66">
        <f>M41</f>
        <v>0</v>
      </c>
      <c r="N44" s="1"/>
      <c r="O44" s="35"/>
      <c r="P44" s="66">
        <f>P41</f>
        <v>0</v>
      </c>
      <c r="Q44" s="1"/>
      <c r="R44" s="35"/>
      <c r="S44" s="66">
        <f>S41</f>
        <v>52689.022048196799</v>
      </c>
      <c r="T44" s="1"/>
      <c r="U44" s="35"/>
      <c r="V44" s="66">
        <f>V41</f>
        <v>134500.6263144766</v>
      </c>
      <c r="W44" s="35"/>
      <c r="X44" s="1"/>
      <c r="Y44" s="66">
        <f>Y41</f>
        <v>180385.42682651707</v>
      </c>
      <c r="Z44" s="35"/>
      <c r="AA44" s="1"/>
      <c r="AB44" s="66">
        <f>AB41</f>
        <v>195584.50072327265</v>
      </c>
      <c r="AC44" s="35"/>
      <c r="AD44" s="1"/>
      <c r="AE44" s="66">
        <f>AE41</f>
        <v>196974.99764315004</v>
      </c>
      <c r="AF44" s="35"/>
      <c r="AG44" s="1"/>
      <c r="AH44" s="66">
        <f>AH41</f>
        <v>69098.837692098037</v>
      </c>
      <c r="AI44" s="35"/>
      <c r="AJ44" s="1"/>
      <c r="AK44" s="66">
        <f>AK41</f>
        <v>-1871.8610236631764</v>
      </c>
      <c r="AL44" s="35"/>
      <c r="AM44" s="1"/>
      <c r="AN44" s="66">
        <f>AN41</f>
        <v>-842.33746064842944</v>
      </c>
      <c r="AO44" s="35"/>
      <c r="AP44" s="1"/>
      <c r="AQ44" s="66">
        <f>AQ41</f>
        <v>-379.05185729179317</v>
      </c>
      <c r="AR44" s="35"/>
      <c r="AS44" s="1"/>
      <c r="AT44" s="66">
        <f>AT41</f>
        <v>-170.57333578130692</v>
      </c>
      <c r="AU44" s="35"/>
      <c r="AV44" s="1"/>
      <c r="AW44" s="66">
        <f>AW41</f>
        <v>-76.758001101588093</v>
      </c>
    </row>
    <row r="45" spans="1:49" x14ac:dyDescent="0.25">
      <c r="A45" s="1"/>
      <c r="B45" s="1"/>
      <c r="C45" s="72"/>
      <c r="D45" s="72"/>
      <c r="E45" s="1"/>
      <c r="F45" s="73"/>
      <c r="G45" s="1"/>
      <c r="H45" s="1"/>
      <c r="I45" s="73"/>
      <c r="J45" s="1"/>
      <c r="K45" s="1"/>
      <c r="L45" s="73"/>
      <c r="M45" s="1"/>
      <c r="N45" s="1"/>
      <c r="O45" s="73"/>
      <c r="P45" s="1"/>
      <c r="Q45" s="1"/>
      <c r="R45" s="73"/>
      <c r="S45" s="1"/>
      <c r="T45" s="1"/>
      <c r="U45" s="73"/>
      <c r="V45" s="1"/>
      <c r="W45" s="1"/>
      <c r="X45" s="74"/>
      <c r="Y45" s="1"/>
      <c r="Z45" s="1"/>
      <c r="AA45" s="74"/>
      <c r="AB45" s="1"/>
      <c r="AC45" s="1"/>
      <c r="AD45" s="74"/>
      <c r="AE45" s="1"/>
      <c r="AF45" s="1"/>
      <c r="AG45" s="74"/>
      <c r="AH45" s="1"/>
      <c r="AI45" s="1"/>
      <c r="AJ45" s="74"/>
      <c r="AK45" s="1"/>
      <c r="AL45" s="1"/>
      <c r="AM45" s="74"/>
      <c r="AN45" s="1"/>
      <c r="AO45" s="1"/>
      <c r="AP45" s="74"/>
      <c r="AQ45" s="1"/>
      <c r="AR45" s="1"/>
      <c r="AS45" s="74"/>
      <c r="AT45" s="1"/>
      <c r="AU45" s="1"/>
      <c r="AV45" s="74"/>
      <c r="AW45" s="1"/>
    </row>
    <row r="46" spans="1:49" x14ac:dyDescent="0.25">
      <c r="A46" s="1" t="s">
        <v>74</v>
      </c>
      <c r="B46" s="1"/>
      <c r="C46" s="1"/>
      <c r="D46" s="1"/>
      <c r="E46" s="48"/>
      <c r="F46" s="48"/>
      <c r="G46" s="66">
        <f>G44/12</f>
        <v>0</v>
      </c>
      <c r="H46" s="48"/>
      <c r="I46" s="48"/>
      <c r="J46" s="66">
        <f>J44/12</f>
        <v>0</v>
      </c>
      <c r="K46" s="48"/>
      <c r="L46" s="48"/>
      <c r="M46" s="66">
        <f>M44/12</f>
        <v>0</v>
      </c>
      <c r="N46" s="48"/>
      <c r="O46" s="48"/>
      <c r="P46" s="66">
        <f>P44/12</f>
        <v>0</v>
      </c>
      <c r="Q46" s="48"/>
      <c r="R46" s="48"/>
      <c r="S46" s="66">
        <f>S44/12</f>
        <v>4390.7518373497333</v>
      </c>
      <c r="T46" s="48"/>
      <c r="U46" s="48"/>
      <c r="V46" s="66">
        <f>V44/12</f>
        <v>11208.385526206383</v>
      </c>
      <c r="W46" s="48"/>
      <c r="X46" s="1"/>
      <c r="Y46" s="66">
        <f>Y44/12</f>
        <v>15032.118902209755</v>
      </c>
      <c r="Z46" s="48"/>
      <c r="AA46" s="1"/>
      <c r="AB46" s="66">
        <f>AB44/12</f>
        <v>16298.708393606054</v>
      </c>
      <c r="AC46" s="48"/>
      <c r="AD46" s="1"/>
      <c r="AE46" s="66">
        <f>AE44/12</f>
        <v>16414.58313692917</v>
      </c>
      <c r="AF46" s="48"/>
      <c r="AG46" s="1"/>
      <c r="AH46" s="66">
        <f>AH44/12</f>
        <v>5758.2364743415028</v>
      </c>
      <c r="AI46" s="48"/>
      <c r="AJ46" s="1"/>
      <c r="AK46" s="66">
        <f>AK44/12</f>
        <v>-155.98841863859803</v>
      </c>
      <c r="AL46" s="48"/>
      <c r="AM46" s="1"/>
      <c r="AN46" s="66">
        <f>AN44/12</f>
        <v>-70.194788387369115</v>
      </c>
      <c r="AO46" s="48"/>
      <c r="AP46" s="1"/>
      <c r="AQ46" s="66">
        <f>AQ44/12</f>
        <v>-31.587654774316096</v>
      </c>
      <c r="AR46" s="48"/>
      <c r="AS46" s="1"/>
      <c r="AT46" s="66">
        <f>AT44/12</f>
        <v>-14.214444648442244</v>
      </c>
      <c r="AU46" s="48"/>
      <c r="AV46" s="1"/>
      <c r="AW46" s="66">
        <f>AW44/12</f>
        <v>-6.396500091799008</v>
      </c>
    </row>
    <row r="47" spans="1:49" x14ac:dyDescent="0.25">
      <c r="A47" s="3"/>
      <c r="B47" s="3"/>
      <c r="C47" s="1"/>
      <c r="D47" s="1"/>
      <c r="E47" s="1"/>
      <c r="F47" s="1"/>
      <c r="G47" s="1"/>
      <c r="H47" s="1"/>
      <c r="I47" s="1"/>
      <c r="J47" s="1"/>
      <c r="K47" s="1"/>
      <c r="L47" s="1"/>
      <c r="M47" s="1"/>
      <c r="N47" s="1"/>
      <c r="O47" s="1"/>
      <c r="P47" s="1"/>
      <c r="Q47" s="1"/>
      <c r="R47" s="1"/>
      <c r="S47" s="48"/>
      <c r="T47" s="48"/>
      <c r="U47" s="48"/>
      <c r="V47" s="75"/>
      <c r="W47" s="48"/>
      <c r="X47" s="1"/>
      <c r="Y47" s="48"/>
      <c r="Z47" s="48"/>
      <c r="AA47" s="1"/>
      <c r="AB47" s="1"/>
      <c r="AC47" s="48"/>
      <c r="AD47" s="1"/>
      <c r="AE47" s="48"/>
      <c r="AF47" s="48"/>
      <c r="AG47" s="1"/>
      <c r="AH47" s="1"/>
      <c r="AI47" s="48"/>
      <c r="AJ47" s="1"/>
      <c r="AK47" s="1"/>
    </row>
    <row r="48" spans="1:49" ht="12.75" customHeight="1" x14ac:dyDescent="0.25">
      <c r="A48" s="188" t="s">
        <v>75</v>
      </c>
      <c r="B48" s="188"/>
      <c r="C48" s="188"/>
      <c r="D48" s="188"/>
      <c r="E48" s="188"/>
      <c r="F48" s="188"/>
      <c r="G48" s="188"/>
      <c r="H48" s="188"/>
      <c r="I48" s="188"/>
      <c r="J48" s="188"/>
      <c r="K48" s="188"/>
      <c r="L48" s="188"/>
      <c r="M48" s="188"/>
      <c r="N48" s="188"/>
      <c r="O48" s="188"/>
      <c r="P48" s="188"/>
      <c r="Q48" s="188"/>
      <c r="R48" s="76"/>
      <c r="S48" s="76"/>
      <c r="T48" s="76"/>
      <c r="U48" s="76"/>
      <c r="V48" s="76"/>
      <c r="W48" s="76"/>
      <c r="X48" s="76"/>
      <c r="Y48" s="76"/>
      <c r="Z48" s="76"/>
      <c r="AA48" s="76"/>
      <c r="AB48" s="76"/>
      <c r="AC48" s="1"/>
      <c r="AD48" s="1"/>
      <c r="AE48" s="1"/>
      <c r="AF48" s="1"/>
      <c r="AG48" s="1"/>
      <c r="AH48" s="1"/>
      <c r="AI48" s="1"/>
      <c r="AJ48" s="1"/>
      <c r="AK48" s="1"/>
    </row>
    <row r="49" spans="1:49" ht="73.5" customHeight="1" x14ac:dyDescent="0.25">
      <c r="A49" s="188"/>
      <c r="B49" s="188"/>
      <c r="C49" s="188"/>
      <c r="D49" s="188"/>
      <c r="E49" s="188"/>
      <c r="F49" s="188"/>
      <c r="G49" s="188"/>
      <c r="H49" s="188"/>
      <c r="I49" s="188"/>
      <c r="J49" s="188"/>
      <c r="K49" s="188"/>
      <c r="L49" s="188"/>
      <c r="M49" s="188"/>
      <c r="N49" s="188"/>
      <c r="O49" s="188"/>
      <c r="P49" s="188"/>
      <c r="Q49" s="188"/>
      <c r="R49" s="76"/>
      <c r="S49" s="76"/>
      <c r="T49" s="76"/>
      <c r="U49" s="76"/>
      <c r="V49" s="76"/>
      <c r="W49" s="76"/>
      <c r="X49" s="76"/>
      <c r="Y49" s="76"/>
      <c r="Z49" s="76"/>
      <c r="AA49" s="76"/>
      <c r="AB49" s="76"/>
      <c r="AC49" s="1"/>
      <c r="AD49" s="1"/>
      <c r="AE49" s="1"/>
      <c r="AF49" s="1"/>
      <c r="AG49" s="1"/>
      <c r="AH49" s="1"/>
      <c r="AI49" s="1"/>
      <c r="AJ49" s="1"/>
      <c r="AK49" s="1"/>
    </row>
    <row r="50" spans="1:49" ht="15" customHeight="1" x14ac:dyDescent="0.25">
      <c r="A50" s="77" t="s">
        <v>76</v>
      </c>
      <c r="B50" s="77"/>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1"/>
      <c r="AD50" s="1"/>
      <c r="AE50" s="1"/>
      <c r="AF50" s="1"/>
      <c r="AG50" s="1"/>
      <c r="AH50" s="1"/>
      <c r="AI50" s="1"/>
      <c r="AJ50" s="1"/>
      <c r="AK50" s="1"/>
    </row>
    <row r="51" spans="1:49" x14ac:dyDescent="0.25">
      <c r="A51" s="189"/>
      <c r="B51" s="189"/>
      <c r="C51" s="189"/>
      <c r="D51" s="3"/>
      <c r="E51" s="3"/>
      <c r="F51" s="1"/>
      <c r="G51" s="1"/>
      <c r="H51" s="1"/>
      <c r="I51" s="1"/>
      <c r="J51" s="1"/>
      <c r="K51" s="1"/>
      <c r="L51" s="1"/>
      <c r="M51" s="1"/>
      <c r="N51" s="1"/>
      <c r="O51" s="1"/>
      <c r="P51" s="1"/>
      <c r="Q51" s="1"/>
      <c r="R51" s="1"/>
      <c r="S51" s="44"/>
      <c r="T51" s="44"/>
      <c r="U51" s="44"/>
      <c r="V51" s="44"/>
      <c r="W51" s="1"/>
      <c r="X51" s="1"/>
      <c r="Y51" s="1"/>
      <c r="Z51" s="1"/>
      <c r="AA51" s="1"/>
      <c r="AB51" s="1"/>
      <c r="AC51" s="1"/>
      <c r="AD51" s="1"/>
      <c r="AE51" s="1"/>
      <c r="AF51" s="1"/>
      <c r="AG51" s="1"/>
      <c r="AH51" s="1"/>
      <c r="AI51" s="1"/>
      <c r="AJ51" s="1"/>
      <c r="AK51" s="1"/>
    </row>
    <row r="52" spans="1:49" ht="16.5" thickBot="1" x14ac:dyDescent="0.3">
      <c r="A52" s="78" t="s">
        <v>77</v>
      </c>
      <c r="B52" s="78"/>
      <c r="C52" s="1"/>
      <c r="D52" s="1"/>
      <c r="E52" s="1"/>
      <c r="F52" s="1"/>
      <c r="G52" s="1"/>
      <c r="H52" s="1"/>
      <c r="I52" s="1"/>
      <c r="J52" s="1"/>
      <c r="K52" s="1"/>
      <c r="L52" s="1"/>
      <c r="M52" s="1"/>
      <c r="N52" s="1"/>
      <c r="O52" s="1"/>
      <c r="P52" s="1"/>
      <c r="Q52" s="1"/>
      <c r="R52" s="190"/>
      <c r="S52" s="190"/>
      <c r="T52" s="44"/>
      <c r="U52" s="190"/>
      <c r="V52" s="190"/>
      <c r="W52" s="1"/>
      <c r="X52" s="1"/>
      <c r="Y52" s="1"/>
      <c r="Z52" s="1"/>
      <c r="AA52" s="1"/>
      <c r="AB52" s="1"/>
      <c r="AC52" s="1"/>
      <c r="AD52" s="1"/>
      <c r="AE52" s="1"/>
      <c r="AF52" s="1"/>
      <c r="AG52" s="1"/>
      <c r="AH52" s="1"/>
      <c r="AI52" s="1"/>
      <c r="AJ52" s="1"/>
      <c r="AK52" s="1"/>
    </row>
    <row r="53" spans="1:49" ht="15.75" thickBot="1" x14ac:dyDescent="0.3">
      <c r="A53" s="79"/>
      <c r="B53" s="79"/>
      <c r="C53" s="1"/>
      <c r="D53" s="1"/>
      <c r="E53" s="1"/>
      <c r="F53" s="182">
        <f>H17-1</f>
        <v>2015</v>
      </c>
      <c r="G53" s="184"/>
      <c r="H53" s="1"/>
      <c r="I53" s="182">
        <f>H17</f>
        <v>2016</v>
      </c>
      <c r="J53" s="184"/>
      <c r="K53" s="1"/>
      <c r="L53" s="182">
        <f>K17</f>
        <v>2017</v>
      </c>
      <c r="M53" s="184"/>
      <c r="N53" s="1"/>
      <c r="O53" s="182">
        <f>N17</f>
        <v>2018</v>
      </c>
      <c r="P53" s="184"/>
      <c r="Q53" s="1"/>
      <c r="R53" s="182">
        <f>Q17</f>
        <v>2019</v>
      </c>
      <c r="S53" s="184"/>
      <c r="T53" s="1"/>
      <c r="U53" s="182">
        <f>T17</f>
        <v>2020</v>
      </c>
      <c r="V53" s="184"/>
      <c r="W53" s="1"/>
      <c r="X53" s="182">
        <f>W17</f>
        <v>2021</v>
      </c>
      <c r="Y53" s="184"/>
      <c r="Z53" s="1"/>
      <c r="AA53" s="182">
        <f>Z17</f>
        <v>2022</v>
      </c>
      <c r="AB53" s="184"/>
      <c r="AC53" s="1"/>
      <c r="AD53" s="182">
        <f>AC17</f>
        <v>2023</v>
      </c>
      <c r="AE53" s="184"/>
      <c r="AF53" s="1"/>
      <c r="AG53" s="182">
        <f>AF17</f>
        <v>2024</v>
      </c>
      <c r="AH53" s="184"/>
      <c r="AI53" s="1"/>
      <c r="AJ53" s="182">
        <f>AI17</f>
        <v>2025</v>
      </c>
      <c r="AK53" s="184"/>
      <c r="AL53" s="1"/>
      <c r="AM53" s="182">
        <f>AL17</f>
        <v>2026</v>
      </c>
      <c r="AN53" s="184"/>
      <c r="AO53" s="1"/>
      <c r="AP53" s="182">
        <f>AO17</f>
        <v>2027</v>
      </c>
      <c r="AQ53" s="184"/>
      <c r="AR53" s="1"/>
      <c r="AS53" s="182">
        <f>AR17</f>
        <v>2028</v>
      </c>
      <c r="AT53" s="184"/>
      <c r="AU53" s="1"/>
      <c r="AV53" s="182">
        <f>AU17</f>
        <v>2029</v>
      </c>
      <c r="AW53" s="184"/>
    </row>
    <row r="54" spans="1:49" x14ac:dyDescent="0.25">
      <c r="A54" s="80" t="s">
        <v>78</v>
      </c>
      <c r="B54" s="80"/>
      <c r="C54" s="1"/>
      <c r="D54" s="1"/>
      <c r="E54" s="1"/>
      <c r="F54" s="3" t="s">
        <v>53</v>
      </c>
      <c r="G54" s="17" t="s">
        <v>54</v>
      </c>
      <c r="H54" s="1"/>
      <c r="I54" s="3" t="s">
        <v>53</v>
      </c>
      <c r="J54" s="17" t="s">
        <v>54</v>
      </c>
      <c r="K54" s="1"/>
      <c r="L54" s="3" t="s">
        <v>53</v>
      </c>
      <c r="M54" s="17" t="s">
        <v>54</v>
      </c>
      <c r="N54" s="1"/>
      <c r="O54" s="3" t="s">
        <v>53</v>
      </c>
      <c r="P54" s="17" t="s">
        <v>54</v>
      </c>
      <c r="Q54" s="1"/>
      <c r="R54" s="3" t="s">
        <v>53</v>
      </c>
      <c r="S54" s="17" t="s">
        <v>54</v>
      </c>
      <c r="T54" s="1"/>
      <c r="U54" s="3" t="s">
        <v>53</v>
      </c>
      <c r="V54" s="17" t="s">
        <v>54</v>
      </c>
      <c r="W54" s="1"/>
      <c r="X54" s="3" t="s">
        <v>53</v>
      </c>
      <c r="Y54" s="17" t="s">
        <v>54</v>
      </c>
      <c r="Z54" s="1"/>
      <c r="AA54" s="3" t="s">
        <v>53</v>
      </c>
      <c r="AB54" s="17" t="s">
        <v>54</v>
      </c>
      <c r="AC54" s="1"/>
      <c r="AD54" s="3" t="s">
        <v>53</v>
      </c>
      <c r="AE54" s="17" t="s">
        <v>54</v>
      </c>
      <c r="AF54" s="1"/>
      <c r="AG54" s="3" t="s">
        <v>53</v>
      </c>
      <c r="AH54" s="17" t="s">
        <v>54</v>
      </c>
      <c r="AI54" s="1"/>
      <c r="AJ54" s="3" t="s">
        <v>53</v>
      </c>
      <c r="AK54" s="17" t="s">
        <v>54</v>
      </c>
      <c r="AL54" s="1"/>
      <c r="AM54" s="3" t="s">
        <v>53</v>
      </c>
      <c r="AN54" s="17" t="s">
        <v>54</v>
      </c>
      <c r="AO54" s="1"/>
      <c r="AP54" s="3" t="s">
        <v>53</v>
      </c>
      <c r="AQ54" s="17" t="s">
        <v>54</v>
      </c>
      <c r="AR54" s="1"/>
      <c r="AS54" s="3" t="s">
        <v>53</v>
      </c>
      <c r="AT54" s="17" t="s">
        <v>54</v>
      </c>
      <c r="AU54" s="1"/>
      <c r="AV54" s="3" t="s">
        <v>53</v>
      </c>
      <c r="AW54" s="17" t="s">
        <v>54</v>
      </c>
    </row>
    <row r="55" spans="1:49" x14ac:dyDescent="0.25">
      <c r="A55" s="81"/>
      <c r="B55" s="81"/>
      <c r="C55" s="1"/>
      <c r="D55" s="1"/>
      <c r="E55" s="1"/>
      <c r="F55" s="3"/>
      <c r="G55" s="17"/>
      <c r="H55" s="1"/>
      <c r="I55" s="3"/>
      <c r="J55" s="17"/>
      <c r="K55" s="45"/>
      <c r="L55" s="3"/>
      <c r="M55" s="17"/>
      <c r="N55" s="45"/>
      <c r="O55" s="3"/>
      <c r="P55" s="17"/>
      <c r="Q55" s="45"/>
      <c r="R55" s="3"/>
      <c r="S55" s="17"/>
      <c r="T55" s="45"/>
      <c r="U55" s="3"/>
      <c r="V55" s="17"/>
      <c r="W55" s="45"/>
      <c r="X55" s="3"/>
      <c r="Y55" s="17"/>
      <c r="Z55" s="45"/>
      <c r="AA55" s="3"/>
      <c r="AB55" s="17"/>
      <c r="AC55" s="45" t="s">
        <v>55</v>
      </c>
      <c r="AD55" s="3"/>
      <c r="AE55" s="17"/>
      <c r="AF55" s="45" t="s">
        <v>55</v>
      </c>
      <c r="AG55" s="3"/>
      <c r="AH55" s="17"/>
      <c r="AI55" s="45" t="s">
        <v>55</v>
      </c>
      <c r="AJ55" s="3"/>
      <c r="AK55" s="17"/>
      <c r="AL55" s="45" t="s">
        <v>55</v>
      </c>
      <c r="AM55" s="3"/>
      <c r="AN55" s="17"/>
      <c r="AO55" s="45" t="s">
        <v>55</v>
      </c>
      <c r="AP55" s="3"/>
      <c r="AQ55" s="17"/>
      <c r="AR55" s="45" t="s">
        <v>55</v>
      </c>
      <c r="AS55" s="3"/>
      <c r="AT55" s="17"/>
      <c r="AU55" s="45" t="s">
        <v>55</v>
      </c>
      <c r="AV55" s="3"/>
      <c r="AW55" s="17"/>
    </row>
    <row r="56" spans="1:49" x14ac:dyDescent="0.25">
      <c r="A56" s="79" t="s">
        <v>79</v>
      </c>
      <c r="B56" s="79"/>
      <c r="C56" s="1"/>
      <c r="D56" s="1"/>
      <c r="E56" s="1"/>
      <c r="F56" s="82">
        <f>F34</f>
        <v>0</v>
      </c>
      <c r="G56" s="83">
        <f>G34</f>
        <v>0</v>
      </c>
      <c r="H56" s="1"/>
      <c r="I56" s="82">
        <f>I34</f>
        <v>0</v>
      </c>
      <c r="J56" s="83">
        <f>J34</f>
        <v>0</v>
      </c>
      <c r="K56" s="82"/>
      <c r="L56" s="82">
        <f>L34</f>
        <v>0</v>
      </c>
      <c r="M56" s="83">
        <f>M34</f>
        <v>0</v>
      </c>
      <c r="N56" s="82"/>
      <c r="O56" s="82">
        <f>O34</f>
        <v>0</v>
      </c>
      <c r="P56" s="83">
        <f>P34</f>
        <v>0</v>
      </c>
      <c r="Q56" s="82"/>
      <c r="R56" s="82">
        <f>R34</f>
        <v>752.37093897260661</v>
      </c>
      <c r="S56" s="83">
        <f>S34</f>
        <v>11787.144710570836</v>
      </c>
      <c r="T56" s="82"/>
      <c r="U56" s="82">
        <f>U34</f>
        <v>1220.5038438822812</v>
      </c>
      <c r="V56" s="83">
        <f>V34</f>
        <v>19121.226887489072</v>
      </c>
      <c r="W56" s="82"/>
      <c r="X56" s="82">
        <f>X34</f>
        <v>904.43609076658254</v>
      </c>
      <c r="Y56" s="83">
        <f>Y34</f>
        <v>14169.498755343126</v>
      </c>
      <c r="Z56" s="82"/>
      <c r="AA56" s="82">
        <f>AA34</f>
        <v>588.3683376508834</v>
      </c>
      <c r="AB56" s="83">
        <f>AB34</f>
        <v>9217.7706231971733</v>
      </c>
      <c r="AC56" s="82"/>
      <c r="AD56" s="82">
        <f>AD34</f>
        <v>272.30058453518438</v>
      </c>
      <c r="AE56" s="83">
        <f>AE34</f>
        <v>4266.042491051222</v>
      </c>
      <c r="AF56" s="82"/>
      <c r="AG56" s="82">
        <f>AG34</f>
        <v>57.133353988667444</v>
      </c>
      <c r="AH56" s="83">
        <f>AH34</f>
        <v>895.08921248912316</v>
      </c>
      <c r="AI56" s="82"/>
      <c r="AJ56" s="82">
        <f>AJ34</f>
        <v>0</v>
      </c>
      <c r="AK56" s="83">
        <f>AK34</f>
        <v>0</v>
      </c>
      <c r="AL56" s="82"/>
      <c r="AM56" s="82">
        <f>AM34</f>
        <v>0</v>
      </c>
      <c r="AN56" s="83">
        <f>AN34</f>
        <v>0</v>
      </c>
      <c r="AO56" s="82"/>
      <c r="AP56" s="82">
        <f>AP34</f>
        <v>0</v>
      </c>
      <c r="AQ56" s="83">
        <f>AQ34</f>
        <v>0</v>
      </c>
      <c r="AR56" s="82"/>
      <c r="AS56" s="82">
        <f>AS34</f>
        <v>0</v>
      </c>
      <c r="AT56" s="83">
        <f>AT34</f>
        <v>0</v>
      </c>
      <c r="AU56" s="82"/>
      <c r="AV56" s="82">
        <f>AV34</f>
        <v>0</v>
      </c>
      <c r="AW56" s="83">
        <f>AW34</f>
        <v>0</v>
      </c>
    </row>
    <row r="57" spans="1:49" x14ac:dyDescent="0.25">
      <c r="A57" s="79" t="s">
        <v>80</v>
      </c>
      <c r="B57" s="79"/>
      <c r="C57" s="1"/>
      <c r="D57" s="1"/>
      <c r="E57" s="1"/>
      <c r="F57" s="50">
        <f>F38</f>
        <v>0</v>
      </c>
      <c r="G57" s="50">
        <f>G38</f>
        <v>0</v>
      </c>
      <c r="H57" s="1"/>
      <c r="I57" s="50">
        <f>I38</f>
        <v>0</v>
      </c>
      <c r="J57" s="50">
        <f>J38</f>
        <v>0</v>
      </c>
      <c r="K57" s="84"/>
      <c r="L57" s="50">
        <f>L38</f>
        <v>0</v>
      </c>
      <c r="M57" s="50">
        <f>M38</f>
        <v>0</v>
      </c>
      <c r="N57" s="84"/>
      <c r="O57" s="50">
        <f>O38</f>
        <v>0</v>
      </c>
      <c r="P57" s="50">
        <f>P38</f>
        <v>0</v>
      </c>
      <c r="Q57" s="84"/>
      <c r="R57" s="50">
        <f>R38</f>
        <v>4637.1442651951138</v>
      </c>
      <c r="S57" s="50">
        <f>S38</f>
        <v>72648.59348805678</v>
      </c>
      <c r="T57" s="84"/>
      <c r="U57" s="50">
        <f>U38</f>
        <v>9274.2885303902276</v>
      </c>
      <c r="V57" s="50">
        <f>V38</f>
        <v>145297.18697611356</v>
      </c>
      <c r="W57" s="84"/>
      <c r="X57" s="50">
        <f>X38</f>
        <v>9274.2885303902276</v>
      </c>
      <c r="Y57" s="50">
        <f>Y38</f>
        <v>145297.18697611356</v>
      </c>
      <c r="Z57" s="84"/>
      <c r="AA57" s="50">
        <f>AA38</f>
        <v>9274.2885303902276</v>
      </c>
      <c r="AB57" s="50">
        <f>AB38</f>
        <v>145297.18697611356</v>
      </c>
      <c r="AC57" s="84"/>
      <c r="AD57" s="50">
        <f>AD38</f>
        <v>9274.2885303902276</v>
      </c>
      <c r="AE57" s="50">
        <f>AE38</f>
        <v>145297.18697611356</v>
      </c>
      <c r="AF57" s="84"/>
      <c r="AG57" s="50">
        <f>AG38</f>
        <v>3352.896360837291</v>
      </c>
      <c r="AH57" s="50">
        <f>AH38</f>
        <v>52528.709653117556</v>
      </c>
      <c r="AI57" s="84"/>
      <c r="AJ57" s="50">
        <f>AJ38</f>
        <v>0</v>
      </c>
      <c r="AK57" s="50">
        <f>AK38</f>
        <v>0</v>
      </c>
      <c r="AL57" s="84"/>
      <c r="AM57" s="50">
        <f>AM38</f>
        <v>0</v>
      </c>
      <c r="AN57" s="50">
        <f>AN38</f>
        <v>0</v>
      </c>
      <c r="AO57" s="84"/>
      <c r="AP57" s="50">
        <f>AP38</f>
        <v>0</v>
      </c>
      <c r="AQ57" s="50">
        <f>AQ38</f>
        <v>0</v>
      </c>
      <c r="AR57" s="84"/>
      <c r="AS57" s="50">
        <f>AS38</f>
        <v>0</v>
      </c>
      <c r="AT57" s="50">
        <f>AT38</f>
        <v>0</v>
      </c>
      <c r="AU57" s="84"/>
      <c r="AV57" s="50">
        <f>AV38</f>
        <v>0</v>
      </c>
      <c r="AW57" s="50">
        <f>AW38</f>
        <v>0</v>
      </c>
    </row>
    <row r="58" spans="1:49" x14ac:dyDescent="0.25">
      <c r="A58" s="79" t="s">
        <v>81</v>
      </c>
      <c r="B58" s="79"/>
      <c r="C58" s="1"/>
      <c r="D58" s="1"/>
      <c r="E58" s="1"/>
      <c r="F58" s="84">
        <f>-F97*$F$19</f>
        <v>0</v>
      </c>
      <c r="G58" s="84">
        <f>-F97*$G$19</f>
        <v>0</v>
      </c>
      <c r="H58" s="1"/>
      <c r="I58" s="84">
        <f>-G97*$F$19</f>
        <v>0</v>
      </c>
      <c r="J58" s="84">
        <f>-G97*$G$19</f>
        <v>0</v>
      </c>
      <c r="K58" s="84"/>
      <c r="L58" s="84">
        <f>-H97*$F$19</f>
        <v>0</v>
      </c>
      <c r="M58" s="84">
        <f>-H97*$G$19</f>
        <v>0</v>
      </c>
      <c r="N58" s="84"/>
      <c r="O58" s="84">
        <f>-I97*$F$19</f>
        <v>0</v>
      </c>
      <c r="P58" s="84">
        <f>-I97*$G$19</f>
        <v>0</v>
      </c>
      <c r="Q58" s="84"/>
      <c r="R58" s="84">
        <f>-J97*$F$19</f>
        <v>-12385.338829787235</v>
      </c>
      <c r="S58" s="84">
        <f>-J97*$G$19</f>
        <v>-194036.97500000001</v>
      </c>
      <c r="T58" s="84"/>
      <c r="U58" s="84">
        <f>-K97*$F$19</f>
        <v>-17958.741303191488</v>
      </c>
      <c r="V58" s="84">
        <f>-K97*$G$19</f>
        <v>-281353.61374999996</v>
      </c>
      <c r="W58" s="84"/>
      <c r="X58" s="84">
        <f>-L97*$F$19</f>
        <v>-8081.4335864361683</v>
      </c>
      <c r="Y58" s="84">
        <f>-L97*$G$19</f>
        <v>-126609.12618749996</v>
      </c>
      <c r="Z58" s="84"/>
      <c r="AA58" s="84">
        <f>-M97*$F$19</f>
        <v>-3636.6451138962752</v>
      </c>
      <c r="AB58" s="84">
        <f>-M97*$G$19</f>
        <v>-56974.106784374977</v>
      </c>
      <c r="AC58" s="85"/>
      <c r="AD58" s="84">
        <f>-N97*$F$19</f>
        <v>-1636.4903012533239</v>
      </c>
      <c r="AE58" s="84">
        <f>-N97*$G$19</f>
        <v>-25638.34805296874</v>
      </c>
      <c r="AF58" s="84"/>
      <c r="AG58" s="84">
        <f>-O97*$F$19</f>
        <v>-736.42063556399569</v>
      </c>
      <c r="AH58" s="84">
        <f>-O97*$G$19</f>
        <v>-11537.256623835932</v>
      </c>
      <c r="AI58" s="84"/>
      <c r="AJ58" s="84">
        <f>-P97*$F$19</f>
        <v>-331.38928600379796</v>
      </c>
      <c r="AK58" s="84">
        <f>-P97*$G$19</f>
        <v>-5191.7654807261679</v>
      </c>
      <c r="AL58" s="84"/>
      <c r="AM58" s="84">
        <f>-Q97*$F$19</f>
        <v>-149.12517870170907</v>
      </c>
      <c r="AN58" s="84">
        <f>-Q97*$G$19</f>
        <v>-2336.2944663267758</v>
      </c>
      <c r="AO58" s="84"/>
      <c r="AP58" s="84">
        <f>-R97*$F$19</f>
        <v>-67.106330415769079</v>
      </c>
      <c r="AQ58" s="84">
        <f>-R97*$G$19</f>
        <v>-1051.3325098470489</v>
      </c>
      <c r="AR58" s="84"/>
      <c r="AS58" s="84">
        <f>-S97*$F$19</f>
        <v>-30.197848687096084</v>
      </c>
      <c r="AT58" s="84">
        <f>-S97*$G$19</f>
        <v>-473.09962943117199</v>
      </c>
      <c r="AU58" s="84"/>
      <c r="AV58" s="84">
        <f>-T97*$F$19</f>
        <v>-13.589031909193235</v>
      </c>
      <c r="AW58" s="84">
        <f>-T97*$G$19</f>
        <v>-212.89483324402735</v>
      </c>
    </row>
    <row r="59" spans="1:49" x14ac:dyDescent="0.25">
      <c r="A59" s="81" t="s">
        <v>82</v>
      </c>
      <c r="B59" s="81"/>
      <c r="C59" s="1"/>
      <c r="D59" s="1"/>
      <c r="E59" s="1"/>
      <c r="F59" s="86">
        <f>SUM(F56:F58)</f>
        <v>0</v>
      </c>
      <c r="G59" s="86">
        <f>SUM(G56:G58)</f>
        <v>0</v>
      </c>
      <c r="H59" s="1"/>
      <c r="I59" s="86">
        <f>SUM(I56:I58)</f>
        <v>0</v>
      </c>
      <c r="J59" s="86">
        <f>SUM(J56:J58)</f>
        <v>0</v>
      </c>
      <c r="K59" s="84"/>
      <c r="L59" s="86">
        <f>SUM(L56:L58)</f>
        <v>0</v>
      </c>
      <c r="M59" s="86">
        <f>SUM(M56:M58)</f>
        <v>0</v>
      </c>
      <c r="N59" s="84"/>
      <c r="O59" s="86">
        <f>SUM(O56:O58)</f>
        <v>0</v>
      </c>
      <c r="P59" s="86">
        <f>SUM(P56:P58)</f>
        <v>0</v>
      </c>
      <c r="Q59" s="84"/>
      <c r="R59" s="86">
        <f>SUM(R56:R58)</f>
        <v>-6995.823625619515</v>
      </c>
      <c r="S59" s="86">
        <f>SUM(S56:S58)</f>
        <v>-109601.23680137239</v>
      </c>
      <c r="T59" s="84"/>
      <c r="U59" s="86">
        <f>SUM(U56:U58)</f>
        <v>-7463.9489289189787</v>
      </c>
      <c r="V59" s="86">
        <f>SUM(V56:V58)</f>
        <v>-116935.19988639734</v>
      </c>
      <c r="W59" s="84"/>
      <c r="X59" s="86">
        <f>SUM(X56:X58)</f>
        <v>2097.2910347206425</v>
      </c>
      <c r="Y59" s="86">
        <f>SUM(Y56:Y58)</f>
        <v>32857.559543956711</v>
      </c>
      <c r="Z59" s="84"/>
      <c r="AA59" s="86">
        <f>SUM(AA56:AA58)</f>
        <v>6226.0117541448362</v>
      </c>
      <c r="AB59" s="86">
        <f>SUM(AB56:AB58)</f>
        <v>97540.850814935751</v>
      </c>
      <c r="AC59" s="85"/>
      <c r="AD59" s="86">
        <f>SUM(AD56:AD58)</f>
        <v>7910.0988136720871</v>
      </c>
      <c r="AE59" s="86">
        <f>SUM(AE56:AE58)</f>
        <v>123924.88141419605</v>
      </c>
      <c r="AF59" s="84"/>
      <c r="AG59" s="86">
        <f>SUM(AG56:AG58)</f>
        <v>2673.6090792619625</v>
      </c>
      <c r="AH59" s="86">
        <f>SUM(AH56:AH58)</f>
        <v>41886.542241770745</v>
      </c>
      <c r="AI59" s="84"/>
      <c r="AJ59" s="86">
        <f>SUM(AJ56:AJ58)</f>
        <v>-331.38928600379796</v>
      </c>
      <c r="AK59" s="86">
        <f>SUM(AK56:AK58)</f>
        <v>-5191.7654807261679</v>
      </c>
      <c r="AL59" s="84"/>
      <c r="AM59" s="86">
        <f>SUM(AM56:AM58)</f>
        <v>-149.12517870170907</v>
      </c>
      <c r="AN59" s="86">
        <f>SUM(AN56:AN58)</f>
        <v>-2336.2944663267758</v>
      </c>
      <c r="AO59" s="84"/>
      <c r="AP59" s="86">
        <f>SUM(AP56:AP58)</f>
        <v>-67.106330415769079</v>
      </c>
      <c r="AQ59" s="86">
        <f>SUM(AQ56:AQ58)</f>
        <v>-1051.3325098470489</v>
      </c>
      <c r="AR59" s="84"/>
      <c r="AS59" s="86">
        <f>SUM(AS56:AS58)</f>
        <v>-30.197848687096084</v>
      </c>
      <c r="AT59" s="86">
        <f>SUM(AT56:AT58)</f>
        <v>-473.09962943117199</v>
      </c>
      <c r="AU59" s="84"/>
      <c r="AV59" s="86">
        <f>SUM(AV56:AV58)</f>
        <v>-13.589031909193235</v>
      </c>
      <c r="AW59" s="86">
        <f>SUM(AW56:AW58)</f>
        <v>-212.89483324402735</v>
      </c>
    </row>
    <row r="60" spans="1:49" x14ac:dyDescent="0.25">
      <c r="A60" s="79"/>
      <c r="B60" s="54">
        <f>B27</f>
        <v>2015</v>
      </c>
      <c r="C60" s="54">
        <v>2020</v>
      </c>
      <c r="D60" s="54">
        <v>2025</v>
      </c>
      <c r="E60" s="1"/>
      <c r="F60" s="84"/>
      <c r="G60" s="84"/>
      <c r="H60" s="1"/>
      <c r="I60" s="84"/>
      <c r="J60" s="84"/>
      <c r="K60" s="84"/>
      <c r="L60" s="84"/>
      <c r="M60" s="84"/>
      <c r="N60" s="84"/>
      <c r="O60" s="84"/>
      <c r="P60" s="84"/>
      <c r="Q60" s="84"/>
      <c r="R60" s="84"/>
      <c r="S60" s="84"/>
      <c r="T60" s="84"/>
      <c r="U60" s="84"/>
      <c r="V60" s="84"/>
      <c r="W60" s="84"/>
      <c r="X60" s="84"/>
      <c r="Y60" s="84"/>
      <c r="Z60" s="84"/>
      <c r="AA60" s="84"/>
      <c r="AB60" s="84"/>
      <c r="AC60" s="85"/>
      <c r="AD60" s="84"/>
      <c r="AE60" s="84"/>
      <c r="AF60" s="84"/>
      <c r="AG60" s="84"/>
      <c r="AH60" s="84"/>
      <c r="AI60" s="84"/>
      <c r="AJ60" s="84"/>
      <c r="AK60" s="84"/>
      <c r="AL60" s="84"/>
      <c r="AM60" s="84"/>
      <c r="AN60" s="84"/>
      <c r="AO60" s="84"/>
      <c r="AP60" s="84"/>
      <c r="AQ60" s="84"/>
      <c r="AR60" s="84"/>
      <c r="AS60" s="84"/>
      <c r="AT60" s="84"/>
      <c r="AU60" s="84"/>
      <c r="AV60" s="84"/>
      <c r="AW60" s="84"/>
    </row>
    <row r="61" spans="1:49" x14ac:dyDescent="0.25">
      <c r="A61" s="79" t="s">
        <v>83</v>
      </c>
      <c r="B61" s="56">
        <v>0.26500000000000001</v>
      </c>
      <c r="C61" s="56">
        <v>0.26500000000000001</v>
      </c>
      <c r="D61" s="56">
        <v>0.26500000000000001</v>
      </c>
      <c r="E61" s="44"/>
      <c r="F61" s="87">
        <f>IF(AND(F$53&gt;=$C$60, F$53&lt;$D$60),$C$61,$D$61)</f>
        <v>0.26500000000000001</v>
      </c>
      <c r="G61" s="87">
        <f>IF(AND(F$53&gt;=$C$60, F$53&lt;$D$60),$C$61,$D$61)</f>
        <v>0.26500000000000001</v>
      </c>
      <c r="H61" s="44"/>
      <c r="I61" s="87">
        <f>IF(AND(I$53&gt;=$C$60, I$53&lt;$D$60),$C$61,$D$61)</f>
        <v>0.26500000000000001</v>
      </c>
      <c r="J61" s="87">
        <f>IF(AND(I$53&gt;=$C$60, I$53&lt;$D$60),$C$61,$D$61)</f>
        <v>0.26500000000000001</v>
      </c>
      <c r="K61" s="85"/>
      <c r="L61" s="87">
        <f>IF(AND(L$53&gt;=$C$60, L$53&lt;$D$60),$C$61,$D$61)</f>
        <v>0.26500000000000001</v>
      </c>
      <c r="M61" s="87">
        <f>IF(AND(L$53&gt;=$C$60, L$53&lt;$D$60),$C$61,$D$61)</f>
        <v>0.26500000000000001</v>
      </c>
      <c r="N61" s="85"/>
      <c r="O61" s="87">
        <f>IF(AND(O$53&gt;=$C$60, O$53&lt;$D$60),$C$61,$D$61)</f>
        <v>0.26500000000000001</v>
      </c>
      <c r="P61" s="87">
        <f>IF(AND(O$53&gt;=$C$60, O$53&lt;$D$60),$C$61,$D$61)</f>
        <v>0.26500000000000001</v>
      </c>
      <c r="Q61" s="85"/>
      <c r="R61" s="87">
        <f>IF(AND(R$53&gt;=$C$60, R$53&lt;$D$60),$C$61,$D$61)</f>
        <v>0.26500000000000001</v>
      </c>
      <c r="S61" s="87">
        <f>IF(AND(R$53&gt;=$C$60, R$53&lt;$D$60),$C$61,$D$61)</f>
        <v>0.26500000000000001</v>
      </c>
      <c r="T61" s="85"/>
      <c r="U61" s="87">
        <f>IF(AND(U$53&gt;=$C$60, U$53&lt;$D$60),$C$61,$D$61)</f>
        <v>0.26500000000000001</v>
      </c>
      <c r="V61" s="87">
        <f>IF(AND(U$53&gt;=$C$60, U$53&lt;$D$60),$C$61,$D$61)</f>
        <v>0.26500000000000001</v>
      </c>
      <c r="W61" s="85"/>
      <c r="X61" s="87">
        <f>IF(AND(X$53&gt;=$C$60, X$53&lt;$D$60),$C$61,$D$61)</f>
        <v>0.26500000000000001</v>
      </c>
      <c r="Y61" s="87">
        <f>IF(AND(X$53&gt;=$C$60, X$53&lt;$D$60),$C$61,$D$61)</f>
        <v>0.26500000000000001</v>
      </c>
      <c r="Z61" s="85"/>
      <c r="AA61" s="87">
        <f>IF(AND(AA$53&gt;=$C$60, AA$53&lt;$D$60),$C$61,$D$61)</f>
        <v>0.26500000000000001</v>
      </c>
      <c r="AB61" s="87">
        <f>IF(AND(AA$53&gt;=$C$60, AA$53&lt;$D$60),$C$61,$D$61)</f>
        <v>0.26500000000000001</v>
      </c>
      <c r="AC61" s="85"/>
      <c r="AD61" s="87">
        <f>IF(AND(AD$53&gt;=$C$60, AD$53&lt;$D$60),$C$61,$D$61)</f>
        <v>0.26500000000000001</v>
      </c>
      <c r="AE61" s="87">
        <f>IF(AND(AD$53&gt;=$C$60, AD$53&lt;$D$60),$C$61,$D$61)</f>
        <v>0.26500000000000001</v>
      </c>
      <c r="AF61" s="84"/>
      <c r="AG61" s="87">
        <f>IF(AND(AG$53&gt;=$C$60, AG$53&lt;$D$60),$C$61,$D$61)</f>
        <v>0.26500000000000001</v>
      </c>
      <c r="AH61" s="87">
        <f>IF(AND(AG$53&gt;=$C$60, AG$53&lt;$D$60),$C$61,$D$61)</f>
        <v>0.26500000000000001</v>
      </c>
      <c r="AI61" s="84"/>
      <c r="AJ61" s="87">
        <f>IF(AND(AJ$53&gt;=$C$60, AJ$53&lt;$D$60),$C$61,$D$61)</f>
        <v>0.26500000000000001</v>
      </c>
      <c r="AK61" s="87">
        <f>IF(AND(AJ$53&gt;=$C$60, AJ$53&lt;$D$60),$C$61,$D$61)</f>
        <v>0.26500000000000001</v>
      </c>
      <c r="AL61" s="84"/>
      <c r="AM61" s="87">
        <f>IF(AND(AM$53&gt;=$C$60, AM$53&lt;$D$60),$C$61,$D$61)</f>
        <v>0.26500000000000001</v>
      </c>
      <c r="AN61" s="87">
        <f>IF(AND(AM$53&gt;=$C$60, AM$53&lt;$D$60),$C$61,$D$61)</f>
        <v>0.26500000000000001</v>
      </c>
      <c r="AO61" s="84"/>
      <c r="AP61" s="87">
        <f>IF(AND(AP$53&gt;=$C$60, AP$53&lt;$D$60),$C$61,$D$61)</f>
        <v>0.26500000000000001</v>
      </c>
      <c r="AQ61" s="87">
        <f>IF(AND(AP$53&gt;=$C$60, AP$53&lt;$D$60),$C$61,$D$61)</f>
        <v>0.26500000000000001</v>
      </c>
      <c r="AR61" s="84"/>
      <c r="AS61" s="87">
        <f>IF(AND(AS$53&gt;=$C$60, AS$53&lt;$D$60),$C$61,$D$61)</f>
        <v>0.26500000000000001</v>
      </c>
      <c r="AT61" s="87">
        <f>IF(AND(AS$53&gt;=$C$60, AS$53&lt;$D$60),$C$61,$D$61)</f>
        <v>0.26500000000000001</v>
      </c>
      <c r="AU61" s="84"/>
      <c r="AV61" s="87">
        <f>IF(AND(AV$53&gt;=$C$60, AV$53&lt;$D$60),$C$61,$D$61)</f>
        <v>0.26500000000000001</v>
      </c>
      <c r="AW61" s="87">
        <f>IF(AND(AV$53&gt;=$C$60, AV$53&lt;$D$60),$C$61,$D$61)</f>
        <v>0.26500000000000001</v>
      </c>
    </row>
    <row r="62" spans="1:49"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row>
    <row r="63" spans="1:49" x14ac:dyDescent="0.25">
      <c r="A63" s="79" t="s">
        <v>84</v>
      </c>
      <c r="B63" s="1"/>
      <c r="C63" s="1"/>
      <c r="D63" s="1"/>
      <c r="E63" s="1"/>
      <c r="F63" s="88">
        <f>F59*F61</f>
        <v>0</v>
      </c>
      <c r="G63" s="88">
        <f>G59*G61</f>
        <v>0</v>
      </c>
      <c r="H63" s="1"/>
      <c r="I63" s="88">
        <f>I59*I61</f>
        <v>0</v>
      </c>
      <c r="J63" s="88">
        <f>J59*J61</f>
        <v>0</v>
      </c>
      <c r="K63" s="84"/>
      <c r="L63" s="88">
        <f>L59*L61</f>
        <v>0</v>
      </c>
      <c r="M63" s="88">
        <f>M59*M61</f>
        <v>0</v>
      </c>
      <c r="N63" s="84"/>
      <c r="O63" s="88">
        <f>O59*O61</f>
        <v>0</v>
      </c>
      <c r="P63" s="88">
        <f>P59*P61</f>
        <v>0</v>
      </c>
      <c r="Q63" s="84"/>
      <c r="R63" s="88">
        <f>R59*R61</f>
        <v>-1853.8932607891716</v>
      </c>
      <c r="S63" s="88">
        <f>S59*S61</f>
        <v>-29044.327752363686</v>
      </c>
      <c r="T63" s="84"/>
      <c r="U63" s="88">
        <f>U59*U61</f>
        <v>-1977.9464661635295</v>
      </c>
      <c r="V63" s="88">
        <f>V59*V61</f>
        <v>-30987.827969895297</v>
      </c>
      <c r="W63" s="84"/>
      <c r="X63" s="88">
        <f>X59*X61</f>
        <v>555.78212420097032</v>
      </c>
      <c r="Y63" s="88">
        <f>Y59*Y61</f>
        <v>8707.2532791485282</v>
      </c>
      <c r="Z63" s="84"/>
      <c r="AA63" s="88">
        <f>AA59*AA61</f>
        <v>1649.8931148483816</v>
      </c>
      <c r="AB63" s="88">
        <f>AB59*AB61</f>
        <v>25848.325465957976</v>
      </c>
      <c r="AC63" s="84"/>
      <c r="AD63" s="88">
        <f>AD59*AD61</f>
        <v>2096.1761856231033</v>
      </c>
      <c r="AE63" s="88">
        <f>AE59*AE61</f>
        <v>32840.093574761951</v>
      </c>
      <c r="AF63" s="84"/>
      <c r="AG63" s="88">
        <f>AG59*AG61</f>
        <v>708.50640600442011</v>
      </c>
      <c r="AH63" s="88">
        <f>AH59*AH61</f>
        <v>11099.933694069248</v>
      </c>
      <c r="AI63" s="84"/>
      <c r="AJ63" s="88">
        <f>AJ59*AJ61</f>
        <v>-87.818160791006463</v>
      </c>
      <c r="AK63" s="88">
        <f>AK59*AK61</f>
        <v>-1375.8178523924346</v>
      </c>
      <c r="AL63" s="84"/>
      <c r="AM63" s="88">
        <f>AM59*AM61</f>
        <v>-39.518172355952906</v>
      </c>
      <c r="AN63" s="88">
        <f>AN59*AN61</f>
        <v>-619.11803357659562</v>
      </c>
      <c r="AO63" s="84"/>
      <c r="AP63" s="88">
        <f>AP59*AP61</f>
        <v>-17.783177560178807</v>
      </c>
      <c r="AQ63" s="88">
        <f>AQ59*AQ61</f>
        <v>-278.60311510946798</v>
      </c>
      <c r="AR63" s="84"/>
      <c r="AS63" s="88">
        <f>AS59*AS61</f>
        <v>-8.002429902080463</v>
      </c>
      <c r="AT63" s="88">
        <f>AT59*AT61</f>
        <v>-125.37140179926058</v>
      </c>
      <c r="AU63" s="84"/>
      <c r="AV63" s="88">
        <f>AV59*AV61</f>
        <v>-3.6010934559362076</v>
      </c>
      <c r="AW63" s="88">
        <f>AW59*AW61</f>
        <v>-56.417130809667249</v>
      </c>
    </row>
    <row r="64" spans="1:49" x14ac:dyDescent="0.25">
      <c r="A64" s="89" t="s">
        <v>85</v>
      </c>
      <c r="B64" s="1"/>
      <c r="C64" s="1"/>
      <c r="D64" s="1"/>
      <c r="E64" s="1"/>
      <c r="F64" s="79"/>
      <c r="G64" s="79"/>
      <c r="H64" s="1"/>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row>
    <row r="65" spans="1:49" x14ac:dyDescent="0.25">
      <c r="A65" s="79" t="s">
        <v>84</v>
      </c>
      <c r="B65" s="1"/>
      <c r="C65" s="1"/>
      <c r="D65" s="1"/>
      <c r="E65" s="1"/>
      <c r="F65" s="90">
        <f>F63/(1-F61)</f>
        <v>0</v>
      </c>
      <c r="G65" s="90">
        <f>G63/(1-G61)</f>
        <v>0</v>
      </c>
      <c r="H65" s="1"/>
      <c r="I65" s="90">
        <f>I63/(1-I61)</f>
        <v>0</v>
      </c>
      <c r="J65" s="90">
        <f>J63/(1-J61)</f>
        <v>0</v>
      </c>
      <c r="K65" s="91"/>
      <c r="L65" s="50">
        <f>L63/(1-L61)</f>
        <v>0</v>
      </c>
      <c r="M65" s="50">
        <f>M63/(1-M61)</f>
        <v>0</v>
      </c>
      <c r="N65" s="91"/>
      <c r="O65" s="50">
        <f>O63/(1-O61)</f>
        <v>0</v>
      </c>
      <c r="P65" s="50">
        <f>P63/(1-P61)</f>
        <v>0</v>
      </c>
      <c r="Q65" s="84"/>
      <c r="R65" s="50">
        <f>R63/(1-R61)</f>
        <v>-2522.3037561757437</v>
      </c>
      <c r="S65" s="50">
        <f>S63/(1-S61)</f>
        <v>-39516.092180086649</v>
      </c>
      <c r="T65" s="91"/>
      <c r="U65" s="50">
        <f>U63/(1-U61)</f>
        <v>-2691.0836274333737</v>
      </c>
      <c r="V65" s="50">
        <f>V63/(1-V61)</f>
        <v>-42160.310163122856</v>
      </c>
      <c r="W65" s="84"/>
      <c r="X65" s="50">
        <f>X63/(1-X61)</f>
        <v>756.16615537546988</v>
      </c>
      <c r="Y65" s="50">
        <f>Y63/(1-Y61)</f>
        <v>11846.603100882352</v>
      </c>
      <c r="Z65" s="84"/>
      <c r="AA65" s="50">
        <f>AA63/(1-AA61)</f>
        <v>2244.7525372086825</v>
      </c>
      <c r="AB65" s="50">
        <f>AB63/(1-AB61)</f>
        <v>35167.789749602693</v>
      </c>
      <c r="AC65" s="84"/>
      <c r="AD65" s="50">
        <f>AD63/(1-AD61)</f>
        <v>2851.9403886028617</v>
      </c>
      <c r="AE65" s="50">
        <f>AE63/(1-AE61)</f>
        <v>44680.399421444832</v>
      </c>
      <c r="AF65" s="84"/>
      <c r="AG65" s="50">
        <f>AG63/(1-AG61)</f>
        <v>963.95429388356479</v>
      </c>
      <c r="AH65" s="50">
        <f>AH63/(1-AH61)</f>
        <v>15101.950604175849</v>
      </c>
      <c r="AI65" s="84"/>
      <c r="AJ65" s="50">
        <f>AJ63/(1-AJ61)</f>
        <v>-119.48049087211764</v>
      </c>
      <c r="AK65" s="50">
        <f>AK63/(1-AK61)</f>
        <v>-1871.8610236631764</v>
      </c>
      <c r="AL65" s="84"/>
      <c r="AM65" s="50">
        <f>AM63/(1-AM61)</f>
        <v>-53.766220892452935</v>
      </c>
      <c r="AN65" s="50">
        <f>AN63/(1-AN61)</f>
        <v>-842.33746064842944</v>
      </c>
      <c r="AO65" s="84"/>
      <c r="AP65" s="50">
        <f>AP63/(1-AP61)</f>
        <v>-24.19479940160382</v>
      </c>
      <c r="AQ65" s="50">
        <f>AQ63/(1-AQ61)</f>
        <v>-379.05185729179317</v>
      </c>
      <c r="AR65" s="84"/>
      <c r="AS65" s="50">
        <f>AS63/(1-AS61)</f>
        <v>-10.887659730721719</v>
      </c>
      <c r="AT65" s="50">
        <f>AT63/(1-AT61)</f>
        <v>-170.57333578130692</v>
      </c>
      <c r="AU65" s="84"/>
      <c r="AV65" s="50">
        <f>AV63/(1-AV61)</f>
        <v>-4.8994468788247723</v>
      </c>
      <c r="AW65" s="50">
        <f>AW63/(1-AW61)</f>
        <v>-76.758001101588093</v>
      </c>
    </row>
    <row r="66" spans="1:49" x14ac:dyDescent="0.25">
      <c r="A66" s="81" t="s">
        <v>86</v>
      </c>
      <c r="B66" s="1"/>
      <c r="C66" s="1"/>
      <c r="D66" s="1"/>
      <c r="E66" s="1"/>
      <c r="F66" s="92">
        <f>+F65</f>
        <v>0</v>
      </c>
      <c r="G66" s="92">
        <f>+G65</f>
        <v>0</v>
      </c>
      <c r="H66" s="1"/>
      <c r="I66" s="92">
        <f>+I65</f>
        <v>0</v>
      </c>
      <c r="J66" s="92">
        <f>+J65</f>
        <v>0</v>
      </c>
      <c r="K66" s="93"/>
      <c r="L66" s="92">
        <f>+L65</f>
        <v>0</v>
      </c>
      <c r="M66" s="92">
        <f>+M65</f>
        <v>0</v>
      </c>
      <c r="N66" s="93"/>
      <c r="O66" s="92">
        <f>+O65</f>
        <v>0</v>
      </c>
      <c r="P66" s="92">
        <f>+P65</f>
        <v>0</v>
      </c>
      <c r="Q66" s="93"/>
      <c r="R66" s="92">
        <f>+R65</f>
        <v>-2522.3037561757437</v>
      </c>
      <c r="S66" s="92">
        <f>+S65</f>
        <v>-39516.092180086649</v>
      </c>
      <c r="T66" s="93"/>
      <c r="U66" s="92">
        <f>+U65</f>
        <v>-2691.0836274333737</v>
      </c>
      <c r="V66" s="92">
        <f>+V65</f>
        <v>-42160.310163122856</v>
      </c>
      <c r="W66" s="93"/>
      <c r="X66" s="92">
        <f>+X65</f>
        <v>756.16615537546988</v>
      </c>
      <c r="Y66" s="92">
        <f>+Y65</f>
        <v>11846.603100882352</v>
      </c>
      <c r="Z66" s="93"/>
      <c r="AA66" s="92">
        <f>+AA65</f>
        <v>2244.7525372086825</v>
      </c>
      <c r="AB66" s="92">
        <f>+AB65</f>
        <v>35167.789749602693</v>
      </c>
      <c r="AC66" s="93"/>
      <c r="AD66" s="92">
        <f>+AD65</f>
        <v>2851.9403886028617</v>
      </c>
      <c r="AE66" s="92">
        <f>+AE65</f>
        <v>44680.399421444832</v>
      </c>
      <c r="AF66" s="93"/>
      <c r="AG66" s="92">
        <f>+AG65</f>
        <v>963.95429388356479</v>
      </c>
      <c r="AH66" s="92">
        <f>+AH65</f>
        <v>15101.950604175849</v>
      </c>
      <c r="AI66" s="93"/>
      <c r="AJ66" s="92">
        <f>+AJ65</f>
        <v>-119.48049087211764</v>
      </c>
      <c r="AK66" s="92">
        <f>+AK65</f>
        <v>-1871.8610236631764</v>
      </c>
      <c r="AL66" s="93"/>
      <c r="AM66" s="92">
        <f>+AM65</f>
        <v>-53.766220892452935</v>
      </c>
      <c r="AN66" s="92">
        <f>+AN65</f>
        <v>-842.33746064842944</v>
      </c>
      <c r="AO66" s="93"/>
      <c r="AP66" s="92">
        <f>+AP65</f>
        <v>-24.19479940160382</v>
      </c>
      <c r="AQ66" s="92">
        <f>+AQ65</f>
        <v>-379.05185729179317</v>
      </c>
      <c r="AR66" s="93"/>
      <c r="AS66" s="92">
        <f>+AS65</f>
        <v>-10.887659730721719</v>
      </c>
      <c r="AT66" s="92">
        <f>+AT65</f>
        <v>-170.57333578130692</v>
      </c>
      <c r="AU66" s="93"/>
      <c r="AV66" s="92">
        <f>+AV65</f>
        <v>-4.8994468788247723</v>
      </c>
      <c r="AW66" s="92">
        <f>+AW65</f>
        <v>-76.758001101588093</v>
      </c>
    </row>
    <row r="67" spans="1:49" x14ac:dyDescent="0.25">
      <c r="A67" s="1"/>
      <c r="B67" s="77"/>
      <c r="C67" s="77"/>
      <c r="D67" s="77"/>
      <c r="E67" s="77"/>
      <c r="F67" s="77"/>
      <c r="G67" s="77"/>
      <c r="H67" s="77"/>
      <c r="I67" s="77"/>
      <c r="J67" s="77"/>
      <c r="K67" s="77"/>
      <c r="L67" s="77"/>
      <c r="M67" s="77"/>
      <c r="N67" s="77"/>
      <c r="O67" s="77"/>
      <c r="P67" s="77"/>
      <c r="Q67" s="77"/>
      <c r="R67" s="77"/>
      <c r="S67" s="94"/>
      <c r="T67" s="94"/>
      <c r="U67" s="94"/>
      <c r="V67" s="94"/>
      <c r="W67" s="1"/>
      <c r="X67" s="1"/>
      <c r="Y67" s="1"/>
      <c r="Z67" s="1"/>
      <c r="AA67" s="1"/>
      <c r="AB67" s="1"/>
      <c r="AC67" s="1"/>
      <c r="AD67" s="1"/>
      <c r="AE67" s="1"/>
      <c r="AF67" s="1"/>
      <c r="AG67" s="1"/>
      <c r="AH67" s="1"/>
      <c r="AI67" s="1"/>
      <c r="AJ67" s="1"/>
      <c r="AK67" s="1"/>
    </row>
    <row r="68" spans="1:49" ht="15.75" thickBot="1" x14ac:dyDescent="0.3">
      <c r="A68" s="1"/>
      <c r="B68" s="77"/>
      <c r="C68" s="77"/>
      <c r="D68" s="77"/>
      <c r="E68" s="77"/>
      <c r="F68" s="77"/>
      <c r="G68" s="77"/>
      <c r="H68" s="77"/>
      <c r="I68" s="77"/>
      <c r="J68" s="77"/>
      <c r="K68" s="95"/>
      <c r="L68" s="77"/>
      <c r="M68" s="77"/>
      <c r="N68" s="77"/>
      <c r="O68" s="77"/>
      <c r="P68" s="77"/>
      <c r="Q68" s="77"/>
      <c r="R68" s="77"/>
      <c r="S68" s="94"/>
      <c r="T68" s="94"/>
      <c r="U68" s="94"/>
      <c r="V68" s="94"/>
      <c r="W68" s="1"/>
      <c r="X68" s="1"/>
      <c r="Y68" s="1"/>
      <c r="Z68" s="1"/>
      <c r="AA68" s="1"/>
      <c r="AB68" s="1"/>
      <c r="AC68" s="1"/>
      <c r="AD68" s="1"/>
      <c r="AE68" s="1"/>
      <c r="AF68" s="1"/>
      <c r="AG68" s="1"/>
      <c r="AH68" s="1"/>
      <c r="AI68" s="1"/>
      <c r="AJ68" s="1"/>
      <c r="AK68" s="1"/>
    </row>
    <row r="69" spans="1:49" ht="15.75" thickBot="1" x14ac:dyDescent="0.3">
      <c r="A69" s="96"/>
      <c r="B69" s="96"/>
      <c r="C69" s="96"/>
      <c r="D69" s="96"/>
      <c r="E69" s="96"/>
      <c r="F69" s="97">
        <v>2015</v>
      </c>
      <c r="G69" s="97">
        <v>2016</v>
      </c>
      <c r="H69" s="97">
        <v>2017</v>
      </c>
      <c r="I69" s="97">
        <v>2018</v>
      </c>
      <c r="J69" s="97">
        <v>2019</v>
      </c>
      <c r="K69" s="97">
        <v>2020</v>
      </c>
      <c r="L69" s="97">
        <v>2021</v>
      </c>
      <c r="M69" s="97">
        <v>2022</v>
      </c>
      <c r="N69" s="97">
        <v>2023</v>
      </c>
      <c r="O69" s="97">
        <v>2024</v>
      </c>
      <c r="P69" s="97">
        <v>2025</v>
      </c>
      <c r="Q69" s="97">
        <v>2026</v>
      </c>
      <c r="R69" s="97">
        <v>2027</v>
      </c>
      <c r="S69" s="97">
        <v>2028</v>
      </c>
      <c r="T69" s="97">
        <v>2029</v>
      </c>
      <c r="U69" s="1"/>
      <c r="V69" s="1"/>
      <c r="W69" s="1"/>
      <c r="X69" s="1"/>
      <c r="Y69" s="1"/>
      <c r="Z69" s="1"/>
      <c r="AA69" s="1"/>
      <c r="AB69" s="1"/>
    </row>
    <row r="70" spans="1:49" x14ac:dyDescent="0.25">
      <c r="A70" s="98" t="s">
        <v>87</v>
      </c>
      <c r="B70" s="99"/>
      <c r="C70" s="99"/>
      <c r="D70" s="99"/>
      <c r="E70" s="99"/>
      <c r="F70" s="99"/>
      <c r="G70" s="99"/>
      <c r="H70" s="99"/>
      <c r="I70" s="99"/>
      <c r="J70" s="100"/>
      <c r="K70" s="100"/>
      <c r="L70" s="100"/>
      <c r="M70" s="1"/>
      <c r="N70" s="100"/>
      <c r="O70" s="1"/>
      <c r="P70" s="1"/>
      <c r="Q70" s="1"/>
      <c r="R70" s="1"/>
      <c r="S70" s="1"/>
      <c r="T70" s="1"/>
      <c r="U70" s="1"/>
      <c r="V70" s="1"/>
      <c r="W70" s="1"/>
      <c r="X70" s="1"/>
      <c r="Y70" s="1"/>
      <c r="Z70" s="1"/>
      <c r="AA70" s="1"/>
      <c r="AB70" s="1"/>
    </row>
    <row r="71" spans="1:49" x14ac:dyDescent="0.25">
      <c r="A71" s="101" t="s">
        <v>88</v>
      </c>
      <c r="B71" s="111">
        <v>4.8615259919777607</v>
      </c>
      <c r="C71" s="111">
        <v>4.8615259919777607</v>
      </c>
      <c r="D71" s="111">
        <v>4.8615259919777607</v>
      </c>
      <c r="G71" s="103"/>
      <c r="H71" s="103"/>
      <c r="I71" s="103"/>
      <c r="K71" s="50"/>
      <c r="L71" s="50"/>
      <c r="M71" s="1"/>
      <c r="N71" s="50"/>
      <c r="O71" s="1"/>
      <c r="P71" s="1"/>
      <c r="Q71" s="1"/>
      <c r="R71" s="1"/>
      <c r="S71" s="1"/>
      <c r="T71" s="1"/>
      <c r="U71" s="1"/>
      <c r="V71" s="1"/>
      <c r="W71" s="1"/>
      <c r="X71" s="1"/>
      <c r="Y71" s="1"/>
      <c r="Z71" s="1"/>
      <c r="AA71" s="1"/>
      <c r="AB71" s="1"/>
    </row>
    <row r="72" spans="1:49" x14ac:dyDescent="0.25">
      <c r="A72" s="96" t="s">
        <v>89</v>
      </c>
      <c r="B72" s="96"/>
      <c r="C72" s="96"/>
      <c r="D72" s="96"/>
      <c r="E72" s="96"/>
      <c r="F72" s="104"/>
      <c r="G72" s="86">
        <f t="shared" ref="G72:T72" si="15">F74</f>
        <v>0</v>
      </c>
      <c r="H72" s="86">
        <f t="shared" si="15"/>
        <v>0</v>
      </c>
      <c r="I72" s="86">
        <f t="shared" si="15"/>
        <v>0</v>
      </c>
      <c r="J72" s="86">
        <f t="shared" si="15"/>
        <v>0</v>
      </c>
      <c r="K72" s="86">
        <f>J74</f>
        <v>751453.24579322198</v>
      </c>
      <c r="L72" s="86">
        <f t="shared" si="15"/>
        <v>751453.24579322198</v>
      </c>
      <c r="M72" s="86">
        <f t="shared" si="15"/>
        <v>751453.24579322198</v>
      </c>
      <c r="N72" s="86">
        <f t="shared" si="15"/>
        <v>751453.24579322198</v>
      </c>
      <c r="O72" s="86">
        <f t="shared" si="15"/>
        <v>751453.24579322198</v>
      </c>
      <c r="P72" s="86">
        <f t="shared" si="15"/>
        <v>751453.24579322198</v>
      </c>
      <c r="Q72" s="86">
        <f t="shared" si="15"/>
        <v>751453.24579322198</v>
      </c>
      <c r="R72" s="86">
        <f t="shared" si="15"/>
        <v>751453.24579322198</v>
      </c>
      <c r="S72" s="86">
        <f t="shared" si="15"/>
        <v>751453.24579322198</v>
      </c>
      <c r="T72" s="86">
        <f t="shared" si="15"/>
        <v>751453.24579322198</v>
      </c>
      <c r="U72" s="1"/>
      <c r="V72" s="1"/>
      <c r="W72" s="1"/>
      <c r="X72" s="1"/>
      <c r="Y72" s="1"/>
      <c r="Z72" s="1"/>
      <c r="AA72" s="1"/>
      <c r="AB72" s="1"/>
    </row>
    <row r="73" spans="1:49" x14ac:dyDescent="0.25">
      <c r="A73" s="96" t="s">
        <v>90</v>
      </c>
      <c r="B73" s="96"/>
      <c r="C73" s="96"/>
      <c r="D73" s="96"/>
      <c r="E73" s="96"/>
      <c r="F73" s="100">
        <f>'App.2-FA Proposed REG ISA'!C62</f>
        <v>0</v>
      </c>
      <c r="G73" s="100">
        <f>'App.2-FA Proposed REG ISA'!D62</f>
        <v>0</v>
      </c>
      <c r="H73" s="100">
        <f>'App.2-FA Proposed REG ISA'!E62</f>
        <v>0</v>
      </c>
      <c r="I73" s="100">
        <f>'App.2-FA Proposed REG ISA'!F62</f>
        <v>0</v>
      </c>
      <c r="J73" s="100">
        <f>'App.2-FA Proposed REG ISA'!G34</f>
        <v>751453.24579322198</v>
      </c>
      <c r="K73" s="100">
        <f>'App.2-FA Proposed REG ISA'!H62</f>
        <v>0</v>
      </c>
      <c r="L73" s="100">
        <f>'App.2-FA Proposed REG ISA'!I62</f>
        <v>0</v>
      </c>
      <c r="M73" s="100">
        <f>'App.2-FA Proposed REG ISA'!J62</f>
        <v>0</v>
      </c>
      <c r="N73" s="100">
        <f>'App.2-FA Proposed REG ISA'!K62</f>
        <v>0</v>
      </c>
      <c r="O73" s="100">
        <f>'App.2-FA Proposed REG ISA'!L62</f>
        <v>0</v>
      </c>
      <c r="P73" s="100">
        <f>'App.2-FA Proposed REG ISA'!M62</f>
        <v>0</v>
      </c>
      <c r="Q73" s="100">
        <f>'App.2-FA Proposed REG ISA'!N62</f>
        <v>0</v>
      </c>
      <c r="R73" s="100">
        <f>'App.2-FA Proposed REG ISA'!O62</f>
        <v>0</v>
      </c>
      <c r="S73" s="100">
        <f>'App.2-FA Proposed REG ISA'!P62</f>
        <v>0</v>
      </c>
      <c r="T73" s="100">
        <f>'App.2-FA Proposed REG ISA'!Q62</f>
        <v>0</v>
      </c>
      <c r="U73" s="1"/>
      <c r="V73" s="35"/>
      <c r="W73" s="1"/>
      <c r="X73" s="1"/>
      <c r="Y73" s="1"/>
      <c r="Z73" s="1"/>
      <c r="AA73" s="1"/>
      <c r="AB73" s="1"/>
    </row>
    <row r="74" spans="1:49" x14ac:dyDescent="0.25">
      <c r="A74" s="96" t="s">
        <v>91</v>
      </c>
      <c r="B74" s="96"/>
      <c r="C74" s="96"/>
      <c r="D74" s="96"/>
      <c r="E74" s="96"/>
      <c r="F74" s="86">
        <f t="shared" ref="F74:O74" si="16">SUM(F72:F73)</f>
        <v>0</v>
      </c>
      <c r="G74" s="86">
        <f t="shared" si="16"/>
        <v>0</v>
      </c>
      <c r="H74" s="86">
        <f t="shared" si="16"/>
        <v>0</v>
      </c>
      <c r="I74" s="86">
        <f t="shared" si="16"/>
        <v>0</v>
      </c>
      <c r="J74" s="86">
        <f t="shared" si="16"/>
        <v>751453.24579322198</v>
      </c>
      <c r="K74" s="86">
        <f t="shared" si="16"/>
        <v>751453.24579322198</v>
      </c>
      <c r="L74" s="86">
        <f t="shared" si="16"/>
        <v>751453.24579322198</v>
      </c>
      <c r="M74" s="86">
        <f t="shared" si="16"/>
        <v>751453.24579322198</v>
      </c>
      <c r="N74" s="86">
        <f t="shared" si="16"/>
        <v>751453.24579322198</v>
      </c>
      <c r="O74" s="86">
        <f t="shared" si="16"/>
        <v>751453.24579322198</v>
      </c>
      <c r="P74" s="86">
        <f>SUM(P72:P73)</f>
        <v>751453.24579322198</v>
      </c>
      <c r="Q74" s="86">
        <f t="shared" ref="Q74:T74" si="17">SUM(Q72:Q73)</f>
        <v>751453.24579322198</v>
      </c>
      <c r="R74" s="86">
        <f t="shared" si="17"/>
        <v>751453.24579322198</v>
      </c>
      <c r="S74" s="86">
        <f t="shared" si="17"/>
        <v>751453.24579322198</v>
      </c>
      <c r="T74" s="86">
        <f t="shared" si="17"/>
        <v>751453.24579322198</v>
      </c>
      <c r="U74" s="1"/>
      <c r="V74" s="1"/>
      <c r="W74" s="1"/>
      <c r="X74" s="1"/>
      <c r="Y74" s="1"/>
      <c r="Z74" s="1"/>
      <c r="AA74" s="1"/>
      <c r="AB74" s="1"/>
    </row>
    <row r="75" spans="1:49" x14ac:dyDescent="0.25">
      <c r="A75" s="96"/>
      <c r="B75" s="96"/>
      <c r="C75" s="96"/>
      <c r="D75" s="96"/>
      <c r="E75" s="96"/>
      <c r="F75" s="84"/>
      <c r="G75" s="84"/>
      <c r="H75" s="84"/>
      <c r="I75" s="84"/>
      <c r="J75" s="84"/>
      <c r="K75" s="84"/>
      <c r="L75" s="50"/>
      <c r="M75" s="1"/>
      <c r="N75" s="50"/>
      <c r="O75" s="1"/>
      <c r="P75" s="1"/>
      <c r="Q75" s="1"/>
      <c r="R75" s="1"/>
      <c r="S75" s="1"/>
      <c r="T75" s="1"/>
      <c r="U75" s="1"/>
      <c r="V75" s="1"/>
      <c r="W75" s="1"/>
      <c r="X75" s="1"/>
      <c r="Y75" s="1"/>
      <c r="Z75" s="1"/>
      <c r="AA75" s="1"/>
      <c r="AB75" s="1"/>
    </row>
    <row r="76" spans="1:49" x14ac:dyDescent="0.25">
      <c r="A76" s="96" t="s">
        <v>92</v>
      </c>
      <c r="B76" s="96"/>
      <c r="C76" s="96"/>
      <c r="D76" s="96"/>
      <c r="E76" s="96"/>
      <c r="F76" s="102"/>
      <c r="G76" s="86">
        <f>+F79</f>
        <v>0</v>
      </c>
      <c r="H76" s="86">
        <f t="shared" ref="H76:T76" si="18">+G79</f>
        <v>0</v>
      </c>
      <c r="I76" s="86">
        <f t="shared" si="18"/>
        <v>0</v>
      </c>
      <c r="J76" s="86">
        <f t="shared" si="18"/>
        <v>0</v>
      </c>
      <c r="K76" s="86">
        <f>+J79</f>
        <v>77285.737753251902</v>
      </c>
      <c r="L76" s="86">
        <f t="shared" si="18"/>
        <v>231857.21325975569</v>
      </c>
      <c r="M76" s="86">
        <f t="shared" si="18"/>
        <v>386428.68876625947</v>
      </c>
      <c r="N76" s="86">
        <f t="shared" si="18"/>
        <v>541000.1642727633</v>
      </c>
      <c r="O76" s="86">
        <f t="shared" si="18"/>
        <v>695571.63977926713</v>
      </c>
      <c r="P76" s="86">
        <f t="shared" si="18"/>
        <v>751453.24579322198</v>
      </c>
      <c r="Q76" s="86">
        <f t="shared" si="18"/>
        <v>751453.24579322198</v>
      </c>
      <c r="R76" s="86">
        <f t="shared" si="18"/>
        <v>751453.24579322198</v>
      </c>
      <c r="S76" s="86">
        <f t="shared" si="18"/>
        <v>751453.24579322198</v>
      </c>
      <c r="T76" s="86">
        <f t="shared" si="18"/>
        <v>751453.24579322198</v>
      </c>
      <c r="U76" s="1"/>
      <c r="V76" s="1"/>
      <c r="W76" s="1"/>
      <c r="X76" s="1"/>
      <c r="Y76" s="1"/>
      <c r="Z76" s="1"/>
      <c r="AA76" s="1"/>
      <c r="AB76" s="1"/>
    </row>
    <row r="77" spans="1:49" x14ac:dyDescent="0.25">
      <c r="A77" s="96" t="s">
        <v>93</v>
      </c>
      <c r="B77" s="96"/>
      <c r="C77" s="96"/>
      <c r="D77" s="96"/>
      <c r="E77" s="96"/>
      <c r="F77" s="84">
        <f>IF(ISERROR(F72/$C$71), 0, F72/$C$71)</f>
        <v>0</v>
      </c>
      <c r="G77" s="84">
        <f t="shared" ref="G77:M77" si="19">IF(ISERROR(G72/$C$71), 0, G72/$C$71)</f>
        <v>0</v>
      </c>
      <c r="H77" s="84">
        <f t="shared" si="19"/>
        <v>0</v>
      </c>
      <c r="I77" s="84">
        <f t="shared" si="19"/>
        <v>0</v>
      </c>
      <c r="J77" s="84">
        <f t="shared" si="19"/>
        <v>0</v>
      </c>
      <c r="K77" s="84">
        <f>IF(ISERROR(K72/$C$71), 0, K72/$C$71)</f>
        <v>154571.4755065038</v>
      </c>
      <c r="L77" s="84">
        <f t="shared" si="19"/>
        <v>154571.4755065038</v>
      </c>
      <c r="M77" s="84">
        <f t="shared" si="19"/>
        <v>154571.4755065038</v>
      </c>
      <c r="N77" s="84">
        <f>IF(ISERROR(N72/$C$71), 0, N72/$C$71)</f>
        <v>154571.4755065038</v>
      </c>
      <c r="O77" s="84">
        <f>IF(ISERROR(O72/$C$71), 0, IF((O72/$C$71+O76)&gt;O72,O72-O76,O72/$C$71))</f>
        <v>55881.60601395485</v>
      </c>
      <c r="P77" s="84">
        <f>IF(ISERROR(P72/$C$71), 0, IF((P72/$C$71+P76)&gt;P72,P72-P76,P72/$C$71))</f>
        <v>0</v>
      </c>
      <c r="Q77" s="84">
        <f t="shared" ref="Q77:T77" si="20">IF(ISERROR(Q72/$C$71), 0, IF((Q72/$C$71+Q76)&gt;Q72,Q72-Q76,Q72/$C$71))</f>
        <v>0</v>
      </c>
      <c r="R77" s="84">
        <f t="shared" si="20"/>
        <v>0</v>
      </c>
      <c r="S77" s="84">
        <f t="shared" si="20"/>
        <v>0</v>
      </c>
      <c r="T77" s="84">
        <f t="shared" si="20"/>
        <v>0</v>
      </c>
      <c r="U77" s="1"/>
      <c r="V77" s="35"/>
      <c r="W77" s="1"/>
      <c r="X77" s="1"/>
      <c r="Y77" s="1"/>
      <c r="Z77" s="1"/>
      <c r="AA77" s="1"/>
      <c r="AB77" s="1"/>
    </row>
    <row r="78" spans="1:49" x14ac:dyDescent="0.25">
      <c r="A78" s="96" t="s">
        <v>94</v>
      </c>
      <c r="B78" s="96"/>
      <c r="C78" s="1"/>
      <c r="D78" s="1"/>
      <c r="E78" s="1"/>
      <c r="F78" s="50">
        <f>F73/$C$71/2</f>
        <v>0</v>
      </c>
      <c r="G78" s="50">
        <f t="shared" ref="G78:O78" si="21">G73/$C$71/2</f>
        <v>0</v>
      </c>
      <c r="H78" s="50">
        <f t="shared" si="21"/>
        <v>0</v>
      </c>
      <c r="I78" s="50">
        <f t="shared" si="21"/>
        <v>0</v>
      </c>
      <c r="J78" s="50">
        <f>J73/$C$71/2</f>
        <v>77285.737753251902</v>
      </c>
      <c r="K78" s="50">
        <f t="shared" si="21"/>
        <v>0</v>
      </c>
      <c r="L78" s="50">
        <f t="shared" si="21"/>
        <v>0</v>
      </c>
      <c r="M78" s="50">
        <f t="shared" si="21"/>
        <v>0</v>
      </c>
      <c r="N78" s="50">
        <f t="shared" si="21"/>
        <v>0</v>
      </c>
      <c r="O78" s="50">
        <f t="shared" si="21"/>
        <v>0</v>
      </c>
      <c r="P78" s="50">
        <f>P73/$C$71/2</f>
        <v>0</v>
      </c>
      <c r="Q78" s="50">
        <f t="shared" ref="Q78:T78" si="22">Q73/$C$71/2</f>
        <v>0</v>
      </c>
      <c r="R78" s="50">
        <f t="shared" si="22"/>
        <v>0</v>
      </c>
      <c r="S78" s="50">
        <f t="shared" si="22"/>
        <v>0</v>
      </c>
      <c r="T78" s="50">
        <f t="shared" si="22"/>
        <v>0</v>
      </c>
      <c r="U78" s="1"/>
      <c r="V78" s="35"/>
      <c r="W78" s="1"/>
      <c r="X78" s="1"/>
      <c r="Y78" s="1"/>
      <c r="Z78" s="1"/>
      <c r="AA78" s="1"/>
      <c r="AB78" s="1"/>
    </row>
    <row r="79" spans="1:49" x14ac:dyDescent="0.25">
      <c r="A79" s="96" t="s">
        <v>95</v>
      </c>
      <c r="B79" s="96"/>
      <c r="C79" s="96"/>
      <c r="D79" s="96"/>
      <c r="E79" s="96"/>
      <c r="F79" s="86">
        <f t="shared" ref="F79:O79" si="23">SUM(F76+F77+F78)</f>
        <v>0</v>
      </c>
      <c r="G79" s="86">
        <f t="shared" si="23"/>
        <v>0</v>
      </c>
      <c r="H79" s="86">
        <f t="shared" si="23"/>
        <v>0</v>
      </c>
      <c r="I79" s="86">
        <f t="shared" si="23"/>
        <v>0</v>
      </c>
      <c r="J79" s="86">
        <f t="shared" si="23"/>
        <v>77285.737753251902</v>
      </c>
      <c r="K79" s="86">
        <f t="shared" si="23"/>
        <v>231857.21325975569</v>
      </c>
      <c r="L79" s="86">
        <f t="shared" si="23"/>
        <v>386428.68876625947</v>
      </c>
      <c r="M79" s="86">
        <f t="shared" si="23"/>
        <v>541000.1642727633</v>
      </c>
      <c r="N79" s="86">
        <f t="shared" si="23"/>
        <v>695571.63977926713</v>
      </c>
      <c r="O79" s="86">
        <f t="shared" si="23"/>
        <v>751453.24579322198</v>
      </c>
      <c r="P79" s="86">
        <f>SUM(P76+P77+P78)</f>
        <v>751453.24579322198</v>
      </c>
      <c r="Q79" s="86">
        <f t="shared" ref="Q79:T79" si="24">SUM(Q76+Q77+Q78)</f>
        <v>751453.24579322198</v>
      </c>
      <c r="R79" s="86">
        <f t="shared" si="24"/>
        <v>751453.24579322198</v>
      </c>
      <c r="S79" s="86">
        <f t="shared" si="24"/>
        <v>751453.24579322198</v>
      </c>
      <c r="T79" s="86">
        <f t="shared" si="24"/>
        <v>751453.24579322198</v>
      </c>
      <c r="U79" s="1"/>
      <c r="V79" s="1"/>
      <c r="W79" s="1"/>
      <c r="X79" s="1"/>
      <c r="Y79" s="1"/>
      <c r="Z79" s="1"/>
      <c r="AA79" s="1"/>
      <c r="AB79" s="1"/>
    </row>
    <row r="80" spans="1:49" x14ac:dyDescent="0.25">
      <c r="A80" s="96"/>
      <c r="B80" s="96"/>
      <c r="C80" s="96"/>
      <c r="D80" s="96"/>
      <c r="E80" s="96"/>
      <c r="F80" s="50"/>
      <c r="G80" s="50"/>
      <c r="H80" s="50"/>
      <c r="I80" s="50"/>
      <c r="J80" s="50"/>
      <c r="K80" s="50"/>
      <c r="L80" s="50"/>
      <c r="M80" s="50"/>
      <c r="N80" s="50"/>
      <c r="O80" s="50"/>
      <c r="P80" s="50"/>
      <c r="Q80" s="50"/>
      <c r="R80" s="50"/>
      <c r="S80" s="50"/>
      <c r="T80" s="50"/>
      <c r="U80" s="105"/>
      <c r="V80" s="1"/>
      <c r="W80" s="1"/>
      <c r="X80" s="1"/>
      <c r="Y80" s="1"/>
      <c r="Z80" s="1"/>
      <c r="AA80" s="1"/>
      <c r="AB80" s="1"/>
    </row>
    <row r="81" spans="1:28" x14ac:dyDescent="0.25">
      <c r="A81" s="96" t="s">
        <v>96</v>
      </c>
      <c r="B81" s="96"/>
      <c r="C81" s="96"/>
      <c r="D81" s="96"/>
      <c r="E81" s="96"/>
      <c r="F81" s="50">
        <f t="shared" ref="F81:N81" si="25">F72-F76</f>
        <v>0</v>
      </c>
      <c r="G81" s="50">
        <f t="shared" si="25"/>
        <v>0</v>
      </c>
      <c r="H81" s="50">
        <f t="shared" si="25"/>
        <v>0</v>
      </c>
      <c r="I81" s="50">
        <f t="shared" si="25"/>
        <v>0</v>
      </c>
      <c r="J81" s="50">
        <f t="shared" si="25"/>
        <v>0</v>
      </c>
      <c r="K81" s="50">
        <f>K72-K76</f>
        <v>674167.50803997007</v>
      </c>
      <c r="L81" s="50">
        <f t="shared" si="25"/>
        <v>519596.03253346629</v>
      </c>
      <c r="M81" s="50">
        <f t="shared" si="25"/>
        <v>365024.55702696252</v>
      </c>
      <c r="N81" s="50">
        <f t="shared" si="25"/>
        <v>210453.08152045868</v>
      </c>
      <c r="O81" s="50">
        <f>O72-O76</f>
        <v>55881.60601395485</v>
      </c>
      <c r="P81" s="50">
        <f>P72-P76</f>
        <v>0</v>
      </c>
      <c r="Q81" s="50">
        <f t="shared" ref="Q81:T81" si="26">Q72-Q76</f>
        <v>0</v>
      </c>
      <c r="R81" s="50">
        <f t="shared" si="26"/>
        <v>0</v>
      </c>
      <c r="S81" s="50">
        <f t="shared" si="26"/>
        <v>0</v>
      </c>
      <c r="T81" s="50">
        <f t="shared" si="26"/>
        <v>0</v>
      </c>
      <c r="U81" s="1"/>
      <c r="V81" s="1"/>
      <c r="W81" s="1"/>
      <c r="X81" s="1"/>
      <c r="Y81" s="1"/>
      <c r="Z81" s="1"/>
      <c r="AA81" s="1"/>
      <c r="AB81" s="1"/>
    </row>
    <row r="82" spans="1:28" x14ac:dyDescent="0.25">
      <c r="A82" s="96" t="s">
        <v>97</v>
      </c>
      <c r="B82" s="96"/>
      <c r="C82" s="96"/>
      <c r="D82" s="96"/>
      <c r="E82" s="96"/>
      <c r="F82" s="86">
        <f t="shared" ref="F82:O82" si="27">F74-F79</f>
        <v>0</v>
      </c>
      <c r="G82" s="86">
        <f t="shared" si="27"/>
        <v>0</v>
      </c>
      <c r="H82" s="86">
        <f t="shared" si="27"/>
        <v>0</v>
      </c>
      <c r="I82" s="86">
        <f t="shared" si="27"/>
        <v>0</v>
      </c>
      <c r="J82" s="86">
        <f t="shared" si="27"/>
        <v>674167.50803997007</v>
      </c>
      <c r="K82" s="86">
        <f>K74-K79</f>
        <v>519596.03253346629</v>
      </c>
      <c r="L82" s="86">
        <f t="shared" si="27"/>
        <v>365024.55702696252</v>
      </c>
      <c r="M82" s="86">
        <f t="shared" si="27"/>
        <v>210453.08152045868</v>
      </c>
      <c r="N82" s="86">
        <f t="shared" si="27"/>
        <v>55881.60601395485</v>
      </c>
      <c r="O82" s="86">
        <f t="shared" si="27"/>
        <v>0</v>
      </c>
      <c r="P82" s="86">
        <f>P74-P79</f>
        <v>0</v>
      </c>
      <c r="Q82" s="86">
        <f t="shared" ref="Q82:T82" si="28">Q74-Q79</f>
        <v>0</v>
      </c>
      <c r="R82" s="86">
        <f t="shared" si="28"/>
        <v>0</v>
      </c>
      <c r="S82" s="86">
        <f t="shared" si="28"/>
        <v>0</v>
      </c>
      <c r="T82" s="86">
        <f t="shared" si="28"/>
        <v>0</v>
      </c>
      <c r="U82" s="1"/>
      <c r="V82" s="1"/>
      <c r="W82" s="1"/>
      <c r="X82" s="1"/>
      <c r="Y82" s="1"/>
      <c r="Z82" s="1"/>
      <c r="AA82" s="1"/>
      <c r="AB82" s="1"/>
    </row>
    <row r="83" spans="1:28" ht="15.75" thickBot="1" x14ac:dyDescent="0.3">
      <c r="A83" s="99" t="s">
        <v>98</v>
      </c>
      <c r="B83" s="99"/>
      <c r="C83" s="96"/>
      <c r="D83" s="96"/>
      <c r="E83" s="96"/>
      <c r="F83" s="106">
        <f t="shared" ref="F83:O83" si="29">SUM(F81:F82)/2</f>
        <v>0</v>
      </c>
      <c r="G83" s="106">
        <f t="shared" si="29"/>
        <v>0</v>
      </c>
      <c r="H83" s="106">
        <f t="shared" si="29"/>
        <v>0</v>
      </c>
      <c r="I83" s="106">
        <f t="shared" si="29"/>
        <v>0</v>
      </c>
      <c r="J83" s="106">
        <f t="shared" si="29"/>
        <v>337083.75401998503</v>
      </c>
      <c r="K83" s="106">
        <f t="shared" si="29"/>
        <v>596881.77028671815</v>
      </c>
      <c r="L83" s="106">
        <f t="shared" si="29"/>
        <v>442310.29478021443</v>
      </c>
      <c r="M83" s="106">
        <f t="shared" si="29"/>
        <v>287738.8192737106</v>
      </c>
      <c r="N83" s="106">
        <f>SUM(N81:N82)/2</f>
        <v>133167.34376720677</v>
      </c>
      <c r="O83" s="106">
        <f t="shared" si="29"/>
        <v>27940.803006977425</v>
      </c>
      <c r="P83" s="106">
        <f>SUM(P81:P82)/2</f>
        <v>0</v>
      </c>
      <c r="Q83" s="106">
        <f t="shared" ref="Q83:T83" si="30">SUM(Q81:Q82)/2</f>
        <v>0</v>
      </c>
      <c r="R83" s="106">
        <f t="shared" si="30"/>
        <v>0</v>
      </c>
      <c r="S83" s="106">
        <f t="shared" si="30"/>
        <v>0</v>
      </c>
      <c r="T83" s="106">
        <f t="shared" si="30"/>
        <v>0</v>
      </c>
      <c r="U83" s="1"/>
      <c r="V83" s="1"/>
      <c r="W83" s="1"/>
      <c r="X83" s="1"/>
      <c r="Y83" s="1"/>
      <c r="Z83" s="1"/>
      <c r="AA83" s="1"/>
      <c r="AB83" s="1"/>
    </row>
    <row r="84" spans="1:28" x14ac:dyDescent="0.25">
      <c r="A84" s="96"/>
      <c r="B84" s="96"/>
      <c r="C84" s="96"/>
      <c r="D84" s="96"/>
      <c r="E84" s="96"/>
      <c r="F84" s="96"/>
      <c r="G84" s="50"/>
      <c r="H84" s="50"/>
      <c r="I84" s="50"/>
      <c r="J84" s="50"/>
      <c r="K84" s="50"/>
      <c r="L84" s="50"/>
      <c r="M84" s="1"/>
      <c r="N84" s="50"/>
      <c r="O84" s="1"/>
      <c r="P84" s="1"/>
      <c r="Q84" s="1"/>
      <c r="R84" s="1"/>
      <c r="S84" s="1"/>
      <c r="T84" s="1"/>
      <c r="U84" s="1"/>
      <c r="V84" s="1"/>
      <c r="W84" s="1"/>
      <c r="X84" s="1"/>
      <c r="Y84" s="1"/>
      <c r="Z84" s="1"/>
      <c r="AA84" s="1"/>
      <c r="AB84" s="1"/>
    </row>
    <row r="85" spans="1:28" ht="15.75" thickBot="1" x14ac:dyDescent="0.3">
      <c r="A85" s="98" t="s">
        <v>99</v>
      </c>
      <c r="B85" s="98"/>
      <c r="C85" s="99"/>
      <c r="D85" s="99"/>
      <c r="E85" s="99"/>
      <c r="F85" s="99"/>
      <c r="G85" s="50"/>
      <c r="H85" s="50"/>
      <c r="I85" s="50"/>
      <c r="J85" s="50"/>
      <c r="K85" s="95"/>
      <c r="L85" s="50"/>
      <c r="M85" s="1"/>
      <c r="N85" s="50"/>
      <c r="O85" s="1"/>
      <c r="P85" s="1"/>
      <c r="Q85" s="1"/>
      <c r="R85" s="1"/>
      <c r="S85" s="1"/>
      <c r="T85" s="1"/>
      <c r="U85" s="1"/>
      <c r="V85" s="1"/>
      <c r="W85" s="1"/>
      <c r="X85" s="1"/>
      <c r="Y85" s="1"/>
      <c r="Z85" s="1"/>
      <c r="AA85" s="1"/>
      <c r="AB85" s="1"/>
    </row>
    <row r="86" spans="1:28" ht="15.75" thickBot="1" x14ac:dyDescent="0.3">
      <c r="A86" s="99"/>
      <c r="B86" s="99"/>
      <c r="C86" s="1"/>
      <c r="D86" s="1"/>
      <c r="E86" s="1"/>
      <c r="F86" s="97">
        <f>F69</f>
        <v>2015</v>
      </c>
      <c r="G86" s="97">
        <f>G69</f>
        <v>2016</v>
      </c>
      <c r="H86" s="97">
        <f t="shared" ref="H86:O86" si="31">H69</f>
        <v>2017</v>
      </c>
      <c r="I86" s="97">
        <f t="shared" si="31"/>
        <v>2018</v>
      </c>
      <c r="J86" s="97">
        <f t="shared" si="31"/>
        <v>2019</v>
      </c>
      <c r="K86" s="97">
        <f t="shared" si="31"/>
        <v>2020</v>
      </c>
      <c r="L86" s="97">
        <f t="shared" si="31"/>
        <v>2021</v>
      </c>
      <c r="M86" s="97">
        <f t="shared" si="31"/>
        <v>2022</v>
      </c>
      <c r="N86" s="97">
        <f t="shared" si="31"/>
        <v>2023</v>
      </c>
      <c r="O86" s="97">
        <f t="shared" si="31"/>
        <v>2024</v>
      </c>
      <c r="P86" s="97">
        <f>P69</f>
        <v>2025</v>
      </c>
      <c r="Q86" s="97">
        <f t="shared" ref="Q86:T86" si="32">Q69</f>
        <v>2026</v>
      </c>
      <c r="R86" s="97">
        <f t="shared" si="32"/>
        <v>2027</v>
      </c>
      <c r="S86" s="97">
        <f t="shared" si="32"/>
        <v>2028</v>
      </c>
      <c r="T86" s="97">
        <f t="shared" si="32"/>
        <v>2029</v>
      </c>
      <c r="U86" s="1"/>
      <c r="V86" s="1"/>
      <c r="W86" s="1"/>
      <c r="X86" s="1"/>
      <c r="Y86" s="1"/>
      <c r="Z86" s="1"/>
      <c r="AA86" s="1"/>
      <c r="AB86" s="1"/>
    </row>
    <row r="87" spans="1:28" x14ac:dyDescent="0.25">
      <c r="A87" s="96"/>
      <c r="B87" s="96"/>
      <c r="C87" s="1"/>
      <c r="D87" s="1"/>
      <c r="E87" s="1"/>
      <c r="F87" s="50"/>
      <c r="G87" s="50"/>
      <c r="H87" s="50"/>
      <c r="I87" s="50"/>
      <c r="J87" s="50"/>
      <c r="K87" s="50"/>
      <c r="L87" s="50"/>
      <c r="M87" s="50"/>
      <c r="N87" s="50"/>
      <c r="O87" s="50"/>
      <c r="P87" s="50"/>
      <c r="Q87" s="50"/>
      <c r="R87" s="50"/>
      <c r="S87" s="50"/>
      <c r="T87" s="50"/>
      <c r="U87" s="1"/>
      <c r="V87" s="1"/>
      <c r="W87" s="1"/>
      <c r="X87" s="1"/>
      <c r="Y87" s="1"/>
      <c r="Z87" s="1"/>
      <c r="AA87" s="1"/>
      <c r="AB87" s="1"/>
    </row>
    <row r="88" spans="1:28" x14ac:dyDescent="0.25">
      <c r="A88" s="96" t="s">
        <v>100</v>
      </c>
      <c r="B88" s="96"/>
      <c r="C88" s="1"/>
      <c r="D88" s="1"/>
      <c r="E88" s="1"/>
      <c r="F88" s="165">
        <f>F72</f>
        <v>0</v>
      </c>
      <c r="G88" s="86">
        <f t="shared" ref="G88:T88" si="33">F98</f>
        <v>0</v>
      </c>
      <c r="H88" s="86">
        <f t="shared" si="33"/>
        <v>0</v>
      </c>
      <c r="I88" s="86">
        <f t="shared" si="33"/>
        <v>0</v>
      </c>
      <c r="J88" s="86">
        <f t="shared" si="33"/>
        <v>0</v>
      </c>
      <c r="K88" s="86">
        <f t="shared" si="33"/>
        <v>544204.28191489354</v>
      </c>
      <c r="L88" s="86">
        <f t="shared" si="33"/>
        <v>244891.92686170206</v>
      </c>
      <c r="M88" s="86">
        <f t="shared" si="33"/>
        <v>110201.36708776592</v>
      </c>
      <c r="N88" s="86">
        <f t="shared" si="33"/>
        <v>49590.61518949466</v>
      </c>
      <c r="O88" s="86">
        <f t="shared" si="33"/>
        <v>22315.776835272594</v>
      </c>
      <c r="P88" s="86">
        <f t="shared" si="33"/>
        <v>10042.099575872666</v>
      </c>
      <c r="Q88" s="86">
        <f t="shared" si="33"/>
        <v>4518.9448091426993</v>
      </c>
      <c r="R88" s="86">
        <f t="shared" si="33"/>
        <v>2033.5251641142145</v>
      </c>
      <c r="S88" s="86">
        <f t="shared" si="33"/>
        <v>915.0863238513964</v>
      </c>
      <c r="T88" s="86">
        <f t="shared" si="33"/>
        <v>411.78884573312831</v>
      </c>
      <c r="U88" s="1"/>
      <c r="V88" s="1"/>
      <c r="W88" s="1"/>
      <c r="X88" s="1"/>
      <c r="Y88" s="1"/>
      <c r="Z88" s="1"/>
      <c r="AA88" s="1"/>
      <c r="AB88" s="1"/>
    </row>
    <row r="89" spans="1:28" x14ac:dyDescent="0.25">
      <c r="A89" s="96" t="s">
        <v>90</v>
      </c>
      <c r="B89" s="96"/>
      <c r="C89" s="1"/>
      <c r="D89" s="1"/>
      <c r="E89" s="1"/>
      <c r="F89" s="165">
        <f t="shared" ref="F89:O89" si="34">F73</f>
        <v>0</v>
      </c>
      <c r="G89" s="86">
        <f t="shared" si="34"/>
        <v>0</v>
      </c>
      <c r="H89" s="86">
        <f t="shared" si="34"/>
        <v>0</v>
      </c>
      <c r="I89" s="86">
        <f t="shared" si="34"/>
        <v>0</v>
      </c>
      <c r="J89" s="86">
        <f t="shared" si="34"/>
        <v>751453.24579322198</v>
      </c>
      <c r="K89" s="86">
        <f t="shared" si="34"/>
        <v>0</v>
      </c>
      <c r="L89" s="86">
        <f t="shared" si="34"/>
        <v>0</v>
      </c>
      <c r="M89" s="86">
        <f t="shared" si="34"/>
        <v>0</v>
      </c>
      <c r="N89" s="86">
        <f t="shared" si="34"/>
        <v>0</v>
      </c>
      <c r="O89" s="86">
        <f t="shared" si="34"/>
        <v>0</v>
      </c>
      <c r="P89" s="86">
        <f>P73</f>
        <v>0</v>
      </c>
      <c r="Q89" s="86">
        <f t="shared" ref="Q89:T89" si="35">Q73</f>
        <v>0</v>
      </c>
      <c r="R89" s="86">
        <f t="shared" si="35"/>
        <v>0</v>
      </c>
      <c r="S89" s="86">
        <f t="shared" si="35"/>
        <v>0</v>
      </c>
      <c r="T89" s="86">
        <f t="shared" si="35"/>
        <v>0</v>
      </c>
      <c r="U89" s="105"/>
      <c r="V89" s="1"/>
      <c r="W89" s="1"/>
      <c r="X89" s="1"/>
      <c r="Y89" s="1"/>
      <c r="Z89" s="1"/>
      <c r="AA89" s="1"/>
      <c r="AB89" s="1"/>
    </row>
    <row r="90" spans="1:28" x14ac:dyDescent="0.25">
      <c r="A90" s="164" t="s">
        <v>108</v>
      </c>
      <c r="B90" s="96"/>
      <c r="C90" s="1"/>
      <c r="D90" s="1"/>
      <c r="E90" s="1"/>
      <c r="F90" s="165"/>
      <c r="G90" s="86"/>
      <c r="H90" s="86"/>
      <c r="I90" s="86"/>
      <c r="J90" s="86">
        <v>-826.65004854110214</v>
      </c>
      <c r="K90" s="86"/>
      <c r="L90" s="86"/>
      <c r="M90" s="86"/>
      <c r="N90" s="86"/>
      <c r="O90" s="86"/>
      <c r="P90" s="86"/>
      <c r="Q90" s="86"/>
      <c r="R90" s="86"/>
      <c r="S90" s="86"/>
      <c r="T90" s="86"/>
      <c r="U90" s="105"/>
      <c r="V90" s="1"/>
      <c r="W90" s="1"/>
      <c r="X90" s="1"/>
      <c r="Y90" s="1"/>
      <c r="Z90" s="1"/>
      <c r="AA90" s="1"/>
      <c r="AB90" s="1"/>
    </row>
    <row r="91" spans="1:28" x14ac:dyDescent="0.25">
      <c r="A91" s="164" t="s">
        <v>109</v>
      </c>
      <c r="B91" s="96"/>
      <c r="C91" s="1"/>
      <c r="D91" s="1"/>
      <c r="E91" s="1"/>
      <c r="F91" s="50"/>
      <c r="G91" s="50"/>
      <c r="H91" s="50"/>
      <c r="I91" s="50"/>
      <c r="J91" s="50">
        <f>J89+J90</f>
        <v>750626.59574468085</v>
      </c>
      <c r="K91" s="50"/>
      <c r="L91" s="50"/>
      <c r="M91" s="50"/>
      <c r="N91" s="50"/>
      <c r="O91" s="50"/>
      <c r="P91" s="50"/>
      <c r="Q91" s="50"/>
      <c r="R91" s="50"/>
      <c r="S91" s="50"/>
      <c r="T91" s="50"/>
      <c r="U91" s="105"/>
      <c r="V91" s="1"/>
      <c r="W91" s="1"/>
      <c r="X91" s="1"/>
      <c r="Y91" s="1"/>
      <c r="Z91" s="1"/>
      <c r="AA91" s="1"/>
      <c r="AB91" s="1"/>
    </row>
    <row r="92" spans="1:28" x14ac:dyDescent="0.25">
      <c r="A92" s="96" t="s">
        <v>101</v>
      </c>
      <c r="B92" s="96"/>
      <c r="C92" s="1"/>
      <c r="D92" s="1"/>
      <c r="E92" s="1"/>
      <c r="F92" s="86">
        <f t="shared" ref="F92:O92" si="36">SUM(F88:F89)</f>
        <v>0</v>
      </c>
      <c r="G92" s="86">
        <f t="shared" si="36"/>
        <v>0</v>
      </c>
      <c r="H92" s="86">
        <f t="shared" si="36"/>
        <v>0</v>
      </c>
      <c r="I92" s="86">
        <f t="shared" si="36"/>
        <v>0</v>
      </c>
      <c r="J92" s="86">
        <f>J88+J91</f>
        <v>750626.59574468085</v>
      </c>
      <c r="K92" s="86">
        <f t="shared" si="36"/>
        <v>544204.28191489354</v>
      </c>
      <c r="L92" s="86">
        <f t="shared" si="36"/>
        <v>244891.92686170206</v>
      </c>
      <c r="M92" s="86">
        <f t="shared" si="36"/>
        <v>110201.36708776592</v>
      </c>
      <c r="N92" s="86">
        <f t="shared" si="36"/>
        <v>49590.61518949466</v>
      </c>
      <c r="O92" s="86">
        <f t="shared" si="36"/>
        <v>22315.776835272594</v>
      </c>
      <c r="P92" s="86">
        <f>SUM(P88:P89)</f>
        <v>10042.099575872666</v>
      </c>
      <c r="Q92" s="86">
        <f t="shared" ref="Q92:T92" si="37">SUM(Q88:Q89)</f>
        <v>4518.9448091426993</v>
      </c>
      <c r="R92" s="86">
        <f t="shared" si="37"/>
        <v>2033.5251641142145</v>
      </c>
      <c r="S92" s="86">
        <f t="shared" si="37"/>
        <v>915.0863238513964</v>
      </c>
      <c r="T92" s="86">
        <f t="shared" si="37"/>
        <v>411.78884573312831</v>
      </c>
      <c r="U92" s="1"/>
      <c r="V92" s="1"/>
      <c r="W92" s="1"/>
      <c r="X92" s="1"/>
      <c r="Y92" s="1"/>
      <c r="Z92" s="1"/>
      <c r="AA92" s="1"/>
      <c r="AB92" s="1"/>
    </row>
    <row r="93" spans="1:28" x14ac:dyDescent="0.25">
      <c r="A93" s="96" t="s">
        <v>102</v>
      </c>
      <c r="B93" s="96"/>
      <c r="C93" s="1"/>
      <c r="D93" s="1"/>
      <c r="E93" s="1"/>
      <c r="F93" s="50">
        <f>F89/2</f>
        <v>0</v>
      </c>
      <c r="G93" s="50">
        <f>G89/2</f>
        <v>0</v>
      </c>
      <c r="H93" s="50">
        <f>H89/2</f>
        <v>0</v>
      </c>
      <c r="I93" s="50">
        <f>I89/2</f>
        <v>0</v>
      </c>
      <c r="J93" s="50">
        <f>J91/2</f>
        <v>375313.29787234042</v>
      </c>
      <c r="K93" s="50">
        <f t="shared" ref="K93:T93" si="38">K89/2</f>
        <v>0</v>
      </c>
      <c r="L93" s="50">
        <f t="shared" si="38"/>
        <v>0</v>
      </c>
      <c r="M93" s="50">
        <f t="shared" si="38"/>
        <v>0</v>
      </c>
      <c r="N93" s="50">
        <f t="shared" si="38"/>
        <v>0</v>
      </c>
      <c r="O93" s="50">
        <f t="shared" si="38"/>
        <v>0</v>
      </c>
      <c r="P93" s="50">
        <f t="shared" si="38"/>
        <v>0</v>
      </c>
      <c r="Q93" s="50">
        <f t="shared" si="38"/>
        <v>0</v>
      </c>
      <c r="R93" s="50">
        <f t="shared" si="38"/>
        <v>0</v>
      </c>
      <c r="S93" s="50">
        <f t="shared" si="38"/>
        <v>0</v>
      </c>
      <c r="T93" s="50">
        <f t="shared" si="38"/>
        <v>0</v>
      </c>
      <c r="U93" s="1"/>
      <c r="V93" s="1"/>
      <c r="W93" s="1"/>
      <c r="X93" s="1"/>
      <c r="Y93" s="1"/>
      <c r="Z93" s="1"/>
      <c r="AA93" s="1"/>
      <c r="AB93" s="1"/>
    </row>
    <row r="94" spans="1:28" x14ac:dyDescent="0.25">
      <c r="A94" s="96" t="s">
        <v>103</v>
      </c>
      <c r="B94" s="96"/>
      <c r="C94" s="1"/>
      <c r="D94" s="1"/>
      <c r="E94" s="1"/>
      <c r="F94" s="86">
        <f t="shared" ref="F94:T94" si="39">F92-F93</f>
        <v>0</v>
      </c>
      <c r="G94" s="86">
        <f t="shared" si="39"/>
        <v>0</v>
      </c>
      <c r="H94" s="86">
        <f t="shared" si="39"/>
        <v>0</v>
      </c>
      <c r="I94" s="86">
        <f t="shared" si="39"/>
        <v>0</v>
      </c>
      <c r="J94" s="86">
        <f t="shared" si="39"/>
        <v>375313.29787234042</v>
      </c>
      <c r="K94" s="86">
        <f t="shared" si="39"/>
        <v>544204.28191489354</v>
      </c>
      <c r="L94" s="86">
        <f t="shared" si="39"/>
        <v>244891.92686170206</v>
      </c>
      <c r="M94" s="86">
        <f t="shared" si="39"/>
        <v>110201.36708776592</v>
      </c>
      <c r="N94" s="86">
        <f t="shared" si="39"/>
        <v>49590.61518949466</v>
      </c>
      <c r="O94" s="86">
        <f t="shared" si="39"/>
        <v>22315.776835272594</v>
      </c>
      <c r="P94" s="86">
        <f t="shared" si="39"/>
        <v>10042.099575872666</v>
      </c>
      <c r="Q94" s="86">
        <f t="shared" si="39"/>
        <v>4518.9448091426993</v>
      </c>
      <c r="R94" s="86">
        <f t="shared" si="39"/>
        <v>2033.5251641142145</v>
      </c>
      <c r="S94" s="86">
        <f t="shared" si="39"/>
        <v>915.0863238513964</v>
      </c>
      <c r="T94" s="86">
        <f t="shared" si="39"/>
        <v>411.78884573312831</v>
      </c>
      <c r="U94" s="1"/>
      <c r="V94" s="1"/>
      <c r="W94" s="1"/>
      <c r="X94" s="1"/>
      <c r="Y94" s="1"/>
      <c r="Z94" s="1"/>
      <c r="AA94" s="1"/>
      <c r="AB94" s="1"/>
    </row>
    <row r="95" spans="1:28" x14ac:dyDescent="0.25">
      <c r="A95" s="96" t="s">
        <v>104</v>
      </c>
      <c r="B95" s="108">
        <v>50</v>
      </c>
      <c r="C95" s="108">
        <v>50</v>
      </c>
      <c r="D95" s="108">
        <v>50</v>
      </c>
      <c r="F95" s="73"/>
      <c r="G95" s="73"/>
      <c r="H95" s="73"/>
      <c r="I95" s="73"/>
      <c r="J95" s="73"/>
      <c r="K95" s="73"/>
      <c r="L95" s="73"/>
      <c r="M95" s="73"/>
      <c r="N95" s="73"/>
      <c r="O95" s="73"/>
      <c r="P95" s="73"/>
      <c r="Q95" s="73"/>
      <c r="R95" s="73"/>
      <c r="S95" s="73"/>
      <c r="T95" s="73"/>
      <c r="U95" s="1"/>
      <c r="V95" s="1"/>
      <c r="W95" s="1"/>
      <c r="X95" s="1"/>
      <c r="Y95" s="1"/>
      <c r="Z95" s="1"/>
      <c r="AA95" s="1"/>
      <c r="AB95" s="1"/>
    </row>
    <row r="96" spans="1:28" x14ac:dyDescent="0.25">
      <c r="A96" s="96" t="s">
        <v>105</v>
      </c>
      <c r="B96" s="109">
        <v>0.55000000000000004</v>
      </c>
      <c r="C96" s="109">
        <v>0.55000000000000004</v>
      </c>
      <c r="D96" s="109">
        <v>0.55000000000000004</v>
      </c>
      <c r="F96" s="31"/>
      <c r="G96" s="31"/>
      <c r="H96" s="31"/>
      <c r="I96" s="31"/>
      <c r="J96" s="31"/>
      <c r="K96" s="31"/>
      <c r="L96" s="31"/>
      <c r="M96" s="31"/>
      <c r="N96" s="31"/>
      <c r="O96" s="31"/>
      <c r="P96" s="31"/>
      <c r="Q96" s="31"/>
      <c r="R96" s="31"/>
      <c r="S96" s="31"/>
      <c r="T96" s="31"/>
      <c r="U96" s="1"/>
      <c r="V96" s="1"/>
      <c r="W96" s="1"/>
      <c r="X96" s="1"/>
      <c r="Y96" s="1"/>
      <c r="Z96" s="1"/>
      <c r="AA96" s="1"/>
      <c r="AB96" s="1"/>
    </row>
    <row r="97" spans="1:28" x14ac:dyDescent="0.25">
      <c r="A97" s="96" t="s">
        <v>106</v>
      </c>
      <c r="B97" s="96"/>
      <c r="C97" s="1"/>
      <c r="D97" s="1"/>
      <c r="E97" s="1"/>
      <c r="F97" s="86">
        <f>F94*$C$96</f>
        <v>0</v>
      </c>
      <c r="G97" s="86">
        <f t="shared" ref="G97:O97" si="40">G94*$C$96</f>
        <v>0</v>
      </c>
      <c r="H97" s="86">
        <f>H94*$C$96</f>
        <v>0</v>
      </c>
      <c r="I97" s="86">
        <f>I94*$C$96</f>
        <v>0</v>
      </c>
      <c r="J97" s="86">
        <f t="shared" si="40"/>
        <v>206422.31382978725</v>
      </c>
      <c r="K97" s="86">
        <f>K94*$C$96</f>
        <v>299312.35505319148</v>
      </c>
      <c r="L97" s="86">
        <f>L94*$C$96</f>
        <v>134690.55977393614</v>
      </c>
      <c r="M97" s="86">
        <f t="shared" si="40"/>
        <v>60610.751898271257</v>
      </c>
      <c r="N97" s="86">
        <f t="shared" si="40"/>
        <v>27274.838354222065</v>
      </c>
      <c r="O97" s="86">
        <f t="shared" si="40"/>
        <v>12273.677259399929</v>
      </c>
      <c r="P97" s="86">
        <f>P94*$C$96</f>
        <v>5523.1547667299665</v>
      </c>
      <c r="Q97" s="86">
        <f t="shared" ref="Q97:T97" si="41">Q94*$C$96</f>
        <v>2485.4196450284849</v>
      </c>
      <c r="R97" s="86">
        <f>R94*$C$96</f>
        <v>1118.4388402628181</v>
      </c>
      <c r="S97" s="86">
        <f>S94*$C$96</f>
        <v>503.29747811826809</v>
      </c>
      <c r="T97" s="86">
        <f t="shared" si="41"/>
        <v>226.48386515322059</v>
      </c>
      <c r="U97" s="1"/>
      <c r="V97" s="35"/>
      <c r="W97" s="1"/>
      <c r="X97" s="1"/>
      <c r="Y97" s="1"/>
      <c r="Z97" s="1"/>
      <c r="AA97" s="1"/>
      <c r="AB97" s="1"/>
    </row>
    <row r="98" spans="1:28" ht="15.75" thickBot="1" x14ac:dyDescent="0.3">
      <c r="A98" s="99" t="s">
        <v>107</v>
      </c>
      <c r="B98" s="99"/>
      <c r="C98" s="1"/>
      <c r="D98" s="1"/>
      <c r="E98" s="1"/>
      <c r="F98" s="106">
        <f t="shared" ref="F98:T98" si="42">F92-F97</f>
        <v>0</v>
      </c>
      <c r="G98" s="106">
        <f t="shared" si="42"/>
        <v>0</v>
      </c>
      <c r="H98" s="106">
        <f t="shared" si="42"/>
        <v>0</v>
      </c>
      <c r="I98" s="106">
        <f t="shared" si="42"/>
        <v>0</v>
      </c>
      <c r="J98" s="106">
        <f t="shared" si="42"/>
        <v>544204.28191489354</v>
      </c>
      <c r="K98" s="106">
        <f t="shared" si="42"/>
        <v>244891.92686170206</v>
      </c>
      <c r="L98" s="106">
        <f t="shared" si="42"/>
        <v>110201.36708776592</v>
      </c>
      <c r="M98" s="106">
        <f t="shared" si="42"/>
        <v>49590.61518949466</v>
      </c>
      <c r="N98" s="106">
        <f t="shared" si="42"/>
        <v>22315.776835272594</v>
      </c>
      <c r="O98" s="106">
        <f t="shared" si="42"/>
        <v>10042.099575872666</v>
      </c>
      <c r="P98" s="106">
        <f t="shared" si="42"/>
        <v>4518.9448091426993</v>
      </c>
      <c r="Q98" s="106">
        <f t="shared" si="42"/>
        <v>2033.5251641142145</v>
      </c>
      <c r="R98" s="106">
        <f t="shared" si="42"/>
        <v>915.0863238513964</v>
      </c>
      <c r="S98" s="106">
        <f t="shared" si="42"/>
        <v>411.78884573312831</v>
      </c>
      <c r="T98" s="106">
        <f t="shared" si="42"/>
        <v>185.30498057990772</v>
      </c>
      <c r="U98" s="1"/>
      <c r="V98" s="75"/>
      <c r="W98" s="1"/>
      <c r="X98" s="1"/>
      <c r="Y98" s="1"/>
      <c r="Z98" s="1"/>
      <c r="AA98" s="1"/>
      <c r="AB98" s="1"/>
    </row>
  </sheetData>
  <mergeCells count="40">
    <mergeCell ref="AP53:AQ53"/>
    <mergeCell ref="AS53:AT53"/>
    <mergeCell ref="AV53:AW53"/>
    <mergeCell ref="X53:Y53"/>
    <mergeCell ref="AA53:AB53"/>
    <mergeCell ref="AD53:AE53"/>
    <mergeCell ref="AG53:AH53"/>
    <mergeCell ref="AJ53:AK53"/>
    <mergeCell ref="AM53:AN53"/>
    <mergeCell ref="F53:G53"/>
    <mergeCell ref="I53:J53"/>
    <mergeCell ref="L53:M53"/>
    <mergeCell ref="O53:P53"/>
    <mergeCell ref="R53:S53"/>
    <mergeCell ref="U53:V53"/>
    <mergeCell ref="AO17:AQ17"/>
    <mergeCell ref="AR17:AT17"/>
    <mergeCell ref="AU17:AW17"/>
    <mergeCell ref="A48:Q49"/>
    <mergeCell ref="A51:C51"/>
    <mergeCell ref="R52:S52"/>
    <mergeCell ref="U52:V52"/>
    <mergeCell ref="W17:Y17"/>
    <mergeCell ref="Z17:AB17"/>
    <mergeCell ref="AC17:AE17"/>
    <mergeCell ref="AF17:AH17"/>
    <mergeCell ref="AI17:AK17"/>
    <mergeCell ref="AL17:AN17"/>
    <mergeCell ref="E17:G17"/>
    <mergeCell ref="H17:J17"/>
    <mergeCell ref="K17:M17"/>
    <mergeCell ref="N17:P17"/>
    <mergeCell ref="Q17:S17"/>
    <mergeCell ref="T17:V17"/>
    <mergeCell ref="A9:W9"/>
    <mergeCell ref="A10:W10"/>
    <mergeCell ref="A12:W12"/>
    <mergeCell ref="A13:W13"/>
    <mergeCell ref="A15:W15"/>
    <mergeCell ref="T16:V16"/>
  </mergeCells>
  <dataValidations count="1">
    <dataValidation allowBlank="1" showInputMessage="1" showErrorMessage="1" promptTitle="Date Format" prompt="E.g:  &quot;August 1, 2011&quot;" sqref="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xr:uid="{2869F05A-D168-4F44-B24F-21E2C0F95E89}"/>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5C2CC-9AF6-4F21-B2A3-151EECF99FCB}">
  <dimension ref="A1:AW98"/>
  <sheetViews>
    <sheetView topLeftCell="A4" zoomScale="90" zoomScaleNormal="90" workbookViewId="0">
      <pane xSplit="4" ySplit="16" topLeftCell="E83" activePane="bottomRight" state="frozen"/>
      <selection activeCell="A4" sqref="A4"/>
      <selection pane="topRight" activeCell="E4" sqref="E4"/>
      <selection pane="bottomLeft" activeCell="A20" sqref="A20"/>
      <selection pane="bottomRight" activeCell="A15" sqref="A15:W15"/>
    </sheetView>
  </sheetViews>
  <sheetFormatPr defaultColWidth="8.5703125" defaultRowHeight="15" x14ac:dyDescent="0.25"/>
  <cols>
    <col min="1" max="1" width="36.42578125" style="10" customWidth="1"/>
    <col min="2" max="2" width="19.28515625" style="10" customWidth="1"/>
    <col min="3" max="4" width="18" style="10" customWidth="1"/>
    <col min="5" max="18" width="14.5703125" style="10" customWidth="1"/>
    <col min="19" max="19" width="12.5703125" style="10" customWidth="1"/>
    <col min="20" max="37" width="14.5703125" style="10" customWidth="1"/>
    <col min="38" max="38" width="11.7109375" style="10" bestFit="1" customWidth="1"/>
    <col min="39" max="39" width="12.85546875" style="10" bestFit="1" customWidth="1"/>
    <col min="40" max="41" width="11.7109375" style="10" bestFit="1" customWidth="1"/>
    <col min="42" max="43" width="12.85546875" style="10" bestFit="1" customWidth="1"/>
    <col min="44" max="44" width="11.7109375" style="10" bestFit="1" customWidth="1"/>
    <col min="45" max="46" width="12.85546875" style="10" bestFit="1" customWidth="1"/>
    <col min="47" max="47" width="11.7109375" style="10" bestFit="1" customWidth="1"/>
    <col min="48" max="49" width="12.85546875" style="10" bestFit="1" customWidth="1"/>
    <col min="50" max="16384" width="8.5703125" style="10"/>
  </cols>
  <sheetData>
    <row r="1" spans="1:29" s="2" customFormat="1" x14ac:dyDescent="0.25">
      <c r="A1" s="1"/>
      <c r="B1" s="1"/>
      <c r="C1" s="1"/>
      <c r="D1" s="1"/>
      <c r="E1" s="1"/>
      <c r="F1" s="1"/>
      <c r="G1" s="1"/>
      <c r="H1" s="1"/>
      <c r="I1" s="1"/>
      <c r="J1" s="1"/>
      <c r="K1" s="1"/>
      <c r="L1" s="1"/>
      <c r="M1" s="1"/>
      <c r="N1" s="1"/>
      <c r="O1" s="1"/>
      <c r="P1" s="1"/>
      <c r="Q1" s="1"/>
      <c r="R1" s="1"/>
      <c r="S1" s="3" t="s">
        <v>0</v>
      </c>
      <c r="T1" s="4" t="s">
        <v>112</v>
      </c>
    </row>
    <row r="2" spans="1:29" s="2" customFormat="1" x14ac:dyDescent="0.25">
      <c r="A2" s="1"/>
      <c r="B2" s="1"/>
      <c r="C2" s="1"/>
      <c r="D2" s="1"/>
      <c r="E2" s="1"/>
      <c r="F2" s="1"/>
      <c r="G2" s="1"/>
      <c r="H2" s="1"/>
      <c r="I2" s="1"/>
      <c r="J2" s="1"/>
      <c r="K2" s="1"/>
      <c r="L2" s="1"/>
      <c r="M2" s="1"/>
      <c r="N2" s="1"/>
      <c r="O2" s="1"/>
      <c r="P2" s="1"/>
      <c r="Q2" s="1"/>
      <c r="R2" s="1"/>
      <c r="S2" s="3" t="s">
        <v>1</v>
      </c>
      <c r="T2" s="5" t="s">
        <v>113</v>
      </c>
    </row>
    <row r="3" spans="1:29" s="2" customFormat="1" x14ac:dyDescent="0.25">
      <c r="A3" s="1"/>
      <c r="B3" s="1"/>
      <c r="C3" s="1"/>
      <c r="D3" s="1"/>
      <c r="E3" s="1"/>
      <c r="F3" s="1"/>
      <c r="G3" s="1"/>
      <c r="H3" s="1"/>
      <c r="I3" s="1"/>
      <c r="J3" s="1"/>
      <c r="K3" s="1"/>
      <c r="L3" s="1"/>
      <c r="M3" s="1"/>
      <c r="N3" s="1"/>
      <c r="O3" s="1"/>
      <c r="P3" s="1"/>
      <c r="Q3" s="1"/>
      <c r="R3" s="1"/>
      <c r="S3" s="3" t="s">
        <v>2</v>
      </c>
      <c r="T3" s="5">
        <v>5</v>
      </c>
    </row>
    <row r="4" spans="1:29" s="2" customFormat="1" ht="15.75" x14ac:dyDescent="0.25">
      <c r="A4" s="42"/>
      <c r="B4" s="42"/>
      <c r="C4" s="1"/>
      <c r="D4" s="1"/>
      <c r="E4" s="1"/>
      <c r="F4" s="1"/>
      <c r="G4" s="1"/>
      <c r="H4" s="1"/>
      <c r="I4" s="1"/>
      <c r="J4" s="1"/>
      <c r="K4" s="1"/>
      <c r="L4" s="1"/>
      <c r="M4" s="1"/>
      <c r="N4" s="1"/>
      <c r="O4" s="1"/>
      <c r="P4" s="1"/>
      <c r="Q4" s="1"/>
      <c r="R4" s="1"/>
      <c r="S4" s="3" t="s">
        <v>4</v>
      </c>
      <c r="T4" s="5">
        <v>3</v>
      </c>
    </row>
    <row r="5" spans="1:29" s="2" customFormat="1" x14ac:dyDescent="0.25">
      <c r="A5" s="1"/>
      <c r="B5" s="1"/>
      <c r="C5" s="1"/>
      <c r="D5" s="1"/>
      <c r="E5" s="1"/>
      <c r="F5" s="1"/>
      <c r="G5" s="1"/>
      <c r="H5" s="1"/>
      <c r="I5" s="1"/>
      <c r="J5" s="1"/>
      <c r="K5" s="1"/>
      <c r="L5" s="1"/>
      <c r="M5" s="1"/>
      <c r="N5" s="1"/>
      <c r="O5" s="1"/>
      <c r="P5" s="1"/>
      <c r="Q5" s="1"/>
      <c r="R5" s="1"/>
      <c r="S5" s="3" t="s">
        <v>5</v>
      </c>
      <c r="T5" s="7"/>
    </row>
    <row r="6" spans="1:29" s="2" customFormat="1" x14ac:dyDescent="0.25">
      <c r="A6" s="1"/>
      <c r="B6" s="1"/>
      <c r="C6" s="1"/>
      <c r="D6" s="1"/>
      <c r="E6" s="1"/>
      <c r="F6" s="1"/>
      <c r="G6" s="1"/>
      <c r="H6" s="1"/>
      <c r="I6" s="1"/>
      <c r="J6" s="1"/>
      <c r="K6" s="1"/>
      <c r="L6" s="1"/>
      <c r="M6" s="1"/>
      <c r="N6" s="1"/>
      <c r="O6" s="1"/>
      <c r="P6" s="1"/>
      <c r="Q6" s="1"/>
      <c r="R6" s="1"/>
      <c r="S6" s="3"/>
      <c r="T6" s="4"/>
    </row>
    <row r="7" spans="1:29" s="2" customFormat="1" x14ac:dyDescent="0.25">
      <c r="A7" s="1"/>
      <c r="B7" s="1"/>
      <c r="C7" s="1"/>
      <c r="D7" s="1"/>
      <c r="E7" s="1"/>
      <c r="F7" s="1"/>
      <c r="G7" s="1"/>
      <c r="H7" s="1"/>
      <c r="I7" s="1"/>
      <c r="J7" s="1"/>
      <c r="K7" s="1"/>
      <c r="L7" s="1"/>
      <c r="M7" s="1"/>
      <c r="N7" s="1"/>
      <c r="O7" s="1"/>
      <c r="P7" s="1"/>
      <c r="Q7" s="1"/>
      <c r="R7" s="1"/>
      <c r="S7" s="3" t="s">
        <v>6</v>
      </c>
      <c r="T7" s="174">
        <v>45362</v>
      </c>
    </row>
    <row r="8" spans="1:29" s="2" customFormat="1" x14ac:dyDescent="0.25">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29" s="2" customFormat="1" ht="18" x14ac:dyDescent="0.25">
      <c r="A9" s="179" t="s">
        <v>47</v>
      </c>
      <c r="B9" s="179"/>
      <c r="C9" s="179"/>
      <c r="D9" s="179"/>
      <c r="E9" s="179"/>
      <c r="F9" s="179"/>
      <c r="G9" s="179"/>
      <c r="H9" s="179"/>
      <c r="I9" s="179"/>
      <c r="J9" s="179"/>
      <c r="K9" s="179"/>
      <c r="L9" s="179"/>
      <c r="M9" s="179"/>
      <c r="N9" s="179"/>
      <c r="O9" s="179"/>
      <c r="P9" s="179"/>
      <c r="Q9" s="179"/>
      <c r="R9" s="179"/>
      <c r="S9" s="179"/>
      <c r="T9" s="179"/>
      <c r="U9" s="179"/>
      <c r="V9" s="179"/>
      <c r="W9" s="179"/>
      <c r="X9" s="9"/>
      <c r="Y9" s="9"/>
      <c r="Z9" s="9"/>
      <c r="AA9" s="8"/>
      <c r="AB9" s="8"/>
      <c r="AC9" s="8"/>
    </row>
    <row r="10" spans="1:29" s="2" customFormat="1" ht="39.75" customHeight="1" x14ac:dyDescent="0.25">
      <c r="A10" s="185" t="s">
        <v>48</v>
      </c>
      <c r="B10" s="185"/>
      <c r="C10" s="185"/>
      <c r="D10" s="185"/>
      <c r="E10" s="185"/>
      <c r="F10" s="185"/>
      <c r="G10" s="185"/>
      <c r="H10" s="185"/>
      <c r="I10" s="185"/>
      <c r="J10" s="185"/>
      <c r="K10" s="185"/>
      <c r="L10" s="185"/>
      <c r="M10" s="185"/>
      <c r="N10" s="185"/>
      <c r="O10" s="185"/>
      <c r="P10" s="185"/>
      <c r="Q10" s="185"/>
      <c r="R10" s="185"/>
      <c r="S10" s="185"/>
      <c r="T10" s="185"/>
      <c r="U10" s="185"/>
      <c r="V10" s="185"/>
      <c r="W10" s="185"/>
      <c r="X10" s="9"/>
      <c r="Y10" s="9"/>
      <c r="Z10" s="9"/>
      <c r="AA10" s="8"/>
      <c r="AB10" s="8"/>
      <c r="AC10" s="8"/>
    </row>
    <row r="11" spans="1:29" s="2" customFormat="1" ht="18"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29" x14ac:dyDescent="0.25">
      <c r="A12" s="186" t="s">
        <v>49</v>
      </c>
      <c r="B12" s="186"/>
      <c r="C12" s="186"/>
      <c r="D12" s="186"/>
      <c r="E12" s="186"/>
      <c r="F12" s="186"/>
      <c r="G12" s="186"/>
      <c r="H12" s="186"/>
      <c r="I12" s="186"/>
      <c r="J12" s="186"/>
      <c r="K12" s="186"/>
      <c r="L12" s="186"/>
      <c r="M12" s="186"/>
      <c r="N12" s="186"/>
      <c r="O12" s="186"/>
      <c r="P12" s="186"/>
      <c r="Q12" s="186"/>
      <c r="R12" s="186"/>
      <c r="S12" s="186"/>
      <c r="T12" s="186"/>
      <c r="U12" s="186"/>
      <c r="V12" s="186"/>
      <c r="W12" s="186"/>
    </row>
    <row r="13" spans="1:29" x14ac:dyDescent="0.25">
      <c r="A13" s="186" t="s">
        <v>50</v>
      </c>
      <c r="B13" s="186"/>
      <c r="C13" s="186"/>
      <c r="D13" s="186"/>
      <c r="E13" s="186"/>
      <c r="F13" s="186"/>
      <c r="G13" s="186"/>
      <c r="H13" s="186"/>
      <c r="I13" s="186"/>
      <c r="J13" s="186"/>
      <c r="K13" s="186"/>
      <c r="L13" s="186"/>
      <c r="M13" s="186"/>
      <c r="N13" s="186"/>
      <c r="O13" s="186"/>
      <c r="P13" s="186"/>
      <c r="Q13" s="186"/>
      <c r="R13" s="186"/>
      <c r="S13" s="186"/>
      <c r="T13" s="186"/>
      <c r="U13" s="186"/>
      <c r="V13" s="186"/>
      <c r="W13" s="186"/>
    </row>
    <row r="14" spans="1:29" x14ac:dyDescent="0.25">
      <c r="A14" s="10" t="s">
        <v>51</v>
      </c>
    </row>
    <row r="15" spans="1:29" x14ac:dyDescent="0.25">
      <c r="A15" s="186" t="s">
        <v>52</v>
      </c>
      <c r="B15" s="186"/>
      <c r="C15" s="186"/>
      <c r="D15" s="186"/>
      <c r="E15" s="186"/>
      <c r="F15" s="186"/>
      <c r="G15" s="186"/>
      <c r="H15" s="186"/>
      <c r="I15" s="186"/>
      <c r="J15" s="186"/>
      <c r="K15" s="186"/>
      <c r="L15" s="186"/>
      <c r="M15" s="186"/>
      <c r="N15" s="186"/>
      <c r="O15" s="186"/>
      <c r="P15" s="186"/>
      <c r="Q15" s="186"/>
      <c r="R15" s="186"/>
      <c r="S15" s="186"/>
      <c r="T15" s="186"/>
      <c r="U15" s="186"/>
      <c r="V15" s="186"/>
      <c r="W15" s="186"/>
    </row>
    <row r="16" spans="1:29" ht="15.75" thickBot="1" x14ac:dyDescent="0.3">
      <c r="T16" s="187"/>
      <c r="U16" s="187"/>
      <c r="V16" s="187"/>
    </row>
    <row r="17" spans="1:49" ht="15.75" thickBot="1" x14ac:dyDescent="0.3">
      <c r="A17" s="3"/>
      <c r="B17" s="3"/>
      <c r="C17" s="43"/>
      <c r="D17" s="3"/>
      <c r="E17" s="182">
        <v>2015</v>
      </c>
      <c r="F17" s="183"/>
      <c r="G17" s="184"/>
      <c r="H17" s="182">
        <v>2016</v>
      </c>
      <c r="I17" s="183"/>
      <c r="J17" s="184"/>
      <c r="K17" s="182">
        <v>2017</v>
      </c>
      <c r="L17" s="183"/>
      <c r="M17" s="184"/>
      <c r="N17" s="182">
        <v>2018</v>
      </c>
      <c r="O17" s="183"/>
      <c r="P17" s="184"/>
      <c r="Q17" s="182">
        <v>2019</v>
      </c>
      <c r="R17" s="183"/>
      <c r="S17" s="184"/>
      <c r="T17" s="182">
        <v>2020</v>
      </c>
      <c r="U17" s="183"/>
      <c r="V17" s="184"/>
      <c r="W17" s="182">
        <v>2021</v>
      </c>
      <c r="X17" s="183"/>
      <c r="Y17" s="184"/>
      <c r="Z17" s="182">
        <v>2022</v>
      </c>
      <c r="AA17" s="183"/>
      <c r="AB17" s="184"/>
      <c r="AC17" s="182">
        <v>2023</v>
      </c>
      <c r="AD17" s="183"/>
      <c r="AE17" s="184"/>
      <c r="AF17" s="182">
        <v>2024</v>
      </c>
      <c r="AG17" s="183"/>
      <c r="AH17" s="184"/>
      <c r="AI17" s="182">
        <v>2025</v>
      </c>
      <c r="AJ17" s="183"/>
      <c r="AK17" s="184"/>
      <c r="AL17" s="182">
        <v>2026</v>
      </c>
      <c r="AM17" s="183"/>
      <c r="AN17" s="184"/>
      <c r="AO17" s="182">
        <v>2027</v>
      </c>
      <c r="AP17" s="183"/>
      <c r="AQ17" s="184"/>
      <c r="AR17" s="182">
        <v>2028</v>
      </c>
      <c r="AS17" s="183"/>
      <c r="AT17" s="184"/>
      <c r="AU17" s="182">
        <v>2029</v>
      </c>
      <c r="AV17" s="183"/>
      <c r="AW17" s="184"/>
    </row>
    <row r="18" spans="1:49" x14ac:dyDescent="0.25">
      <c r="A18" s="1"/>
      <c r="B18" s="1"/>
      <c r="C18" s="1"/>
      <c r="D18" s="1"/>
      <c r="E18" s="1"/>
      <c r="F18" s="3" t="s">
        <v>53</v>
      </c>
      <c r="G18" s="17" t="s">
        <v>54</v>
      </c>
      <c r="H18" s="1"/>
      <c r="I18" s="3" t="s">
        <v>53</v>
      </c>
      <c r="J18" s="17" t="s">
        <v>54</v>
      </c>
      <c r="K18" s="1"/>
      <c r="L18" s="3" t="s">
        <v>53</v>
      </c>
      <c r="M18" s="17" t="s">
        <v>54</v>
      </c>
      <c r="N18" s="1"/>
      <c r="O18" s="3" t="s">
        <v>53</v>
      </c>
      <c r="P18" s="17" t="s">
        <v>54</v>
      </c>
      <c r="Q18" s="1"/>
      <c r="R18" s="3" t="s">
        <v>53</v>
      </c>
      <c r="S18" s="17" t="s">
        <v>54</v>
      </c>
      <c r="T18" s="1"/>
      <c r="U18" s="3" t="s">
        <v>53</v>
      </c>
      <c r="V18" s="17" t="s">
        <v>54</v>
      </c>
      <c r="W18" s="1"/>
      <c r="X18" s="3" t="s">
        <v>53</v>
      </c>
      <c r="Y18" s="17" t="s">
        <v>54</v>
      </c>
      <c r="Z18" s="1"/>
      <c r="AA18" s="3" t="s">
        <v>53</v>
      </c>
      <c r="AB18" s="17" t="s">
        <v>54</v>
      </c>
      <c r="AC18" s="1"/>
      <c r="AD18" s="3" t="s">
        <v>53</v>
      </c>
      <c r="AE18" s="17" t="s">
        <v>54</v>
      </c>
      <c r="AF18" s="1"/>
      <c r="AG18" s="3" t="s">
        <v>53</v>
      </c>
      <c r="AH18" s="17" t="s">
        <v>54</v>
      </c>
      <c r="AI18" s="1"/>
      <c r="AJ18" s="3" t="s">
        <v>53</v>
      </c>
      <c r="AK18" s="17" t="s">
        <v>54</v>
      </c>
      <c r="AL18" s="1"/>
      <c r="AM18" s="3" t="s">
        <v>53</v>
      </c>
      <c r="AN18" s="17" t="s">
        <v>54</v>
      </c>
      <c r="AO18" s="1"/>
      <c r="AP18" s="3" t="s">
        <v>53</v>
      </c>
      <c r="AQ18" s="17" t="s">
        <v>54</v>
      </c>
      <c r="AR18" s="1"/>
      <c r="AS18" s="3" t="s">
        <v>53</v>
      </c>
      <c r="AT18" s="17" t="s">
        <v>54</v>
      </c>
      <c r="AU18" s="1"/>
      <c r="AV18" s="3" t="s">
        <v>53</v>
      </c>
      <c r="AW18" s="17" t="s">
        <v>54</v>
      </c>
    </row>
    <row r="19" spans="1:49" x14ac:dyDescent="0.25">
      <c r="A19" s="44"/>
      <c r="B19" s="44"/>
      <c r="C19" s="45"/>
      <c r="D19" s="45"/>
      <c r="E19" s="45" t="s">
        <v>55</v>
      </c>
      <c r="F19" s="46">
        <v>0.06</v>
      </c>
      <c r="G19" s="46">
        <v>0.94</v>
      </c>
      <c r="H19" s="45" t="s">
        <v>55</v>
      </c>
      <c r="I19" s="46">
        <v>0.06</v>
      </c>
      <c r="J19" s="46">
        <v>0.94</v>
      </c>
      <c r="K19" s="45" t="s">
        <v>55</v>
      </c>
      <c r="L19" s="46">
        <v>0.06</v>
      </c>
      <c r="M19" s="46">
        <v>0.94</v>
      </c>
      <c r="N19" s="45" t="s">
        <v>55</v>
      </c>
      <c r="O19" s="46">
        <v>0.06</v>
      </c>
      <c r="P19" s="46">
        <v>0.94</v>
      </c>
      <c r="Q19" s="45" t="s">
        <v>55</v>
      </c>
      <c r="R19" s="46">
        <v>0.06</v>
      </c>
      <c r="S19" s="46">
        <v>0.94</v>
      </c>
      <c r="T19" s="45" t="s">
        <v>55</v>
      </c>
      <c r="U19" s="46">
        <v>0.06</v>
      </c>
      <c r="V19" s="46">
        <v>0.94</v>
      </c>
      <c r="W19" s="45" t="s">
        <v>55</v>
      </c>
      <c r="X19" s="46">
        <v>0.06</v>
      </c>
      <c r="Y19" s="46">
        <v>0.94</v>
      </c>
      <c r="Z19" s="45" t="s">
        <v>55</v>
      </c>
      <c r="AA19" s="46">
        <v>0.06</v>
      </c>
      <c r="AB19" s="46">
        <v>0.94</v>
      </c>
      <c r="AC19" s="45" t="s">
        <v>55</v>
      </c>
      <c r="AD19" s="46">
        <v>0.06</v>
      </c>
      <c r="AE19" s="46">
        <v>0.94</v>
      </c>
      <c r="AF19" s="45" t="s">
        <v>55</v>
      </c>
      <c r="AG19" s="46">
        <v>0.06</v>
      </c>
      <c r="AH19" s="46">
        <v>0.94</v>
      </c>
      <c r="AI19" s="45" t="s">
        <v>55</v>
      </c>
      <c r="AJ19" s="46">
        <v>0.06</v>
      </c>
      <c r="AK19" s="46">
        <v>0.94</v>
      </c>
      <c r="AL19" s="45" t="s">
        <v>55</v>
      </c>
      <c r="AM19" s="46">
        <v>0.06</v>
      </c>
      <c r="AN19" s="46">
        <v>0.94</v>
      </c>
      <c r="AO19" s="45" t="s">
        <v>55</v>
      </c>
      <c r="AP19" s="46">
        <v>0.06</v>
      </c>
      <c r="AQ19" s="46">
        <v>0.94</v>
      </c>
      <c r="AR19" s="45" t="s">
        <v>55</v>
      </c>
      <c r="AS19" s="46">
        <v>0.06</v>
      </c>
      <c r="AT19" s="46">
        <v>0.94</v>
      </c>
      <c r="AU19" s="45" t="s">
        <v>55</v>
      </c>
      <c r="AV19" s="46">
        <v>0.06</v>
      </c>
      <c r="AW19" s="46">
        <v>0.94</v>
      </c>
    </row>
    <row r="20" spans="1:49" x14ac:dyDescent="0.25">
      <c r="A20" s="3" t="s">
        <v>56</v>
      </c>
      <c r="B20" s="3"/>
      <c r="C20" s="31"/>
      <c r="D20" s="31"/>
      <c r="E20" s="47">
        <f>F83</f>
        <v>0</v>
      </c>
      <c r="F20" s="48">
        <f>E20*F19</f>
        <v>0</v>
      </c>
      <c r="G20" s="49">
        <f>E20*G19</f>
        <v>0</v>
      </c>
      <c r="H20" s="47">
        <f>G83</f>
        <v>0</v>
      </c>
      <c r="I20" s="48">
        <f>H20*I19</f>
        <v>0</v>
      </c>
      <c r="J20" s="49">
        <f>H20*J19</f>
        <v>0</v>
      </c>
      <c r="K20" s="47">
        <f>H83</f>
        <v>0</v>
      </c>
      <c r="L20" s="48">
        <f>K20*L19</f>
        <v>0</v>
      </c>
      <c r="M20" s="49">
        <f>K20*M19</f>
        <v>0</v>
      </c>
      <c r="N20" s="47">
        <f>I83</f>
        <v>0</v>
      </c>
      <c r="O20" s="48">
        <f>N20*O19</f>
        <v>0</v>
      </c>
      <c r="P20" s="49">
        <f>N20*P19</f>
        <v>0</v>
      </c>
      <c r="Q20" s="47">
        <f>J83</f>
        <v>1334664.1840445262</v>
      </c>
      <c r="R20" s="48">
        <f>Q20*R19</f>
        <v>80079.851042671566</v>
      </c>
      <c r="S20" s="49">
        <f>Q20*S19</f>
        <v>1254584.3330018546</v>
      </c>
      <c r="T20" s="47">
        <f>K83</f>
        <v>2363319.8319713268</v>
      </c>
      <c r="U20" s="48">
        <f>T20*U19</f>
        <v>141799.18991827962</v>
      </c>
      <c r="V20" s="49">
        <f>T20*V19</f>
        <v>2221520.6420530472</v>
      </c>
      <c r="W20" s="47">
        <f>L83</f>
        <v>1751302.7597358751</v>
      </c>
      <c r="X20" s="48">
        <f>W20*X19</f>
        <v>105078.16558415251</v>
      </c>
      <c r="Y20" s="49">
        <f>W20*Y19</f>
        <v>1646224.5941517225</v>
      </c>
      <c r="Z20" s="50">
        <f>M83</f>
        <v>1139285.6875004235</v>
      </c>
      <c r="AA20" s="48">
        <f>Z20*AA19</f>
        <v>68357.141250025408</v>
      </c>
      <c r="AB20" s="49">
        <f>Z20*AB19</f>
        <v>1070928.546250398</v>
      </c>
      <c r="AC20" s="50">
        <f>N83</f>
        <v>527268.61526497197</v>
      </c>
      <c r="AD20" s="48">
        <f>AC20*AD19</f>
        <v>31636.116915898318</v>
      </c>
      <c r="AE20" s="49">
        <f>AC20*AE19</f>
        <v>495632.49834907363</v>
      </c>
      <c r="AF20" s="50">
        <f>O83</f>
        <v>110630.0395736231</v>
      </c>
      <c r="AG20" s="48">
        <f>AF20*AG19</f>
        <v>6637.8023744173861</v>
      </c>
      <c r="AH20" s="49">
        <f>AF20*AH19</f>
        <v>103992.2371992057</v>
      </c>
      <c r="AI20" s="50">
        <f>P83</f>
        <v>0</v>
      </c>
      <c r="AJ20" s="48">
        <f>AI20*AJ19</f>
        <v>0</v>
      </c>
      <c r="AK20" s="49">
        <f>AI20*AK19</f>
        <v>0</v>
      </c>
      <c r="AL20" s="50">
        <f>Q83</f>
        <v>0</v>
      </c>
      <c r="AM20" s="48">
        <f>AL20*AM19</f>
        <v>0</v>
      </c>
      <c r="AN20" s="49">
        <f>AL20*AN19</f>
        <v>0</v>
      </c>
      <c r="AO20" s="50">
        <f>R83</f>
        <v>0</v>
      </c>
      <c r="AP20" s="48">
        <f>AO20*AP19</f>
        <v>0</v>
      </c>
      <c r="AQ20" s="49">
        <f>AO20*AQ19</f>
        <v>0</v>
      </c>
      <c r="AR20" s="50">
        <f>S83</f>
        <v>0</v>
      </c>
      <c r="AS20" s="48">
        <f>AR20*AS19</f>
        <v>0</v>
      </c>
      <c r="AT20" s="49">
        <f>AR20*AT19</f>
        <v>0</v>
      </c>
      <c r="AU20" s="50">
        <f>T83</f>
        <v>0</v>
      </c>
      <c r="AV20" s="48">
        <f>AU20*AV19</f>
        <v>0</v>
      </c>
      <c r="AW20" s="49">
        <f>AU20*AW19</f>
        <v>0</v>
      </c>
    </row>
    <row r="21" spans="1:49" x14ac:dyDescent="0.25">
      <c r="A21" s="1" t="s">
        <v>57</v>
      </c>
      <c r="B21" s="1"/>
      <c r="C21" s="51"/>
      <c r="D21" s="51"/>
      <c r="E21" s="52">
        <v>0</v>
      </c>
      <c r="F21" s="35">
        <f>E21*F19</f>
        <v>0</v>
      </c>
      <c r="G21" s="49">
        <f>E21*G19</f>
        <v>0</v>
      </c>
      <c r="H21" s="52">
        <v>0</v>
      </c>
      <c r="I21" s="35">
        <f>H21*I19</f>
        <v>0</v>
      </c>
      <c r="J21" s="49">
        <f>H21*J19</f>
        <v>0</v>
      </c>
      <c r="K21" s="52">
        <v>0</v>
      </c>
      <c r="L21" s="35">
        <f>K21*L19</f>
        <v>0</v>
      </c>
      <c r="M21" s="49">
        <f>K21*M19</f>
        <v>0</v>
      </c>
      <c r="N21" s="52">
        <v>0</v>
      </c>
      <c r="O21" s="35">
        <f>N21*O19</f>
        <v>0</v>
      </c>
      <c r="P21" s="49">
        <f>N21*P19</f>
        <v>0</v>
      </c>
      <c r="Q21" s="52">
        <v>0</v>
      </c>
      <c r="R21" s="35">
        <f>Q21*R19</f>
        <v>0</v>
      </c>
      <c r="S21" s="49">
        <f>Q21*S19</f>
        <v>0</v>
      </c>
      <c r="T21" s="52">
        <v>0</v>
      </c>
      <c r="U21" s="35">
        <f>T21*U19</f>
        <v>0</v>
      </c>
      <c r="V21" s="49">
        <f>T21*V19</f>
        <v>0</v>
      </c>
      <c r="W21" s="52">
        <v>0</v>
      </c>
      <c r="X21" s="35">
        <f>W21*X19</f>
        <v>0</v>
      </c>
      <c r="Y21" s="49">
        <f>W21*Y19</f>
        <v>0</v>
      </c>
      <c r="Z21" s="52">
        <v>0</v>
      </c>
      <c r="AA21" s="35">
        <f>Z21*AA19</f>
        <v>0</v>
      </c>
      <c r="AB21" s="49">
        <f>Z21*AB19</f>
        <v>0</v>
      </c>
      <c r="AC21" s="52">
        <v>0</v>
      </c>
      <c r="AD21" s="35">
        <f>AC21*AD19</f>
        <v>0</v>
      </c>
      <c r="AE21" s="49">
        <f>AC21*AE19</f>
        <v>0</v>
      </c>
      <c r="AF21" s="52">
        <v>0</v>
      </c>
      <c r="AG21" s="35">
        <f>AF21*AG19</f>
        <v>0</v>
      </c>
      <c r="AH21" s="49">
        <f>AF21*AH19</f>
        <v>0</v>
      </c>
      <c r="AI21" s="52">
        <v>0</v>
      </c>
      <c r="AJ21" s="35">
        <f>AI21*AJ19</f>
        <v>0</v>
      </c>
      <c r="AK21" s="49">
        <f>AI21*AK19</f>
        <v>0</v>
      </c>
      <c r="AL21" s="52">
        <v>0</v>
      </c>
      <c r="AM21" s="35">
        <f>AL21*AM19</f>
        <v>0</v>
      </c>
      <c r="AN21" s="49">
        <f>AL21*AN19</f>
        <v>0</v>
      </c>
      <c r="AO21" s="52">
        <v>0</v>
      </c>
      <c r="AP21" s="35">
        <f>AO21*AP19</f>
        <v>0</v>
      </c>
      <c r="AQ21" s="49">
        <f>AO21*AQ19</f>
        <v>0</v>
      </c>
      <c r="AR21" s="52">
        <v>0</v>
      </c>
      <c r="AS21" s="35">
        <f>AR21*AS19</f>
        <v>0</v>
      </c>
      <c r="AT21" s="49">
        <f>AR21*AT19</f>
        <v>0</v>
      </c>
      <c r="AU21" s="52">
        <v>0</v>
      </c>
      <c r="AV21" s="35">
        <f>AU21*AV19</f>
        <v>0</v>
      </c>
      <c r="AW21" s="49">
        <f>AU21*AW19</f>
        <v>0</v>
      </c>
    </row>
    <row r="22" spans="1:49" x14ac:dyDescent="0.25">
      <c r="A22" s="1" t="s">
        <v>58</v>
      </c>
      <c r="B22" s="1"/>
      <c r="C22" s="51"/>
      <c r="D22" s="51"/>
      <c r="E22" s="52">
        <v>0</v>
      </c>
      <c r="F22" s="35">
        <f>E22*F19</f>
        <v>0</v>
      </c>
      <c r="G22" s="35">
        <f>E22*G19</f>
        <v>0</v>
      </c>
      <c r="H22" s="52">
        <v>0</v>
      </c>
      <c r="I22" s="35">
        <f>H22*I19</f>
        <v>0</v>
      </c>
      <c r="J22" s="35">
        <f>H22*J19</f>
        <v>0</v>
      </c>
      <c r="K22" s="52">
        <v>0</v>
      </c>
      <c r="L22" s="35">
        <f>K22*L19</f>
        <v>0</v>
      </c>
      <c r="M22" s="35">
        <f>K22*M19</f>
        <v>0</v>
      </c>
      <c r="N22" s="52">
        <v>0</v>
      </c>
      <c r="O22" s="35">
        <f>N22*O19</f>
        <v>0</v>
      </c>
      <c r="P22" s="35">
        <f>N22*P19</f>
        <v>0</v>
      </c>
      <c r="Q22" s="52">
        <v>0</v>
      </c>
      <c r="R22" s="35">
        <f>Q22*R19</f>
        <v>0</v>
      </c>
      <c r="S22" s="35">
        <f>Q22*S19</f>
        <v>0</v>
      </c>
      <c r="T22" s="52">
        <v>0</v>
      </c>
      <c r="U22" s="35">
        <f>T22*U19</f>
        <v>0</v>
      </c>
      <c r="V22" s="35">
        <f>T22*V19</f>
        <v>0</v>
      </c>
      <c r="W22" s="52">
        <v>0</v>
      </c>
      <c r="X22" s="35">
        <f>W22*X19</f>
        <v>0</v>
      </c>
      <c r="Y22" s="35">
        <f>W22*Y19</f>
        <v>0</v>
      </c>
      <c r="Z22" s="52">
        <v>0</v>
      </c>
      <c r="AA22" s="35">
        <f>Z22*AA19</f>
        <v>0</v>
      </c>
      <c r="AB22" s="35">
        <f>Z22*AB19</f>
        <v>0</v>
      </c>
      <c r="AC22" s="52">
        <v>0</v>
      </c>
      <c r="AD22" s="35">
        <f>AC22*AD19</f>
        <v>0</v>
      </c>
      <c r="AE22" s="35">
        <f>AC22*AE19</f>
        <v>0</v>
      </c>
      <c r="AF22" s="52">
        <v>0</v>
      </c>
      <c r="AG22" s="35">
        <f>AF22*AG19</f>
        <v>0</v>
      </c>
      <c r="AH22" s="35">
        <f>AF22*AH19</f>
        <v>0</v>
      </c>
      <c r="AI22" s="52">
        <v>0</v>
      </c>
      <c r="AJ22" s="35">
        <f>AI22*AJ19</f>
        <v>0</v>
      </c>
      <c r="AK22" s="35">
        <f>AI22*AK19</f>
        <v>0</v>
      </c>
      <c r="AL22" s="52">
        <v>0</v>
      </c>
      <c r="AM22" s="35">
        <f>AL22*AM19</f>
        <v>0</v>
      </c>
      <c r="AN22" s="35">
        <f>AL22*AN19</f>
        <v>0</v>
      </c>
      <c r="AO22" s="52">
        <v>0</v>
      </c>
      <c r="AP22" s="35">
        <f>AO22*AP19</f>
        <v>0</v>
      </c>
      <c r="AQ22" s="35">
        <f>AO22*AQ19</f>
        <v>0</v>
      </c>
      <c r="AR22" s="52">
        <v>0</v>
      </c>
      <c r="AS22" s="35">
        <f>AR22*AS19</f>
        <v>0</v>
      </c>
      <c r="AT22" s="35">
        <f>AR22*AT19</f>
        <v>0</v>
      </c>
      <c r="AU22" s="52">
        <v>0</v>
      </c>
      <c r="AV22" s="35">
        <f>AU22*AV19</f>
        <v>0</v>
      </c>
      <c r="AW22" s="35">
        <f>AU22*AW19</f>
        <v>0</v>
      </c>
    </row>
    <row r="23" spans="1:49" x14ac:dyDescent="0.25">
      <c r="A23" s="20" t="s">
        <v>59</v>
      </c>
      <c r="B23" s="53">
        <v>2015</v>
      </c>
      <c r="C23" s="54">
        <v>2020</v>
      </c>
      <c r="D23" s="54">
        <v>2025</v>
      </c>
      <c r="F23" s="35"/>
      <c r="G23" s="35"/>
      <c r="H23" s="52"/>
      <c r="I23" s="35"/>
      <c r="J23" s="35"/>
      <c r="K23" s="52"/>
      <c r="L23" s="35"/>
      <c r="M23" s="35"/>
      <c r="N23" s="52"/>
      <c r="O23" s="35"/>
      <c r="P23" s="35"/>
      <c r="Q23" s="52"/>
      <c r="R23" s="35"/>
      <c r="S23" s="35"/>
      <c r="T23" s="52"/>
      <c r="U23" s="35"/>
      <c r="V23" s="35"/>
      <c r="W23" s="52"/>
      <c r="X23" s="35"/>
      <c r="Y23" s="35"/>
      <c r="Z23" s="52"/>
      <c r="AA23" s="35"/>
      <c r="AB23" s="35"/>
      <c r="AC23" s="52"/>
      <c r="AD23" s="35"/>
      <c r="AE23" s="35"/>
      <c r="AF23" s="52"/>
      <c r="AG23" s="35"/>
      <c r="AH23" s="35"/>
      <c r="AI23" s="52"/>
      <c r="AJ23" s="35"/>
      <c r="AK23" s="35"/>
      <c r="AL23" s="52"/>
      <c r="AM23" s="35"/>
      <c r="AN23" s="35"/>
      <c r="AO23" s="52"/>
      <c r="AP23" s="35"/>
      <c r="AQ23" s="35"/>
      <c r="AR23" s="52"/>
      <c r="AS23" s="35"/>
      <c r="AT23" s="35"/>
      <c r="AU23" s="52"/>
      <c r="AV23" s="35"/>
      <c r="AW23" s="35"/>
    </row>
    <row r="24" spans="1:49" x14ac:dyDescent="0.25">
      <c r="A24" s="55" t="s">
        <v>60</v>
      </c>
      <c r="B24" s="56">
        <v>6.4163999999999999E-2</v>
      </c>
      <c r="C24" s="56">
        <v>7.2999999999999995E-2</v>
      </c>
      <c r="D24" s="56">
        <v>7.0199999999999999E-2</v>
      </c>
      <c r="F24" s="57">
        <f>IF(AND(E$17&gt;=$C$23, E$17&lt;$D$23),(F21+F22)*$C$24,(F21+F22)*$D$24)</f>
        <v>0</v>
      </c>
      <c r="G24" s="58">
        <f>IF(AND(E$17&gt;=$C$23, E$17&lt;$D$23),(G22)*$C$24,(G22)*$D$24)</f>
        <v>0</v>
      </c>
      <c r="H24" s="59"/>
      <c r="I24" s="57">
        <f>IF(AND(H$17&gt;=$C$23, H$17&lt;$D$23),(I21+I22)*$C$24,(I21+I22)*$D$24)</f>
        <v>0</v>
      </c>
      <c r="J24" s="58">
        <f>IF(AND(H$17&gt;=$C$23, H$17&lt;$D$23),(J22)*$C$24,(J22)*$D$24)</f>
        <v>0</v>
      </c>
      <c r="K24" s="59"/>
      <c r="L24" s="57">
        <f>IF(AND(K$17&gt;=$C$23, K$17&lt;$D$23),(L21+L22)*$C$24,(L21+L22)*$D$24)</f>
        <v>0</v>
      </c>
      <c r="M24" s="58">
        <f>IF(AND(K$17&gt;=$C$23, K$17&lt;$D$23),(M22)*$C$24,(M22)*$D$24)</f>
        <v>0</v>
      </c>
      <c r="N24" s="59"/>
      <c r="O24" s="57">
        <f>IF(AND(N$17&gt;=$C$23, N$17&lt;$D$23),(O21+O22)*$C$24,(O21+O22)*$D$24)</f>
        <v>0</v>
      </c>
      <c r="P24" s="58">
        <f>IF(AND(N$17&gt;=$C$23, N$17&lt;$D$23),(P22)*$C$24,(P22)*$D$24)</f>
        <v>0</v>
      </c>
      <c r="Q24" s="59"/>
      <c r="R24" s="57">
        <f>IF(AND(Q$17&gt;=$C$23, Q$17&lt;$D$23),(R21+R22)*$C$24,(R21+R22)*$D$24)</f>
        <v>0</v>
      </c>
      <c r="S24" s="58">
        <f>IF(AND(Q$17&gt;=$C$23, Q$17&lt;$D$23),(S22)*$C$24,(S22)*$D$24)</f>
        <v>0</v>
      </c>
      <c r="T24" s="59"/>
      <c r="U24" s="57">
        <f>IF(AND(T$17&gt;=$C$23, T$17&lt;$D$23),(U21+U22)*$C$24,(U21+U22)*$D$24)</f>
        <v>0</v>
      </c>
      <c r="V24" s="58">
        <f>IF(AND(T$17&gt;=$C$23, T$17&lt;$D$23),(V22)*$C$24,(V22)*$D$24)</f>
        <v>0</v>
      </c>
      <c r="W24" s="59"/>
      <c r="X24" s="57">
        <f>IF(AND(W$17&gt;=$C$23, W$17&lt;$D$23),(X21+X22)*$C$24,(X21+X22)*$D$24)</f>
        <v>0</v>
      </c>
      <c r="Y24" s="58">
        <f>IF(AND(W$17&gt;=$C$23, W$17&lt;$D$23),(Y22)*$C$24,(Y22)*$D$24)</f>
        <v>0</v>
      </c>
      <c r="Z24" s="59"/>
      <c r="AA24" s="57">
        <f>IF(AND(Z$17&gt;=$C$23, Z$17&lt;$D$23),(AA21+AA22)*$C$24,(AA21+AA22)*$D$24)</f>
        <v>0</v>
      </c>
      <c r="AB24" s="58">
        <f>IF(AND(Z$17&gt;=$C$23, Z$17&lt;$D$23),(AB22)*$C$24,(AB22)*$D$24)</f>
        <v>0</v>
      </c>
      <c r="AC24" s="59"/>
      <c r="AD24" s="57">
        <f>IF(AND(AC$17&gt;=$C$23, AC$17&lt;$D$23),(AD21+AD22)*$C$24,(AD21+AD22)*$D$24)</f>
        <v>0</v>
      </c>
      <c r="AE24" s="58">
        <f>IF(AND(AC$17&gt;=$C$23, AC$17&lt;$D$23),(AE22)*$C$24,(AE22)*$D$24)</f>
        <v>0</v>
      </c>
      <c r="AF24" s="59"/>
      <c r="AG24" s="57">
        <f>IF(AND(AF$17&gt;=$C$23, AF$17&lt;$D$23),(AG21+AG22)*$C$24,(AG21+AG22)*$D$24)</f>
        <v>0</v>
      </c>
      <c r="AH24" s="58">
        <f>IF(AND(AF$17&gt;=$C$23, AF$17&lt;$D$23),(AH22)*$C$24,(AH22)*$D$24)</f>
        <v>0</v>
      </c>
      <c r="AI24" s="59"/>
      <c r="AJ24" s="57">
        <f>IF(AND(AI$17&gt;=$C$23, AI$17&lt;$D$23),(AJ21+AJ22)*$C$24,(AJ21+AJ22)*$D$24)</f>
        <v>0</v>
      </c>
      <c r="AK24" s="58">
        <f>IF(AND(AI$17&gt;=$C$23, AI$17&lt;$D$23),(AK22)*$C$24,(AK22)*$D$24)</f>
        <v>0</v>
      </c>
      <c r="AL24" s="59"/>
      <c r="AM24" s="57">
        <f>IF(AND(AL$17&gt;=$C$23, AL$17&lt;$D$23),(AM21+AM22)*$C$24,(AM21+AM22)*$D$24)</f>
        <v>0</v>
      </c>
      <c r="AN24" s="58">
        <f>IF(AND(AL$17&gt;=$C$23, AL$17&lt;$D$23),(AN22)*$C$24,(AN22)*$D$24)</f>
        <v>0</v>
      </c>
      <c r="AO24" s="59"/>
      <c r="AP24" s="57">
        <f>IF(AND(AO$17&gt;=$C$23, AO$17&lt;$D$23),(AP21+AP22)*$C$24,(AP21+AP22)*$D$24)</f>
        <v>0</v>
      </c>
      <c r="AQ24" s="58">
        <f>IF(AND(AO$17&gt;=$C$23, AO$17&lt;$D$23),(AQ22)*$C$24,(AQ22)*$D$24)</f>
        <v>0</v>
      </c>
      <c r="AR24" s="59"/>
      <c r="AS24" s="57">
        <f>IF(AND(AR$17&gt;=$C$23, AR$17&lt;$D$23),(AS21+AS22)*$C$24,(AS21+AS22)*$D$24)</f>
        <v>0</v>
      </c>
      <c r="AT24" s="58">
        <f>IF(AND(AR$17&gt;=$C$23, AR$17&lt;$D$23),(AT22)*$C$24,(AT22)*$D$24)</f>
        <v>0</v>
      </c>
      <c r="AU24" s="59"/>
      <c r="AV24" s="57">
        <f>IF(AND(AU$17&gt;=$C$23, AU$17&lt;$D$23),(AV21+AV22)*$C$24,(AV21+AV22)*$D$24)</f>
        <v>0</v>
      </c>
      <c r="AW24" s="58">
        <f>IF(AND(AU$17&gt;=$C$23, AU$17&lt;$D$23),(AW22)*$C$24,(AW22)*$D$24)</f>
        <v>0</v>
      </c>
    </row>
    <row r="25" spans="1:49" x14ac:dyDescent="0.25">
      <c r="A25" s="3" t="s">
        <v>61</v>
      </c>
      <c r="B25" s="1"/>
      <c r="C25" s="1"/>
      <c r="D25" s="1"/>
      <c r="F25" s="35">
        <f>SUM(F20+F24)</f>
        <v>0</v>
      </c>
      <c r="G25" s="35">
        <f>SUM(G20+G24)</f>
        <v>0</v>
      </c>
      <c r="H25" s="1"/>
      <c r="I25" s="35">
        <f>SUM(I20+I24)</f>
        <v>0</v>
      </c>
      <c r="J25" s="35">
        <f>SUM(J20+J24)</f>
        <v>0</v>
      </c>
      <c r="K25" s="1"/>
      <c r="L25" s="35">
        <f>SUM(L20+L24)</f>
        <v>0</v>
      </c>
      <c r="M25" s="35">
        <f>SUM(M20+M24)</f>
        <v>0</v>
      </c>
      <c r="N25" s="1"/>
      <c r="O25" s="35">
        <f>SUM(O20+O24)</f>
        <v>0</v>
      </c>
      <c r="P25" s="35">
        <f>SUM(P20+P24)</f>
        <v>0</v>
      </c>
      <c r="Q25" s="1"/>
      <c r="R25" s="35">
        <f>SUM(R20+R24)</f>
        <v>80079.851042671566</v>
      </c>
      <c r="S25" s="35">
        <f>SUM(S20+S24)</f>
        <v>1254584.3330018546</v>
      </c>
      <c r="T25" s="1"/>
      <c r="U25" s="35">
        <f>SUM(U20+U24)</f>
        <v>141799.18991827962</v>
      </c>
      <c r="V25" s="35">
        <f>SUM(V20+V24)</f>
        <v>2221520.6420530472</v>
      </c>
      <c r="W25" s="1"/>
      <c r="X25" s="35">
        <f>SUM(X20+X24)</f>
        <v>105078.16558415251</v>
      </c>
      <c r="Y25" s="35">
        <f>SUM(Y20+Y24)</f>
        <v>1646224.5941517225</v>
      </c>
      <c r="Z25" s="1"/>
      <c r="AA25" s="35">
        <f>SUM(AA20+AA24)</f>
        <v>68357.141250025408</v>
      </c>
      <c r="AB25" s="35">
        <f>SUM(AB20+AB24)</f>
        <v>1070928.546250398</v>
      </c>
      <c r="AC25" s="1"/>
      <c r="AD25" s="35">
        <f>SUM(AD20+AD24)</f>
        <v>31636.116915898318</v>
      </c>
      <c r="AE25" s="35">
        <f>SUM(AE20+AE24)</f>
        <v>495632.49834907363</v>
      </c>
      <c r="AF25" s="1"/>
      <c r="AG25" s="35">
        <f>SUM(AG20+AG24)</f>
        <v>6637.8023744173861</v>
      </c>
      <c r="AH25" s="35">
        <f>SUM(AH20+AH24)</f>
        <v>103992.2371992057</v>
      </c>
      <c r="AI25" s="1"/>
      <c r="AJ25" s="35">
        <f>SUM(AJ20+AJ24)</f>
        <v>0</v>
      </c>
      <c r="AK25" s="35">
        <f>SUM(AK20+AK24)</f>
        <v>0</v>
      </c>
      <c r="AL25" s="1"/>
      <c r="AM25" s="35">
        <f>SUM(AM20+AM24)</f>
        <v>0</v>
      </c>
      <c r="AN25" s="35">
        <f>SUM(AN20+AN24)</f>
        <v>0</v>
      </c>
      <c r="AO25" s="1"/>
      <c r="AP25" s="35">
        <f>SUM(AP20+AP24)</f>
        <v>0</v>
      </c>
      <c r="AQ25" s="35">
        <f>SUM(AQ20+AQ24)</f>
        <v>0</v>
      </c>
      <c r="AR25" s="1"/>
      <c r="AS25" s="35">
        <f>SUM(AS20+AS24)</f>
        <v>0</v>
      </c>
      <c r="AT25" s="35">
        <f>SUM(AT20+AT24)</f>
        <v>0</v>
      </c>
      <c r="AU25" s="1"/>
      <c r="AV25" s="35">
        <f>SUM(AV20+AV24)</f>
        <v>0</v>
      </c>
      <c r="AW25" s="35">
        <f>SUM(AW20+AW24)</f>
        <v>0</v>
      </c>
    </row>
    <row r="26" spans="1:49" x14ac:dyDescent="0.25">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x14ac:dyDescent="0.25">
      <c r="A27" s="20" t="s">
        <v>59</v>
      </c>
      <c r="B27" s="54">
        <v>2015</v>
      </c>
      <c r="C27" s="54">
        <v>2020</v>
      </c>
      <c r="D27" s="54">
        <v>2025</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x14ac:dyDescent="0.25">
      <c r="A28" s="1" t="s">
        <v>62</v>
      </c>
      <c r="B28" s="60">
        <v>0.04</v>
      </c>
      <c r="C28" s="60">
        <v>0.04</v>
      </c>
      <c r="D28" s="60">
        <v>0.04</v>
      </c>
      <c r="F28" s="35">
        <f>F25*$B$28</f>
        <v>0</v>
      </c>
      <c r="G28" s="35">
        <f>G25*$B$28</f>
        <v>0</v>
      </c>
      <c r="H28" s="31"/>
      <c r="I28" s="35">
        <f>I25*$B$28</f>
        <v>0</v>
      </c>
      <c r="J28" s="35">
        <f>J25*$B$28</f>
        <v>0</v>
      </c>
      <c r="K28" s="31"/>
      <c r="L28" s="35">
        <f>L25*$B$28</f>
        <v>0</v>
      </c>
      <c r="M28" s="35">
        <f>M25*$B$28</f>
        <v>0</v>
      </c>
      <c r="N28" s="31"/>
      <c r="O28" s="35">
        <f>O25*$B$28</f>
        <v>0</v>
      </c>
      <c r="P28" s="35">
        <f>P25*$B$28</f>
        <v>0</v>
      </c>
      <c r="Q28" s="31"/>
      <c r="R28" s="35">
        <f>R25*$B$28</f>
        <v>3203.1940417068627</v>
      </c>
      <c r="S28" s="35">
        <f>S25*$B$28</f>
        <v>50183.373320074184</v>
      </c>
      <c r="T28" s="31"/>
      <c r="U28" s="35">
        <f>U25*$C$28</f>
        <v>5671.967596731185</v>
      </c>
      <c r="V28" s="35">
        <f>V25*$C$28</f>
        <v>88860.825682121897</v>
      </c>
      <c r="W28" s="31"/>
      <c r="X28" s="35">
        <f>X25*$C$28</f>
        <v>4203.1266233660999</v>
      </c>
      <c r="Y28" s="35">
        <f>Y25*$C$28</f>
        <v>65848.983766068908</v>
      </c>
      <c r="Z28" s="31"/>
      <c r="AA28" s="35">
        <f>AA25*$C$28</f>
        <v>2734.2856500010162</v>
      </c>
      <c r="AB28" s="35">
        <f>AB25*$C$28</f>
        <v>42837.14185001592</v>
      </c>
      <c r="AC28" s="31"/>
      <c r="AD28" s="35">
        <f>AD25*$C$28</f>
        <v>1265.4446766359326</v>
      </c>
      <c r="AE28" s="35">
        <f>AE25*$C$28</f>
        <v>19825.299933962946</v>
      </c>
      <c r="AF28" s="31"/>
      <c r="AG28" s="35">
        <f>AG25*$C$28</f>
        <v>265.51209497669544</v>
      </c>
      <c r="AH28" s="35">
        <f>AH25*$C$28</f>
        <v>4159.6894879682277</v>
      </c>
      <c r="AI28" s="31"/>
      <c r="AJ28" s="35">
        <f>AJ25*$D$28</f>
        <v>0</v>
      </c>
      <c r="AK28" s="35">
        <f>AK25*$D$28</f>
        <v>0</v>
      </c>
      <c r="AL28" s="31"/>
      <c r="AM28" s="35">
        <f>AM25*$D$28</f>
        <v>0</v>
      </c>
      <c r="AN28" s="35">
        <f>AN25*$D$28</f>
        <v>0</v>
      </c>
      <c r="AO28" s="31"/>
      <c r="AP28" s="35">
        <f>AP25*$D$28</f>
        <v>0</v>
      </c>
      <c r="AQ28" s="35">
        <f>AQ25*$D$28</f>
        <v>0</v>
      </c>
      <c r="AR28" s="31"/>
      <c r="AS28" s="35">
        <f>AS25*$D$28</f>
        <v>0</v>
      </c>
      <c r="AT28" s="35">
        <f>AT25*$D$28</f>
        <v>0</v>
      </c>
      <c r="AU28" s="31"/>
      <c r="AV28" s="35">
        <f>AV25*$D$28</f>
        <v>0</v>
      </c>
      <c r="AW28" s="35">
        <f>AW25*$D$28</f>
        <v>0</v>
      </c>
    </row>
    <row r="29" spans="1:49" x14ac:dyDescent="0.25">
      <c r="A29" s="1" t="s">
        <v>63</v>
      </c>
      <c r="B29" s="60">
        <v>0.56000000000000005</v>
      </c>
      <c r="C29" s="60">
        <v>0.56000000000000005</v>
      </c>
      <c r="D29" s="60">
        <v>0.56000000000000005</v>
      </c>
      <c r="F29" s="35">
        <f>F25*$B$29</f>
        <v>0</v>
      </c>
      <c r="G29" s="35">
        <f>G25*$B$29</f>
        <v>0</v>
      </c>
      <c r="H29" s="61"/>
      <c r="I29" s="35">
        <f>I25*$B$29</f>
        <v>0</v>
      </c>
      <c r="J29" s="35">
        <f>J25*$B$29</f>
        <v>0</v>
      </c>
      <c r="K29" s="61"/>
      <c r="L29" s="35">
        <f>L25*$B$29</f>
        <v>0</v>
      </c>
      <c r="M29" s="35">
        <f>M25*$B$29</f>
        <v>0</v>
      </c>
      <c r="N29" s="61"/>
      <c r="O29" s="35">
        <f>O25*$B$29</f>
        <v>0</v>
      </c>
      <c r="P29" s="35">
        <f>P25*$B$29</f>
        <v>0</v>
      </c>
      <c r="Q29" s="61"/>
      <c r="R29" s="35">
        <f>R25*$B$29</f>
        <v>44844.716583896079</v>
      </c>
      <c r="S29" s="35">
        <f>S25*$B$29</f>
        <v>702567.22648103861</v>
      </c>
      <c r="T29" s="61"/>
      <c r="U29" s="35">
        <f>U25*$C$29</f>
        <v>79407.546354236591</v>
      </c>
      <c r="V29" s="35">
        <f>V25*$C$29</f>
        <v>1244051.5595497065</v>
      </c>
      <c r="W29" s="61"/>
      <c r="X29" s="35">
        <f>X25*$C$29</f>
        <v>58843.772727125412</v>
      </c>
      <c r="Y29" s="35">
        <f>Y25*$C$29</f>
        <v>921885.77272496466</v>
      </c>
      <c r="Z29" s="61"/>
      <c r="AA29" s="35">
        <f>AA25*$C$29</f>
        <v>38279.999100014233</v>
      </c>
      <c r="AB29" s="35">
        <f>AB25*$C$29</f>
        <v>599719.98590022291</v>
      </c>
      <c r="AC29" s="61"/>
      <c r="AD29" s="35">
        <f>AD25*$C$29</f>
        <v>17716.225472903061</v>
      </c>
      <c r="AE29" s="35">
        <f>AE25*$C$29</f>
        <v>277554.19907548127</v>
      </c>
      <c r="AF29" s="61"/>
      <c r="AG29" s="35">
        <f>AG25*$C$29</f>
        <v>3717.1693296737367</v>
      </c>
      <c r="AH29" s="35">
        <f>AH25*$C$29</f>
        <v>58235.652831555199</v>
      </c>
      <c r="AI29" s="61"/>
      <c r="AJ29" s="35">
        <f>AJ25*$D$29</f>
        <v>0</v>
      </c>
      <c r="AK29" s="35">
        <f>AK25*$D$29</f>
        <v>0</v>
      </c>
      <c r="AL29" s="61"/>
      <c r="AM29" s="35">
        <f>AM25*$D$29</f>
        <v>0</v>
      </c>
      <c r="AN29" s="35">
        <f>AN25*$D$29</f>
        <v>0</v>
      </c>
      <c r="AO29" s="61"/>
      <c r="AP29" s="35">
        <f>AP25*$D$29</f>
        <v>0</v>
      </c>
      <c r="AQ29" s="35">
        <f>AQ25*$D$29</f>
        <v>0</v>
      </c>
      <c r="AR29" s="61"/>
      <c r="AS29" s="35">
        <f>AS25*$D$29</f>
        <v>0</v>
      </c>
      <c r="AT29" s="35">
        <f>AT25*$D$29</f>
        <v>0</v>
      </c>
      <c r="AU29" s="61"/>
      <c r="AV29" s="35">
        <f>AV25*$D$29</f>
        <v>0</v>
      </c>
      <c r="AW29" s="35">
        <f>AW25*$D$29</f>
        <v>0</v>
      </c>
    </row>
    <row r="30" spans="1:49" x14ac:dyDescent="0.25">
      <c r="A30" s="1" t="s">
        <v>64</v>
      </c>
      <c r="B30" s="60">
        <v>0.4</v>
      </c>
      <c r="C30" s="60">
        <v>0.4</v>
      </c>
      <c r="D30" s="60">
        <v>0.4</v>
      </c>
      <c r="F30" s="35">
        <f>F25*$B$30</f>
        <v>0</v>
      </c>
      <c r="G30" s="35">
        <f>G25*$B$30</f>
        <v>0</v>
      </c>
      <c r="H30" s="62"/>
      <c r="I30" s="35">
        <f>I25*$B$30</f>
        <v>0</v>
      </c>
      <c r="J30" s="35">
        <f>J25*$B$30</f>
        <v>0</v>
      </c>
      <c r="K30" s="62"/>
      <c r="L30" s="35">
        <f>L25*$B$30</f>
        <v>0</v>
      </c>
      <c r="M30" s="35">
        <f>M25*$B$30</f>
        <v>0</v>
      </c>
      <c r="N30" s="62"/>
      <c r="O30" s="35">
        <f>O25*$B$30</f>
        <v>0</v>
      </c>
      <c r="P30" s="35">
        <f>P25*$B$30</f>
        <v>0</v>
      </c>
      <c r="Q30" s="62"/>
      <c r="R30" s="35">
        <f>R25*$B$30</f>
        <v>32031.940417068628</v>
      </c>
      <c r="S30" s="35">
        <f>S25*$B$30</f>
        <v>501833.73320074187</v>
      </c>
      <c r="T30" s="62"/>
      <c r="U30" s="35">
        <f>U25*$C$30</f>
        <v>56719.67596731185</v>
      </c>
      <c r="V30" s="35">
        <f>V25*$C$30</f>
        <v>888608.25682121888</v>
      </c>
      <c r="W30" s="62"/>
      <c r="X30" s="35">
        <f>X25*$C$30</f>
        <v>42031.266233661008</v>
      </c>
      <c r="Y30" s="35">
        <f>Y25*$C$30</f>
        <v>658489.83766068902</v>
      </c>
      <c r="Z30" s="62"/>
      <c r="AA30" s="35">
        <f>AA25*$C$30</f>
        <v>27342.856500010166</v>
      </c>
      <c r="AB30" s="35">
        <f>AB25*$C$30</f>
        <v>428371.41850015923</v>
      </c>
      <c r="AC30" s="62"/>
      <c r="AD30" s="35">
        <f>AD25*$C$30</f>
        <v>12654.446766359328</v>
      </c>
      <c r="AE30" s="35">
        <f>AE25*$C$30</f>
        <v>198252.99933962946</v>
      </c>
      <c r="AF30" s="62"/>
      <c r="AG30" s="35">
        <f>AG25*$C$30</f>
        <v>2655.1209497669547</v>
      </c>
      <c r="AH30" s="35">
        <f>AH25*$C$30</f>
        <v>41596.894879682281</v>
      </c>
      <c r="AI30" s="62"/>
      <c r="AJ30" s="35">
        <f>AJ25*$D$30</f>
        <v>0</v>
      </c>
      <c r="AK30" s="35">
        <f>AK25*$D$30</f>
        <v>0</v>
      </c>
      <c r="AL30" s="62"/>
      <c r="AM30" s="35">
        <f>AM25*$D$30</f>
        <v>0</v>
      </c>
      <c r="AN30" s="35">
        <f>AN25*$D$30</f>
        <v>0</v>
      </c>
      <c r="AO30" s="62"/>
      <c r="AP30" s="35">
        <f>AP25*$D$30</f>
        <v>0</v>
      </c>
      <c r="AQ30" s="35">
        <f>AQ25*$D$30</f>
        <v>0</v>
      </c>
      <c r="AR30" s="62"/>
      <c r="AS30" s="35">
        <f>AS25*$D$30</f>
        <v>0</v>
      </c>
      <c r="AT30" s="35">
        <f>AT25*$D$30</f>
        <v>0</v>
      </c>
      <c r="AU30" s="62"/>
      <c r="AV30" s="35">
        <f>AV25*$D$30</f>
        <v>0</v>
      </c>
      <c r="AW30" s="35">
        <f>AW25*$D$30</f>
        <v>0</v>
      </c>
    </row>
    <row r="31" spans="1:49" x14ac:dyDescent="0.25">
      <c r="A31" s="1"/>
      <c r="B31" s="1"/>
      <c r="C31" s="1"/>
      <c r="D31" s="1"/>
      <c r="F31" s="63"/>
      <c r="G31" s="1"/>
      <c r="H31" s="1"/>
      <c r="I31" s="63"/>
      <c r="J31" s="1"/>
      <c r="K31" s="1"/>
      <c r="L31" s="63"/>
      <c r="M31" s="1"/>
      <c r="N31" s="1"/>
      <c r="O31" s="63"/>
      <c r="P31" s="1"/>
      <c r="Q31" s="1"/>
      <c r="R31" s="63"/>
      <c r="S31" s="1"/>
      <c r="T31" s="1"/>
      <c r="U31" s="63"/>
      <c r="V31" s="1"/>
      <c r="W31" s="1"/>
      <c r="X31" s="63"/>
      <c r="Y31" s="1"/>
      <c r="Z31" s="1"/>
      <c r="AA31" s="63"/>
      <c r="AB31" s="1"/>
      <c r="AC31" s="1"/>
      <c r="AD31" s="63"/>
      <c r="AE31" s="1"/>
      <c r="AF31" s="1"/>
      <c r="AG31" s="63"/>
      <c r="AH31" s="1"/>
      <c r="AI31" s="1"/>
      <c r="AJ31" s="63"/>
      <c r="AK31" s="1"/>
      <c r="AL31" s="1"/>
      <c r="AM31" s="63"/>
      <c r="AN31" s="1"/>
      <c r="AO31" s="1"/>
      <c r="AP31" s="63"/>
      <c r="AQ31" s="1"/>
      <c r="AR31" s="1"/>
      <c r="AS31" s="63"/>
      <c r="AT31" s="1"/>
      <c r="AU31" s="1"/>
      <c r="AV31" s="63"/>
      <c r="AW31" s="1"/>
    </row>
    <row r="32" spans="1:49" x14ac:dyDescent="0.25">
      <c r="A32" s="1" t="s">
        <v>65</v>
      </c>
      <c r="B32" s="56">
        <v>1.38E-2</v>
      </c>
      <c r="C32" s="56">
        <v>2.6100000000000002E-2</v>
      </c>
      <c r="D32" s="56">
        <v>5.2499999999999998E-2</v>
      </c>
      <c r="F32" s="35">
        <f t="shared" ref="F32:G34" si="0">F28*$B32</f>
        <v>0</v>
      </c>
      <c r="G32" s="35">
        <f t="shared" si="0"/>
        <v>0</v>
      </c>
      <c r="H32" s="64"/>
      <c r="I32" s="35">
        <f t="shared" ref="I32:J34" si="1">I28*$B32</f>
        <v>0</v>
      </c>
      <c r="J32" s="35">
        <f t="shared" si="1"/>
        <v>0</v>
      </c>
      <c r="K32" s="64"/>
      <c r="L32" s="35">
        <f t="shared" ref="L32:M34" si="2">L28*$B32</f>
        <v>0</v>
      </c>
      <c r="M32" s="35">
        <f t="shared" si="2"/>
        <v>0</v>
      </c>
      <c r="N32" s="64"/>
      <c r="O32" s="35">
        <f t="shared" ref="O32:P34" si="3">O28*$B32</f>
        <v>0</v>
      </c>
      <c r="P32" s="35">
        <f t="shared" si="3"/>
        <v>0</v>
      </c>
      <c r="Q32" s="64"/>
      <c r="R32" s="35">
        <f t="shared" ref="R32:S34" si="4">R28*$B32</f>
        <v>44.204077775554701</v>
      </c>
      <c r="S32" s="35">
        <f t="shared" si="4"/>
        <v>692.53055181702371</v>
      </c>
      <c r="T32" s="64"/>
      <c r="U32" s="35">
        <f t="shared" ref="U32:V34" si="5">U28*$C32</f>
        <v>148.03835427468394</v>
      </c>
      <c r="V32" s="35">
        <f t="shared" si="5"/>
        <v>2319.2675503033815</v>
      </c>
      <c r="W32" s="64"/>
      <c r="X32" s="35">
        <f t="shared" ref="X32:Y34" si="6">X28*$C32</f>
        <v>109.70160486985522</v>
      </c>
      <c r="Y32" s="35">
        <f t="shared" si="6"/>
        <v>1718.6584762943987</v>
      </c>
      <c r="Z32" s="64"/>
      <c r="AA32" s="35">
        <f t="shared" ref="AA32:AB34" si="7">AA28*$C32</f>
        <v>71.364855465026523</v>
      </c>
      <c r="AB32" s="35">
        <f t="shared" si="7"/>
        <v>1118.0494022854157</v>
      </c>
      <c r="AC32" s="64"/>
      <c r="AD32" s="35">
        <f t="shared" ref="AD32:AE34" si="8">AD28*$C32</f>
        <v>33.028106060197842</v>
      </c>
      <c r="AE32" s="35">
        <f t="shared" si="8"/>
        <v>517.44032827643298</v>
      </c>
      <c r="AF32" s="64"/>
      <c r="AG32" s="35">
        <f t="shared" ref="AG32:AH34" si="9">AG28*$C32</f>
        <v>6.9298656788917512</v>
      </c>
      <c r="AH32" s="35">
        <f t="shared" si="9"/>
        <v>108.56789563597074</v>
      </c>
      <c r="AI32" s="64"/>
      <c r="AJ32" s="35">
        <f t="shared" ref="AJ32:AK34" si="10">AJ28*$D32</f>
        <v>0</v>
      </c>
      <c r="AK32" s="35">
        <f t="shared" si="10"/>
        <v>0</v>
      </c>
      <c r="AL32" s="64"/>
      <c r="AM32" s="35">
        <f t="shared" ref="AM32:AN34" si="11">AM28*$D32</f>
        <v>0</v>
      </c>
      <c r="AN32" s="35">
        <f t="shared" si="11"/>
        <v>0</v>
      </c>
      <c r="AO32" s="64"/>
      <c r="AP32" s="35">
        <f t="shared" ref="AP32:AQ34" si="12">AP28*$D32</f>
        <v>0</v>
      </c>
      <c r="AQ32" s="35">
        <f t="shared" si="12"/>
        <v>0</v>
      </c>
      <c r="AR32" s="64"/>
      <c r="AS32" s="35">
        <f t="shared" ref="AS32:AT34" si="13">AS28*$D32</f>
        <v>0</v>
      </c>
      <c r="AT32" s="35">
        <f t="shared" si="13"/>
        <v>0</v>
      </c>
      <c r="AU32" s="64"/>
      <c r="AV32" s="35">
        <f t="shared" ref="AV32:AW34" si="14">AV28*$D32</f>
        <v>0</v>
      </c>
      <c r="AW32" s="35">
        <f t="shared" si="14"/>
        <v>0</v>
      </c>
    </row>
    <row r="33" spans="1:49" x14ac:dyDescent="0.25">
      <c r="A33" s="1" t="s">
        <v>66</v>
      </c>
      <c r="B33" s="56">
        <v>4.2799999999999998E-2</v>
      </c>
      <c r="C33" s="56">
        <v>3.7100000000000001E-2</v>
      </c>
      <c r="D33" s="56">
        <v>3.9547993430507078E-2</v>
      </c>
      <c r="F33" s="35">
        <f t="shared" si="0"/>
        <v>0</v>
      </c>
      <c r="G33" s="35">
        <f t="shared" si="0"/>
        <v>0</v>
      </c>
      <c r="H33" s="64"/>
      <c r="I33" s="35">
        <f t="shared" si="1"/>
        <v>0</v>
      </c>
      <c r="J33" s="35">
        <f t="shared" si="1"/>
        <v>0</v>
      </c>
      <c r="K33" s="64"/>
      <c r="L33" s="35">
        <f t="shared" si="2"/>
        <v>0</v>
      </c>
      <c r="M33" s="35">
        <f t="shared" si="2"/>
        <v>0</v>
      </c>
      <c r="N33" s="64"/>
      <c r="O33" s="35">
        <f t="shared" si="3"/>
        <v>0</v>
      </c>
      <c r="P33" s="35">
        <f t="shared" si="3"/>
        <v>0</v>
      </c>
      <c r="Q33" s="64"/>
      <c r="R33" s="35">
        <f t="shared" si="4"/>
        <v>1919.353869790752</v>
      </c>
      <c r="S33" s="35">
        <f t="shared" si="4"/>
        <v>30069.87729338845</v>
      </c>
      <c r="T33" s="64"/>
      <c r="U33" s="35">
        <f t="shared" si="5"/>
        <v>2946.0199697421776</v>
      </c>
      <c r="V33" s="35">
        <f t="shared" si="5"/>
        <v>46154.312859294114</v>
      </c>
      <c r="W33" s="64"/>
      <c r="X33" s="35">
        <f t="shared" si="6"/>
        <v>2183.1039681763527</v>
      </c>
      <c r="Y33" s="35">
        <f t="shared" si="6"/>
        <v>34201.962168096186</v>
      </c>
      <c r="Z33" s="64"/>
      <c r="AA33" s="35">
        <f t="shared" si="7"/>
        <v>1420.1879666105281</v>
      </c>
      <c r="AB33" s="35">
        <f t="shared" si="7"/>
        <v>22249.61147689827</v>
      </c>
      <c r="AC33" s="64"/>
      <c r="AD33" s="35">
        <f t="shared" si="8"/>
        <v>657.27196504470362</v>
      </c>
      <c r="AE33" s="35">
        <f t="shared" si="8"/>
        <v>10297.260785700355</v>
      </c>
      <c r="AF33" s="64"/>
      <c r="AG33" s="35">
        <f t="shared" si="9"/>
        <v>137.90698213089564</v>
      </c>
      <c r="AH33" s="35">
        <f t="shared" si="9"/>
        <v>2160.5427200506979</v>
      </c>
      <c r="AI33" s="64"/>
      <c r="AJ33" s="35">
        <f t="shared" si="10"/>
        <v>0</v>
      </c>
      <c r="AK33" s="35">
        <f t="shared" si="10"/>
        <v>0</v>
      </c>
      <c r="AL33" s="64"/>
      <c r="AM33" s="35">
        <f t="shared" si="11"/>
        <v>0</v>
      </c>
      <c r="AN33" s="35">
        <f t="shared" si="11"/>
        <v>0</v>
      </c>
      <c r="AO33" s="64"/>
      <c r="AP33" s="35">
        <f t="shared" si="12"/>
        <v>0</v>
      </c>
      <c r="AQ33" s="35">
        <f t="shared" si="12"/>
        <v>0</v>
      </c>
      <c r="AR33" s="64"/>
      <c r="AS33" s="35">
        <f t="shared" si="13"/>
        <v>0</v>
      </c>
      <c r="AT33" s="35">
        <f t="shared" si="13"/>
        <v>0</v>
      </c>
      <c r="AU33" s="64"/>
      <c r="AV33" s="35">
        <f t="shared" si="14"/>
        <v>0</v>
      </c>
      <c r="AW33" s="35">
        <f>AW29*$D33</f>
        <v>0</v>
      </c>
    </row>
    <row r="34" spans="1:49" x14ac:dyDescent="0.25">
      <c r="A34" s="1" t="s">
        <v>67</v>
      </c>
      <c r="B34" s="56">
        <v>9.2999999999999999E-2</v>
      </c>
      <c r="C34" s="56">
        <v>8.5199999999999998E-2</v>
      </c>
      <c r="D34" s="56">
        <v>9.3600000000000003E-2</v>
      </c>
      <c r="F34" s="35">
        <f t="shared" si="0"/>
        <v>0</v>
      </c>
      <c r="G34" s="35">
        <f t="shared" si="0"/>
        <v>0</v>
      </c>
      <c r="H34" s="64"/>
      <c r="I34" s="35">
        <f t="shared" si="1"/>
        <v>0</v>
      </c>
      <c r="J34" s="35">
        <f t="shared" si="1"/>
        <v>0</v>
      </c>
      <c r="K34" s="64"/>
      <c r="L34" s="35">
        <f t="shared" si="2"/>
        <v>0</v>
      </c>
      <c r="M34" s="35">
        <f t="shared" si="2"/>
        <v>0</v>
      </c>
      <c r="N34" s="64"/>
      <c r="O34" s="35">
        <f t="shared" si="3"/>
        <v>0</v>
      </c>
      <c r="P34" s="35">
        <f t="shared" si="3"/>
        <v>0</v>
      </c>
      <c r="Q34" s="64"/>
      <c r="R34" s="35">
        <f t="shared" si="4"/>
        <v>2978.9704587873825</v>
      </c>
      <c r="S34" s="35">
        <f t="shared" si="4"/>
        <v>46670.537187668997</v>
      </c>
      <c r="T34" s="64"/>
      <c r="U34" s="35">
        <f t="shared" si="5"/>
        <v>4832.5163924149692</v>
      </c>
      <c r="V34" s="35">
        <f t="shared" si="5"/>
        <v>75709.423481167847</v>
      </c>
      <c r="W34" s="64"/>
      <c r="X34" s="35">
        <f t="shared" si="6"/>
        <v>3581.0638831079177</v>
      </c>
      <c r="Y34" s="35">
        <f t="shared" si="6"/>
        <v>56103.334168690701</v>
      </c>
      <c r="Z34" s="64"/>
      <c r="AA34" s="35">
        <f t="shared" si="7"/>
        <v>2329.6113738008662</v>
      </c>
      <c r="AB34" s="35">
        <f t="shared" si="7"/>
        <v>36497.244856213569</v>
      </c>
      <c r="AC34" s="64"/>
      <c r="AD34" s="35">
        <f t="shared" si="8"/>
        <v>1078.1588644938147</v>
      </c>
      <c r="AE34" s="35">
        <f t="shared" si="8"/>
        <v>16891.15554373643</v>
      </c>
      <c r="AF34" s="64"/>
      <c r="AG34" s="35">
        <f t="shared" si="9"/>
        <v>226.21630492014452</v>
      </c>
      <c r="AH34" s="35">
        <f t="shared" si="9"/>
        <v>3544.0554437489304</v>
      </c>
      <c r="AI34" s="64"/>
      <c r="AJ34" s="35">
        <f t="shared" si="10"/>
        <v>0</v>
      </c>
      <c r="AK34" s="35">
        <f t="shared" si="10"/>
        <v>0</v>
      </c>
      <c r="AL34" s="64"/>
      <c r="AM34" s="35">
        <f t="shared" si="11"/>
        <v>0</v>
      </c>
      <c r="AN34" s="35">
        <f t="shared" si="11"/>
        <v>0</v>
      </c>
      <c r="AO34" s="64"/>
      <c r="AP34" s="35">
        <f t="shared" si="12"/>
        <v>0</v>
      </c>
      <c r="AQ34" s="35">
        <f t="shared" si="12"/>
        <v>0</v>
      </c>
      <c r="AR34" s="64"/>
      <c r="AS34" s="35">
        <f t="shared" si="13"/>
        <v>0</v>
      </c>
      <c r="AT34" s="35">
        <f t="shared" si="13"/>
        <v>0</v>
      </c>
      <c r="AU34" s="64"/>
      <c r="AV34" s="35">
        <f t="shared" si="14"/>
        <v>0</v>
      </c>
      <c r="AW34" s="35">
        <f t="shared" si="14"/>
        <v>0</v>
      </c>
    </row>
    <row r="35" spans="1:49" x14ac:dyDescent="0.25">
      <c r="A35" s="65" t="s">
        <v>68</v>
      </c>
      <c r="B35" s="65"/>
      <c r="C35" s="1"/>
      <c r="D35" s="1"/>
      <c r="E35" s="1"/>
      <c r="F35" s="66">
        <f>SUM(F32:F34)</f>
        <v>0</v>
      </c>
      <c r="G35" s="66">
        <f>SUM(G32:G34)</f>
        <v>0</v>
      </c>
      <c r="H35" s="1"/>
      <c r="I35" s="66">
        <f>SUM(I32:I34)</f>
        <v>0</v>
      </c>
      <c r="J35" s="66">
        <f>SUM(J32:J34)</f>
        <v>0</v>
      </c>
      <c r="K35" s="1"/>
      <c r="L35" s="66">
        <f>SUM(L32:L34)</f>
        <v>0</v>
      </c>
      <c r="M35" s="66">
        <f>SUM(M32:M34)</f>
        <v>0</v>
      </c>
      <c r="N35" s="1"/>
      <c r="O35" s="66">
        <f>SUM(O32:O34)</f>
        <v>0</v>
      </c>
      <c r="P35" s="66">
        <f>SUM(P32:P34)</f>
        <v>0</v>
      </c>
      <c r="Q35" s="1"/>
      <c r="R35" s="66">
        <f>SUM(R32:R34)</f>
        <v>4942.5284063536892</v>
      </c>
      <c r="S35" s="66">
        <f>SUM(S32:S34)</f>
        <v>77432.945032874472</v>
      </c>
      <c r="T35" s="1"/>
      <c r="U35" s="66">
        <f>SUM(U32:U34)</f>
        <v>7926.5747164318309</v>
      </c>
      <c r="V35" s="66">
        <f>SUM(V32:V34)</f>
        <v>124183.00389076534</v>
      </c>
      <c r="W35" s="1"/>
      <c r="X35" s="66">
        <f>SUM(X32:X34)</f>
        <v>5873.8694561541251</v>
      </c>
      <c r="Y35" s="66">
        <f>SUM(Y32:Y34)</f>
        <v>92023.954813081276</v>
      </c>
      <c r="Z35" s="1"/>
      <c r="AA35" s="66">
        <f>SUM(AA32:AA34)</f>
        <v>3821.1641958764208</v>
      </c>
      <c r="AB35" s="66">
        <f>SUM(AB32:AB34)</f>
        <v>59864.905735397253</v>
      </c>
      <c r="AC35" s="1"/>
      <c r="AD35" s="66">
        <f>SUM(AD32:AD34)</f>
        <v>1768.4589355987162</v>
      </c>
      <c r="AE35" s="66">
        <f>SUM(AE32:AE34)</f>
        <v>27705.856657713215</v>
      </c>
      <c r="AF35" s="1"/>
      <c r="AG35" s="66">
        <f>SUM(AG32:AG34)</f>
        <v>371.05315272993192</v>
      </c>
      <c r="AH35" s="66">
        <f>SUM(AH32:AH34)</f>
        <v>5813.166059435599</v>
      </c>
      <c r="AI35" s="1"/>
      <c r="AJ35" s="66">
        <f>SUM(AJ32:AJ34)</f>
        <v>0</v>
      </c>
      <c r="AK35" s="66">
        <f>SUM(AK32:AK34)</f>
        <v>0</v>
      </c>
      <c r="AL35" s="1"/>
      <c r="AM35" s="66">
        <f>SUM(AM32:AM34)</f>
        <v>0</v>
      </c>
      <c r="AN35" s="66">
        <f>SUM(AN32:AN34)</f>
        <v>0</v>
      </c>
      <c r="AO35" s="1"/>
      <c r="AP35" s="66">
        <f>SUM(AP32:AP34)</f>
        <v>0</v>
      </c>
      <c r="AQ35" s="66">
        <f>SUM(AQ32:AQ34)</f>
        <v>0</v>
      </c>
      <c r="AR35" s="1"/>
      <c r="AS35" s="66">
        <f>SUM(AS32:AS34)</f>
        <v>0</v>
      </c>
      <c r="AT35" s="66">
        <f>SUM(AT32:AT34)</f>
        <v>0</v>
      </c>
      <c r="AU35" s="1"/>
      <c r="AV35" s="66">
        <f>SUM(AV32:AV34)</f>
        <v>0</v>
      </c>
      <c r="AW35" s="66">
        <f>SUM(AW32:AW34)</f>
        <v>0</v>
      </c>
    </row>
    <row r="36" spans="1:49"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49" x14ac:dyDescent="0.25">
      <c r="A37" s="1" t="s">
        <v>69</v>
      </c>
      <c r="B37" s="1"/>
      <c r="C37" s="1"/>
      <c r="D37" s="1"/>
      <c r="E37" s="1"/>
      <c r="F37" s="67">
        <f>F21+F22</f>
        <v>0</v>
      </c>
      <c r="G37" s="35">
        <f>G22</f>
        <v>0</v>
      </c>
      <c r="H37" s="1"/>
      <c r="I37" s="67">
        <f>I21+I22</f>
        <v>0</v>
      </c>
      <c r="J37" s="35">
        <f>J22</f>
        <v>0</v>
      </c>
      <c r="K37" s="1"/>
      <c r="L37" s="67">
        <f>L21+L22</f>
        <v>0</v>
      </c>
      <c r="M37" s="35">
        <f>M22</f>
        <v>0</v>
      </c>
      <c r="N37" s="1"/>
      <c r="O37" s="67">
        <f>O21+O22</f>
        <v>0</v>
      </c>
      <c r="P37" s="35">
        <f>P22</f>
        <v>0</v>
      </c>
      <c r="Q37" s="1"/>
      <c r="R37" s="67">
        <f>R21+R22</f>
        <v>0</v>
      </c>
      <c r="S37" s="35">
        <f>S22</f>
        <v>0</v>
      </c>
      <c r="T37" s="1"/>
      <c r="U37" s="67">
        <f>U21+U22</f>
        <v>0</v>
      </c>
      <c r="V37" s="35">
        <f>V22</f>
        <v>0</v>
      </c>
      <c r="W37" s="1"/>
      <c r="X37" s="67">
        <f>X21+X22</f>
        <v>0</v>
      </c>
      <c r="Y37" s="35">
        <f>Y22</f>
        <v>0</v>
      </c>
      <c r="Z37" s="1"/>
      <c r="AA37" s="67">
        <f>AA21+AA22</f>
        <v>0</v>
      </c>
      <c r="AB37" s="35">
        <f>AB22</f>
        <v>0</v>
      </c>
      <c r="AC37" s="1"/>
      <c r="AD37" s="67">
        <f>AD21+AD22</f>
        <v>0</v>
      </c>
      <c r="AE37" s="35">
        <f>AE22</f>
        <v>0</v>
      </c>
      <c r="AF37" s="1"/>
      <c r="AG37" s="67">
        <f>AG21+AG22</f>
        <v>0</v>
      </c>
      <c r="AH37" s="35">
        <f>AH22</f>
        <v>0</v>
      </c>
      <c r="AI37" s="1"/>
      <c r="AJ37" s="67">
        <f>AJ21+AJ22</f>
        <v>0</v>
      </c>
      <c r="AK37" s="35">
        <f>AK22</f>
        <v>0</v>
      </c>
      <c r="AL37" s="1"/>
      <c r="AM37" s="67">
        <f>AM21+AM22</f>
        <v>0</v>
      </c>
      <c r="AN37" s="35">
        <f>AN22</f>
        <v>0</v>
      </c>
      <c r="AO37" s="1"/>
      <c r="AP37" s="67">
        <f>AP21+AP22</f>
        <v>0</v>
      </c>
      <c r="AQ37" s="35">
        <f>AQ22</f>
        <v>0</v>
      </c>
      <c r="AR37" s="1"/>
      <c r="AS37" s="67">
        <f>AS21+AS22</f>
        <v>0</v>
      </c>
      <c r="AT37" s="35">
        <f>AT22</f>
        <v>0</v>
      </c>
      <c r="AU37" s="1"/>
      <c r="AV37" s="67">
        <f>AV21+AV22</f>
        <v>0</v>
      </c>
      <c r="AW37" s="35">
        <f>AW22</f>
        <v>0</v>
      </c>
    </row>
    <row r="38" spans="1:49" x14ac:dyDescent="0.25">
      <c r="A38" s="1" t="s">
        <v>70</v>
      </c>
      <c r="B38" s="1"/>
      <c r="C38" s="37"/>
      <c r="D38" s="37"/>
      <c r="E38" s="48">
        <f>+F77+F78</f>
        <v>0</v>
      </c>
      <c r="F38" s="35">
        <f>E38*F$19</f>
        <v>0</v>
      </c>
      <c r="G38" s="35">
        <f>E38*G$19</f>
        <v>0</v>
      </c>
      <c r="H38" s="48">
        <f>+G77+G78</f>
        <v>0</v>
      </c>
      <c r="I38" s="35">
        <f>H38*I$19</f>
        <v>0</v>
      </c>
      <c r="J38" s="35">
        <f>H38*J$19</f>
        <v>0</v>
      </c>
      <c r="K38" s="48">
        <f>+H77+H78</f>
        <v>0</v>
      </c>
      <c r="L38" s="35">
        <f>K38*L$19</f>
        <v>0</v>
      </c>
      <c r="M38" s="35">
        <f>K38*M$19</f>
        <v>0</v>
      </c>
      <c r="N38" s="48">
        <f>+I77+I78</f>
        <v>0</v>
      </c>
      <c r="O38" s="35">
        <f>N38*O$19</f>
        <v>0</v>
      </c>
      <c r="P38" s="35">
        <f>N38*P$19</f>
        <v>0</v>
      </c>
      <c r="Q38" s="48">
        <f>+J77+J78</f>
        <v>306008.53611772571</v>
      </c>
      <c r="R38" s="35">
        <f>Q38*R$19</f>
        <v>18360.512167063542</v>
      </c>
      <c r="S38" s="35">
        <f>Q38*S$19</f>
        <v>287648.02395066217</v>
      </c>
      <c r="T38" s="48">
        <f>+K77+K78</f>
        <v>612017.07223545143</v>
      </c>
      <c r="U38" s="35">
        <f>T38*U$19</f>
        <v>36721.024334127083</v>
      </c>
      <c r="V38" s="35">
        <f>T38*V$19</f>
        <v>575296.04790132435</v>
      </c>
      <c r="W38" s="48">
        <f>+L77+L78</f>
        <v>612017.07223545143</v>
      </c>
      <c r="X38" s="35">
        <f>W38*X$19</f>
        <v>36721.024334127083</v>
      </c>
      <c r="Y38" s="35">
        <f>W38*Y$19</f>
        <v>575296.04790132435</v>
      </c>
      <c r="Z38" s="48">
        <f>+M77+M78</f>
        <v>612017.07223545143</v>
      </c>
      <c r="AA38" s="35">
        <f>Z38*AA$19</f>
        <v>36721.024334127083</v>
      </c>
      <c r="AB38" s="35">
        <f>Z38*AB$19</f>
        <v>575296.04790132435</v>
      </c>
      <c r="AC38" s="48">
        <f>+N77+N78</f>
        <v>612017.07223545143</v>
      </c>
      <c r="AD38" s="35">
        <f>AC38*AD$19</f>
        <v>36721.024334127083</v>
      </c>
      <c r="AE38" s="35">
        <f>AC38*AE$19</f>
        <v>575296.04790132435</v>
      </c>
      <c r="AF38" s="48">
        <f>+O77+O78</f>
        <v>221260.0791472462</v>
      </c>
      <c r="AG38" s="35">
        <f>AF38*AG$19</f>
        <v>13275.604748834772</v>
      </c>
      <c r="AH38" s="35">
        <f>AF38*AH$19</f>
        <v>207984.4743984114</v>
      </c>
      <c r="AI38" s="48">
        <f>+P77+P78</f>
        <v>0</v>
      </c>
      <c r="AJ38" s="35">
        <f>AI38*AJ$19</f>
        <v>0</v>
      </c>
      <c r="AK38" s="35">
        <f>AI38*AK$19</f>
        <v>0</v>
      </c>
      <c r="AL38" s="48">
        <f>+Q77+Q78</f>
        <v>0</v>
      </c>
      <c r="AM38" s="35">
        <f>AL38*AM$19</f>
        <v>0</v>
      </c>
      <c r="AN38" s="35">
        <f>AL38*AN$19</f>
        <v>0</v>
      </c>
      <c r="AO38" s="48">
        <f>+R77+R78</f>
        <v>0</v>
      </c>
      <c r="AP38" s="35">
        <f>AO38*AP$19</f>
        <v>0</v>
      </c>
      <c r="AQ38" s="35">
        <f>AO38*AQ$19</f>
        <v>0</v>
      </c>
      <c r="AR38" s="48">
        <f>+S77+S78</f>
        <v>0</v>
      </c>
      <c r="AS38" s="35">
        <f>AR38*AS$19</f>
        <v>0</v>
      </c>
      <c r="AT38" s="35">
        <f>AR38*AT$19</f>
        <v>0</v>
      </c>
      <c r="AU38" s="48">
        <f>+T77+T78</f>
        <v>0</v>
      </c>
      <c r="AV38" s="35">
        <f>AU38*AV$19</f>
        <v>0</v>
      </c>
      <c r="AW38" s="35">
        <f>AU38*AW$19</f>
        <v>0</v>
      </c>
    </row>
    <row r="39" spans="1:49" x14ac:dyDescent="0.25">
      <c r="A39" s="1" t="s">
        <v>71</v>
      </c>
      <c r="B39" s="1"/>
      <c r="C39" s="37"/>
      <c r="D39" s="37"/>
      <c r="E39" s="1"/>
      <c r="F39" s="48">
        <f>+F66</f>
        <v>0</v>
      </c>
      <c r="G39" s="48">
        <f>+G66</f>
        <v>0</v>
      </c>
      <c r="H39" s="1"/>
      <c r="I39" s="48">
        <f>+I66</f>
        <v>0</v>
      </c>
      <c r="J39" s="48">
        <f>+J66</f>
        <v>0</v>
      </c>
      <c r="K39" s="1"/>
      <c r="L39" s="48">
        <f>+L66</f>
        <v>0</v>
      </c>
      <c r="M39" s="48">
        <f>+M66</f>
        <v>0</v>
      </c>
      <c r="N39" s="1"/>
      <c r="O39" s="48">
        <f>+O66</f>
        <v>0</v>
      </c>
      <c r="P39" s="48">
        <f>+P66</f>
        <v>0</v>
      </c>
      <c r="Q39" s="1"/>
      <c r="R39" s="48">
        <f>+R66</f>
        <v>-24452.98578361635</v>
      </c>
      <c r="S39" s="48">
        <f>+S66</f>
        <v>-383096.77727665612</v>
      </c>
      <c r="T39" s="1"/>
      <c r="U39" s="48">
        <f>+U66</f>
        <v>-17164.924019421589</v>
      </c>
      <c r="V39" s="48">
        <f>+V66</f>
        <v>-268917.14297093824</v>
      </c>
      <c r="W39" s="37"/>
      <c r="X39" s="48">
        <f>+X66</f>
        <v>14530.684867438471</v>
      </c>
      <c r="Y39" s="48">
        <f>+Y66</f>
        <v>227647.39625653607</v>
      </c>
      <c r="Z39" s="37"/>
      <c r="AA39" s="48">
        <f>+AA66</f>
        <v>14079.480901497833</v>
      </c>
      <c r="AB39" s="48">
        <f>+AB66</f>
        <v>220578.53412346609</v>
      </c>
      <c r="AC39" s="37"/>
      <c r="AD39" s="48">
        <f>+AD66</f>
        <v>13628.276935557196</v>
      </c>
      <c r="AE39" s="48">
        <f>+AE66</f>
        <v>213509.67199039605</v>
      </c>
      <c r="AF39" s="37"/>
      <c r="AG39" s="48">
        <f>+AG66</f>
        <v>4868.0035091769432</v>
      </c>
      <c r="AH39" s="48">
        <f>+AH66</f>
        <v>76265.388310438764</v>
      </c>
      <c r="AI39" s="37"/>
      <c r="AJ39" s="48">
        <f>+AJ66</f>
        <v>0</v>
      </c>
      <c r="AK39" s="48">
        <f>+AK66</f>
        <v>0</v>
      </c>
      <c r="AL39" s="37"/>
      <c r="AM39" s="48">
        <f>+AM66</f>
        <v>0</v>
      </c>
      <c r="AN39" s="48">
        <f>+AN66</f>
        <v>0</v>
      </c>
      <c r="AO39" s="37"/>
      <c r="AP39" s="48">
        <f>+AP66</f>
        <v>0</v>
      </c>
      <c r="AQ39" s="48">
        <f>+AQ66</f>
        <v>0</v>
      </c>
      <c r="AR39" s="37"/>
      <c r="AS39" s="48">
        <f>+AS66</f>
        <v>0</v>
      </c>
      <c r="AT39" s="48">
        <f>+AT66</f>
        <v>0</v>
      </c>
      <c r="AU39" s="37"/>
      <c r="AV39" s="48">
        <f>+AV66</f>
        <v>0</v>
      </c>
      <c r="AW39" s="48">
        <f>+AW66</f>
        <v>0</v>
      </c>
    </row>
    <row r="40" spans="1:49"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49" ht="15.75" thickBot="1" x14ac:dyDescent="0.3">
      <c r="A41" s="3" t="s">
        <v>72</v>
      </c>
      <c r="B41" s="3"/>
      <c r="C41" s="1"/>
      <c r="D41" s="1"/>
      <c r="E41" s="1"/>
      <c r="F41" s="68">
        <f>SUM(F35:F39)</f>
        <v>0</v>
      </c>
      <c r="G41" s="68">
        <f>SUM(G35:G39)</f>
        <v>0</v>
      </c>
      <c r="H41" s="1"/>
      <c r="I41" s="68">
        <f>SUM(I35:I39)</f>
        <v>0</v>
      </c>
      <c r="J41" s="68">
        <f>SUM(J35:J39)</f>
        <v>0</v>
      </c>
      <c r="K41" s="1"/>
      <c r="L41" s="68">
        <f>SUM(L35:L39)</f>
        <v>0</v>
      </c>
      <c r="M41" s="68">
        <f>SUM(M35:M39)</f>
        <v>0</v>
      </c>
      <c r="N41" s="1"/>
      <c r="O41" s="68">
        <f>SUM(O35:O39)</f>
        <v>0</v>
      </c>
      <c r="P41" s="68">
        <f>SUM(P35:P39)</f>
        <v>0</v>
      </c>
      <c r="Q41" s="1"/>
      <c r="R41" s="68">
        <f>SUM(R35:R39)</f>
        <v>-1149.9452101991192</v>
      </c>
      <c r="S41" s="68">
        <f>SUM(S35:S39)</f>
        <v>-18015.80829311948</v>
      </c>
      <c r="T41" s="1"/>
      <c r="U41" s="68">
        <f>SUM(U35:U39)</f>
        <v>27482.675031137325</v>
      </c>
      <c r="V41" s="68">
        <f>SUM(V35:V39)</f>
        <v>430561.90882115148</v>
      </c>
      <c r="W41" s="1"/>
      <c r="X41" s="68">
        <f>SUM(X35:X39)</f>
        <v>57125.578657719685</v>
      </c>
      <c r="Y41" s="68">
        <f>SUM(Y35:Y39)</f>
        <v>894967.39897094178</v>
      </c>
      <c r="Z41" s="1"/>
      <c r="AA41" s="68">
        <f>SUM(AA35:AA39)</f>
        <v>54621.669431501337</v>
      </c>
      <c r="AB41" s="68">
        <f>SUM(AB35:AB39)</f>
        <v>855739.48776018771</v>
      </c>
      <c r="AC41" s="1"/>
      <c r="AD41" s="68">
        <f>SUM(AD35:AD39)</f>
        <v>52117.760205282997</v>
      </c>
      <c r="AE41" s="68">
        <f>SUM(AE35:AE39)</f>
        <v>816511.57654943364</v>
      </c>
      <c r="AF41" s="1"/>
      <c r="AG41" s="68">
        <f>SUM(AG35:AG39)</f>
        <v>18514.661410741646</v>
      </c>
      <c r="AH41" s="68">
        <f>SUM(AH35:AH39)</f>
        <v>290063.02876828576</v>
      </c>
      <c r="AI41" s="1"/>
      <c r="AJ41" s="68">
        <f>SUM(AJ35:AJ39)</f>
        <v>0</v>
      </c>
      <c r="AK41" s="68">
        <f>SUM(AK35:AK39)</f>
        <v>0</v>
      </c>
      <c r="AL41" s="1"/>
      <c r="AM41" s="68">
        <f>SUM(AM35:AM39)</f>
        <v>0</v>
      </c>
      <c r="AN41" s="68">
        <f>SUM(AN35:AN39)</f>
        <v>0</v>
      </c>
      <c r="AO41" s="1"/>
      <c r="AP41" s="68">
        <f>SUM(AP35:AP39)</f>
        <v>0</v>
      </c>
      <c r="AQ41" s="68">
        <f>SUM(AQ35:AQ39)</f>
        <v>0</v>
      </c>
      <c r="AR41" s="1"/>
      <c r="AS41" s="68">
        <f>SUM(AS35:AS39)</f>
        <v>0</v>
      </c>
      <c r="AT41" s="68">
        <f>SUM(AT35:AT39)</f>
        <v>0</v>
      </c>
      <c r="AU41" s="1"/>
      <c r="AV41" s="68">
        <f>SUM(AV35:AV39)</f>
        <v>0</v>
      </c>
      <c r="AW41" s="68">
        <f>SUM(AW35:AW39)</f>
        <v>0</v>
      </c>
    </row>
    <row r="42" spans="1:49" x14ac:dyDescent="0.25">
      <c r="A42" s="1"/>
      <c r="B42" s="1"/>
      <c r="C42" s="69"/>
      <c r="D42" s="69"/>
      <c r="E42" s="1"/>
      <c r="F42" s="35"/>
      <c r="G42" s="35"/>
      <c r="H42" s="1"/>
      <c r="I42" s="35"/>
      <c r="J42" s="35"/>
      <c r="K42" s="1"/>
      <c r="L42" s="35"/>
      <c r="M42" s="35"/>
      <c r="N42" s="1"/>
      <c r="O42" s="35"/>
      <c r="P42" s="35"/>
      <c r="Q42" s="1"/>
      <c r="R42" s="35"/>
      <c r="S42" s="35"/>
      <c r="T42" s="1"/>
      <c r="U42" s="35"/>
      <c r="V42" s="35"/>
      <c r="W42" s="1"/>
      <c r="X42" s="35"/>
      <c r="Y42" s="35"/>
      <c r="Z42" s="1"/>
      <c r="AA42" s="35"/>
      <c r="AB42" s="35"/>
      <c r="AC42" s="1"/>
      <c r="AD42" s="35"/>
      <c r="AE42" s="35"/>
      <c r="AF42" s="1"/>
      <c r="AG42" s="35"/>
      <c r="AH42" s="35"/>
      <c r="AI42" s="1"/>
      <c r="AJ42" s="35"/>
      <c r="AK42" s="35"/>
      <c r="AL42" s="1"/>
      <c r="AM42" s="35"/>
      <c r="AN42" s="35"/>
      <c r="AO42" s="1"/>
      <c r="AP42" s="35"/>
      <c r="AQ42" s="35"/>
      <c r="AR42" s="1"/>
      <c r="AS42" s="35"/>
      <c r="AT42" s="35"/>
      <c r="AU42" s="1"/>
      <c r="AV42" s="35"/>
      <c r="AW42" s="35"/>
    </row>
    <row r="43" spans="1:49" x14ac:dyDescent="0.25">
      <c r="A43" s="1"/>
      <c r="B43" s="1"/>
      <c r="C43" s="70"/>
      <c r="D43" s="70"/>
      <c r="E43" s="1"/>
      <c r="F43" s="35"/>
      <c r="G43" s="1"/>
      <c r="H43" s="1"/>
      <c r="I43" s="35"/>
      <c r="J43" s="1"/>
      <c r="K43" s="1"/>
      <c r="L43" s="35"/>
      <c r="M43" s="1"/>
      <c r="N43" s="1"/>
      <c r="O43" s="35"/>
      <c r="P43" s="1"/>
      <c r="Q43" s="1"/>
      <c r="R43" s="35"/>
      <c r="S43" s="1"/>
      <c r="T43" s="1"/>
      <c r="U43" s="35"/>
      <c r="V43" s="1"/>
      <c r="W43" s="35"/>
      <c r="X43" s="1"/>
      <c r="Y43" s="35"/>
      <c r="Z43" s="35"/>
      <c r="AA43" s="1"/>
      <c r="AB43" s="35"/>
      <c r="AC43" s="35"/>
      <c r="AD43" s="1"/>
      <c r="AE43" s="35"/>
      <c r="AF43" s="35"/>
      <c r="AG43" s="1"/>
      <c r="AH43" s="35"/>
      <c r="AI43" s="35"/>
      <c r="AJ43" s="1"/>
      <c r="AK43" s="35"/>
      <c r="AL43" s="35"/>
      <c r="AM43" s="1"/>
      <c r="AN43" s="35"/>
      <c r="AO43" s="35"/>
      <c r="AP43" s="1"/>
      <c r="AQ43" s="35"/>
      <c r="AR43" s="35"/>
      <c r="AS43" s="1"/>
      <c r="AT43" s="35"/>
      <c r="AU43" s="35"/>
      <c r="AV43" s="1"/>
      <c r="AW43" s="35"/>
    </row>
    <row r="44" spans="1:49" x14ac:dyDescent="0.25">
      <c r="A44" s="1" t="s">
        <v>73</v>
      </c>
      <c r="B44" s="1"/>
      <c r="C44" s="70"/>
      <c r="D44" s="70"/>
      <c r="E44" s="1"/>
      <c r="F44" s="35"/>
      <c r="G44" s="66">
        <f>G41</f>
        <v>0</v>
      </c>
      <c r="H44" s="1"/>
      <c r="I44" s="35"/>
      <c r="J44" s="66">
        <f>J41</f>
        <v>0</v>
      </c>
      <c r="K44" s="1"/>
      <c r="L44" s="35"/>
      <c r="M44" s="66">
        <f>M41</f>
        <v>0</v>
      </c>
      <c r="N44" s="1"/>
      <c r="O44" s="35"/>
      <c r="P44" s="66">
        <f>P41</f>
        <v>0</v>
      </c>
      <c r="Q44" s="1"/>
      <c r="R44" s="35"/>
      <c r="S44" s="66">
        <f>S41</f>
        <v>-18015.80829311948</v>
      </c>
      <c r="T44" s="1"/>
      <c r="U44" s="35"/>
      <c r="V44" s="66">
        <f>V41</f>
        <v>430561.90882115148</v>
      </c>
      <c r="W44" s="35"/>
      <c r="X44" s="1"/>
      <c r="Y44" s="66">
        <f>Y41</f>
        <v>894967.39897094178</v>
      </c>
      <c r="Z44" s="35"/>
      <c r="AA44" s="1"/>
      <c r="AB44" s="66">
        <f>AB41</f>
        <v>855739.48776018771</v>
      </c>
      <c r="AC44" s="35"/>
      <c r="AD44" s="1"/>
      <c r="AE44" s="66">
        <f>AE41</f>
        <v>816511.57654943364</v>
      </c>
      <c r="AF44" s="35"/>
      <c r="AG44" s="1"/>
      <c r="AH44" s="66">
        <f>AH41</f>
        <v>290063.02876828576</v>
      </c>
      <c r="AI44" s="35"/>
      <c r="AJ44" s="1"/>
      <c r="AK44" s="66">
        <f>AK41</f>
        <v>0</v>
      </c>
      <c r="AL44" s="35"/>
      <c r="AM44" s="1"/>
      <c r="AN44" s="66">
        <f>AN41</f>
        <v>0</v>
      </c>
      <c r="AO44" s="35"/>
      <c r="AP44" s="1"/>
      <c r="AQ44" s="66">
        <f>AQ41</f>
        <v>0</v>
      </c>
      <c r="AR44" s="35"/>
      <c r="AS44" s="1"/>
      <c r="AT44" s="66">
        <f>AT41</f>
        <v>0</v>
      </c>
      <c r="AU44" s="35"/>
      <c r="AV44" s="1"/>
      <c r="AW44" s="66">
        <f>AW41</f>
        <v>0</v>
      </c>
    </row>
    <row r="45" spans="1:49" x14ac:dyDescent="0.25">
      <c r="A45" s="1"/>
      <c r="B45" s="1"/>
      <c r="C45" s="72"/>
      <c r="D45" s="72"/>
      <c r="E45" s="1"/>
      <c r="F45" s="73"/>
      <c r="G45" s="1"/>
      <c r="H45" s="1"/>
      <c r="I45" s="73"/>
      <c r="J45" s="1"/>
      <c r="K45" s="1"/>
      <c r="L45" s="73"/>
      <c r="M45" s="1"/>
      <c r="N45" s="1"/>
      <c r="O45" s="73"/>
      <c r="P45" s="1"/>
      <c r="Q45" s="1"/>
      <c r="R45" s="73"/>
      <c r="S45" s="1"/>
      <c r="T45" s="1"/>
      <c r="U45" s="73"/>
      <c r="V45" s="1"/>
      <c r="W45" s="1"/>
      <c r="X45" s="74"/>
      <c r="Y45" s="1"/>
      <c r="Z45" s="1"/>
      <c r="AA45" s="74"/>
      <c r="AB45" s="1"/>
      <c r="AC45" s="1"/>
      <c r="AD45" s="74"/>
      <c r="AE45" s="1"/>
      <c r="AF45" s="1"/>
      <c r="AG45" s="74"/>
      <c r="AH45" s="1"/>
      <c r="AI45" s="1"/>
      <c r="AJ45" s="74"/>
      <c r="AK45" s="1"/>
      <c r="AL45" s="1"/>
      <c r="AM45" s="74"/>
      <c r="AN45" s="1"/>
      <c r="AO45" s="1"/>
      <c r="AP45" s="74"/>
      <c r="AQ45" s="1"/>
      <c r="AR45" s="1"/>
      <c r="AS45" s="74"/>
      <c r="AT45" s="1"/>
      <c r="AU45" s="1"/>
      <c r="AV45" s="74"/>
      <c r="AW45" s="1"/>
    </row>
    <row r="46" spans="1:49" x14ac:dyDescent="0.25">
      <c r="A46" s="1" t="s">
        <v>74</v>
      </c>
      <c r="B46" s="1"/>
      <c r="C46" s="1"/>
      <c r="D46" s="1"/>
      <c r="E46" s="48"/>
      <c r="F46" s="48"/>
      <c r="G46" s="66">
        <f>G44/12</f>
        <v>0</v>
      </c>
      <c r="H46" s="48"/>
      <c r="I46" s="48"/>
      <c r="J46" s="66">
        <f>J44/12</f>
        <v>0</v>
      </c>
      <c r="K46" s="48"/>
      <c r="L46" s="48"/>
      <c r="M46" s="66">
        <f>M44/12</f>
        <v>0</v>
      </c>
      <c r="N46" s="48"/>
      <c r="O46" s="48"/>
      <c r="P46" s="66">
        <f>P44/12</f>
        <v>0</v>
      </c>
      <c r="Q46" s="48"/>
      <c r="R46" s="48"/>
      <c r="S46" s="66">
        <f>S44/12</f>
        <v>-1501.3173577599566</v>
      </c>
      <c r="T46" s="48"/>
      <c r="U46" s="48"/>
      <c r="V46" s="66">
        <f>V44/12</f>
        <v>35880.15906842929</v>
      </c>
      <c r="W46" s="48"/>
      <c r="X46" s="1"/>
      <c r="Y46" s="66">
        <f>Y44/12</f>
        <v>74580.61658091181</v>
      </c>
      <c r="Z46" s="48"/>
      <c r="AA46" s="1"/>
      <c r="AB46" s="66">
        <f>AB44/12</f>
        <v>71311.623980015647</v>
      </c>
      <c r="AC46" s="48"/>
      <c r="AD46" s="1"/>
      <c r="AE46" s="66">
        <f>AE44/12</f>
        <v>68042.63137911947</v>
      </c>
      <c r="AF46" s="48"/>
      <c r="AG46" s="1"/>
      <c r="AH46" s="66">
        <f>AH44/12</f>
        <v>24171.919064023812</v>
      </c>
      <c r="AI46" s="48"/>
      <c r="AJ46" s="1"/>
      <c r="AK46" s="66">
        <f>AK44/12</f>
        <v>0</v>
      </c>
      <c r="AL46" s="48"/>
      <c r="AM46" s="1"/>
      <c r="AN46" s="66">
        <f>AN44/12</f>
        <v>0</v>
      </c>
      <c r="AO46" s="48"/>
      <c r="AP46" s="1"/>
      <c r="AQ46" s="66">
        <f>AQ44/12</f>
        <v>0</v>
      </c>
      <c r="AR46" s="48"/>
      <c r="AS46" s="1"/>
      <c r="AT46" s="66">
        <f>AT44/12</f>
        <v>0</v>
      </c>
      <c r="AU46" s="48"/>
      <c r="AV46" s="1"/>
      <c r="AW46" s="66">
        <f>AW44/12</f>
        <v>0</v>
      </c>
    </row>
    <row r="47" spans="1:49" x14ac:dyDescent="0.25">
      <c r="A47" s="3"/>
      <c r="B47" s="3"/>
      <c r="C47" s="1"/>
      <c r="D47" s="1"/>
      <c r="E47" s="1"/>
      <c r="F47" s="1"/>
      <c r="G47" s="1"/>
      <c r="H47" s="1"/>
      <c r="I47" s="1"/>
      <c r="J47" s="1"/>
      <c r="K47" s="1"/>
      <c r="L47" s="1"/>
      <c r="M47" s="1"/>
      <c r="N47" s="1"/>
      <c r="O47" s="1"/>
      <c r="P47" s="1"/>
      <c r="Q47" s="1"/>
      <c r="R47" s="1"/>
      <c r="S47" s="48"/>
      <c r="T47" s="48"/>
      <c r="U47" s="48"/>
      <c r="V47" s="75"/>
      <c r="W47" s="48"/>
      <c r="X47" s="1"/>
      <c r="Y47" s="48"/>
      <c r="Z47" s="48"/>
      <c r="AA47" s="1"/>
      <c r="AB47" s="1"/>
      <c r="AC47" s="48"/>
      <c r="AD47" s="1"/>
      <c r="AE47" s="48"/>
      <c r="AF47" s="48"/>
      <c r="AG47" s="1"/>
      <c r="AH47" s="1"/>
      <c r="AI47" s="48"/>
      <c r="AJ47" s="1"/>
      <c r="AK47" s="1"/>
    </row>
    <row r="48" spans="1:49" ht="12.75" customHeight="1" x14ac:dyDescent="0.25">
      <c r="A48" s="188" t="s">
        <v>75</v>
      </c>
      <c r="B48" s="188"/>
      <c r="C48" s="188"/>
      <c r="D48" s="188"/>
      <c r="E48" s="188"/>
      <c r="F48" s="188"/>
      <c r="G48" s="188"/>
      <c r="H48" s="188"/>
      <c r="I48" s="188"/>
      <c r="J48" s="188"/>
      <c r="K48" s="188"/>
      <c r="L48" s="188"/>
      <c r="M48" s="188"/>
      <c r="N48" s="188"/>
      <c r="O48" s="188"/>
      <c r="P48" s="188"/>
      <c r="Q48" s="188"/>
      <c r="R48" s="76"/>
      <c r="S48" s="76"/>
      <c r="T48" s="76"/>
      <c r="U48" s="76"/>
      <c r="V48" s="76"/>
      <c r="W48" s="76"/>
      <c r="X48" s="76"/>
      <c r="Y48" s="76"/>
      <c r="Z48" s="76"/>
      <c r="AA48" s="76"/>
      <c r="AB48" s="76"/>
      <c r="AC48" s="1"/>
      <c r="AD48" s="1"/>
      <c r="AE48" s="1"/>
      <c r="AF48" s="1"/>
      <c r="AG48" s="1"/>
      <c r="AH48" s="1"/>
      <c r="AI48" s="1"/>
      <c r="AJ48" s="1"/>
      <c r="AK48" s="1"/>
    </row>
    <row r="49" spans="1:49" ht="73.5" customHeight="1" x14ac:dyDescent="0.25">
      <c r="A49" s="188"/>
      <c r="B49" s="188"/>
      <c r="C49" s="188"/>
      <c r="D49" s="188"/>
      <c r="E49" s="188"/>
      <c r="F49" s="188"/>
      <c r="G49" s="188"/>
      <c r="H49" s="188"/>
      <c r="I49" s="188"/>
      <c r="J49" s="188"/>
      <c r="K49" s="188"/>
      <c r="L49" s="188"/>
      <c r="M49" s="188"/>
      <c r="N49" s="188"/>
      <c r="O49" s="188"/>
      <c r="P49" s="188"/>
      <c r="Q49" s="188"/>
      <c r="R49" s="76"/>
      <c r="S49" s="76"/>
      <c r="T49" s="76"/>
      <c r="U49" s="76"/>
      <c r="V49" s="76"/>
      <c r="W49" s="76"/>
      <c r="X49" s="76"/>
      <c r="Y49" s="76"/>
      <c r="Z49" s="76"/>
      <c r="AA49" s="76"/>
      <c r="AB49" s="76"/>
      <c r="AC49" s="1"/>
      <c r="AD49" s="1"/>
      <c r="AE49" s="1"/>
      <c r="AF49" s="1"/>
      <c r="AG49" s="1"/>
      <c r="AH49" s="1"/>
      <c r="AI49" s="1"/>
      <c r="AJ49" s="1"/>
      <c r="AK49" s="1"/>
    </row>
    <row r="50" spans="1:49" ht="15" customHeight="1" x14ac:dyDescent="0.25">
      <c r="A50" s="77" t="s">
        <v>76</v>
      </c>
      <c r="B50" s="77"/>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1"/>
      <c r="AD50" s="1"/>
      <c r="AE50" s="1"/>
      <c r="AF50" s="1"/>
      <c r="AG50" s="1"/>
      <c r="AH50" s="1"/>
      <c r="AI50" s="1"/>
      <c r="AJ50" s="1"/>
      <c r="AK50" s="1"/>
    </row>
    <row r="51" spans="1:49" x14ac:dyDescent="0.25">
      <c r="A51" s="189"/>
      <c r="B51" s="189"/>
      <c r="C51" s="189"/>
      <c r="D51" s="3"/>
      <c r="E51" s="3"/>
      <c r="F51" s="1"/>
      <c r="G51" s="1"/>
      <c r="H51" s="1"/>
      <c r="I51" s="1"/>
      <c r="J51" s="1"/>
      <c r="K51" s="1"/>
      <c r="L51" s="1"/>
      <c r="M51" s="1"/>
      <c r="N51" s="1"/>
      <c r="O51" s="1"/>
      <c r="P51" s="1"/>
      <c r="Q51" s="1"/>
      <c r="R51" s="1"/>
      <c r="S51" s="44"/>
      <c r="T51" s="44"/>
      <c r="U51" s="44"/>
      <c r="V51" s="44"/>
      <c r="W51" s="1"/>
      <c r="X51" s="1"/>
      <c r="Y51" s="1"/>
      <c r="Z51" s="1"/>
      <c r="AA51" s="1"/>
      <c r="AB51" s="1"/>
      <c r="AC51" s="1"/>
      <c r="AD51" s="1"/>
      <c r="AE51" s="1"/>
      <c r="AF51" s="1"/>
      <c r="AG51" s="1"/>
      <c r="AH51" s="1"/>
      <c r="AI51" s="1"/>
      <c r="AJ51" s="1"/>
      <c r="AK51" s="1"/>
    </row>
    <row r="52" spans="1:49" ht="16.5" thickBot="1" x14ac:dyDescent="0.3">
      <c r="A52" s="78" t="s">
        <v>77</v>
      </c>
      <c r="B52" s="78"/>
      <c r="C52" s="1"/>
      <c r="D52" s="1"/>
      <c r="E52" s="1"/>
      <c r="F52" s="1"/>
      <c r="G52" s="1"/>
      <c r="H52" s="1"/>
      <c r="I52" s="1"/>
      <c r="J52" s="1"/>
      <c r="K52" s="1"/>
      <c r="L52" s="1"/>
      <c r="M52" s="1"/>
      <c r="N52" s="1"/>
      <c r="O52" s="1"/>
      <c r="P52" s="1"/>
      <c r="Q52" s="1"/>
      <c r="R52" s="190"/>
      <c r="S52" s="190"/>
      <c r="T52" s="44"/>
      <c r="U52" s="190"/>
      <c r="V52" s="190"/>
      <c r="W52" s="1"/>
      <c r="X52" s="1"/>
      <c r="Y52" s="1"/>
      <c r="Z52" s="1"/>
      <c r="AA52" s="1"/>
      <c r="AB52" s="1"/>
      <c r="AC52" s="1"/>
      <c r="AD52" s="1"/>
      <c r="AE52" s="1"/>
      <c r="AF52" s="1"/>
      <c r="AG52" s="1"/>
      <c r="AH52" s="1"/>
      <c r="AI52" s="1"/>
      <c r="AJ52" s="1"/>
      <c r="AK52" s="1"/>
    </row>
    <row r="53" spans="1:49" ht="15.75" thickBot="1" x14ac:dyDescent="0.3">
      <c r="A53" s="79"/>
      <c r="B53" s="79"/>
      <c r="C53" s="1"/>
      <c r="D53" s="1"/>
      <c r="E53" s="1"/>
      <c r="F53" s="182">
        <f>H17-1</f>
        <v>2015</v>
      </c>
      <c r="G53" s="184"/>
      <c r="H53" s="1"/>
      <c r="I53" s="182">
        <f>H17</f>
        <v>2016</v>
      </c>
      <c r="J53" s="184"/>
      <c r="K53" s="1"/>
      <c r="L53" s="182">
        <f>K17</f>
        <v>2017</v>
      </c>
      <c r="M53" s="184"/>
      <c r="N53" s="1"/>
      <c r="O53" s="182">
        <f>N17</f>
        <v>2018</v>
      </c>
      <c r="P53" s="184"/>
      <c r="Q53" s="1"/>
      <c r="R53" s="182">
        <f>Q17</f>
        <v>2019</v>
      </c>
      <c r="S53" s="184"/>
      <c r="T53" s="1"/>
      <c r="U53" s="182">
        <f>T17</f>
        <v>2020</v>
      </c>
      <c r="V53" s="184"/>
      <c r="W53" s="1"/>
      <c r="X53" s="182">
        <f>W17</f>
        <v>2021</v>
      </c>
      <c r="Y53" s="184"/>
      <c r="Z53" s="1"/>
      <c r="AA53" s="182">
        <f>Z17</f>
        <v>2022</v>
      </c>
      <c r="AB53" s="184"/>
      <c r="AC53" s="1"/>
      <c r="AD53" s="182">
        <f>AC17</f>
        <v>2023</v>
      </c>
      <c r="AE53" s="184"/>
      <c r="AF53" s="1"/>
      <c r="AG53" s="182">
        <f>AF17</f>
        <v>2024</v>
      </c>
      <c r="AH53" s="184"/>
      <c r="AI53" s="1"/>
      <c r="AJ53" s="182">
        <f>AI17</f>
        <v>2025</v>
      </c>
      <c r="AK53" s="184"/>
      <c r="AL53" s="1"/>
      <c r="AM53" s="182">
        <f>AL17</f>
        <v>2026</v>
      </c>
      <c r="AN53" s="184"/>
      <c r="AO53" s="1"/>
      <c r="AP53" s="182">
        <f>AO17</f>
        <v>2027</v>
      </c>
      <c r="AQ53" s="184"/>
      <c r="AR53" s="1"/>
      <c r="AS53" s="182">
        <f>AR17</f>
        <v>2028</v>
      </c>
      <c r="AT53" s="184"/>
      <c r="AU53" s="1"/>
      <c r="AV53" s="182">
        <f>AU17</f>
        <v>2029</v>
      </c>
      <c r="AW53" s="184"/>
    </row>
    <row r="54" spans="1:49" x14ac:dyDescent="0.25">
      <c r="A54" s="80" t="s">
        <v>78</v>
      </c>
      <c r="B54" s="80"/>
      <c r="C54" s="1"/>
      <c r="D54" s="1"/>
      <c r="E54" s="1"/>
      <c r="F54" s="3" t="s">
        <v>53</v>
      </c>
      <c r="G54" s="17" t="s">
        <v>54</v>
      </c>
      <c r="H54" s="1"/>
      <c r="I54" s="3" t="s">
        <v>53</v>
      </c>
      <c r="J54" s="17" t="s">
        <v>54</v>
      </c>
      <c r="K54" s="1"/>
      <c r="L54" s="3" t="s">
        <v>53</v>
      </c>
      <c r="M54" s="17" t="s">
        <v>54</v>
      </c>
      <c r="N54" s="1"/>
      <c r="O54" s="3" t="s">
        <v>53</v>
      </c>
      <c r="P54" s="17" t="s">
        <v>54</v>
      </c>
      <c r="Q54" s="1"/>
      <c r="R54" s="3" t="s">
        <v>53</v>
      </c>
      <c r="S54" s="17" t="s">
        <v>54</v>
      </c>
      <c r="T54" s="1"/>
      <c r="U54" s="3" t="s">
        <v>53</v>
      </c>
      <c r="V54" s="17" t="s">
        <v>54</v>
      </c>
      <c r="W54" s="1"/>
      <c r="X54" s="3" t="s">
        <v>53</v>
      </c>
      <c r="Y54" s="17" t="s">
        <v>54</v>
      </c>
      <c r="Z54" s="1"/>
      <c r="AA54" s="3" t="s">
        <v>53</v>
      </c>
      <c r="AB54" s="17" t="s">
        <v>54</v>
      </c>
      <c r="AC54" s="1"/>
      <c r="AD54" s="3" t="s">
        <v>53</v>
      </c>
      <c r="AE54" s="17" t="s">
        <v>54</v>
      </c>
      <c r="AF54" s="1"/>
      <c r="AG54" s="3" t="s">
        <v>53</v>
      </c>
      <c r="AH54" s="17" t="s">
        <v>54</v>
      </c>
      <c r="AI54" s="1"/>
      <c r="AJ54" s="3" t="s">
        <v>53</v>
      </c>
      <c r="AK54" s="17" t="s">
        <v>54</v>
      </c>
      <c r="AL54" s="1"/>
      <c r="AM54" s="3" t="s">
        <v>53</v>
      </c>
      <c r="AN54" s="17" t="s">
        <v>54</v>
      </c>
      <c r="AO54" s="1"/>
      <c r="AP54" s="3" t="s">
        <v>53</v>
      </c>
      <c r="AQ54" s="17" t="s">
        <v>54</v>
      </c>
      <c r="AR54" s="1"/>
      <c r="AS54" s="3" t="s">
        <v>53</v>
      </c>
      <c r="AT54" s="17" t="s">
        <v>54</v>
      </c>
      <c r="AU54" s="1"/>
      <c r="AV54" s="3" t="s">
        <v>53</v>
      </c>
      <c r="AW54" s="17" t="s">
        <v>54</v>
      </c>
    </row>
    <row r="55" spans="1:49" x14ac:dyDescent="0.25">
      <c r="A55" s="81"/>
      <c r="B55" s="81"/>
      <c r="C55" s="1"/>
      <c r="D55" s="1"/>
      <c r="E55" s="1"/>
      <c r="F55" s="3"/>
      <c r="G55" s="17"/>
      <c r="H55" s="1"/>
      <c r="I55" s="3"/>
      <c r="J55" s="17"/>
      <c r="K55" s="45"/>
      <c r="L55" s="3"/>
      <c r="M55" s="17"/>
      <c r="N55" s="45"/>
      <c r="O55" s="3"/>
      <c r="P55" s="17"/>
      <c r="Q55" s="45"/>
      <c r="R55" s="3"/>
      <c r="S55" s="17"/>
      <c r="T55" s="45"/>
      <c r="U55" s="3"/>
      <c r="V55" s="17"/>
      <c r="W55" s="45"/>
      <c r="X55" s="3"/>
      <c r="Y55" s="17"/>
      <c r="Z55" s="45"/>
      <c r="AA55" s="3"/>
      <c r="AB55" s="17"/>
      <c r="AC55" s="45" t="s">
        <v>55</v>
      </c>
      <c r="AD55" s="3"/>
      <c r="AE55" s="17"/>
      <c r="AF55" s="45" t="s">
        <v>55</v>
      </c>
      <c r="AG55" s="3"/>
      <c r="AH55" s="17"/>
      <c r="AI55" s="45" t="s">
        <v>55</v>
      </c>
      <c r="AJ55" s="3"/>
      <c r="AK55" s="17"/>
      <c r="AL55" s="45" t="s">
        <v>55</v>
      </c>
      <c r="AM55" s="3"/>
      <c r="AN55" s="17"/>
      <c r="AO55" s="45" t="s">
        <v>55</v>
      </c>
      <c r="AP55" s="3"/>
      <c r="AQ55" s="17"/>
      <c r="AR55" s="45" t="s">
        <v>55</v>
      </c>
      <c r="AS55" s="3"/>
      <c r="AT55" s="17"/>
      <c r="AU55" s="45" t="s">
        <v>55</v>
      </c>
      <c r="AV55" s="3"/>
      <c r="AW55" s="17"/>
    </row>
    <row r="56" spans="1:49" x14ac:dyDescent="0.25">
      <c r="A56" s="79" t="s">
        <v>79</v>
      </c>
      <c r="B56" s="79"/>
      <c r="C56" s="1"/>
      <c r="D56" s="1"/>
      <c r="E56" s="1"/>
      <c r="F56" s="82">
        <f>F34</f>
        <v>0</v>
      </c>
      <c r="G56" s="83">
        <f>G34</f>
        <v>0</v>
      </c>
      <c r="H56" s="1"/>
      <c r="I56" s="82">
        <f>I34</f>
        <v>0</v>
      </c>
      <c r="J56" s="83">
        <f>J34</f>
        <v>0</v>
      </c>
      <c r="K56" s="82"/>
      <c r="L56" s="82">
        <f>L34</f>
        <v>0</v>
      </c>
      <c r="M56" s="83">
        <f>M34</f>
        <v>0</v>
      </c>
      <c r="N56" s="82"/>
      <c r="O56" s="82">
        <f>O34</f>
        <v>0</v>
      </c>
      <c r="P56" s="83">
        <f>P34</f>
        <v>0</v>
      </c>
      <c r="Q56" s="82"/>
      <c r="R56" s="82">
        <f>R34</f>
        <v>2978.9704587873825</v>
      </c>
      <c r="S56" s="83">
        <f>S34</f>
        <v>46670.537187668997</v>
      </c>
      <c r="T56" s="82"/>
      <c r="U56" s="82">
        <f>U34</f>
        <v>4832.5163924149692</v>
      </c>
      <c r="V56" s="83">
        <f>V34</f>
        <v>75709.423481167847</v>
      </c>
      <c r="W56" s="82"/>
      <c r="X56" s="82">
        <f>X34</f>
        <v>3581.0638831079177</v>
      </c>
      <c r="Y56" s="83">
        <f>Y34</f>
        <v>56103.334168690701</v>
      </c>
      <c r="Z56" s="82"/>
      <c r="AA56" s="82">
        <f>AA34</f>
        <v>2329.6113738008662</v>
      </c>
      <c r="AB56" s="83">
        <f>AB34</f>
        <v>36497.244856213569</v>
      </c>
      <c r="AC56" s="82"/>
      <c r="AD56" s="82">
        <f>AD34</f>
        <v>1078.1588644938147</v>
      </c>
      <c r="AE56" s="83">
        <f>AE34</f>
        <v>16891.15554373643</v>
      </c>
      <c r="AF56" s="82"/>
      <c r="AG56" s="82">
        <f>AG34</f>
        <v>226.21630492014452</v>
      </c>
      <c r="AH56" s="83">
        <f>AH34</f>
        <v>3544.0554437489304</v>
      </c>
      <c r="AI56" s="82"/>
      <c r="AJ56" s="82">
        <f>AJ34</f>
        <v>0</v>
      </c>
      <c r="AK56" s="83">
        <f>AK34</f>
        <v>0</v>
      </c>
      <c r="AL56" s="82"/>
      <c r="AM56" s="82">
        <f>AM34</f>
        <v>0</v>
      </c>
      <c r="AN56" s="83">
        <f>AN34</f>
        <v>0</v>
      </c>
      <c r="AO56" s="82"/>
      <c r="AP56" s="82">
        <f>AP34</f>
        <v>0</v>
      </c>
      <c r="AQ56" s="83">
        <f>AQ34</f>
        <v>0</v>
      </c>
      <c r="AR56" s="82"/>
      <c r="AS56" s="82">
        <f>AS34</f>
        <v>0</v>
      </c>
      <c r="AT56" s="83">
        <f>AT34</f>
        <v>0</v>
      </c>
      <c r="AU56" s="82"/>
      <c r="AV56" s="82">
        <f>AV34</f>
        <v>0</v>
      </c>
      <c r="AW56" s="83">
        <f>AW34</f>
        <v>0</v>
      </c>
    </row>
    <row r="57" spans="1:49" x14ac:dyDescent="0.25">
      <c r="A57" s="79" t="s">
        <v>80</v>
      </c>
      <c r="B57" s="79"/>
      <c r="C57" s="1"/>
      <c r="D57" s="1"/>
      <c r="E57" s="1"/>
      <c r="F57" s="50">
        <f>F38</f>
        <v>0</v>
      </c>
      <c r="G57" s="50">
        <f>G38</f>
        <v>0</v>
      </c>
      <c r="H57" s="1"/>
      <c r="I57" s="50">
        <f>I38</f>
        <v>0</v>
      </c>
      <c r="J57" s="50">
        <f>J38</f>
        <v>0</v>
      </c>
      <c r="K57" s="84"/>
      <c r="L57" s="50">
        <f>L38</f>
        <v>0</v>
      </c>
      <c r="M57" s="50">
        <f>M38</f>
        <v>0</v>
      </c>
      <c r="N57" s="84"/>
      <c r="O57" s="50">
        <f>O38</f>
        <v>0</v>
      </c>
      <c r="P57" s="50">
        <f>P38</f>
        <v>0</v>
      </c>
      <c r="Q57" s="84"/>
      <c r="R57" s="50">
        <f>R38</f>
        <v>18360.512167063542</v>
      </c>
      <c r="S57" s="50">
        <f>S38</f>
        <v>287648.02395066217</v>
      </c>
      <c r="T57" s="84"/>
      <c r="U57" s="50">
        <f>U38</f>
        <v>36721.024334127083</v>
      </c>
      <c r="V57" s="50">
        <f>V38</f>
        <v>575296.04790132435</v>
      </c>
      <c r="W57" s="84"/>
      <c r="X57" s="50">
        <f>X38</f>
        <v>36721.024334127083</v>
      </c>
      <c r="Y57" s="50">
        <f>Y38</f>
        <v>575296.04790132435</v>
      </c>
      <c r="Z57" s="84"/>
      <c r="AA57" s="50">
        <f>AA38</f>
        <v>36721.024334127083</v>
      </c>
      <c r="AB57" s="50">
        <f>AB38</f>
        <v>575296.04790132435</v>
      </c>
      <c r="AC57" s="84"/>
      <c r="AD57" s="50">
        <f>AD38</f>
        <v>36721.024334127083</v>
      </c>
      <c r="AE57" s="50">
        <f>AE38</f>
        <v>575296.04790132435</v>
      </c>
      <c r="AF57" s="84"/>
      <c r="AG57" s="50">
        <f>AG38</f>
        <v>13275.604748834772</v>
      </c>
      <c r="AH57" s="50">
        <f>AH38</f>
        <v>207984.4743984114</v>
      </c>
      <c r="AI57" s="84"/>
      <c r="AJ57" s="50">
        <f>AJ38</f>
        <v>0</v>
      </c>
      <c r="AK57" s="50">
        <f>AK38</f>
        <v>0</v>
      </c>
      <c r="AL57" s="84"/>
      <c r="AM57" s="50">
        <f>AM38</f>
        <v>0</v>
      </c>
      <c r="AN57" s="50">
        <f>AN38</f>
        <v>0</v>
      </c>
      <c r="AO57" s="84"/>
      <c r="AP57" s="50">
        <f>AP38</f>
        <v>0</v>
      </c>
      <c r="AQ57" s="50">
        <f>AQ38</f>
        <v>0</v>
      </c>
      <c r="AR57" s="84"/>
      <c r="AS57" s="50">
        <f>AS38</f>
        <v>0</v>
      </c>
      <c r="AT57" s="50">
        <f>AT38</f>
        <v>0</v>
      </c>
      <c r="AU57" s="84"/>
      <c r="AV57" s="50">
        <f>AV38</f>
        <v>0</v>
      </c>
      <c r="AW57" s="50">
        <f>AW38</f>
        <v>0</v>
      </c>
    </row>
    <row r="58" spans="1:49" x14ac:dyDescent="0.25">
      <c r="A58" s="79" t="s">
        <v>81</v>
      </c>
      <c r="B58" s="79"/>
      <c r="C58" s="1"/>
      <c r="D58" s="1"/>
      <c r="E58" s="1"/>
      <c r="F58" s="84">
        <f>-F97*$F$19</f>
        <v>0</v>
      </c>
      <c r="G58" s="84">
        <f>-F97*$G$19</f>
        <v>0</v>
      </c>
      <c r="H58" s="1"/>
      <c r="I58" s="84">
        <f>-G97*$F$19</f>
        <v>0</v>
      </c>
      <c r="J58" s="84">
        <f>-G97*$G$19</f>
        <v>0</v>
      </c>
      <c r="K58" s="84"/>
      <c r="L58" s="84">
        <f>-H97*$F$19</f>
        <v>0</v>
      </c>
      <c r="M58" s="84">
        <f>-H97*$G$19</f>
        <v>0</v>
      </c>
      <c r="N58" s="84"/>
      <c r="O58" s="84">
        <f>-I97*$F$19</f>
        <v>0</v>
      </c>
      <c r="P58" s="84">
        <f>-I97*$G$19</f>
        <v>0</v>
      </c>
      <c r="Q58" s="84"/>
      <c r="R58" s="84">
        <f>-J97*$F$19</f>
        <v>-89161.914893617024</v>
      </c>
      <c r="S58" s="84">
        <f>-J97*$G$19</f>
        <v>-1396870</v>
      </c>
      <c r="T58" s="84"/>
      <c r="U58" s="84">
        <f>-K97*$F$19</f>
        <v>-89161.914893617024</v>
      </c>
      <c r="V58" s="84">
        <f>-K97*$G$19</f>
        <v>-1396870</v>
      </c>
      <c r="W58" s="84"/>
      <c r="X58" s="84">
        <f>-L97*$F$19</f>
        <v>0</v>
      </c>
      <c r="Y58" s="84">
        <f>-L97*$G$19</f>
        <v>0</v>
      </c>
      <c r="Z58" s="84"/>
      <c r="AA58" s="84">
        <f>-M97*$F$19</f>
        <v>0</v>
      </c>
      <c r="AB58" s="84">
        <f>-M97*$G$19</f>
        <v>0</v>
      </c>
      <c r="AC58" s="85"/>
      <c r="AD58" s="84">
        <f>-N97*$F$19</f>
        <v>0</v>
      </c>
      <c r="AE58" s="84">
        <f>-N97*$G$19</f>
        <v>0</v>
      </c>
      <c r="AF58" s="84"/>
      <c r="AG58" s="84">
        <f>-O97*$F$19</f>
        <v>0</v>
      </c>
      <c r="AH58" s="84">
        <f>-O97*$G$19</f>
        <v>0</v>
      </c>
      <c r="AI58" s="84"/>
      <c r="AJ58" s="84">
        <f>-P97*$F$19</f>
        <v>0</v>
      </c>
      <c r="AK58" s="84">
        <f>-P97*$G$19</f>
        <v>0</v>
      </c>
      <c r="AL58" s="84"/>
      <c r="AM58" s="84">
        <f>-Q97*$F$19</f>
        <v>0</v>
      </c>
      <c r="AN58" s="84">
        <f>-Q97*$G$19</f>
        <v>0</v>
      </c>
      <c r="AO58" s="84"/>
      <c r="AP58" s="84">
        <f>-R97*$F$19</f>
        <v>0</v>
      </c>
      <c r="AQ58" s="84">
        <f>-R97*$G$19</f>
        <v>0</v>
      </c>
      <c r="AR58" s="84"/>
      <c r="AS58" s="84">
        <f>-S97*$F$19</f>
        <v>0</v>
      </c>
      <c r="AT58" s="84">
        <f>-S97*$G$19</f>
        <v>0</v>
      </c>
      <c r="AU58" s="84"/>
      <c r="AV58" s="84">
        <f>-T97*$F$19</f>
        <v>0</v>
      </c>
      <c r="AW58" s="84">
        <f>-T97*$G$19</f>
        <v>0</v>
      </c>
    </row>
    <row r="59" spans="1:49" x14ac:dyDescent="0.25">
      <c r="A59" s="81" t="s">
        <v>82</v>
      </c>
      <c r="B59" s="81"/>
      <c r="C59" s="1"/>
      <c r="D59" s="1"/>
      <c r="E59" s="1"/>
      <c r="F59" s="86">
        <f>SUM(F56:F58)</f>
        <v>0</v>
      </c>
      <c r="G59" s="86">
        <f>SUM(G56:G58)</f>
        <v>0</v>
      </c>
      <c r="H59" s="1"/>
      <c r="I59" s="86">
        <f>SUM(I56:I58)</f>
        <v>0</v>
      </c>
      <c r="J59" s="86">
        <f>SUM(J56:J58)</f>
        <v>0</v>
      </c>
      <c r="K59" s="84"/>
      <c r="L59" s="86">
        <f>SUM(L56:L58)</f>
        <v>0</v>
      </c>
      <c r="M59" s="86">
        <f>SUM(M56:M58)</f>
        <v>0</v>
      </c>
      <c r="N59" s="84"/>
      <c r="O59" s="86">
        <f>SUM(O56:O58)</f>
        <v>0</v>
      </c>
      <c r="P59" s="86">
        <f>SUM(P56:P58)</f>
        <v>0</v>
      </c>
      <c r="Q59" s="84"/>
      <c r="R59" s="86">
        <f>SUM(R56:R58)</f>
        <v>-67822.432267766097</v>
      </c>
      <c r="S59" s="86">
        <f>SUM(S56:S58)</f>
        <v>-1062551.4388616688</v>
      </c>
      <c r="T59" s="84"/>
      <c r="U59" s="86">
        <f>SUM(U56:U58)</f>
        <v>-47608.374167074973</v>
      </c>
      <c r="V59" s="86">
        <f>SUM(V56:V58)</f>
        <v>-745864.52861750778</v>
      </c>
      <c r="W59" s="84"/>
      <c r="X59" s="86">
        <f>SUM(X56:X58)</f>
        <v>40302.088217235003</v>
      </c>
      <c r="Y59" s="86">
        <f>SUM(Y56:Y58)</f>
        <v>631399.38207001507</v>
      </c>
      <c r="Z59" s="84"/>
      <c r="AA59" s="86">
        <f>SUM(AA56:AA58)</f>
        <v>39050.635707927948</v>
      </c>
      <c r="AB59" s="86">
        <f>SUM(AB56:AB58)</f>
        <v>611793.29275753791</v>
      </c>
      <c r="AC59" s="85"/>
      <c r="AD59" s="86">
        <f>SUM(AD56:AD58)</f>
        <v>37799.1831986209</v>
      </c>
      <c r="AE59" s="86">
        <f>SUM(AE56:AE58)</f>
        <v>592187.20344506076</v>
      </c>
      <c r="AF59" s="84"/>
      <c r="AG59" s="86">
        <f>SUM(AG56:AG58)</f>
        <v>13501.821053754917</v>
      </c>
      <c r="AH59" s="86">
        <f>SUM(AH56:AH58)</f>
        <v>211528.52984216032</v>
      </c>
      <c r="AI59" s="84"/>
      <c r="AJ59" s="86">
        <f>SUM(AJ56:AJ58)</f>
        <v>0</v>
      </c>
      <c r="AK59" s="86">
        <f>SUM(AK56:AK58)</f>
        <v>0</v>
      </c>
      <c r="AL59" s="84"/>
      <c r="AM59" s="86">
        <f>SUM(AM56:AM58)</f>
        <v>0</v>
      </c>
      <c r="AN59" s="86">
        <f>SUM(AN56:AN58)</f>
        <v>0</v>
      </c>
      <c r="AO59" s="84"/>
      <c r="AP59" s="86">
        <f>SUM(AP56:AP58)</f>
        <v>0</v>
      </c>
      <c r="AQ59" s="86">
        <f>SUM(AQ56:AQ58)</f>
        <v>0</v>
      </c>
      <c r="AR59" s="84"/>
      <c r="AS59" s="86">
        <f>SUM(AS56:AS58)</f>
        <v>0</v>
      </c>
      <c r="AT59" s="86">
        <f>SUM(AT56:AT58)</f>
        <v>0</v>
      </c>
      <c r="AU59" s="84"/>
      <c r="AV59" s="86">
        <f>SUM(AV56:AV58)</f>
        <v>0</v>
      </c>
      <c r="AW59" s="86">
        <f>SUM(AW56:AW58)</f>
        <v>0</v>
      </c>
    </row>
    <row r="60" spans="1:49" x14ac:dyDescent="0.25">
      <c r="A60" s="79"/>
      <c r="B60" s="54">
        <f>B27</f>
        <v>2015</v>
      </c>
      <c r="C60" s="54">
        <v>2020</v>
      </c>
      <c r="D60" s="54">
        <v>2025</v>
      </c>
      <c r="E60" s="1"/>
      <c r="F60" s="84"/>
      <c r="G60" s="84"/>
      <c r="H60" s="1"/>
      <c r="I60" s="84"/>
      <c r="J60" s="84"/>
      <c r="K60" s="84"/>
      <c r="L60" s="84"/>
      <c r="M60" s="84"/>
      <c r="N60" s="84"/>
      <c r="O60" s="84"/>
      <c r="P60" s="84"/>
      <c r="Q60" s="84"/>
      <c r="R60" s="84"/>
      <c r="S60" s="84"/>
      <c r="T60" s="84"/>
      <c r="U60" s="84"/>
      <c r="V60" s="84"/>
      <c r="W60" s="84"/>
      <c r="X60" s="84"/>
      <c r="Y60" s="84"/>
      <c r="Z60" s="84"/>
      <c r="AA60" s="84"/>
      <c r="AB60" s="84"/>
      <c r="AC60" s="85"/>
      <c r="AD60" s="84"/>
      <c r="AE60" s="84"/>
      <c r="AF60" s="84"/>
      <c r="AG60" s="84"/>
      <c r="AH60" s="84"/>
      <c r="AI60" s="84"/>
      <c r="AJ60" s="84"/>
      <c r="AK60" s="84"/>
      <c r="AL60" s="84"/>
      <c r="AM60" s="84"/>
      <c r="AN60" s="84"/>
      <c r="AO60" s="84"/>
      <c r="AP60" s="84"/>
      <c r="AQ60" s="84"/>
      <c r="AR60" s="84"/>
      <c r="AS60" s="84"/>
      <c r="AT60" s="84"/>
      <c r="AU60" s="84"/>
      <c r="AV60" s="84"/>
      <c r="AW60" s="84"/>
    </row>
    <row r="61" spans="1:49" x14ac:dyDescent="0.25">
      <c r="A61" s="79" t="s">
        <v>83</v>
      </c>
      <c r="B61" s="56">
        <v>0.26500000000000001</v>
      </c>
      <c r="C61" s="56">
        <v>0.26500000000000001</v>
      </c>
      <c r="D61" s="56">
        <v>0.26500000000000001</v>
      </c>
      <c r="E61" s="44"/>
      <c r="F61" s="87">
        <f>IF(AND(F$53&gt;=$C$60, F$53&lt;$D$60),$C$61,$D$61)</f>
        <v>0.26500000000000001</v>
      </c>
      <c r="G61" s="87">
        <f>IF(AND(F$53&gt;=$C$60, F$53&lt;$D$60),$C$61,$D$61)</f>
        <v>0.26500000000000001</v>
      </c>
      <c r="H61" s="44"/>
      <c r="I61" s="87">
        <f>IF(AND(I$53&gt;=$C$60, I$53&lt;$D$60),$C$61,$D$61)</f>
        <v>0.26500000000000001</v>
      </c>
      <c r="J61" s="87">
        <f>IF(AND(I$53&gt;=$C$60, I$53&lt;$D$60),$C$61,$D$61)</f>
        <v>0.26500000000000001</v>
      </c>
      <c r="K61" s="85"/>
      <c r="L61" s="87">
        <f>IF(AND(L$53&gt;=$C$60, L$53&lt;$D$60),$C$61,$D$61)</f>
        <v>0.26500000000000001</v>
      </c>
      <c r="M61" s="87">
        <f>IF(AND(L$53&gt;=$C$60, L$53&lt;$D$60),$C$61,$D$61)</f>
        <v>0.26500000000000001</v>
      </c>
      <c r="N61" s="85"/>
      <c r="O61" s="87">
        <f>IF(AND(O$53&gt;=$C$60, O$53&lt;$D$60),$C$61,$D$61)</f>
        <v>0.26500000000000001</v>
      </c>
      <c r="P61" s="87">
        <f>IF(AND(O$53&gt;=$C$60, O$53&lt;$D$60),$C$61,$D$61)</f>
        <v>0.26500000000000001</v>
      </c>
      <c r="Q61" s="85"/>
      <c r="R61" s="87">
        <f>IF(AND(R$53&gt;=$C$60, R$53&lt;$D$60),$C$61,$D$61)</f>
        <v>0.26500000000000001</v>
      </c>
      <c r="S61" s="87">
        <f>IF(AND(R$53&gt;=$C$60, R$53&lt;$D$60),$C$61,$D$61)</f>
        <v>0.26500000000000001</v>
      </c>
      <c r="T61" s="85"/>
      <c r="U61" s="87">
        <f>IF(AND(U$53&gt;=$C$60, U$53&lt;$D$60),$C$61,$D$61)</f>
        <v>0.26500000000000001</v>
      </c>
      <c r="V61" s="87">
        <f>IF(AND(U$53&gt;=$C$60, U$53&lt;$D$60),$C$61,$D$61)</f>
        <v>0.26500000000000001</v>
      </c>
      <c r="W61" s="85"/>
      <c r="X61" s="87">
        <f>IF(AND(X$53&gt;=$C$60, X$53&lt;$D$60),$C$61,$D$61)</f>
        <v>0.26500000000000001</v>
      </c>
      <c r="Y61" s="87">
        <f>IF(AND(X$53&gt;=$C$60, X$53&lt;$D$60),$C$61,$D$61)</f>
        <v>0.26500000000000001</v>
      </c>
      <c r="Z61" s="85"/>
      <c r="AA61" s="87">
        <f>IF(AND(AA$53&gt;=$C$60, AA$53&lt;$D$60),$C$61,$D$61)</f>
        <v>0.26500000000000001</v>
      </c>
      <c r="AB61" s="87">
        <f>IF(AND(AA$53&gt;=$C$60, AA$53&lt;$D$60),$C$61,$D$61)</f>
        <v>0.26500000000000001</v>
      </c>
      <c r="AC61" s="85"/>
      <c r="AD61" s="87">
        <f>IF(AND(AD$53&gt;=$C$60, AD$53&lt;$D$60),$C$61,$D$61)</f>
        <v>0.26500000000000001</v>
      </c>
      <c r="AE61" s="87">
        <f>IF(AND(AD$53&gt;=$C$60, AD$53&lt;$D$60),$C$61,$D$61)</f>
        <v>0.26500000000000001</v>
      </c>
      <c r="AF61" s="84"/>
      <c r="AG61" s="87">
        <f>IF(AND(AG$53&gt;=$C$60, AG$53&lt;$D$60),$C$61,$D$61)</f>
        <v>0.26500000000000001</v>
      </c>
      <c r="AH61" s="87">
        <f>IF(AND(AG$53&gt;=$C$60, AG$53&lt;$D$60),$C$61,$D$61)</f>
        <v>0.26500000000000001</v>
      </c>
      <c r="AI61" s="84"/>
      <c r="AJ61" s="87">
        <f>IF(AND(AJ$53&gt;=$C$60, AJ$53&lt;$D$60),$C$61,$D$61)</f>
        <v>0.26500000000000001</v>
      </c>
      <c r="AK61" s="87">
        <f>IF(AND(AJ$53&gt;=$C$60, AJ$53&lt;$D$60),$C$61,$D$61)</f>
        <v>0.26500000000000001</v>
      </c>
      <c r="AL61" s="84"/>
      <c r="AM61" s="87">
        <f>IF(AND(AM$53&gt;=$C$60, AM$53&lt;$D$60),$C$61,$D$61)</f>
        <v>0.26500000000000001</v>
      </c>
      <c r="AN61" s="87">
        <f>IF(AND(AM$53&gt;=$C$60, AM$53&lt;$D$60),$C$61,$D$61)</f>
        <v>0.26500000000000001</v>
      </c>
      <c r="AO61" s="84"/>
      <c r="AP61" s="87">
        <f>IF(AND(AP$53&gt;=$C$60, AP$53&lt;$D$60),$C$61,$D$61)</f>
        <v>0.26500000000000001</v>
      </c>
      <c r="AQ61" s="87">
        <f>IF(AND(AP$53&gt;=$C$60, AP$53&lt;$D$60),$C$61,$D$61)</f>
        <v>0.26500000000000001</v>
      </c>
      <c r="AR61" s="84"/>
      <c r="AS61" s="87">
        <f>IF(AND(AS$53&gt;=$C$60, AS$53&lt;$D$60),$C$61,$D$61)</f>
        <v>0.26500000000000001</v>
      </c>
      <c r="AT61" s="87">
        <f>IF(AND(AS$53&gt;=$C$60, AS$53&lt;$D$60),$C$61,$D$61)</f>
        <v>0.26500000000000001</v>
      </c>
      <c r="AU61" s="84"/>
      <c r="AV61" s="87">
        <f>IF(AND(AV$53&gt;=$C$60, AV$53&lt;$D$60),$C$61,$D$61)</f>
        <v>0.26500000000000001</v>
      </c>
      <c r="AW61" s="87">
        <f>IF(AND(AV$53&gt;=$C$60, AV$53&lt;$D$60),$C$61,$D$61)</f>
        <v>0.26500000000000001</v>
      </c>
    </row>
    <row r="62" spans="1:49"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row>
    <row r="63" spans="1:49" x14ac:dyDescent="0.25">
      <c r="A63" s="79" t="s">
        <v>84</v>
      </c>
      <c r="B63" s="1"/>
      <c r="C63" s="1"/>
      <c r="D63" s="1"/>
      <c r="E63" s="1"/>
      <c r="F63" s="88">
        <f>F59*F61</f>
        <v>0</v>
      </c>
      <c r="G63" s="88">
        <f>G59*G61</f>
        <v>0</v>
      </c>
      <c r="H63" s="1"/>
      <c r="I63" s="88">
        <f>I59*I61</f>
        <v>0</v>
      </c>
      <c r="J63" s="88">
        <f>J59*J61</f>
        <v>0</v>
      </c>
      <c r="K63" s="84"/>
      <c r="L63" s="88">
        <f>L59*L61</f>
        <v>0</v>
      </c>
      <c r="M63" s="88">
        <f>M59*M61</f>
        <v>0</v>
      </c>
      <c r="N63" s="84"/>
      <c r="O63" s="88">
        <f>O59*O61</f>
        <v>0</v>
      </c>
      <c r="P63" s="88">
        <f>P59*P61</f>
        <v>0</v>
      </c>
      <c r="Q63" s="84"/>
      <c r="R63" s="88">
        <f>R59*R61</f>
        <v>-17972.944550958018</v>
      </c>
      <c r="S63" s="88">
        <f>S59*S61</f>
        <v>-281576.13129834225</v>
      </c>
      <c r="T63" s="84"/>
      <c r="U63" s="88">
        <f>U59*U61</f>
        <v>-12616.219154274868</v>
      </c>
      <c r="V63" s="88">
        <f>V59*V61</f>
        <v>-197654.10008363958</v>
      </c>
      <c r="W63" s="84"/>
      <c r="X63" s="88">
        <f>X59*X61</f>
        <v>10680.053377567276</v>
      </c>
      <c r="Y63" s="88">
        <f>Y59*Y61</f>
        <v>167320.836248554</v>
      </c>
      <c r="Z63" s="84"/>
      <c r="AA63" s="88">
        <f>AA59*AA61</f>
        <v>10348.418462600906</v>
      </c>
      <c r="AB63" s="88">
        <f>AB59*AB61</f>
        <v>162125.22258074756</v>
      </c>
      <c r="AC63" s="84"/>
      <c r="AD63" s="88">
        <f>AD59*AD61</f>
        <v>10016.783547634539</v>
      </c>
      <c r="AE63" s="88">
        <f>AE59*AE61</f>
        <v>156929.6089129411</v>
      </c>
      <c r="AF63" s="84"/>
      <c r="AG63" s="88">
        <f>AG59*AG61</f>
        <v>3577.9825792450529</v>
      </c>
      <c r="AH63" s="88">
        <f>AH59*AH61</f>
        <v>56055.060408172489</v>
      </c>
      <c r="AI63" s="84"/>
      <c r="AJ63" s="88">
        <f>AJ59*AJ61</f>
        <v>0</v>
      </c>
      <c r="AK63" s="88">
        <f>AK59*AK61</f>
        <v>0</v>
      </c>
      <c r="AL63" s="84"/>
      <c r="AM63" s="88">
        <f>AM59*AM61</f>
        <v>0</v>
      </c>
      <c r="AN63" s="88">
        <f>AN59*AN61</f>
        <v>0</v>
      </c>
      <c r="AO63" s="84"/>
      <c r="AP63" s="88">
        <f>AP59*AP61</f>
        <v>0</v>
      </c>
      <c r="AQ63" s="88">
        <f>AQ59*AQ61</f>
        <v>0</v>
      </c>
      <c r="AR63" s="84"/>
      <c r="AS63" s="88">
        <f>AS59*AS61</f>
        <v>0</v>
      </c>
      <c r="AT63" s="88">
        <f>AT59*AT61</f>
        <v>0</v>
      </c>
      <c r="AU63" s="84"/>
      <c r="AV63" s="88">
        <f>AV59*AV61</f>
        <v>0</v>
      </c>
      <c r="AW63" s="88">
        <f>AW59*AW61</f>
        <v>0</v>
      </c>
    </row>
    <row r="64" spans="1:49" x14ac:dyDescent="0.25">
      <c r="A64" s="89" t="s">
        <v>85</v>
      </c>
      <c r="B64" s="1"/>
      <c r="C64" s="1"/>
      <c r="D64" s="1"/>
      <c r="E64" s="1"/>
      <c r="F64" s="79"/>
      <c r="G64" s="79"/>
      <c r="H64" s="1"/>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row>
    <row r="65" spans="1:49" x14ac:dyDescent="0.25">
      <c r="A65" s="79" t="s">
        <v>84</v>
      </c>
      <c r="B65" s="1"/>
      <c r="C65" s="1"/>
      <c r="D65" s="1"/>
      <c r="E65" s="1"/>
      <c r="F65" s="90">
        <f>F63/(1-F61)</f>
        <v>0</v>
      </c>
      <c r="G65" s="90">
        <f>G63/(1-G61)</f>
        <v>0</v>
      </c>
      <c r="H65" s="1"/>
      <c r="I65" s="90">
        <f>I63/(1-I61)</f>
        <v>0</v>
      </c>
      <c r="J65" s="90">
        <f>J63/(1-J61)</f>
        <v>0</v>
      </c>
      <c r="K65" s="91"/>
      <c r="L65" s="50">
        <f>L63/(1-L61)</f>
        <v>0</v>
      </c>
      <c r="M65" s="50">
        <f>M63/(1-M61)</f>
        <v>0</v>
      </c>
      <c r="N65" s="91"/>
      <c r="O65" s="50">
        <f>O63/(1-O61)</f>
        <v>0</v>
      </c>
      <c r="P65" s="50">
        <f>P63/(1-P61)</f>
        <v>0</v>
      </c>
      <c r="Q65" s="84"/>
      <c r="R65" s="50">
        <f>R63/(1-R61)</f>
        <v>-24452.98578361635</v>
      </c>
      <c r="S65" s="50">
        <f>S63/(1-S61)</f>
        <v>-383096.77727665612</v>
      </c>
      <c r="T65" s="91"/>
      <c r="U65" s="50">
        <f>U63/(1-U61)</f>
        <v>-17164.924019421589</v>
      </c>
      <c r="V65" s="50">
        <f>V63/(1-V61)</f>
        <v>-268917.14297093824</v>
      </c>
      <c r="W65" s="84"/>
      <c r="X65" s="50">
        <f>X63/(1-X61)</f>
        <v>14530.684867438471</v>
      </c>
      <c r="Y65" s="50">
        <f>Y63/(1-Y61)</f>
        <v>227647.39625653607</v>
      </c>
      <c r="Z65" s="84"/>
      <c r="AA65" s="50">
        <f>AA63/(1-AA61)</f>
        <v>14079.480901497833</v>
      </c>
      <c r="AB65" s="50">
        <f>AB63/(1-AB61)</f>
        <v>220578.53412346609</v>
      </c>
      <c r="AC65" s="84"/>
      <c r="AD65" s="50">
        <f>AD63/(1-AD61)</f>
        <v>13628.276935557196</v>
      </c>
      <c r="AE65" s="50">
        <f>AE63/(1-AE61)</f>
        <v>213509.67199039605</v>
      </c>
      <c r="AF65" s="84"/>
      <c r="AG65" s="50">
        <f>AG63/(1-AG61)</f>
        <v>4868.0035091769432</v>
      </c>
      <c r="AH65" s="50">
        <f>AH63/(1-AH61)</f>
        <v>76265.388310438764</v>
      </c>
      <c r="AI65" s="84"/>
      <c r="AJ65" s="50">
        <f>AJ63/(1-AJ61)</f>
        <v>0</v>
      </c>
      <c r="AK65" s="50">
        <f>AK63/(1-AK61)</f>
        <v>0</v>
      </c>
      <c r="AL65" s="84"/>
      <c r="AM65" s="50">
        <f>AM63/(1-AM61)</f>
        <v>0</v>
      </c>
      <c r="AN65" s="50">
        <f>AN63/(1-AN61)</f>
        <v>0</v>
      </c>
      <c r="AO65" s="84"/>
      <c r="AP65" s="50">
        <f>AP63/(1-AP61)</f>
        <v>0</v>
      </c>
      <c r="AQ65" s="50">
        <f>AQ63/(1-AQ61)</f>
        <v>0</v>
      </c>
      <c r="AR65" s="84"/>
      <c r="AS65" s="50">
        <f>AS63/(1-AS61)</f>
        <v>0</v>
      </c>
      <c r="AT65" s="50">
        <f>AT63/(1-AT61)</f>
        <v>0</v>
      </c>
      <c r="AU65" s="84"/>
      <c r="AV65" s="50">
        <f>AV63/(1-AV61)</f>
        <v>0</v>
      </c>
      <c r="AW65" s="50">
        <f>AW63/(1-AW61)</f>
        <v>0</v>
      </c>
    </row>
    <row r="66" spans="1:49" x14ac:dyDescent="0.25">
      <c r="A66" s="81" t="s">
        <v>86</v>
      </c>
      <c r="B66" s="1"/>
      <c r="C66" s="1"/>
      <c r="D66" s="1"/>
      <c r="E66" s="1"/>
      <c r="F66" s="92">
        <f>+F65</f>
        <v>0</v>
      </c>
      <c r="G66" s="92">
        <f>+G65</f>
        <v>0</v>
      </c>
      <c r="H66" s="1"/>
      <c r="I66" s="92">
        <f>+I65</f>
        <v>0</v>
      </c>
      <c r="J66" s="92">
        <f>+J65</f>
        <v>0</v>
      </c>
      <c r="K66" s="93"/>
      <c r="L66" s="92">
        <f>+L65</f>
        <v>0</v>
      </c>
      <c r="M66" s="92">
        <f>+M65</f>
        <v>0</v>
      </c>
      <c r="N66" s="93"/>
      <c r="O66" s="92">
        <f>+O65</f>
        <v>0</v>
      </c>
      <c r="P66" s="92">
        <f>+P65</f>
        <v>0</v>
      </c>
      <c r="Q66" s="93"/>
      <c r="R66" s="92">
        <f>+R65</f>
        <v>-24452.98578361635</v>
      </c>
      <c r="S66" s="92">
        <f>+S65</f>
        <v>-383096.77727665612</v>
      </c>
      <c r="T66" s="93"/>
      <c r="U66" s="92">
        <f>+U65</f>
        <v>-17164.924019421589</v>
      </c>
      <c r="V66" s="92">
        <f>+V65</f>
        <v>-268917.14297093824</v>
      </c>
      <c r="W66" s="93"/>
      <c r="X66" s="92">
        <f>+X65</f>
        <v>14530.684867438471</v>
      </c>
      <c r="Y66" s="92">
        <f>+Y65</f>
        <v>227647.39625653607</v>
      </c>
      <c r="Z66" s="93"/>
      <c r="AA66" s="92">
        <f>+AA65</f>
        <v>14079.480901497833</v>
      </c>
      <c r="AB66" s="92">
        <f>+AB65</f>
        <v>220578.53412346609</v>
      </c>
      <c r="AC66" s="93"/>
      <c r="AD66" s="92">
        <f>+AD65</f>
        <v>13628.276935557196</v>
      </c>
      <c r="AE66" s="92">
        <f>+AE65</f>
        <v>213509.67199039605</v>
      </c>
      <c r="AF66" s="93"/>
      <c r="AG66" s="92">
        <f>+AG65</f>
        <v>4868.0035091769432</v>
      </c>
      <c r="AH66" s="92">
        <f>+AH65</f>
        <v>76265.388310438764</v>
      </c>
      <c r="AI66" s="93"/>
      <c r="AJ66" s="92">
        <f>+AJ65</f>
        <v>0</v>
      </c>
      <c r="AK66" s="92">
        <f>+AK65</f>
        <v>0</v>
      </c>
      <c r="AL66" s="93"/>
      <c r="AM66" s="92">
        <f>+AM65</f>
        <v>0</v>
      </c>
      <c r="AN66" s="92">
        <f>+AN65</f>
        <v>0</v>
      </c>
      <c r="AO66" s="93"/>
      <c r="AP66" s="92">
        <f>+AP65</f>
        <v>0</v>
      </c>
      <c r="AQ66" s="92">
        <f>+AQ65</f>
        <v>0</v>
      </c>
      <c r="AR66" s="93"/>
      <c r="AS66" s="92">
        <f>+AS65</f>
        <v>0</v>
      </c>
      <c r="AT66" s="92">
        <f>+AT65</f>
        <v>0</v>
      </c>
      <c r="AU66" s="93"/>
      <c r="AV66" s="92">
        <f>+AV65</f>
        <v>0</v>
      </c>
      <c r="AW66" s="92">
        <f>+AW65</f>
        <v>0</v>
      </c>
    </row>
    <row r="67" spans="1:49" x14ac:dyDescent="0.25">
      <c r="A67" s="1"/>
      <c r="B67" s="77"/>
      <c r="C67" s="77"/>
      <c r="D67" s="77"/>
      <c r="E67" s="77"/>
      <c r="F67" s="77"/>
      <c r="G67" s="77"/>
      <c r="H67" s="77"/>
      <c r="I67" s="77"/>
      <c r="J67" s="77"/>
      <c r="K67" s="77"/>
      <c r="L67" s="77"/>
      <c r="M67" s="77"/>
      <c r="N67" s="77"/>
      <c r="O67" s="77"/>
      <c r="P67" s="77"/>
      <c r="Q67" s="77"/>
      <c r="R67" s="77"/>
      <c r="S67" s="94"/>
      <c r="T67" s="94"/>
      <c r="U67" s="94"/>
      <c r="V67" s="94"/>
      <c r="W67" s="1"/>
      <c r="X67" s="1"/>
      <c r="Y67" s="1"/>
      <c r="Z67" s="1"/>
      <c r="AA67" s="1"/>
      <c r="AB67" s="1"/>
      <c r="AC67" s="1"/>
      <c r="AD67" s="1"/>
      <c r="AE67" s="1"/>
      <c r="AF67" s="1"/>
      <c r="AG67" s="1"/>
      <c r="AH67" s="1"/>
      <c r="AI67" s="1"/>
      <c r="AJ67" s="1"/>
      <c r="AK67" s="1"/>
    </row>
    <row r="68" spans="1:49" ht="15.75" thickBot="1" x14ac:dyDescent="0.3">
      <c r="A68" s="1"/>
      <c r="B68" s="77"/>
      <c r="C68" s="77"/>
      <c r="D68" s="77"/>
      <c r="E68" s="77"/>
      <c r="F68" s="77"/>
      <c r="G68" s="77"/>
      <c r="H68" s="77"/>
      <c r="I68" s="77"/>
      <c r="J68" s="77"/>
      <c r="K68" s="95"/>
      <c r="L68" s="77"/>
      <c r="M68" s="77"/>
      <c r="N68" s="77"/>
      <c r="O68" s="77"/>
      <c r="P68" s="77"/>
      <c r="Q68" s="77"/>
      <c r="R68" s="77"/>
      <c r="S68" s="94"/>
      <c r="T68" s="94"/>
      <c r="U68" s="94"/>
      <c r="V68" s="94"/>
      <c r="W68" s="1"/>
      <c r="X68" s="1"/>
      <c r="Y68" s="1"/>
      <c r="Z68" s="1"/>
      <c r="AA68" s="1"/>
      <c r="AB68" s="1"/>
      <c r="AC68" s="1"/>
      <c r="AD68" s="1"/>
      <c r="AE68" s="1"/>
      <c r="AF68" s="1"/>
      <c r="AG68" s="1"/>
      <c r="AH68" s="1"/>
      <c r="AI68" s="1"/>
      <c r="AJ68" s="1"/>
      <c r="AK68" s="1"/>
    </row>
    <row r="69" spans="1:49" ht="15.75" thickBot="1" x14ac:dyDescent="0.3">
      <c r="A69" s="96"/>
      <c r="B69" s="96"/>
      <c r="C69" s="96"/>
      <c r="D69" s="96"/>
      <c r="E69" s="96"/>
      <c r="F69" s="97">
        <v>2015</v>
      </c>
      <c r="G69" s="97">
        <v>2016</v>
      </c>
      <c r="H69" s="97">
        <v>2017</v>
      </c>
      <c r="I69" s="97">
        <v>2018</v>
      </c>
      <c r="J69" s="97">
        <v>2019</v>
      </c>
      <c r="K69" s="97">
        <v>2020</v>
      </c>
      <c r="L69" s="97">
        <v>2021</v>
      </c>
      <c r="M69" s="97">
        <v>2022</v>
      </c>
      <c r="N69" s="97">
        <v>2023</v>
      </c>
      <c r="O69" s="97">
        <v>2024</v>
      </c>
      <c r="P69" s="97">
        <v>2025</v>
      </c>
      <c r="Q69" s="97">
        <v>2026</v>
      </c>
      <c r="R69" s="97">
        <v>2027</v>
      </c>
      <c r="S69" s="97">
        <v>2028</v>
      </c>
      <c r="T69" s="97">
        <v>2029</v>
      </c>
      <c r="U69" s="1"/>
      <c r="V69" s="1"/>
      <c r="W69" s="1"/>
      <c r="X69" s="1"/>
      <c r="Y69" s="1"/>
      <c r="Z69" s="1"/>
      <c r="AA69" s="1"/>
      <c r="AB69" s="1"/>
    </row>
    <row r="70" spans="1:49" x14ac:dyDescent="0.25">
      <c r="A70" s="98" t="s">
        <v>87</v>
      </c>
      <c r="B70" s="99"/>
      <c r="C70" s="99"/>
      <c r="D70" s="99"/>
      <c r="E70" s="99"/>
      <c r="F70" s="99"/>
      <c r="G70" s="99"/>
      <c r="H70" s="99"/>
      <c r="I70" s="99"/>
      <c r="J70" s="100"/>
      <c r="K70" s="100"/>
      <c r="L70" s="100"/>
      <c r="M70" s="1"/>
      <c r="N70" s="100"/>
      <c r="O70" s="1"/>
      <c r="P70" s="1"/>
      <c r="Q70" s="1"/>
      <c r="R70" s="1"/>
      <c r="S70" s="1"/>
      <c r="T70" s="1"/>
      <c r="U70" s="1"/>
      <c r="V70" s="1"/>
      <c r="W70" s="1"/>
      <c r="X70" s="1"/>
      <c r="Y70" s="1"/>
      <c r="Z70" s="1"/>
      <c r="AA70" s="1"/>
      <c r="AB70" s="1"/>
    </row>
    <row r="71" spans="1:49" x14ac:dyDescent="0.25">
      <c r="A71" s="101" t="s">
        <v>88</v>
      </c>
      <c r="B71" s="111">
        <v>4.8615259919777607</v>
      </c>
      <c r="C71" s="111">
        <v>4.8615259919777607</v>
      </c>
      <c r="D71" s="111">
        <v>4.8615259919777607</v>
      </c>
      <c r="G71" s="103"/>
      <c r="H71" s="103"/>
      <c r="I71" s="103"/>
      <c r="K71" s="50"/>
      <c r="L71" s="50"/>
      <c r="M71" s="1"/>
      <c r="N71" s="50"/>
      <c r="O71" s="1"/>
      <c r="P71" s="1"/>
      <c r="Q71" s="1"/>
      <c r="R71" s="1"/>
      <c r="S71" s="1"/>
      <c r="T71" s="1"/>
      <c r="U71" s="1"/>
      <c r="V71" s="1"/>
      <c r="W71" s="1"/>
      <c r="X71" s="1"/>
      <c r="Y71" s="1"/>
      <c r="Z71" s="1"/>
      <c r="AA71" s="1"/>
      <c r="AB71" s="1"/>
    </row>
    <row r="72" spans="1:49" x14ac:dyDescent="0.25">
      <c r="A72" s="96" t="s">
        <v>89</v>
      </c>
      <c r="B72" s="96"/>
      <c r="C72" s="96"/>
      <c r="D72" s="96"/>
      <c r="E72" s="96"/>
      <c r="F72" s="104"/>
      <c r="G72" s="86">
        <f t="shared" ref="G72:T72" si="15">F74</f>
        <v>0</v>
      </c>
      <c r="H72" s="86">
        <f t="shared" si="15"/>
        <v>0</v>
      </c>
      <c r="I72" s="86">
        <f t="shared" si="15"/>
        <v>0</v>
      </c>
      <c r="J72" s="86">
        <f t="shared" si="15"/>
        <v>0</v>
      </c>
      <c r="K72" s="86">
        <f t="shared" si="15"/>
        <v>2975336.9042067779</v>
      </c>
      <c r="L72" s="86">
        <f t="shared" si="15"/>
        <v>2975336.9042067779</v>
      </c>
      <c r="M72" s="86">
        <f t="shared" si="15"/>
        <v>2975336.9042067779</v>
      </c>
      <c r="N72" s="86">
        <f t="shared" si="15"/>
        <v>2975336.9042067779</v>
      </c>
      <c r="O72" s="86">
        <f t="shared" si="15"/>
        <v>2975336.9042067779</v>
      </c>
      <c r="P72" s="86">
        <f t="shared" si="15"/>
        <v>2975336.9042067779</v>
      </c>
      <c r="Q72" s="86">
        <f t="shared" si="15"/>
        <v>2975336.9042067779</v>
      </c>
      <c r="R72" s="86">
        <f t="shared" si="15"/>
        <v>2975336.9042067779</v>
      </c>
      <c r="S72" s="86">
        <f t="shared" si="15"/>
        <v>2975336.9042067779</v>
      </c>
      <c r="T72" s="86">
        <f t="shared" si="15"/>
        <v>2975336.9042067779</v>
      </c>
      <c r="U72" s="1"/>
      <c r="V72" s="1"/>
      <c r="W72" s="1"/>
      <c r="X72" s="1"/>
      <c r="Y72" s="1"/>
      <c r="Z72" s="1"/>
      <c r="AA72" s="1"/>
      <c r="AB72" s="1"/>
    </row>
    <row r="73" spans="1:49" x14ac:dyDescent="0.25">
      <c r="A73" s="96" t="s">
        <v>90</v>
      </c>
      <c r="B73" s="96"/>
      <c r="C73" s="96"/>
      <c r="D73" s="96"/>
      <c r="E73" s="96"/>
      <c r="F73" s="100">
        <v>0</v>
      </c>
      <c r="G73" s="100">
        <v>0</v>
      </c>
      <c r="H73" s="100">
        <v>0</v>
      </c>
      <c r="I73" s="100">
        <v>0</v>
      </c>
      <c r="J73" s="100">
        <f>'App.2-FA Proposed REG ISA'!G35</f>
        <v>2975336.9042067779</v>
      </c>
      <c r="K73" s="100">
        <f>'App.2-FA Proposed REG ISA'!H62</f>
        <v>0</v>
      </c>
      <c r="L73" s="100">
        <f>'App.2-FA Proposed REG ISA'!I62</f>
        <v>0</v>
      </c>
      <c r="M73" s="100">
        <f>'App.2-FA Proposed REG ISA'!J62</f>
        <v>0</v>
      </c>
      <c r="N73" s="100">
        <f>'App.2-FA Proposed REG ISA'!K62</f>
        <v>0</v>
      </c>
      <c r="O73" s="100">
        <f>'App.2-FA Proposed REG ISA'!L62</f>
        <v>0</v>
      </c>
      <c r="P73" s="100">
        <f>'App.2-FA Proposed REG ISA'!M62</f>
        <v>0</v>
      </c>
      <c r="Q73" s="100">
        <f>'App.2-FA Proposed REG ISA'!N62</f>
        <v>0</v>
      </c>
      <c r="R73" s="100">
        <f>'App.2-FA Proposed REG ISA'!O62</f>
        <v>0</v>
      </c>
      <c r="S73" s="100">
        <f>'App.2-FA Proposed REG ISA'!P62</f>
        <v>0</v>
      </c>
      <c r="T73" s="100">
        <f>'App.2-FA Proposed REG ISA'!Q62</f>
        <v>0</v>
      </c>
      <c r="U73" s="1"/>
      <c r="V73" s="105"/>
      <c r="W73" s="1"/>
      <c r="X73" s="1"/>
      <c r="Y73" s="1"/>
      <c r="Z73" s="1"/>
      <c r="AA73" s="1"/>
      <c r="AB73" s="1"/>
    </row>
    <row r="74" spans="1:49" x14ac:dyDescent="0.25">
      <c r="A74" s="96" t="s">
        <v>91</v>
      </c>
      <c r="B74" s="96"/>
      <c r="C74" s="96"/>
      <c r="D74" s="96"/>
      <c r="E74" s="96"/>
      <c r="F74" s="86">
        <f t="shared" ref="F74:O74" si="16">SUM(F72:F73)</f>
        <v>0</v>
      </c>
      <c r="G74" s="86">
        <f t="shared" si="16"/>
        <v>0</v>
      </c>
      <c r="H74" s="86">
        <f t="shared" si="16"/>
        <v>0</v>
      </c>
      <c r="I74" s="86">
        <f t="shared" si="16"/>
        <v>0</v>
      </c>
      <c r="J74" s="86">
        <f t="shared" si="16"/>
        <v>2975336.9042067779</v>
      </c>
      <c r="K74" s="86">
        <f t="shared" si="16"/>
        <v>2975336.9042067779</v>
      </c>
      <c r="L74" s="86">
        <f t="shared" si="16"/>
        <v>2975336.9042067779</v>
      </c>
      <c r="M74" s="86">
        <f t="shared" si="16"/>
        <v>2975336.9042067779</v>
      </c>
      <c r="N74" s="86">
        <f t="shared" si="16"/>
        <v>2975336.9042067779</v>
      </c>
      <c r="O74" s="86">
        <f t="shared" si="16"/>
        <v>2975336.9042067779</v>
      </c>
      <c r="P74" s="86">
        <f>SUM(P72:P73)</f>
        <v>2975336.9042067779</v>
      </c>
      <c r="Q74" s="86">
        <f t="shared" ref="Q74:T74" si="17">SUM(Q72:Q73)</f>
        <v>2975336.9042067779</v>
      </c>
      <c r="R74" s="86">
        <f t="shared" si="17"/>
        <v>2975336.9042067779</v>
      </c>
      <c r="S74" s="86">
        <f t="shared" si="17"/>
        <v>2975336.9042067779</v>
      </c>
      <c r="T74" s="86">
        <f t="shared" si="17"/>
        <v>2975336.9042067779</v>
      </c>
      <c r="U74" s="1"/>
      <c r="V74" s="1"/>
      <c r="W74" s="1"/>
      <c r="X74" s="1"/>
      <c r="Y74" s="1"/>
      <c r="Z74" s="1"/>
      <c r="AA74" s="1"/>
      <c r="AB74" s="1"/>
    </row>
    <row r="75" spans="1:49" x14ac:dyDescent="0.25">
      <c r="A75" s="96"/>
      <c r="B75" s="96"/>
      <c r="C75" s="96"/>
      <c r="D75" s="96"/>
      <c r="E75" s="96"/>
      <c r="F75" s="84"/>
      <c r="G75" s="84"/>
      <c r="H75" s="84"/>
      <c r="I75" s="84"/>
      <c r="J75" s="84"/>
      <c r="K75" s="84"/>
      <c r="L75" s="50"/>
      <c r="M75" s="1"/>
      <c r="N75" s="50"/>
      <c r="O75" s="1"/>
      <c r="P75" s="1"/>
      <c r="Q75" s="1"/>
      <c r="R75" s="1"/>
      <c r="S75" s="1"/>
      <c r="T75" s="1"/>
      <c r="U75" s="1"/>
      <c r="V75" s="1"/>
      <c r="W75" s="1"/>
      <c r="X75" s="1"/>
      <c r="Y75" s="1"/>
      <c r="Z75" s="1"/>
      <c r="AA75" s="1"/>
      <c r="AB75" s="1"/>
    </row>
    <row r="76" spans="1:49" x14ac:dyDescent="0.25">
      <c r="A76" s="96" t="s">
        <v>92</v>
      </c>
      <c r="B76" s="96"/>
      <c r="C76" s="96"/>
      <c r="D76" s="96"/>
      <c r="E76" s="96"/>
      <c r="F76" s="102"/>
      <c r="G76" s="86">
        <f>+F79</f>
        <v>0</v>
      </c>
      <c r="H76" s="86">
        <f t="shared" ref="H76:T76" si="18">+G79</f>
        <v>0</v>
      </c>
      <c r="I76" s="86">
        <f t="shared" si="18"/>
        <v>0</v>
      </c>
      <c r="J76" s="86">
        <f t="shared" si="18"/>
        <v>0</v>
      </c>
      <c r="K76" s="86">
        <f t="shared" si="18"/>
        <v>306008.53611772571</v>
      </c>
      <c r="L76" s="86">
        <f t="shared" si="18"/>
        <v>918025.60835317709</v>
      </c>
      <c r="M76" s="86">
        <f t="shared" si="18"/>
        <v>1530042.6805886286</v>
      </c>
      <c r="N76" s="86">
        <f t="shared" si="18"/>
        <v>2142059.7528240802</v>
      </c>
      <c r="O76" s="86">
        <f t="shared" si="18"/>
        <v>2754076.8250595317</v>
      </c>
      <c r="P76" s="86">
        <f t="shared" si="18"/>
        <v>2975336.9042067779</v>
      </c>
      <c r="Q76" s="86">
        <f t="shared" si="18"/>
        <v>2975336.9042067779</v>
      </c>
      <c r="R76" s="86">
        <f t="shared" si="18"/>
        <v>2975336.9042067779</v>
      </c>
      <c r="S76" s="86">
        <f t="shared" si="18"/>
        <v>2975336.9042067779</v>
      </c>
      <c r="T76" s="86">
        <f t="shared" si="18"/>
        <v>2975336.9042067779</v>
      </c>
      <c r="U76" s="1"/>
      <c r="V76" s="1"/>
      <c r="W76" s="1"/>
      <c r="X76" s="1"/>
      <c r="Y76" s="1"/>
      <c r="Z76" s="1"/>
      <c r="AA76" s="1"/>
      <c r="AB76" s="1"/>
    </row>
    <row r="77" spans="1:49" x14ac:dyDescent="0.25">
      <c r="A77" s="96" t="s">
        <v>93</v>
      </c>
      <c r="B77" s="96"/>
      <c r="C77" s="96"/>
      <c r="D77" s="96"/>
      <c r="E77" s="96"/>
      <c r="F77" s="84">
        <f>IF(ISERROR(F72/$C$71), 0, F72/$C$71)</f>
        <v>0</v>
      </c>
      <c r="G77" s="84">
        <f t="shared" ref="G77:N77" si="19">IF(ISERROR(G72/$C$71), 0, G72/$C$71)</f>
        <v>0</v>
      </c>
      <c r="H77" s="84">
        <f t="shared" si="19"/>
        <v>0</v>
      </c>
      <c r="I77" s="84">
        <f t="shared" si="19"/>
        <v>0</v>
      </c>
      <c r="J77" s="84">
        <f t="shared" si="19"/>
        <v>0</v>
      </c>
      <c r="K77" s="84">
        <f t="shared" si="19"/>
        <v>612017.07223545143</v>
      </c>
      <c r="L77" s="84">
        <f t="shared" si="19"/>
        <v>612017.07223545143</v>
      </c>
      <c r="M77" s="84">
        <f t="shared" si="19"/>
        <v>612017.07223545143</v>
      </c>
      <c r="N77" s="84">
        <f t="shared" si="19"/>
        <v>612017.07223545143</v>
      </c>
      <c r="O77" s="84">
        <f>IF(ISERROR(O72/$C$71), 0, IF((O72/$C$71+O76)&gt;O72,O72-O76,O72/$C$71))</f>
        <v>221260.0791472462</v>
      </c>
      <c r="P77" s="84">
        <f>IF(ISERROR(P72/$C$71), 0, IF((P72/$C$71+P76)&gt;P72,P72-P76,P72/$C$71))</f>
        <v>0</v>
      </c>
      <c r="Q77" s="84">
        <f t="shared" ref="Q77:T77" si="20">IF(ISERROR(Q72/$C$71), 0, IF((Q72/$C$71+Q76)&gt;Q72,Q72-Q76,Q72/$C$71))</f>
        <v>0</v>
      </c>
      <c r="R77" s="84">
        <f t="shared" si="20"/>
        <v>0</v>
      </c>
      <c r="S77" s="84">
        <f t="shared" si="20"/>
        <v>0</v>
      </c>
      <c r="T77" s="84">
        <f t="shared" si="20"/>
        <v>0</v>
      </c>
      <c r="U77" s="1"/>
      <c r="V77" s="1"/>
      <c r="W77" s="1"/>
      <c r="X77" s="1"/>
      <c r="Y77" s="1"/>
      <c r="Z77" s="1"/>
      <c r="AA77" s="1"/>
      <c r="AB77" s="1"/>
    </row>
    <row r="78" spans="1:49" x14ac:dyDescent="0.25">
      <c r="A78" s="96" t="s">
        <v>94</v>
      </c>
      <c r="B78" s="96"/>
      <c r="C78" s="1"/>
      <c r="D78" s="1"/>
      <c r="E78" s="1"/>
      <c r="F78" s="50">
        <f>F73/$C$71/2</f>
        <v>0</v>
      </c>
      <c r="G78" s="50">
        <f t="shared" ref="G78:O78" si="21">G73/$C$71/2</f>
        <v>0</v>
      </c>
      <c r="H78" s="50">
        <f t="shared" si="21"/>
        <v>0</v>
      </c>
      <c r="I78" s="50">
        <f t="shared" si="21"/>
        <v>0</v>
      </c>
      <c r="J78" s="50">
        <f t="shared" si="21"/>
        <v>306008.53611772571</v>
      </c>
      <c r="K78" s="50">
        <f t="shared" si="21"/>
        <v>0</v>
      </c>
      <c r="L78" s="50">
        <f t="shared" si="21"/>
        <v>0</v>
      </c>
      <c r="M78" s="50">
        <f t="shared" si="21"/>
        <v>0</v>
      </c>
      <c r="N78" s="50">
        <f t="shared" si="21"/>
        <v>0</v>
      </c>
      <c r="O78" s="50">
        <f t="shared" si="21"/>
        <v>0</v>
      </c>
      <c r="P78" s="50">
        <f>P73/$C$71/2</f>
        <v>0</v>
      </c>
      <c r="Q78" s="50">
        <f t="shared" ref="Q78:T78" si="22">Q73/$C$71/2</f>
        <v>0</v>
      </c>
      <c r="R78" s="50">
        <f t="shared" si="22"/>
        <v>0</v>
      </c>
      <c r="S78" s="50">
        <f t="shared" si="22"/>
        <v>0</v>
      </c>
      <c r="T78" s="50">
        <f t="shared" si="22"/>
        <v>0</v>
      </c>
      <c r="U78" s="1"/>
      <c r="V78" s="1"/>
      <c r="W78" s="1"/>
      <c r="X78" s="1"/>
      <c r="Y78" s="1"/>
      <c r="Z78" s="1"/>
      <c r="AA78" s="1"/>
      <c r="AB78" s="1"/>
    </row>
    <row r="79" spans="1:49" x14ac:dyDescent="0.25">
      <c r="A79" s="96" t="s">
        <v>95</v>
      </c>
      <c r="B79" s="96"/>
      <c r="C79" s="96"/>
      <c r="D79" s="96"/>
      <c r="E79" s="96"/>
      <c r="F79" s="86">
        <f t="shared" ref="F79:O79" si="23">SUM(F76+F77+F78)</f>
        <v>0</v>
      </c>
      <c r="G79" s="86">
        <f t="shared" si="23"/>
        <v>0</v>
      </c>
      <c r="H79" s="86">
        <f t="shared" si="23"/>
        <v>0</v>
      </c>
      <c r="I79" s="86">
        <f t="shared" si="23"/>
        <v>0</v>
      </c>
      <c r="J79" s="86">
        <f t="shared" si="23"/>
        <v>306008.53611772571</v>
      </c>
      <c r="K79" s="86">
        <f t="shared" si="23"/>
        <v>918025.60835317709</v>
      </c>
      <c r="L79" s="86">
        <f t="shared" si="23"/>
        <v>1530042.6805886286</v>
      </c>
      <c r="M79" s="86">
        <f t="shared" si="23"/>
        <v>2142059.7528240802</v>
      </c>
      <c r="N79" s="86">
        <f t="shared" si="23"/>
        <v>2754076.8250595317</v>
      </c>
      <c r="O79" s="86">
        <f t="shared" si="23"/>
        <v>2975336.9042067779</v>
      </c>
      <c r="P79" s="86">
        <f>SUM(P76+P77+P78)</f>
        <v>2975336.9042067779</v>
      </c>
      <c r="Q79" s="86">
        <f t="shared" ref="Q79:T79" si="24">SUM(Q76+Q77+Q78)</f>
        <v>2975336.9042067779</v>
      </c>
      <c r="R79" s="86">
        <f t="shared" si="24"/>
        <v>2975336.9042067779</v>
      </c>
      <c r="S79" s="86">
        <f t="shared" si="24"/>
        <v>2975336.9042067779</v>
      </c>
      <c r="T79" s="86">
        <f t="shared" si="24"/>
        <v>2975336.9042067779</v>
      </c>
      <c r="U79" s="1"/>
      <c r="V79" s="1"/>
      <c r="W79" s="1"/>
      <c r="X79" s="1"/>
      <c r="Y79" s="1"/>
      <c r="Z79" s="1"/>
      <c r="AA79" s="1"/>
      <c r="AB79" s="1"/>
    </row>
    <row r="80" spans="1:49" x14ac:dyDescent="0.25">
      <c r="A80" s="96"/>
      <c r="B80" s="96"/>
      <c r="C80" s="96"/>
      <c r="D80" s="96"/>
      <c r="E80" s="96"/>
      <c r="F80" s="50"/>
      <c r="G80" s="50"/>
      <c r="H80" s="50"/>
      <c r="I80" s="50"/>
      <c r="J80" s="50"/>
      <c r="K80" s="50"/>
      <c r="L80" s="50"/>
      <c r="M80" s="50"/>
      <c r="N80" s="50"/>
      <c r="O80" s="50"/>
      <c r="P80" s="50"/>
      <c r="Q80" s="50"/>
      <c r="R80" s="50"/>
      <c r="S80" s="50"/>
      <c r="T80" s="50"/>
      <c r="U80" s="105"/>
      <c r="V80" s="1"/>
      <c r="W80" s="1"/>
      <c r="X80" s="1"/>
      <c r="Y80" s="1"/>
      <c r="Z80" s="1"/>
      <c r="AA80" s="1"/>
      <c r="AB80" s="1"/>
    </row>
    <row r="81" spans="1:28" x14ac:dyDescent="0.25">
      <c r="A81" s="96" t="s">
        <v>96</v>
      </c>
      <c r="B81" s="96"/>
      <c r="C81" s="96"/>
      <c r="D81" s="96"/>
      <c r="E81" s="96"/>
      <c r="F81" s="50">
        <f t="shared" ref="F81:O81" si="25">F72-F76</f>
        <v>0</v>
      </c>
      <c r="G81" s="50">
        <f t="shared" si="25"/>
        <v>0</v>
      </c>
      <c r="H81" s="50">
        <f t="shared" si="25"/>
        <v>0</v>
      </c>
      <c r="I81" s="50">
        <f t="shared" si="25"/>
        <v>0</v>
      </c>
      <c r="J81" s="50">
        <f t="shared" si="25"/>
        <v>0</v>
      </c>
      <c r="K81" s="50">
        <f t="shared" si="25"/>
        <v>2669328.3680890524</v>
      </c>
      <c r="L81" s="50">
        <f t="shared" si="25"/>
        <v>2057311.2958536008</v>
      </c>
      <c r="M81" s="50">
        <f t="shared" si="25"/>
        <v>1445294.2236181493</v>
      </c>
      <c r="N81" s="50">
        <f t="shared" si="25"/>
        <v>833277.15138269775</v>
      </c>
      <c r="O81" s="50">
        <f t="shared" si="25"/>
        <v>221260.0791472462</v>
      </c>
      <c r="P81" s="50">
        <f>P72-P76</f>
        <v>0</v>
      </c>
      <c r="Q81" s="50">
        <f t="shared" ref="Q81:T81" si="26">Q72-Q76</f>
        <v>0</v>
      </c>
      <c r="R81" s="50">
        <f t="shared" si="26"/>
        <v>0</v>
      </c>
      <c r="S81" s="50">
        <f t="shared" si="26"/>
        <v>0</v>
      </c>
      <c r="T81" s="50">
        <f t="shared" si="26"/>
        <v>0</v>
      </c>
      <c r="U81" s="1"/>
      <c r="V81" s="1"/>
      <c r="W81" s="1"/>
      <c r="X81" s="1"/>
      <c r="Y81" s="1"/>
      <c r="Z81" s="1"/>
      <c r="AA81" s="1"/>
      <c r="AB81" s="1"/>
    </row>
    <row r="82" spans="1:28" x14ac:dyDescent="0.25">
      <c r="A82" s="96" t="s">
        <v>97</v>
      </c>
      <c r="B82" s="96"/>
      <c r="C82" s="96"/>
      <c r="D82" s="96"/>
      <c r="E82" s="96"/>
      <c r="F82" s="86">
        <f t="shared" ref="F82:O82" si="27">F74-F79</f>
        <v>0</v>
      </c>
      <c r="G82" s="86">
        <f t="shared" si="27"/>
        <v>0</v>
      </c>
      <c r="H82" s="86">
        <f t="shared" si="27"/>
        <v>0</v>
      </c>
      <c r="I82" s="86">
        <f t="shared" si="27"/>
        <v>0</v>
      </c>
      <c r="J82" s="86">
        <f t="shared" si="27"/>
        <v>2669328.3680890524</v>
      </c>
      <c r="K82" s="86">
        <f t="shared" si="27"/>
        <v>2057311.2958536008</v>
      </c>
      <c r="L82" s="86">
        <f t="shared" si="27"/>
        <v>1445294.2236181493</v>
      </c>
      <c r="M82" s="86">
        <f t="shared" si="27"/>
        <v>833277.15138269775</v>
      </c>
      <c r="N82" s="86">
        <f t="shared" si="27"/>
        <v>221260.0791472462</v>
      </c>
      <c r="O82" s="86">
        <f t="shared" si="27"/>
        <v>0</v>
      </c>
      <c r="P82" s="86">
        <f>P74-P79</f>
        <v>0</v>
      </c>
      <c r="Q82" s="86">
        <f t="shared" ref="Q82:T82" si="28">Q74-Q79</f>
        <v>0</v>
      </c>
      <c r="R82" s="86">
        <f t="shared" si="28"/>
        <v>0</v>
      </c>
      <c r="S82" s="86">
        <f t="shared" si="28"/>
        <v>0</v>
      </c>
      <c r="T82" s="86">
        <f t="shared" si="28"/>
        <v>0</v>
      </c>
      <c r="U82" s="1"/>
      <c r="V82" s="1"/>
      <c r="W82" s="1"/>
      <c r="X82" s="1"/>
      <c r="Y82" s="1"/>
      <c r="Z82" s="1"/>
      <c r="AA82" s="1"/>
      <c r="AB82" s="1"/>
    </row>
    <row r="83" spans="1:28" ht="15.75" thickBot="1" x14ac:dyDescent="0.3">
      <c r="A83" s="99" t="s">
        <v>98</v>
      </c>
      <c r="B83" s="99"/>
      <c r="C83" s="96"/>
      <c r="D83" s="96"/>
      <c r="E83" s="96"/>
      <c r="F83" s="106">
        <f t="shared" ref="F83:O83" si="29">SUM(F81:F82)/2</f>
        <v>0</v>
      </c>
      <c r="G83" s="106">
        <f t="shared" si="29"/>
        <v>0</v>
      </c>
      <c r="H83" s="106">
        <f t="shared" si="29"/>
        <v>0</v>
      </c>
      <c r="I83" s="106">
        <f t="shared" si="29"/>
        <v>0</v>
      </c>
      <c r="J83" s="106">
        <f t="shared" si="29"/>
        <v>1334664.1840445262</v>
      </c>
      <c r="K83" s="106">
        <f t="shared" si="29"/>
        <v>2363319.8319713268</v>
      </c>
      <c r="L83" s="106">
        <f t="shared" si="29"/>
        <v>1751302.7597358751</v>
      </c>
      <c r="M83" s="106">
        <f t="shared" si="29"/>
        <v>1139285.6875004235</v>
      </c>
      <c r="N83" s="106">
        <f t="shared" si="29"/>
        <v>527268.61526497197</v>
      </c>
      <c r="O83" s="106">
        <f t="shared" si="29"/>
        <v>110630.0395736231</v>
      </c>
      <c r="P83" s="106">
        <f>SUM(P81:P82)/2</f>
        <v>0</v>
      </c>
      <c r="Q83" s="106">
        <f t="shared" ref="Q83:T83" si="30">SUM(Q81:Q82)/2</f>
        <v>0</v>
      </c>
      <c r="R83" s="106">
        <f t="shared" si="30"/>
        <v>0</v>
      </c>
      <c r="S83" s="106">
        <f t="shared" si="30"/>
        <v>0</v>
      </c>
      <c r="T83" s="106">
        <f t="shared" si="30"/>
        <v>0</v>
      </c>
      <c r="U83" s="1"/>
      <c r="V83" s="1"/>
      <c r="W83" s="1"/>
      <c r="X83" s="1"/>
      <c r="Y83" s="1"/>
      <c r="Z83" s="1"/>
      <c r="AA83" s="1"/>
      <c r="AB83" s="1"/>
    </row>
    <row r="84" spans="1:28" x14ac:dyDescent="0.25">
      <c r="A84" s="96"/>
      <c r="B84" s="96"/>
      <c r="C84" s="96"/>
      <c r="D84" s="96"/>
      <c r="E84" s="96"/>
      <c r="F84" s="96"/>
      <c r="G84" s="50"/>
      <c r="H84" s="50"/>
      <c r="I84" s="50"/>
      <c r="J84" s="50"/>
      <c r="K84" s="50"/>
      <c r="L84" s="50"/>
      <c r="M84" s="1"/>
      <c r="N84" s="50"/>
      <c r="O84" s="1"/>
      <c r="P84" s="1"/>
      <c r="Q84" s="1"/>
      <c r="R84" s="1"/>
      <c r="S84" s="1"/>
      <c r="T84" s="1"/>
      <c r="U84" s="1"/>
      <c r="V84" s="1"/>
      <c r="W84" s="1"/>
      <c r="X84" s="1"/>
      <c r="Y84" s="1"/>
      <c r="Z84" s="1"/>
      <c r="AA84" s="1"/>
      <c r="AB84" s="1"/>
    </row>
    <row r="85" spans="1:28" ht="15.75" thickBot="1" x14ac:dyDescent="0.3">
      <c r="A85" s="98" t="s">
        <v>99</v>
      </c>
      <c r="B85" s="98"/>
      <c r="C85" s="99"/>
      <c r="D85" s="99"/>
      <c r="E85" s="99"/>
      <c r="F85" s="99"/>
      <c r="G85" s="50"/>
      <c r="H85" s="50"/>
      <c r="I85" s="50"/>
      <c r="J85" s="50"/>
      <c r="K85" s="95"/>
      <c r="L85" s="50"/>
      <c r="M85" s="1"/>
      <c r="N85" s="50"/>
      <c r="O85" s="1"/>
      <c r="P85" s="1"/>
      <c r="Q85" s="1"/>
      <c r="R85" s="1"/>
      <c r="S85" s="1"/>
      <c r="T85" s="1"/>
      <c r="U85" s="1"/>
      <c r="V85" s="1"/>
      <c r="W85" s="1"/>
      <c r="X85" s="1"/>
      <c r="Y85" s="1"/>
      <c r="Z85" s="1"/>
      <c r="AA85" s="1"/>
      <c r="AB85" s="1"/>
    </row>
    <row r="86" spans="1:28" ht="15.75" thickBot="1" x14ac:dyDescent="0.3">
      <c r="A86" s="99"/>
      <c r="B86" s="99"/>
      <c r="C86" s="1"/>
      <c r="D86" s="1"/>
      <c r="E86" s="1"/>
      <c r="F86" s="97">
        <f>F69</f>
        <v>2015</v>
      </c>
      <c r="G86" s="97">
        <f>G69</f>
        <v>2016</v>
      </c>
      <c r="H86" s="97">
        <f t="shared" ref="H86:O86" si="31">H69</f>
        <v>2017</v>
      </c>
      <c r="I86" s="97">
        <f t="shared" si="31"/>
        <v>2018</v>
      </c>
      <c r="J86" s="97">
        <f t="shared" si="31"/>
        <v>2019</v>
      </c>
      <c r="K86" s="97">
        <f t="shared" si="31"/>
        <v>2020</v>
      </c>
      <c r="L86" s="97">
        <f t="shared" si="31"/>
        <v>2021</v>
      </c>
      <c r="M86" s="97">
        <f t="shared" si="31"/>
        <v>2022</v>
      </c>
      <c r="N86" s="97">
        <f t="shared" si="31"/>
        <v>2023</v>
      </c>
      <c r="O86" s="97">
        <f t="shared" si="31"/>
        <v>2024</v>
      </c>
      <c r="P86" s="97">
        <f>P69</f>
        <v>2025</v>
      </c>
      <c r="Q86" s="97">
        <f t="shared" ref="Q86:T86" si="32">Q69</f>
        <v>2026</v>
      </c>
      <c r="R86" s="97">
        <f t="shared" si="32"/>
        <v>2027</v>
      </c>
      <c r="S86" s="97">
        <f t="shared" si="32"/>
        <v>2028</v>
      </c>
      <c r="T86" s="97">
        <f t="shared" si="32"/>
        <v>2029</v>
      </c>
      <c r="U86" s="1"/>
      <c r="V86" s="1"/>
      <c r="W86" s="1"/>
      <c r="X86" s="1"/>
      <c r="Y86" s="1"/>
      <c r="Z86" s="1"/>
      <c r="AA86" s="1"/>
      <c r="AB86" s="1"/>
    </row>
    <row r="87" spans="1:28" x14ac:dyDescent="0.25">
      <c r="A87" s="96"/>
      <c r="B87" s="96"/>
      <c r="C87" s="1"/>
      <c r="D87" s="1"/>
      <c r="E87" s="1"/>
      <c r="F87" s="50"/>
      <c r="G87" s="50"/>
      <c r="H87" s="50"/>
      <c r="I87" s="50"/>
      <c r="J87" s="50"/>
      <c r="K87" s="50"/>
      <c r="L87" s="50"/>
      <c r="M87" s="50"/>
      <c r="N87" s="50"/>
      <c r="O87" s="50"/>
      <c r="P87" s="50"/>
      <c r="Q87" s="50"/>
      <c r="R87" s="50"/>
      <c r="S87" s="50"/>
      <c r="T87" s="50"/>
      <c r="U87" s="1"/>
      <c r="V87" s="1"/>
      <c r="W87" s="1"/>
      <c r="X87" s="1"/>
      <c r="Y87" s="1"/>
      <c r="Z87" s="1"/>
      <c r="AA87" s="1"/>
      <c r="AB87" s="1"/>
    </row>
    <row r="88" spans="1:28" x14ac:dyDescent="0.25">
      <c r="A88" s="96" t="s">
        <v>100</v>
      </c>
      <c r="B88" s="96"/>
      <c r="C88" s="1"/>
      <c r="D88" s="1"/>
      <c r="E88" s="1"/>
      <c r="F88" s="107">
        <f>F72</f>
        <v>0</v>
      </c>
      <c r="G88" s="86">
        <f t="shared" ref="G88:T88" si="33">F98</f>
        <v>0</v>
      </c>
      <c r="H88" s="86">
        <f t="shared" si="33"/>
        <v>0</v>
      </c>
      <c r="I88" s="86">
        <f t="shared" si="33"/>
        <v>0</v>
      </c>
      <c r="J88" s="86">
        <f t="shared" si="33"/>
        <v>0</v>
      </c>
      <c r="K88" s="86">
        <f t="shared" si="33"/>
        <v>1486031.9148936172</v>
      </c>
      <c r="L88" s="86">
        <f t="shared" si="33"/>
        <v>0</v>
      </c>
      <c r="M88" s="86">
        <f t="shared" si="33"/>
        <v>0</v>
      </c>
      <c r="N88" s="86">
        <f t="shared" si="33"/>
        <v>0</v>
      </c>
      <c r="O88" s="86">
        <f t="shared" si="33"/>
        <v>0</v>
      </c>
      <c r="P88" s="86">
        <f t="shared" si="33"/>
        <v>0</v>
      </c>
      <c r="Q88" s="86">
        <f t="shared" si="33"/>
        <v>0</v>
      </c>
      <c r="R88" s="86">
        <f t="shared" si="33"/>
        <v>0</v>
      </c>
      <c r="S88" s="86">
        <f t="shared" si="33"/>
        <v>0</v>
      </c>
      <c r="T88" s="86">
        <f t="shared" si="33"/>
        <v>0</v>
      </c>
      <c r="U88" s="1"/>
      <c r="V88" s="1"/>
      <c r="W88" s="1"/>
      <c r="X88" s="1"/>
      <c r="Y88" s="1"/>
      <c r="Z88" s="1"/>
      <c r="AA88" s="1"/>
      <c r="AB88" s="1"/>
    </row>
    <row r="89" spans="1:28" x14ac:dyDescent="0.25">
      <c r="A89" s="96" t="s">
        <v>90</v>
      </c>
      <c r="B89" s="96"/>
      <c r="C89" s="1"/>
      <c r="D89" s="1"/>
      <c r="E89" s="1"/>
      <c r="F89" s="50">
        <f t="shared" ref="F89:O89" si="34">F73</f>
        <v>0</v>
      </c>
      <c r="G89" s="50">
        <f t="shared" si="34"/>
        <v>0</v>
      </c>
      <c r="H89" s="50">
        <f t="shared" si="34"/>
        <v>0</v>
      </c>
      <c r="I89" s="50">
        <f t="shared" si="34"/>
        <v>0</v>
      </c>
      <c r="J89" s="50">
        <f>J73</f>
        <v>2975336.9042067779</v>
      </c>
      <c r="K89" s="50">
        <f t="shared" si="34"/>
        <v>0</v>
      </c>
      <c r="L89" s="50">
        <f t="shared" si="34"/>
        <v>0</v>
      </c>
      <c r="M89" s="50">
        <f t="shared" si="34"/>
        <v>0</v>
      </c>
      <c r="N89" s="50">
        <f t="shared" si="34"/>
        <v>0</v>
      </c>
      <c r="O89" s="50">
        <f t="shared" si="34"/>
        <v>0</v>
      </c>
      <c r="P89" s="50">
        <f>P73</f>
        <v>0</v>
      </c>
      <c r="Q89" s="50">
        <f t="shared" ref="Q89:T89" si="35">Q73</f>
        <v>0</v>
      </c>
      <c r="R89" s="50">
        <f t="shared" si="35"/>
        <v>0</v>
      </c>
      <c r="S89" s="50">
        <f t="shared" si="35"/>
        <v>0</v>
      </c>
      <c r="T89" s="50">
        <f t="shared" si="35"/>
        <v>0</v>
      </c>
      <c r="U89" s="105"/>
      <c r="V89" s="1"/>
      <c r="W89" s="1"/>
      <c r="X89" s="1"/>
      <c r="Y89" s="1"/>
      <c r="Z89" s="1"/>
      <c r="AA89" s="1"/>
      <c r="AB89" s="1"/>
    </row>
    <row r="90" spans="1:28" x14ac:dyDescent="0.25">
      <c r="A90" s="96" t="s">
        <v>108</v>
      </c>
      <c r="B90" s="96"/>
      <c r="C90" s="1"/>
      <c r="D90" s="1"/>
      <c r="E90" s="1"/>
      <c r="F90" s="50"/>
      <c r="G90" s="50"/>
      <c r="H90" s="50"/>
      <c r="I90" s="50"/>
      <c r="J90" s="50">
        <v>-3273.0744195434154</v>
      </c>
      <c r="K90" s="50"/>
      <c r="L90" s="50"/>
      <c r="M90" s="50"/>
      <c r="N90" s="50"/>
      <c r="O90" s="50"/>
      <c r="P90" s="50"/>
      <c r="Q90" s="50"/>
      <c r="R90" s="50"/>
      <c r="S90" s="50"/>
      <c r="T90" s="50"/>
      <c r="U90" s="105"/>
      <c r="V90" s="1"/>
      <c r="W90" s="1"/>
      <c r="X90" s="1"/>
      <c r="Y90" s="1"/>
      <c r="Z90" s="1"/>
      <c r="AA90" s="1"/>
      <c r="AB90" s="1"/>
    </row>
    <row r="91" spans="1:28" x14ac:dyDescent="0.25">
      <c r="A91" s="96" t="s">
        <v>109</v>
      </c>
      <c r="B91" s="96"/>
      <c r="C91" s="1"/>
      <c r="D91" s="1"/>
      <c r="E91" s="1"/>
      <c r="F91" s="50"/>
      <c r="G91" s="50"/>
      <c r="H91" s="50"/>
      <c r="I91" s="50"/>
      <c r="J91" s="50">
        <f>J89+J90</f>
        <v>2972063.8297872343</v>
      </c>
      <c r="K91" s="50"/>
      <c r="L91" s="50"/>
      <c r="M91" s="50"/>
      <c r="N91" s="50"/>
      <c r="O91" s="50"/>
      <c r="P91" s="50"/>
      <c r="Q91" s="50"/>
      <c r="R91" s="50"/>
      <c r="S91" s="50"/>
      <c r="T91" s="50"/>
      <c r="U91" s="105"/>
      <c r="V91" s="1"/>
      <c r="W91" s="1"/>
      <c r="X91" s="1"/>
      <c r="Y91" s="1"/>
      <c r="Z91" s="1"/>
      <c r="AA91" s="1"/>
      <c r="AB91" s="1"/>
    </row>
    <row r="92" spans="1:28" x14ac:dyDescent="0.25">
      <c r="A92" s="96" t="s">
        <v>101</v>
      </c>
      <c r="B92" s="96"/>
      <c r="C92" s="1"/>
      <c r="D92" s="1"/>
      <c r="E92" s="1"/>
      <c r="F92" s="86">
        <f t="shared" ref="F92:O92" si="36">SUM(F88:F89)</f>
        <v>0</v>
      </c>
      <c r="G92" s="86">
        <f t="shared" si="36"/>
        <v>0</v>
      </c>
      <c r="H92" s="86">
        <f t="shared" si="36"/>
        <v>0</v>
      </c>
      <c r="I92" s="86">
        <f t="shared" si="36"/>
        <v>0</v>
      </c>
      <c r="J92" s="86">
        <f>J91+J88</f>
        <v>2972063.8297872343</v>
      </c>
      <c r="K92" s="86">
        <f t="shared" si="36"/>
        <v>1486031.9148936172</v>
      </c>
      <c r="L92" s="86">
        <f t="shared" si="36"/>
        <v>0</v>
      </c>
      <c r="M92" s="86">
        <f t="shared" si="36"/>
        <v>0</v>
      </c>
      <c r="N92" s="86">
        <f t="shared" si="36"/>
        <v>0</v>
      </c>
      <c r="O92" s="86">
        <f t="shared" si="36"/>
        <v>0</v>
      </c>
      <c r="P92" s="86">
        <f>SUM(P88:P89)</f>
        <v>0</v>
      </c>
      <c r="Q92" s="86">
        <f t="shared" ref="Q92:T92" si="37">SUM(Q88:Q89)</f>
        <v>0</v>
      </c>
      <c r="R92" s="86">
        <f t="shared" si="37"/>
        <v>0</v>
      </c>
      <c r="S92" s="86">
        <f t="shared" si="37"/>
        <v>0</v>
      </c>
      <c r="T92" s="86">
        <f t="shared" si="37"/>
        <v>0</v>
      </c>
      <c r="U92" s="1"/>
      <c r="V92" s="1"/>
      <c r="W92" s="1"/>
      <c r="X92" s="1"/>
      <c r="Y92" s="1"/>
      <c r="Z92" s="1"/>
      <c r="AA92" s="1"/>
      <c r="AB92" s="1"/>
    </row>
    <row r="93" spans="1:28" x14ac:dyDescent="0.25">
      <c r="A93" s="96" t="s">
        <v>102</v>
      </c>
      <c r="B93" s="96"/>
      <c r="C93" s="1"/>
      <c r="D93" s="1"/>
      <c r="E93" s="1"/>
      <c r="F93" s="50">
        <f>F89/2</f>
        <v>0</v>
      </c>
      <c r="G93" s="50">
        <f>G89/2</f>
        <v>0</v>
      </c>
      <c r="H93" s="50">
        <f>H89/2</f>
        <v>0</v>
      </c>
      <c r="I93" s="50">
        <f>I89/2</f>
        <v>0</v>
      </c>
      <c r="J93" s="50">
        <f>J92/2</f>
        <v>1486031.9148936172</v>
      </c>
      <c r="K93" s="50">
        <f t="shared" ref="K93:T93" si="38">K89/2</f>
        <v>0</v>
      </c>
      <c r="L93" s="50">
        <f t="shared" si="38"/>
        <v>0</v>
      </c>
      <c r="M93" s="50">
        <f t="shared" si="38"/>
        <v>0</v>
      </c>
      <c r="N93" s="50">
        <f t="shared" si="38"/>
        <v>0</v>
      </c>
      <c r="O93" s="50">
        <f t="shared" si="38"/>
        <v>0</v>
      </c>
      <c r="P93" s="50">
        <f t="shared" si="38"/>
        <v>0</v>
      </c>
      <c r="Q93" s="50">
        <f t="shared" si="38"/>
        <v>0</v>
      </c>
      <c r="R93" s="50">
        <f t="shared" si="38"/>
        <v>0</v>
      </c>
      <c r="S93" s="50">
        <f t="shared" si="38"/>
        <v>0</v>
      </c>
      <c r="T93" s="50">
        <f t="shared" si="38"/>
        <v>0</v>
      </c>
      <c r="U93" s="1"/>
      <c r="V93" s="1"/>
      <c r="W93" s="1"/>
      <c r="X93" s="1"/>
      <c r="Y93" s="1"/>
      <c r="Z93" s="1"/>
      <c r="AA93" s="1"/>
      <c r="AB93" s="1"/>
    </row>
    <row r="94" spans="1:28" x14ac:dyDescent="0.25">
      <c r="A94" s="96" t="s">
        <v>103</v>
      </c>
      <c r="B94" s="96"/>
      <c r="C94" s="1"/>
      <c r="D94" s="1"/>
      <c r="E94" s="1"/>
      <c r="F94" s="86">
        <f t="shared" ref="F94:O94" si="39">F92-F93</f>
        <v>0</v>
      </c>
      <c r="G94" s="86">
        <f t="shared" si="39"/>
        <v>0</v>
      </c>
      <c r="H94" s="86">
        <f t="shared" si="39"/>
        <v>0</v>
      </c>
      <c r="I94" s="86">
        <f t="shared" si="39"/>
        <v>0</v>
      </c>
      <c r="J94" s="86">
        <f>J92-J93</f>
        <v>1486031.9148936172</v>
      </c>
      <c r="K94" s="86">
        <f t="shared" si="39"/>
        <v>1486031.9148936172</v>
      </c>
      <c r="L94" s="86">
        <f t="shared" si="39"/>
        <v>0</v>
      </c>
      <c r="M94" s="86">
        <f t="shared" si="39"/>
        <v>0</v>
      </c>
      <c r="N94" s="86">
        <f t="shared" si="39"/>
        <v>0</v>
      </c>
      <c r="O94" s="86">
        <f t="shared" si="39"/>
        <v>0</v>
      </c>
      <c r="P94" s="86">
        <f>P92-P93</f>
        <v>0</v>
      </c>
      <c r="Q94" s="86">
        <f t="shared" ref="Q94:T94" si="40">Q92-Q93</f>
        <v>0</v>
      </c>
      <c r="R94" s="86">
        <f t="shared" si="40"/>
        <v>0</v>
      </c>
      <c r="S94" s="86">
        <f t="shared" si="40"/>
        <v>0</v>
      </c>
      <c r="T94" s="86">
        <f t="shared" si="40"/>
        <v>0</v>
      </c>
      <c r="U94" s="1"/>
      <c r="V94" s="1"/>
      <c r="W94" s="1"/>
      <c r="X94" s="1"/>
      <c r="Y94" s="1"/>
      <c r="Z94" s="1"/>
      <c r="AA94" s="1"/>
      <c r="AB94" s="1"/>
    </row>
    <row r="95" spans="1:28" x14ac:dyDescent="0.25">
      <c r="A95" s="96" t="s">
        <v>104</v>
      </c>
      <c r="B95" s="108">
        <v>12</v>
      </c>
      <c r="C95" s="108">
        <v>12</v>
      </c>
      <c r="D95" s="108">
        <v>12</v>
      </c>
      <c r="F95" s="73"/>
      <c r="G95" s="73"/>
      <c r="H95" s="73"/>
      <c r="I95" s="73"/>
      <c r="J95" s="73"/>
      <c r="K95" s="73"/>
      <c r="L95" s="73"/>
      <c r="M95" s="73"/>
      <c r="N95" s="73"/>
      <c r="O95" s="73"/>
      <c r="P95" s="73"/>
      <c r="Q95" s="73"/>
      <c r="R95" s="73"/>
      <c r="S95" s="73"/>
      <c r="T95" s="73"/>
      <c r="U95" s="1"/>
      <c r="V95" s="1"/>
      <c r="W95" s="1"/>
      <c r="X95" s="1"/>
      <c r="Y95" s="1"/>
      <c r="Z95" s="1"/>
      <c r="AA95" s="1"/>
      <c r="AB95" s="1"/>
    </row>
    <row r="96" spans="1:28" x14ac:dyDescent="0.25">
      <c r="A96" s="96" t="s">
        <v>105</v>
      </c>
      <c r="B96" s="109">
        <v>1</v>
      </c>
      <c r="C96" s="109">
        <v>1</v>
      </c>
      <c r="D96" s="109">
        <v>1</v>
      </c>
      <c r="F96" s="31"/>
      <c r="G96" s="31"/>
      <c r="H96" s="31"/>
      <c r="I96" s="31"/>
      <c r="J96" s="31"/>
      <c r="K96" s="31"/>
      <c r="L96" s="31"/>
      <c r="M96" s="31"/>
      <c r="N96" s="31"/>
      <c r="O96" s="31"/>
      <c r="P96" s="31"/>
      <c r="Q96" s="31"/>
      <c r="R96" s="31"/>
      <c r="S96" s="31"/>
      <c r="T96" s="31"/>
      <c r="U96" s="1"/>
      <c r="V96" s="1"/>
      <c r="W96" s="1"/>
      <c r="X96" s="1"/>
      <c r="Y96" s="1"/>
      <c r="Z96" s="1"/>
      <c r="AA96" s="1"/>
      <c r="AB96" s="1"/>
    </row>
    <row r="97" spans="1:28" x14ac:dyDescent="0.25">
      <c r="A97" s="96" t="s">
        <v>106</v>
      </c>
      <c r="B97" s="96"/>
      <c r="C97" s="1"/>
      <c r="D97" s="1"/>
      <c r="E97" s="1"/>
      <c r="F97" s="86">
        <f t="shared" ref="F97:T97" si="41">F94*$C$96</f>
        <v>0</v>
      </c>
      <c r="G97" s="86">
        <f t="shared" si="41"/>
        <v>0</v>
      </c>
      <c r="H97" s="86">
        <f t="shared" si="41"/>
        <v>0</v>
      </c>
      <c r="I97" s="86">
        <f t="shared" si="41"/>
        <v>0</v>
      </c>
      <c r="J97" s="86">
        <f t="shared" si="41"/>
        <v>1486031.9148936172</v>
      </c>
      <c r="K97" s="86">
        <f t="shared" si="41"/>
        <v>1486031.9148936172</v>
      </c>
      <c r="L97" s="86">
        <f t="shared" si="41"/>
        <v>0</v>
      </c>
      <c r="M97" s="86">
        <f t="shared" si="41"/>
        <v>0</v>
      </c>
      <c r="N97" s="86">
        <f t="shared" si="41"/>
        <v>0</v>
      </c>
      <c r="O97" s="86">
        <f t="shared" si="41"/>
        <v>0</v>
      </c>
      <c r="P97" s="86">
        <f t="shared" si="41"/>
        <v>0</v>
      </c>
      <c r="Q97" s="86">
        <f t="shared" si="41"/>
        <v>0</v>
      </c>
      <c r="R97" s="86">
        <f t="shared" si="41"/>
        <v>0</v>
      </c>
      <c r="S97" s="86">
        <f t="shared" si="41"/>
        <v>0</v>
      </c>
      <c r="T97" s="86">
        <f t="shared" si="41"/>
        <v>0</v>
      </c>
      <c r="U97" s="1"/>
      <c r="V97" s="1"/>
      <c r="W97" s="1"/>
      <c r="X97" s="1"/>
      <c r="Y97" s="1"/>
      <c r="Z97" s="1"/>
      <c r="AA97" s="1"/>
      <c r="AB97" s="1"/>
    </row>
    <row r="98" spans="1:28" ht="15.75" thickBot="1" x14ac:dyDescent="0.3">
      <c r="A98" s="99" t="s">
        <v>107</v>
      </c>
      <c r="B98" s="99"/>
      <c r="C98" s="1"/>
      <c r="D98" s="1"/>
      <c r="E98" s="1"/>
      <c r="F98" s="106">
        <f t="shared" ref="F98:O98" si="42">F92-F97</f>
        <v>0</v>
      </c>
      <c r="G98" s="106">
        <f t="shared" si="42"/>
        <v>0</v>
      </c>
      <c r="H98" s="106">
        <f t="shared" si="42"/>
        <v>0</v>
      </c>
      <c r="I98" s="106">
        <f t="shared" si="42"/>
        <v>0</v>
      </c>
      <c r="J98" s="106">
        <f t="shared" si="42"/>
        <v>1486031.9148936172</v>
      </c>
      <c r="K98" s="106">
        <f t="shared" si="42"/>
        <v>0</v>
      </c>
      <c r="L98" s="106">
        <f t="shared" si="42"/>
        <v>0</v>
      </c>
      <c r="M98" s="106">
        <f t="shared" si="42"/>
        <v>0</v>
      </c>
      <c r="N98" s="106">
        <f t="shared" si="42"/>
        <v>0</v>
      </c>
      <c r="O98" s="106">
        <f t="shared" si="42"/>
        <v>0</v>
      </c>
      <c r="P98" s="106">
        <f>P92-P97</f>
        <v>0</v>
      </c>
      <c r="Q98" s="106">
        <f t="shared" ref="Q98:T98" si="43">Q92-Q97</f>
        <v>0</v>
      </c>
      <c r="R98" s="106">
        <f t="shared" si="43"/>
        <v>0</v>
      </c>
      <c r="S98" s="106">
        <f t="shared" si="43"/>
        <v>0</v>
      </c>
      <c r="T98" s="106">
        <f t="shared" si="43"/>
        <v>0</v>
      </c>
      <c r="U98" s="1"/>
      <c r="V98" s="1"/>
      <c r="W98" s="1"/>
      <c r="X98" s="1"/>
      <c r="Y98" s="1"/>
      <c r="Z98" s="1"/>
      <c r="AA98" s="1"/>
      <c r="AB98" s="1"/>
    </row>
  </sheetData>
  <mergeCells count="40">
    <mergeCell ref="AP53:AQ53"/>
    <mergeCell ref="AS53:AT53"/>
    <mergeCell ref="AV53:AW53"/>
    <mergeCell ref="X53:Y53"/>
    <mergeCell ref="AA53:AB53"/>
    <mergeCell ref="AD53:AE53"/>
    <mergeCell ref="AG53:AH53"/>
    <mergeCell ref="AJ53:AK53"/>
    <mergeCell ref="AM53:AN53"/>
    <mergeCell ref="F53:G53"/>
    <mergeCell ref="I53:J53"/>
    <mergeCell ref="L53:M53"/>
    <mergeCell ref="O53:P53"/>
    <mergeCell ref="R53:S53"/>
    <mergeCell ref="U53:V53"/>
    <mergeCell ref="AO17:AQ17"/>
    <mergeCell ref="AR17:AT17"/>
    <mergeCell ref="AU17:AW17"/>
    <mergeCell ref="A48:Q49"/>
    <mergeCell ref="A51:C51"/>
    <mergeCell ref="R52:S52"/>
    <mergeCell ref="U52:V52"/>
    <mergeCell ref="W17:Y17"/>
    <mergeCell ref="Z17:AB17"/>
    <mergeCell ref="AC17:AE17"/>
    <mergeCell ref="AF17:AH17"/>
    <mergeCell ref="AI17:AK17"/>
    <mergeCell ref="AL17:AN17"/>
    <mergeCell ref="E17:G17"/>
    <mergeCell ref="H17:J17"/>
    <mergeCell ref="K17:M17"/>
    <mergeCell ref="N17:P17"/>
    <mergeCell ref="Q17:S17"/>
    <mergeCell ref="T17:V17"/>
    <mergeCell ref="A9:W9"/>
    <mergeCell ref="A10:W10"/>
    <mergeCell ref="A12:W12"/>
    <mergeCell ref="A13:W13"/>
    <mergeCell ref="A15:W15"/>
    <mergeCell ref="T16:V16"/>
  </mergeCells>
  <dataValidations count="1">
    <dataValidation allowBlank="1" showInputMessage="1" showErrorMessage="1" promptTitle="Date Format" prompt="E.g:  &quot;August 1, 2011&quot;" sqref="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xr:uid="{EC115838-4CD8-4F4F-8032-C6C196534D1D}"/>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C975-414E-4894-A218-F94E595DFC00}">
  <dimension ref="A1:AJ100"/>
  <sheetViews>
    <sheetView zoomScale="85" zoomScaleNormal="85" workbookViewId="0">
      <pane xSplit="3" ySplit="19" topLeftCell="D20" activePane="bottomRight" state="frozen"/>
      <selection pane="topRight" activeCell="D1" sqref="D1"/>
      <selection pane="bottomLeft" activeCell="A20" sqref="A20"/>
      <selection pane="bottomRight" activeCell="A8" sqref="A8"/>
    </sheetView>
  </sheetViews>
  <sheetFormatPr defaultColWidth="8.5703125" defaultRowHeight="15" x14ac:dyDescent="0.25"/>
  <cols>
    <col min="1" max="1" width="36.42578125" style="10" customWidth="1"/>
    <col min="2" max="3" width="18" style="10" customWidth="1"/>
    <col min="4" max="17" width="14.5703125" style="10" customWidth="1"/>
    <col min="18" max="18" width="12.5703125" style="10" customWidth="1"/>
    <col min="19" max="36" width="14.5703125" style="10" customWidth="1"/>
    <col min="37" max="16384" width="8.5703125" style="10"/>
  </cols>
  <sheetData>
    <row r="1" spans="1:28" s="2" customFormat="1" x14ac:dyDescent="0.25">
      <c r="A1" s="1"/>
      <c r="B1" s="1"/>
      <c r="C1" s="1"/>
      <c r="D1" s="1"/>
      <c r="E1" s="1"/>
      <c r="F1" s="1"/>
      <c r="G1" s="1"/>
      <c r="H1" s="1"/>
      <c r="I1" s="1"/>
      <c r="J1" s="1"/>
      <c r="K1" s="1"/>
      <c r="L1" s="1"/>
      <c r="M1" s="1"/>
      <c r="N1" s="1"/>
      <c r="O1" s="1"/>
      <c r="P1" s="1"/>
      <c r="Q1" s="1"/>
      <c r="R1" s="3" t="s">
        <v>0</v>
      </c>
      <c r="S1" s="4" t="s">
        <v>112</v>
      </c>
    </row>
    <row r="2" spans="1:28" s="2" customFormat="1" x14ac:dyDescent="0.25">
      <c r="A2" s="1"/>
      <c r="B2" s="1"/>
      <c r="C2" s="1"/>
      <c r="D2" s="1"/>
      <c r="E2" s="1"/>
      <c r="F2" s="1"/>
      <c r="G2" s="1"/>
      <c r="H2" s="1"/>
      <c r="I2" s="1"/>
      <c r="J2" s="1"/>
      <c r="K2" s="1"/>
      <c r="L2" s="1"/>
      <c r="M2" s="1"/>
      <c r="N2" s="1"/>
      <c r="O2" s="1"/>
      <c r="P2" s="1"/>
      <c r="Q2" s="1"/>
      <c r="R2" s="3" t="s">
        <v>1</v>
      </c>
      <c r="S2" s="5" t="s">
        <v>113</v>
      </c>
    </row>
    <row r="3" spans="1:28" s="2" customFormat="1" x14ac:dyDescent="0.25">
      <c r="A3" s="1"/>
      <c r="B3" s="1"/>
      <c r="C3" s="1"/>
      <c r="D3" s="1"/>
      <c r="E3" s="1"/>
      <c r="F3" s="1"/>
      <c r="G3" s="1"/>
      <c r="H3" s="1"/>
      <c r="I3" s="1"/>
      <c r="J3" s="1"/>
      <c r="K3" s="1"/>
      <c r="L3" s="1"/>
      <c r="M3" s="1"/>
      <c r="N3" s="1"/>
      <c r="O3" s="1"/>
      <c r="P3" s="1"/>
      <c r="Q3" s="1"/>
      <c r="R3" s="3" t="s">
        <v>2</v>
      </c>
      <c r="S3" s="5">
        <v>5</v>
      </c>
    </row>
    <row r="4" spans="1:28" s="2" customFormat="1" ht="15.75" x14ac:dyDescent="0.25">
      <c r="A4" s="42" t="s">
        <v>3</v>
      </c>
      <c r="B4" s="1"/>
      <c r="C4" s="1"/>
      <c r="D4" s="1"/>
      <c r="E4" s="1"/>
      <c r="F4" s="1"/>
      <c r="G4" s="1"/>
      <c r="H4" s="1"/>
      <c r="I4" s="1"/>
      <c r="J4" s="1"/>
      <c r="K4" s="1"/>
      <c r="L4" s="1"/>
      <c r="M4" s="1"/>
      <c r="N4" s="1"/>
      <c r="O4" s="1"/>
      <c r="P4" s="1"/>
      <c r="Q4" s="1"/>
      <c r="R4" s="3" t="s">
        <v>4</v>
      </c>
      <c r="S4" s="5">
        <v>3</v>
      </c>
    </row>
    <row r="5" spans="1:28" s="2" customFormat="1" x14ac:dyDescent="0.25">
      <c r="A5" s="1"/>
      <c r="B5" s="1"/>
      <c r="C5" s="1"/>
      <c r="D5" s="1"/>
      <c r="E5" s="1"/>
      <c r="F5" s="1"/>
      <c r="G5" s="1"/>
      <c r="H5" s="1"/>
      <c r="I5" s="1"/>
      <c r="J5" s="1"/>
      <c r="K5" s="1"/>
      <c r="L5" s="1"/>
      <c r="M5" s="1"/>
      <c r="N5" s="1"/>
      <c r="O5" s="1"/>
      <c r="P5" s="1"/>
      <c r="Q5" s="1"/>
      <c r="R5" s="3" t="s">
        <v>5</v>
      </c>
      <c r="S5" s="7"/>
    </row>
    <row r="6" spans="1:28" s="2" customFormat="1" x14ac:dyDescent="0.25">
      <c r="A6" s="1"/>
      <c r="B6" s="1"/>
      <c r="C6" s="1"/>
      <c r="D6" s="1"/>
      <c r="E6" s="1"/>
      <c r="F6" s="1"/>
      <c r="G6" s="1"/>
      <c r="H6" s="1"/>
      <c r="I6" s="1"/>
      <c r="J6" s="1"/>
      <c r="K6" s="1"/>
      <c r="L6" s="1"/>
      <c r="M6" s="1"/>
      <c r="N6" s="1"/>
      <c r="O6" s="1"/>
      <c r="P6" s="1"/>
      <c r="Q6" s="1"/>
      <c r="R6" s="3"/>
      <c r="S6" s="4"/>
    </row>
    <row r="7" spans="1:28" s="2" customFormat="1" x14ac:dyDescent="0.25">
      <c r="A7" s="1"/>
      <c r="B7" s="1"/>
      <c r="C7" s="1"/>
      <c r="D7" s="1"/>
      <c r="E7" s="1"/>
      <c r="F7" s="1"/>
      <c r="G7" s="1"/>
      <c r="H7" s="1"/>
      <c r="I7" s="1"/>
      <c r="J7" s="1"/>
      <c r="K7" s="1"/>
      <c r="L7" s="1"/>
      <c r="M7" s="1"/>
      <c r="N7" s="1"/>
      <c r="O7" s="1"/>
      <c r="P7" s="1"/>
      <c r="Q7" s="1"/>
      <c r="R7" s="3" t="s">
        <v>6</v>
      </c>
      <c r="S7" s="174">
        <v>45362</v>
      </c>
    </row>
    <row r="8" spans="1:28" s="2" customFormat="1" x14ac:dyDescent="0.25">
      <c r="A8" s="1"/>
      <c r="B8" s="1"/>
      <c r="C8" s="1"/>
      <c r="D8" s="1"/>
      <c r="E8" s="1"/>
      <c r="F8" s="1"/>
      <c r="G8" s="1"/>
      <c r="H8" s="1"/>
      <c r="I8" s="1"/>
      <c r="J8" s="1"/>
      <c r="K8" s="1"/>
      <c r="L8" s="1"/>
      <c r="M8" s="1"/>
      <c r="N8" s="1"/>
      <c r="O8" s="1"/>
      <c r="P8" s="1"/>
      <c r="Q8" s="1"/>
      <c r="R8" s="1"/>
      <c r="S8" s="1"/>
      <c r="T8" s="1"/>
      <c r="U8" s="1"/>
      <c r="V8" s="1"/>
      <c r="W8" s="1"/>
      <c r="X8" s="1"/>
      <c r="Y8" s="8"/>
      <c r="Z8" s="8"/>
      <c r="AA8" s="8"/>
      <c r="AB8" s="8"/>
    </row>
    <row r="9" spans="1:28" s="2" customFormat="1" ht="18" x14ac:dyDescent="0.25">
      <c r="A9" s="179" t="s">
        <v>47</v>
      </c>
      <c r="B9" s="179"/>
      <c r="C9" s="179"/>
      <c r="D9" s="179"/>
      <c r="E9" s="179"/>
      <c r="F9" s="179"/>
      <c r="G9" s="179"/>
      <c r="H9" s="179"/>
      <c r="I9" s="179"/>
      <c r="J9" s="179"/>
      <c r="K9" s="179"/>
      <c r="L9" s="179"/>
      <c r="M9" s="179"/>
      <c r="N9" s="179"/>
      <c r="O9" s="179"/>
      <c r="P9" s="179"/>
      <c r="Q9" s="179"/>
      <c r="R9" s="179"/>
      <c r="S9" s="179"/>
      <c r="T9" s="179"/>
      <c r="U9" s="179"/>
      <c r="V9" s="179"/>
      <c r="W9" s="9"/>
      <c r="X9" s="9"/>
      <c r="Y9" s="9"/>
      <c r="Z9" s="8"/>
      <c r="AA9" s="8"/>
      <c r="AB9" s="8"/>
    </row>
    <row r="10" spans="1:28" s="2" customFormat="1" ht="39.75" customHeight="1" x14ac:dyDescent="0.25">
      <c r="A10" s="185" t="s">
        <v>48</v>
      </c>
      <c r="B10" s="185"/>
      <c r="C10" s="185"/>
      <c r="D10" s="185"/>
      <c r="E10" s="185"/>
      <c r="F10" s="185"/>
      <c r="G10" s="185"/>
      <c r="H10" s="185"/>
      <c r="I10" s="185"/>
      <c r="J10" s="185"/>
      <c r="K10" s="185"/>
      <c r="L10" s="185"/>
      <c r="M10" s="185"/>
      <c r="N10" s="185"/>
      <c r="O10" s="185"/>
      <c r="P10" s="185"/>
      <c r="Q10" s="185"/>
      <c r="R10" s="185"/>
      <c r="S10" s="185"/>
      <c r="T10" s="185"/>
      <c r="U10" s="185"/>
      <c r="V10" s="185"/>
      <c r="W10" s="9"/>
      <c r="X10" s="9"/>
      <c r="Y10" s="9"/>
      <c r="Z10" s="8"/>
      <c r="AA10" s="8"/>
      <c r="AB10" s="8"/>
    </row>
    <row r="11" spans="1:28" s="2" customFormat="1" ht="18" x14ac:dyDescent="0.25">
      <c r="A11" s="9"/>
      <c r="B11" s="9"/>
      <c r="C11" s="9"/>
      <c r="D11" s="9"/>
      <c r="E11" s="9"/>
      <c r="F11" s="9"/>
      <c r="G11" s="9"/>
      <c r="H11" s="9"/>
      <c r="I11" s="9"/>
      <c r="J11" s="9"/>
      <c r="K11" s="9"/>
      <c r="L11" s="9"/>
      <c r="M11" s="9"/>
      <c r="N11" s="9"/>
      <c r="O11" s="9"/>
      <c r="P11" s="9"/>
      <c r="Q11" s="9"/>
      <c r="R11" s="9"/>
      <c r="S11" s="9"/>
      <c r="T11" s="9"/>
      <c r="U11" s="9"/>
      <c r="V11" s="9"/>
      <c r="W11" s="9"/>
      <c r="X11" s="9"/>
      <c r="Y11" s="9"/>
      <c r="Z11" s="8"/>
      <c r="AA11" s="8"/>
      <c r="AB11" s="8"/>
    </row>
    <row r="12" spans="1:28" x14ac:dyDescent="0.25">
      <c r="A12" s="194" t="s">
        <v>49</v>
      </c>
      <c r="B12" s="194"/>
      <c r="C12" s="194"/>
      <c r="D12" s="194"/>
      <c r="E12" s="194"/>
      <c r="F12" s="194"/>
      <c r="G12" s="194"/>
      <c r="H12" s="194"/>
      <c r="I12" s="194"/>
      <c r="J12" s="194"/>
      <c r="K12" s="194"/>
      <c r="L12" s="194"/>
      <c r="M12" s="194"/>
      <c r="N12" s="194"/>
      <c r="O12" s="194"/>
      <c r="P12" s="194"/>
      <c r="Q12" s="194"/>
      <c r="R12" s="194"/>
      <c r="S12" s="194"/>
      <c r="T12" s="194"/>
      <c r="U12" s="194"/>
      <c r="V12" s="194"/>
    </row>
    <row r="13" spans="1:28" x14ac:dyDescent="0.25">
      <c r="A13" s="194" t="s">
        <v>50</v>
      </c>
      <c r="B13" s="194"/>
      <c r="C13" s="194"/>
      <c r="D13" s="194"/>
      <c r="E13" s="194"/>
      <c r="F13" s="194"/>
      <c r="G13" s="194"/>
      <c r="H13" s="194"/>
      <c r="I13" s="194"/>
      <c r="J13" s="194"/>
      <c r="K13" s="194"/>
      <c r="L13" s="194"/>
      <c r="M13" s="194"/>
      <c r="N13" s="194"/>
      <c r="O13" s="194"/>
      <c r="P13" s="194"/>
      <c r="Q13" s="194"/>
      <c r="R13" s="194"/>
      <c r="S13" s="194"/>
      <c r="T13" s="194"/>
      <c r="U13" s="194"/>
      <c r="V13" s="194"/>
    </row>
    <row r="14" spans="1:28" x14ac:dyDescent="0.25">
      <c r="A14" s="10" t="s">
        <v>51</v>
      </c>
    </row>
    <row r="15" spans="1:28" x14ac:dyDescent="0.25">
      <c r="A15" s="194" t="s">
        <v>52</v>
      </c>
      <c r="B15" s="194"/>
      <c r="C15" s="194"/>
      <c r="D15" s="194"/>
      <c r="E15" s="194"/>
      <c r="F15" s="194"/>
      <c r="G15" s="194"/>
      <c r="H15" s="194"/>
      <c r="I15" s="194"/>
      <c r="J15" s="194"/>
      <c r="K15" s="194"/>
      <c r="L15" s="194"/>
      <c r="M15" s="194"/>
      <c r="N15" s="194"/>
      <c r="O15" s="194"/>
      <c r="P15" s="194"/>
      <c r="Q15" s="194"/>
      <c r="R15" s="194"/>
      <c r="S15" s="194"/>
      <c r="T15" s="194"/>
      <c r="U15" s="194"/>
      <c r="V15" s="194"/>
    </row>
    <row r="16" spans="1:28" ht="15.75" thickBot="1" x14ac:dyDescent="0.3">
      <c r="S16" s="187"/>
      <c r="T16" s="187"/>
      <c r="U16" s="187"/>
    </row>
    <row r="17" spans="1:36" ht="15.75" thickBot="1" x14ac:dyDescent="0.3">
      <c r="A17" s="3"/>
      <c r="B17" s="43"/>
      <c r="C17" s="3"/>
      <c r="D17" s="182">
        <f>G17-1</f>
        <v>2020</v>
      </c>
      <c r="E17" s="183"/>
      <c r="F17" s="184"/>
      <c r="G17" s="191">
        <f>J17-1</f>
        <v>2021</v>
      </c>
      <c r="H17" s="192"/>
      <c r="I17" s="193"/>
      <c r="J17" s="191">
        <f>M17-1</f>
        <v>2022</v>
      </c>
      <c r="K17" s="192"/>
      <c r="L17" s="193"/>
      <c r="M17" s="191">
        <f>P17-1</f>
        <v>2023</v>
      </c>
      <c r="N17" s="192"/>
      <c r="O17" s="193"/>
      <c r="P17" s="191">
        <f>S17-1</f>
        <v>2024</v>
      </c>
      <c r="Q17" s="192"/>
      <c r="R17" s="193"/>
      <c r="S17" s="191">
        <v>2025</v>
      </c>
      <c r="T17" s="192"/>
      <c r="U17" s="193"/>
      <c r="V17" s="191">
        <f>S17+1</f>
        <v>2026</v>
      </c>
      <c r="W17" s="192"/>
      <c r="X17" s="193"/>
      <c r="Y17" s="191">
        <f>V17+1</f>
        <v>2027</v>
      </c>
      <c r="Z17" s="192">
        <v>2016</v>
      </c>
      <c r="AA17" s="193"/>
      <c r="AB17" s="191">
        <f>Y17+1</f>
        <v>2028</v>
      </c>
      <c r="AC17" s="192"/>
      <c r="AD17" s="193"/>
      <c r="AE17" s="191">
        <f>AB17+1</f>
        <v>2029</v>
      </c>
      <c r="AF17" s="192"/>
      <c r="AG17" s="193"/>
      <c r="AH17" s="195"/>
      <c r="AI17" s="195"/>
      <c r="AJ17" s="195"/>
    </row>
    <row r="18" spans="1:36" x14ac:dyDescent="0.25">
      <c r="A18" s="1"/>
      <c r="B18" s="1"/>
      <c r="C18" s="1"/>
      <c r="D18" s="1"/>
      <c r="E18" s="3" t="s">
        <v>53</v>
      </c>
      <c r="F18" s="17" t="s">
        <v>54</v>
      </c>
      <c r="G18" s="1"/>
      <c r="H18" s="3" t="s">
        <v>53</v>
      </c>
      <c r="I18" s="17" t="s">
        <v>54</v>
      </c>
      <c r="J18" s="1"/>
      <c r="K18" s="3" t="s">
        <v>53</v>
      </c>
      <c r="L18" s="17" t="s">
        <v>54</v>
      </c>
      <c r="M18" s="1"/>
      <c r="N18" s="3" t="s">
        <v>53</v>
      </c>
      <c r="O18" s="17" t="s">
        <v>54</v>
      </c>
      <c r="P18" s="1"/>
      <c r="Q18" s="3" t="s">
        <v>53</v>
      </c>
      <c r="R18" s="17" t="s">
        <v>54</v>
      </c>
      <c r="S18" s="1"/>
      <c r="T18" s="3" t="s">
        <v>53</v>
      </c>
      <c r="U18" s="17" t="s">
        <v>54</v>
      </c>
      <c r="V18" s="1"/>
      <c r="W18" s="3" t="s">
        <v>53</v>
      </c>
      <c r="X18" s="17" t="s">
        <v>54</v>
      </c>
      <c r="Y18" s="1"/>
      <c r="Z18" s="3" t="s">
        <v>53</v>
      </c>
      <c r="AA18" s="17" t="s">
        <v>54</v>
      </c>
      <c r="AB18" s="1"/>
      <c r="AC18" s="3" t="s">
        <v>53</v>
      </c>
      <c r="AD18" s="17" t="s">
        <v>54</v>
      </c>
      <c r="AE18" s="1"/>
      <c r="AF18" s="3" t="s">
        <v>53</v>
      </c>
      <c r="AG18" s="17" t="s">
        <v>54</v>
      </c>
      <c r="AH18" s="1"/>
      <c r="AI18" s="3"/>
      <c r="AJ18" s="17"/>
    </row>
    <row r="19" spans="1:36" x14ac:dyDescent="0.25">
      <c r="A19" s="44"/>
      <c r="B19" s="45"/>
      <c r="C19" s="45"/>
      <c r="D19" s="45" t="s">
        <v>55</v>
      </c>
      <c r="E19" s="46">
        <v>0.06</v>
      </c>
      <c r="F19" s="46">
        <v>0.94</v>
      </c>
      <c r="G19" s="45" t="s">
        <v>55</v>
      </c>
      <c r="H19" s="46">
        <v>0.06</v>
      </c>
      <c r="I19" s="46">
        <v>0.94</v>
      </c>
      <c r="J19" s="45" t="s">
        <v>55</v>
      </c>
      <c r="K19" s="46">
        <v>0.06</v>
      </c>
      <c r="L19" s="46">
        <v>0.94</v>
      </c>
      <c r="M19" s="45" t="s">
        <v>55</v>
      </c>
      <c r="N19" s="46">
        <v>0.06</v>
      </c>
      <c r="O19" s="46">
        <v>0.94</v>
      </c>
      <c r="P19" s="45" t="s">
        <v>55</v>
      </c>
      <c r="Q19" s="46">
        <v>0.06</v>
      </c>
      <c r="R19" s="46">
        <v>0.94</v>
      </c>
      <c r="S19" s="45" t="s">
        <v>55</v>
      </c>
      <c r="T19" s="46">
        <v>0.06</v>
      </c>
      <c r="U19" s="46">
        <v>0.94</v>
      </c>
      <c r="V19" s="45" t="s">
        <v>55</v>
      </c>
      <c r="W19" s="46">
        <v>0.06</v>
      </c>
      <c r="X19" s="46">
        <v>0.94</v>
      </c>
      <c r="Y19" s="45" t="s">
        <v>55</v>
      </c>
      <c r="Z19" s="46">
        <v>0.06</v>
      </c>
      <c r="AA19" s="46">
        <v>0.94</v>
      </c>
      <c r="AB19" s="45" t="s">
        <v>55</v>
      </c>
      <c r="AC19" s="46">
        <v>0.06</v>
      </c>
      <c r="AD19" s="46">
        <v>0.94</v>
      </c>
      <c r="AE19" s="45" t="s">
        <v>55</v>
      </c>
      <c r="AF19" s="46">
        <v>0.06</v>
      </c>
      <c r="AG19" s="46">
        <v>0.94</v>
      </c>
      <c r="AH19" s="45"/>
      <c r="AI19" s="46"/>
      <c r="AJ19" s="46"/>
    </row>
    <row r="20" spans="1:36" x14ac:dyDescent="0.25">
      <c r="A20" s="3" t="s">
        <v>56</v>
      </c>
      <c r="B20" s="31"/>
      <c r="C20" s="31"/>
      <c r="D20" s="112">
        <f>E84</f>
        <v>34390.809625572329</v>
      </c>
      <c r="E20" s="22">
        <f>D20*E19</f>
        <v>2063.4485775343396</v>
      </c>
      <c r="F20" s="113">
        <f>D20*F19</f>
        <v>32327.361048037987</v>
      </c>
      <c r="G20" s="112">
        <f>F84</f>
        <v>58550.905668192878</v>
      </c>
      <c r="H20" s="22">
        <f>G20*H19</f>
        <v>3513.0543400915726</v>
      </c>
      <c r="I20" s="113">
        <f>G20*I19</f>
        <v>55037.8513281013</v>
      </c>
      <c r="J20" s="112">
        <f>G84</f>
        <v>38089.478502289319</v>
      </c>
      <c r="K20" s="22">
        <f>J20*K19</f>
        <v>2285.3687101373589</v>
      </c>
      <c r="L20" s="113">
        <f>J20*L19</f>
        <v>35804.109792151961</v>
      </c>
      <c r="M20" s="112">
        <f>H84</f>
        <v>17628.051336385761</v>
      </c>
      <c r="N20" s="22">
        <f>M20*N19</f>
        <v>1057.6830801831456</v>
      </c>
      <c r="O20" s="113">
        <f>M20*O19</f>
        <v>16570.368256202615</v>
      </c>
      <c r="P20" s="112">
        <f>I84</f>
        <v>3698.6688767169908</v>
      </c>
      <c r="Q20" s="22">
        <f>P20*Q19</f>
        <v>221.92013260301943</v>
      </c>
      <c r="R20" s="113">
        <f>P20*R19</f>
        <v>3476.748744113971</v>
      </c>
      <c r="S20" s="112">
        <f>J84</f>
        <v>0</v>
      </c>
      <c r="T20" s="22">
        <f>S20*T19</f>
        <v>0</v>
      </c>
      <c r="U20" s="113">
        <f>S20*U19</f>
        <v>0</v>
      </c>
      <c r="V20" s="112">
        <f>K84</f>
        <v>0</v>
      </c>
      <c r="W20" s="22">
        <f>V20*W19</f>
        <v>0</v>
      </c>
      <c r="X20" s="113">
        <f>V20*X19</f>
        <v>0</v>
      </c>
      <c r="Y20" s="114">
        <f>L84</f>
        <v>0</v>
      </c>
      <c r="Z20" s="22">
        <f>Y20*Z19</f>
        <v>0</v>
      </c>
      <c r="AA20" s="113">
        <f>Y20*AA19</f>
        <v>0</v>
      </c>
      <c r="AB20" s="114">
        <f>M84</f>
        <v>0</v>
      </c>
      <c r="AC20" s="22">
        <f>AB20*AC19</f>
        <v>0</v>
      </c>
      <c r="AD20" s="113">
        <f>AB20*AD19</f>
        <v>0</v>
      </c>
      <c r="AE20" s="114">
        <f>N84</f>
        <v>0</v>
      </c>
      <c r="AF20" s="22">
        <f>AE20*AF19</f>
        <v>0</v>
      </c>
      <c r="AG20" s="113">
        <f>AE20*AG19</f>
        <v>0</v>
      </c>
      <c r="AH20" s="32"/>
      <c r="AI20" s="115"/>
      <c r="AJ20" s="116"/>
    </row>
    <row r="21" spans="1:36" x14ac:dyDescent="0.25">
      <c r="A21" s="1" t="s">
        <v>57</v>
      </c>
      <c r="B21" s="51"/>
      <c r="C21" s="51"/>
      <c r="D21" s="117">
        <v>0</v>
      </c>
      <c r="E21" s="35">
        <f>D21*E19</f>
        <v>0</v>
      </c>
      <c r="F21" s="113">
        <f>D21*F19</f>
        <v>0</v>
      </c>
      <c r="G21" s="117">
        <v>0</v>
      </c>
      <c r="H21" s="35">
        <f>G21*H19</f>
        <v>0</v>
      </c>
      <c r="I21" s="113">
        <f>G21*I19</f>
        <v>0</v>
      </c>
      <c r="J21" s="117">
        <v>0</v>
      </c>
      <c r="K21" s="35">
        <f>J21*K19</f>
        <v>0</v>
      </c>
      <c r="L21" s="113">
        <f>J21*L19</f>
        <v>0</v>
      </c>
      <c r="M21" s="117">
        <v>0</v>
      </c>
      <c r="N21" s="35">
        <f>M21*N19</f>
        <v>0</v>
      </c>
      <c r="O21" s="113">
        <f>M21*O19</f>
        <v>0</v>
      </c>
      <c r="P21" s="117">
        <v>0</v>
      </c>
      <c r="Q21" s="35">
        <f>P21*Q19</f>
        <v>0</v>
      </c>
      <c r="R21" s="113">
        <f>P21*R19</f>
        <v>0</v>
      </c>
      <c r="S21" s="117">
        <v>0</v>
      </c>
      <c r="T21" s="35">
        <f>S21*T19</f>
        <v>0</v>
      </c>
      <c r="U21" s="113">
        <f>S21*U19</f>
        <v>0</v>
      </c>
      <c r="V21" s="117">
        <v>0</v>
      </c>
      <c r="W21" s="35">
        <f>V21*W19</f>
        <v>0</v>
      </c>
      <c r="X21" s="113">
        <f>V21*X19</f>
        <v>0</v>
      </c>
      <c r="Y21" s="117">
        <v>0</v>
      </c>
      <c r="Z21" s="35">
        <f>Y21*Z19</f>
        <v>0</v>
      </c>
      <c r="AA21" s="113">
        <f>Y21*AA19</f>
        <v>0</v>
      </c>
      <c r="AB21" s="117">
        <v>0</v>
      </c>
      <c r="AC21" s="35">
        <f>AB21*AC19</f>
        <v>0</v>
      </c>
      <c r="AD21" s="113">
        <f>AB21*AD19</f>
        <v>0</v>
      </c>
      <c r="AE21" s="117">
        <v>0</v>
      </c>
      <c r="AF21" s="35">
        <f>AE21*AF19</f>
        <v>0</v>
      </c>
      <c r="AG21" s="113">
        <f>AE21*AG19</f>
        <v>0</v>
      </c>
      <c r="AH21" s="117"/>
      <c r="AI21" s="35"/>
      <c r="AJ21" s="116"/>
    </row>
    <row r="22" spans="1:36" x14ac:dyDescent="0.25">
      <c r="A22" s="1" t="s">
        <v>58</v>
      </c>
      <c r="B22" s="51"/>
      <c r="C22" s="51"/>
      <c r="D22" s="117">
        <v>0</v>
      </c>
      <c r="E22" s="35">
        <f>D22*E19</f>
        <v>0</v>
      </c>
      <c r="F22" s="35">
        <f>D22*F19</f>
        <v>0</v>
      </c>
      <c r="G22" s="117">
        <v>0</v>
      </c>
      <c r="H22" s="35">
        <f>G22*H19</f>
        <v>0</v>
      </c>
      <c r="I22" s="35">
        <f>G22*I19</f>
        <v>0</v>
      </c>
      <c r="J22" s="117">
        <v>0</v>
      </c>
      <c r="K22" s="35">
        <f>J22*K19</f>
        <v>0</v>
      </c>
      <c r="L22" s="35">
        <f>J22*L19</f>
        <v>0</v>
      </c>
      <c r="M22" s="117">
        <v>0</v>
      </c>
      <c r="N22" s="35">
        <f>M22*N19</f>
        <v>0</v>
      </c>
      <c r="O22" s="35">
        <f>M22*O19</f>
        <v>0</v>
      </c>
      <c r="P22" s="117">
        <v>0</v>
      </c>
      <c r="Q22" s="35">
        <f>P22*Q19</f>
        <v>0</v>
      </c>
      <c r="R22" s="35">
        <f>P22*R19</f>
        <v>0</v>
      </c>
      <c r="S22" s="117">
        <v>0</v>
      </c>
      <c r="T22" s="35">
        <f>S22*T19</f>
        <v>0</v>
      </c>
      <c r="U22" s="35">
        <f>S22*U19</f>
        <v>0</v>
      </c>
      <c r="V22" s="117">
        <v>0</v>
      </c>
      <c r="W22" s="35">
        <f>V22*W19</f>
        <v>0</v>
      </c>
      <c r="X22" s="35">
        <f>V22*X19</f>
        <v>0</v>
      </c>
      <c r="Y22" s="117">
        <v>0</v>
      </c>
      <c r="Z22" s="35">
        <f>Y22*Z19</f>
        <v>0</v>
      </c>
      <c r="AA22" s="35">
        <f>Y22*AA19</f>
        <v>0</v>
      </c>
      <c r="AB22" s="117">
        <v>0</v>
      </c>
      <c r="AC22" s="35">
        <f>AB22*AC19</f>
        <v>0</v>
      </c>
      <c r="AD22" s="35">
        <f>AB22*AD19</f>
        <v>0</v>
      </c>
      <c r="AE22" s="117">
        <v>0</v>
      </c>
      <c r="AF22" s="35">
        <f>AE22*AF19</f>
        <v>0</v>
      </c>
      <c r="AG22" s="35">
        <f>AE22*AG19</f>
        <v>0</v>
      </c>
      <c r="AH22" s="117"/>
      <c r="AI22" s="35"/>
      <c r="AJ22" s="35"/>
    </row>
    <row r="23" spans="1:36" x14ac:dyDescent="0.25">
      <c r="A23" s="20" t="s">
        <v>59</v>
      </c>
      <c r="B23" s="54">
        <v>2020</v>
      </c>
      <c r="C23" s="54">
        <v>2025</v>
      </c>
      <c r="E23" s="35"/>
      <c r="F23" s="35"/>
      <c r="G23" s="117"/>
      <c r="H23" s="35"/>
      <c r="I23" s="35"/>
      <c r="J23" s="117"/>
      <c r="K23" s="35"/>
      <c r="L23" s="35"/>
      <c r="M23" s="117"/>
      <c r="N23" s="35"/>
      <c r="O23" s="35"/>
      <c r="P23" s="117"/>
      <c r="Q23" s="35"/>
      <c r="R23" s="35"/>
      <c r="S23" s="117"/>
      <c r="T23" s="35"/>
      <c r="U23" s="35"/>
      <c r="V23" s="117"/>
      <c r="W23" s="35"/>
      <c r="X23" s="35"/>
      <c r="Y23" s="117"/>
      <c r="Z23" s="35"/>
      <c r="AA23" s="35"/>
      <c r="AB23" s="117"/>
      <c r="AC23" s="35"/>
      <c r="AD23" s="35"/>
      <c r="AE23" s="117"/>
      <c r="AF23" s="35"/>
      <c r="AG23" s="35"/>
      <c r="AH23" s="117"/>
      <c r="AI23" s="35"/>
      <c r="AJ23" s="35"/>
    </row>
    <row r="24" spans="1:36" x14ac:dyDescent="0.25">
      <c r="A24" s="55" t="s">
        <v>60</v>
      </c>
      <c r="B24" s="118">
        <v>7.2999999999999995E-2</v>
      </c>
      <c r="C24" s="119">
        <v>7.0199999999999999E-2</v>
      </c>
      <c r="E24" s="57">
        <f>IF(AND(D$17&gt;=$B$23, D$17&lt;$C$23),(E21+E22)*$B$24,(E21+E22)*$C$24)</f>
        <v>0</v>
      </c>
      <c r="F24" s="120">
        <f>IF(AND(D$17&gt;=$B$23, D$17&lt;$C$23),(F22)*$B$24,(F22)*$C$24)</f>
        <v>0</v>
      </c>
      <c r="G24" s="59"/>
      <c r="H24" s="57">
        <f>IF(AND(G$17&gt;=$B$23, G$17&lt;$C$23),(H21+H22)*$B$24,(H21+H22)*$C$24)</f>
        <v>0</v>
      </c>
      <c r="I24" s="120">
        <f>IF(AND(G$17&gt;=$B$23, G$17&lt;$C$23),(I22)*$B$24,(I22)*$C$24)</f>
        <v>0</v>
      </c>
      <c r="J24" s="59"/>
      <c r="K24" s="57">
        <f>IF(AND(J$17&gt;=$B$23, J$17&lt;$C$23),(K21+K22)*$B$24,(K21+K22)*$C$24)</f>
        <v>0</v>
      </c>
      <c r="L24" s="120">
        <f>IF(AND(J$17&gt;=$B$23, J$17&lt;$C$23),(L22)*$B$24,(L22)*$C$24)</f>
        <v>0</v>
      </c>
      <c r="M24" s="59"/>
      <c r="N24" s="57">
        <f>IF(AND(M$17&gt;=$B$23, M$17&lt;$C$23),(N21+N22)*$B$24,(N21+N22)*$C$24)</f>
        <v>0</v>
      </c>
      <c r="O24" s="120">
        <f>IF(AND(M$17&gt;=$B$23, M$17&lt;$C$23),(O22)*$B$24,(O22)*$C$24)</f>
        <v>0</v>
      </c>
      <c r="P24" s="59"/>
      <c r="Q24" s="57">
        <f>IF(AND(P$17&gt;=$B$23, P$17&lt;$C$23),(Q21+Q22)*$B$24,(Q21+Q22)*$C$24)</f>
        <v>0</v>
      </c>
      <c r="R24" s="120">
        <f>IF(AND(P$17&gt;=$B$23, P$17&lt;$C$23),(R22)*$B$24,(R22)*$C$24)</f>
        <v>0</v>
      </c>
      <c r="S24" s="59"/>
      <c r="T24" s="57">
        <f>IF(AND(S$17&gt;=$B$23, S$17&lt;$C$23),(T21+T22)*$B$24,(T21+T22)*$C$24)</f>
        <v>0</v>
      </c>
      <c r="U24" s="120">
        <f>IF(AND(S$17&gt;=$B$23, S$17&lt;$C$23),(U22)*$B$24,(U22)*$C$24)</f>
        <v>0</v>
      </c>
      <c r="V24" s="59"/>
      <c r="W24" s="57">
        <f>IF(AND(V$17&gt;=$B$23, V$17&lt;$C$23),(W21+W22)*$B$24,(W21+W22)*$C$24)</f>
        <v>0</v>
      </c>
      <c r="X24" s="120">
        <f>IF(AND(V$17&gt;=$B$23, V$17&lt;$C$23),(X22)*$B$24,(X22)*$C$24)</f>
        <v>0</v>
      </c>
      <c r="Y24" s="59"/>
      <c r="Z24" s="57">
        <f>IF(AND(Y$17&gt;=$B$23, Y$17&lt;$C$23),(Z21+Z22)*$B$24,(Z21+Z22)*$C$24)</f>
        <v>0</v>
      </c>
      <c r="AA24" s="120">
        <f>IF(AND(Y$17&gt;=$B$23, Y$17&lt;$C$23),(AA22)*$B$24,(AA22)*$C$24)</f>
        <v>0</v>
      </c>
      <c r="AB24" s="59"/>
      <c r="AC24" s="57">
        <f>IF(AND(AB$17&gt;=$B$23, AB$17&lt;$C$23),(AC21+AC22)*$B$24,(AC21+AC22)*$C$24)</f>
        <v>0</v>
      </c>
      <c r="AD24" s="120">
        <f>IF(AND(AB$17&gt;=$B$23, AB$17&lt;$C$23),(AD22)*$B$24,(AD22)*$C$24)</f>
        <v>0</v>
      </c>
      <c r="AE24" s="59"/>
      <c r="AF24" s="57">
        <f>IF(AND(AE$17&gt;=$B$23, AE$17&lt;$C$23),(AF21+AF22)*$B$24,(AF21+AF22)*$C$24)</f>
        <v>0</v>
      </c>
      <c r="AG24" s="120">
        <f>IF(AND(AE$17&gt;=$B$23, AE$17&lt;$C$23),(AG22)*$B$24,(AG22)*$C$24)</f>
        <v>0</v>
      </c>
      <c r="AH24" s="59"/>
      <c r="AI24" s="35"/>
      <c r="AJ24" s="116"/>
    </row>
    <row r="25" spans="1:36" x14ac:dyDescent="0.25">
      <c r="A25" s="3" t="s">
        <v>61</v>
      </c>
      <c r="B25" s="1"/>
      <c r="C25" s="1"/>
      <c r="E25" s="35">
        <f>SUM(E20+E24)</f>
        <v>2063.4485775343396</v>
      </c>
      <c r="F25" s="35">
        <f>SUM(F20+F24)</f>
        <v>32327.361048037987</v>
      </c>
      <c r="G25" s="1"/>
      <c r="H25" s="35">
        <f>SUM(H20+H24)</f>
        <v>3513.0543400915726</v>
      </c>
      <c r="I25" s="35">
        <f>SUM(I20+I24)</f>
        <v>55037.8513281013</v>
      </c>
      <c r="J25" s="1"/>
      <c r="K25" s="35">
        <f>SUM(K20+K24)</f>
        <v>2285.3687101373589</v>
      </c>
      <c r="L25" s="35">
        <f>SUM(L20+L24)</f>
        <v>35804.109792151961</v>
      </c>
      <c r="M25" s="1"/>
      <c r="N25" s="35">
        <f>SUM(N20+N24)</f>
        <v>1057.6830801831456</v>
      </c>
      <c r="O25" s="35">
        <f>SUM(O20+O24)</f>
        <v>16570.368256202615</v>
      </c>
      <c r="P25" s="1"/>
      <c r="Q25" s="35">
        <f>SUM(Q20+Q24)</f>
        <v>221.92013260301943</v>
      </c>
      <c r="R25" s="35">
        <f>SUM(R20+R24)</f>
        <v>3476.748744113971</v>
      </c>
      <c r="S25" s="1"/>
      <c r="T25" s="35">
        <f>SUM(T20+T24)</f>
        <v>0</v>
      </c>
      <c r="U25" s="35">
        <f>SUM(U20+U24)</f>
        <v>0</v>
      </c>
      <c r="V25" s="1"/>
      <c r="W25" s="35">
        <f>SUM(W20+W24)</f>
        <v>0</v>
      </c>
      <c r="X25" s="35">
        <f>SUM(X20+X24)</f>
        <v>0</v>
      </c>
      <c r="Y25" s="1"/>
      <c r="Z25" s="35">
        <f>SUM(Z20+Z24)</f>
        <v>0</v>
      </c>
      <c r="AA25" s="35">
        <f>SUM(AA20+AA24)</f>
        <v>0</v>
      </c>
      <c r="AB25" s="1"/>
      <c r="AC25" s="35">
        <f>SUM(AC20+AC24)</f>
        <v>0</v>
      </c>
      <c r="AD25" s="35">
        <f>SUM(AD20+AD24)</f>
        <v>0</v>
      </c>
      <c r="AE25" s="1"/>
      <c r="AF25" s="35">
        <f>SUM(AF20+AF24)</f>
        <v>0</v>
      </c>
      <c r="AG25" s="35">
        <f>SUM(AG20+AG24)</f>
        <v>0</v>
      </c>
      <c r="AH25" s="1"/>
      <c r="AI25" s="35"/>
      <c r="AJ25" s="35"/>
    </row>
    <row r="26" spans="1:36" x14ac:dyDescent="0.25">
      <c r="A26" s="1"/>
      <c r="B26" s="1"/>
      <c r="C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x14ac:dyDescent="0.25">
      <c r="A27" s="20" t="s">
        <v>59</v>
      </c>
      <c r="B27" s="54">
        <f>B23</f>
        <v>2020</v>
      </c>
      <c r="C27" s="54">
        <f>C23</f>
        <v>2025</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t="s">
        <v>62</v>
      </c>
      <c r="B28" s="121">
        <v>0.04</v>
      </c>
      <c r="C28" s="121">
        <v>0.04</v>
      </c>
      <c r="E28" s="35">
        <f>E25*$B$28</f>
        <v>82.537943101373585</v>
      </c>
      <c r="F28" s="35">
        <f>F25*$B$28</f>
        <v>1293.0944419215195</v>
      </c>
      <c r="G28" s="31"/>
      <c r="H28" s="35">
        <f>H25*$B$28</f>
        <v>140.52217360366291</v>
      </c>
      <c r="I28" s="35">
        <f>I25*$B$28</f>
        <v>2201.5140531240522</v>
      </c>
      <c r="J28" s="31"/>
      <c r="K28" s="35">
        <f>K25*$B$28</f>
        <v>91.414748405494365</v>
      </c>
      <c r="L28" s="35">
        <f>L25*$B$28</f>
        <v>1432.1643916860785</v>
      </c>
      <c r="M28" s="31"/>
      <c r="N28" s="35">
        <f>N25*$B$28</f>
        <v>42.30732320732583</v>
      </c>
      <c r="O28" s="35">
        <f>O25*$B$28</f>
        <v>662.81473024810464</v>
      </c>
      <c r="P28" s="31"/>
      <c r="Q28" s="35">
        <f>Q25*$B$28</f>
        <v>8.8768053041207775</v>
      </c>
      <c r="R28" s="35">
        <f>R25*$B$28</f>
        <v>139.06994976455886</v>
      </c>
      <c r="S28" s="31"/>
      <c r="T28" s="35">
        <f>T25*$C$28</f>
        <v>0</v>
      </c>
      <c r="U28" s="35">
        <f>U25*$C$28</f>
        <v>0</v>
      </c>
      <c r="V28" s="31"/>
      <c r="W28" s="35">
        <f>W25*$C$28</f>
        <v>0</v>
      </c>
      <c r="X28" s="35">
        <f>X25*$C$28</f>
        <v>0</v>
      </c>
      <c r="Y28" s="31"/>
      <c r="Z28" s="35">
        <f>Z25*$C$28</f>
        <v>0</v>
      </c>
      <c r="AA28" s="35">
        <f>AA25*$C$28</f>
        <v>0</v>
      </c>
      <c r="AB28" s="31"/>
      <c r="AC28" s="35">
        <f>AC25*$C$28</f>
        <v>0</v>
      </c>
      <c r="AD28" s="35">
        <f>AD25*$C$28</f>
        <v>0</v>
      </c>
      <c r="AE28" s="31"/>
      <c r="AF28" s="35">
        <f>AF25*$C$28</f>
        <v>0</v>
      </c>
      <c r="AG28" s="35">
        <f>AG25*$C$28</f>
        <v>0</v>
      </c>
      <c r="AH28" s="31"/>
      <c r="AI28" s="35"/>
      <c r="AJ28" s="35"/>
    </row>
    <row r="29" spans="1:36" x14ac:dyDescent="0.25">
      <c r="A29" s="1" t="s">
        <v>63</v>
      </c>
      <c r="B29" s="121">
        <v>0.56000000000000005</v>
      </c>
      <c r="C29" s="121">
        <v>0.56000000000000005</v>
      </c>
      <c r="E29" s="35">
        <f>E25*$B$29</f>
        <v>1155.5312034192302</v>
      </c>
      <c r="F29" s="35">
        <f>F25*$B$29</f>
        <v>18103.322186901274</v>
      </c>
      <c r="G29" s="122"/>
      <c r="H29" s="35">
        <f>H25*$B$29</f>
        <v>1967.3104304512808</v>
      </c>
      <c r="I29" s="35">
        <f>I25*$B$29</f>
        <v>30821.196743736731</v>
      </c>
      <c r="J29" s="122"/>
      <c r="K29" s="35">
        <f>K25*$B$29</f>
        <v>1279.8064776769211</v>
      </c>
      <c r="L29" s="35">
        <f>L25*$B$29</f>
        <v>20050.301483605101</v>
      </c>
      <c r="M29" s="122"/>
      <c r="N29" s="35">
        <f>N25*$B$29</f>
        <v>592.30252490256157</v>
      </c>
      <c r="O29" s="35">
        <f>O25*$B$29</f>
        <v>9279.4062234734647</v>
      </c>
      <c r="P29" s="122"/>
      <c r="Q29" s="35">
        <f>Q25*$B$29</f>
        <v>124.2752742576909</v>
      </c>
      <c r="R29" s="35">
        <f>R25*$B$29</f>
        <v>1946.979296703824</v>
      </c>
      <c r="S29" s="122"/>
      <c r="T29" s="35">
        <f>T25*$C$29</f>
        <v>0</v>
      </c>
      <c r="U29" s="35">
        <f>U25*$C$29</f>
        <v>0</v>
      </c>
      <c r="V29" s="122"/>
      <c r="W29" s="35">
        <f>W25*$C$29</f>
        <v>0</v>
      </c>
      <c r="X29" s="35">
        <f>X25*$C$29</f>
        <v>0</v>
      </c>
      <c r="Y29" s="122"/>
      <c r="Z29" s="35">
        <f>Z25*$C$29</f>
        <v>0</v>
      </c>
      <c r="AA29" s="35">
        <f>AA25*$C$29</f>
        <v>0</v>
      </c>
      <c r="AB29" s="122"/>
      <c r="AC29" s="35">
        <f>AC25*$C$29</f>
        <v>0</v>
      </c>
      <c r="AD29" s="35">
        <f>AD25*$C$29</f>
        <v>0</v>
      </c>
      <c r="AE29" s="122"/>
      <c r="AF29" s="35">
        <f>AF25*$C$29</f>
        <v>0</v>
      </c>
      <c r="AG29" s="35">
        <f>AG25*$C$29</f>
        <v>0</v>
      </c>
      <c r="AH29" s="122"/>
      <c r="AI29" s="35"/>
      <c r="AJ29" s="35"/>
    </row>
    <row r="30" spans="1:36" x14ac:dyDescent="0.25">
      <c r="A30" s="1" t="s">
        <v>64</v>
      </c>
      <c r="B30" s="121">
        <v>0.4</v>
      </c>
      <c r="C30" s="121">
        <v>0.4</v>
      </c>
      <c r="E30" s="35">
        <f>E25*$B$30</f>
        <v>825.37943101373594</v>
      </c>
      <c r="F30" s="35">
        <f>F25*$B$30</f>
        <v>12930.944419215195</v>
      </c>
      <c r="G30" s="123"/>
      <c r="H30" s="35">
        <f>H25*$B$30</f>
        <v>1405.2217360366292</v>
      </c>
      <c r="I30" s="35">
        <f>I25*$B$30</f>
        <v>22015.140531240522</v>
      </c>
      <c r="J30" s="123"/>
      <c r="K30" s="35">
        <f>K25*$B$30</f>
        <v>914.14748405494356</v>
      </c>
      <c r="L30" s="35">
        <f>L25*$B$30</f>
        <v>14321.643916860785</v>
      </c>
      <c r="M30" s="123"/>
      <c r="N30" s="35">
        <f>N25*$B$30</f>
        <v>423.07323207325828</v>
      </c>
      <c r="O30" s="35">
        <f>O25*$B$30</f>
        <v>6628.1473024810466</v>
      </c>
      <c r="P30" s="123"/>
      <c r="Q30" s="35">
        <f>Q25*$B$30</f>
        <v>88.768053041207779</v>
      </c>
      <c r="R30" s="35">
        <f>R25*$B$30</f>
        <v>1390.6994976455885</v>
      </c>
      <c r="S30" s="123"/>
      <c r="T30" s="35">
        <f>T25*$C$30</f>
        <v>0</v>
      </c>
      <c r="U30" s="35">
        <f>U25*$C$30</f>
        <v>0</v>
      </c>
      <c r="V30" s="123"/>
      <c r="W30" s="35">
        <f>W25*$C$30</f>
        <v>0</v>
      </c>
      <c r="X30" s="35">
        <f>X25*$C$30</f>
        <v>0</v>
      </c>
      <c r="Y30" s="123"/>
      <c r="Z30" s="35">
        <f>Z25*$C$30</f>
        <v>0</v>
      </c>
      <c r="AA30" s="35">
        <f>AA25*$C$30</f>
        <v>0</v>
      </c>
      <c r="AB30" s="123"/>
      <c r="AC30" s="35">
        <f>AC25*$C$30</f>
        <v>0</v>
      </c>
      <c r="AD30" s="35">
        <f>AD25*$C$30</f>
        <v>0</v>
      </c>
      <c r="AE30" s="123"/>
      <c r="AF30" s="35">
        <f>AF25*$C$30</f>
        <v>0</v>
      </c>
      <c r="AG30" s="35">
        <f>AG25*$C$30</f>
        <v>0</v>
      </c>
      <c r="AH30" s="122"/>
      <c r="AI30" s="35"/>
      <c r="AJ30" s="35"/>
    </row>
    <row r="31" spans="1:36" x14ac:dyDescent="0.25">
      <c r="A31" s="1"/>
      <c r="B31" s="1"/>
      <c r="C31" s="1"/>
      <c r="E31" s="124"/>
      <c r="F31" s="1"/>
      <c r="G31" s="1"/>
      <c r="H31" s="124"/>
      <c r="I31" s="1"/>
      <c r="J31" s="1"/>
      <c r="K31" s="124"/>
      <c r="L31" s="1"/>
      <c r="M31" s="1"/>
      <c r="N31" s="124"/>
      <c r="O31" s="1"/>
      <c r="P31" s="1"/>
      <c r="Q31" s="124"/>
      <c r="R31" s="1"/>
      <c r="S31" s="1"/>
      <c r="T31" s="124"/>
      <c r="U31" s="1"/>
      <c r="V31" s="1"/>
      <c r="W31" s="124"/>
      <c r="X31" s="1"/>
      <c r="Y31" s="1"/>
      <c r="Z31" s="124"/>
      <c r="AA31" s="1"/>
      <c r="AB31" s="1"/>
      <c r="AC31" s="124"/>
      <c r="AD31" s="1"/>
      <c r="AE31" s="1"/>
      <c r="AF31" s="124"/>
      <c r="AG31" s="1"/>
      <c r="AH31" s="1"/>
      <c r="AI31" s="125"/>
      <c r="AJ31" s="1"/>
    </row>
    <row r="32" spans="1:36" x14ac:dyDescent="0.25">
      <c r="A32" s="1" t="s">
        <v>65</v>
      </c>
      <c r="B32" s="119">
        <v>2.6100000000000002E-2</v>
      </c>
      <c r="C32" s="126">
        <v>5.2499999999999998E-2</v>
      </c>
      <c r="E32" s="35">
        <f t="shared" ref="E32:R34" si="0">E28*$B32</f>
        <v>2.1542403149458509</v>
      </c>
      <c r="F32" s="35">
        <f t="shared" si="0"/>
        <v>33.749764934151663</v>
      </c>
      <c r="G32" s="127"/>
      <c r="H32" s="35">
        <f t="shared" si="0"/>
        <v>3.6676287310556019</v>
      </c>
      <c r="I32" s="35">
        <f t="shared" si="0"/>
        <v>57.459516786537769</v>
      </c>
      <c r="J32" s="127"/>
      <c r="K32" s="35">
        <f t="shared" si="0"/>
        <v>2.3859249333834032</v>
      </c>
      <c r="L32" s="35">
        <f t="shared" si="0"/>
        <v>37.379490623006653</v>
      </c>
      <c r="M32" s="127"/>
      <c r="N32" s="35">
        <f t="shared" si="0"/>
        <v>1.1042211357112042</v>
      </c>
      <c r="O32" s="35">
        <f t="shared" si="0"/>
        <v>17.299464459475534</v>
      </c>
      <c r="P32" s="127"/>
      <c r="Q32" s="35">
        <f t="shared" si="0"/>
        <v>0.23168461843755231</v>
      </c>
      <c r="R32" s="35">
        <f t="shared" si="0"/>
        <v>3.6297256888549865</v>
      </c>
      <c r="S32" s="127"/>
      <c r="T32" s="35">
        <f t="shared" ref="T32:U34" si="1">T28*$C32</f>
        <v>0</v>
      </c>
      <c r="U32" s="35">
        <f t="shared" si="1"/>
        <v>0</v>
      </c>
      <c r="V32" s="127"/>
      <c r="W32" s="35">
        <f t="shared" ref="W32:X34" si="2">W28*$C32</f>
        <v>0</v>
      </c>
      <c r="X32" s="35">
        <f t="shared" si="2"/>
        <v>0</v>
      </c>
      <c r="Y32" s="127"/>
      <c r="Z32" s="35">
        <f t="shared" ref="Z32:AA34" si="3">Z28*$C32</f>
        <v>0</v>
      </c>
      <c r="AA32" s="35">
        <f t="shared" si="3"/>
        <v>0</v>
      </c>
      <c r="AB32" s="127"/>
      <c r="AC32" s="35">
        <f t="shared" ref="AC32:AD34" si="4">AC28*$C32</f>
        <v>0</v>
      </c>
      <c r="AD32" s="35">
        <f t="shared" si="4"/>
        <v>0</v>
      </c>
      <c r="AE32" s="127"/>
      <c r="AF32" s="35">
        <f t="shared" ref="AF32:AG34" si="5">AF28*$C32</f>
        <v>0</v>
      </c>
      <c r="AG32" s="35">
        <f t="shared" si="5"/>
        <v>0</v>
      </c>
      <c r="AH32" s="128"/>
      <c r="AI32" s="35"/>
      <c r="AJ32" s="35"/>
    </row>
    <row r="33" spans="1:36" x14ac:dyDescent="0.25">
      <c r="A33" s="1" t="s">
        <v>66</v>
      </c>
      <c r="B33" s="119">
        <v>3.7100000000000001E-2</v>
      </c>
      <c r="C33" s="126">
        <v>3.9547993430507078E-2</v>
      </c>
      <c r="E33" s="35">
        <f t="shared" si="0"/>
        <v>42.870207646853444</v>
      </c>
      <c r="F33" s="35">
        <f t="shared" si="0"/>
        <v>671.63325313403732</v>
      </c>
      <c r="G33" s="127"/>
      <c r="H33" s="35">
        <f t="shared" si="0"/>
        <v>72.987216969742519</v>
      </c>
      <c r="I33" s="35">
        <f t="shared" si="0"/>
        <v>1143.4663991926327</v>
      </c>
      <c r="J33" s="127"/>
      <c r="K33" s="35">
        <f t="shared" si="0"/>
        <v>47.480820321813773</v>
      </c>
      <c r="L33" s="35">
        <f t="shared" si="0"/>
        <v>743.8661850417493</v>
      </c>
      <c r="M33" s="127"/>
      <c r="N33" s="35">
        <f t="shared" si="0"/>
        <v>21.974423673885035</v>
      </c>
      <c r="O33" s="35">
        <f t="shared" si="0"/>
        <v>344.26597089086556</v>
      </c>
      <c r="P33" s="127"/>
      <c r="Q33" s="35">
        <f t="shared" si="0"/>
        <v>4.6106126749603327</v>
      </c>
      <c r="R33" s="35">
        <f t="shared" si="0"/>
        <v>72.232931907711873</v>
      </c>
      <c r="S33" s="127"/>
      <c r="T33" s="35">
        <f t="shared" si="1"/>
        <v>0</v>
      </c>
      <c r="U33" s="35">
        <f t="shared" si="1"/>
        <v>0</v>
      </c>
      <c r="V33" s="127"/>
      <c r="W33" s="35">
        <f t="shared" si="2"/>
        <v>0</v>
      </c>
      <c r="X33" s="35">
        <f t="shared" si="2"/>
        <v>0</v>
      </c>
      <c r="Y33" s="127"/>
      <c r="Z33" s="35">
        <f t="shared" si="3"/>
        <v>0</v>
      </c>
      <c r="AA33" s="35">
        <f t="shared" si="3"/>
        <v>0</v>
      </c>
      <c r="AB33" s="127"/>
      <c r="AC33" s="35">
        <f t="shared" si="4"/>
        <v>0</v>
      </c>
      <c r="AD33" s="35">
        <f t="shared" si="4"/>
        <v>0</v>
      </c>
      <c r="AE33" s="127"/>
      <c r="AF33" s="35">
        <f t="shared" si="5"/>
        <v>0</v>
      </c>
      <c r="AG33" s="35">
        <f t="shared" si="5"/>
        <v>0</v>
      </c>
      <c r="AH33" s="128"/>
      <c r="AI33" s="35"/>
      <c r="AJ33" s="35"/>
    </row>
    <row r="34" spans="1:36" x14ac:dyDescent="0.25">
      <c r="A34" s="1" t="s">
        <v>67</v>
      </c>
      <c r="B34" s="118">
        <v>8.5199999999999998E-2</v>
      </c>
      <c r="C34" s="118">
        <v>9.3600000000000003E-2</v>
      </c>
      <c r="E34" s="35">
        <f t="shared" si="0"/>
        <v>70.322327522370301</v>
      </c>
      <c r="F34" s="35">
        <f t="shared" si="0"/>
        <v>1101.7164645171347</v>
      </c>
      <c r="G34" s="127"/>
      <c r="H34" s="35">
        <f t="shared" si="0"/>
        <v>119.72489191032081</v>
      </c>
      <c r="I34" s="35">
        <f t="shared" si="0"/>
        <v>1875.6899732616926</v>
      </c>
      <c r="J34" s="127"/>
      <c r="K34" s="35">
        <f t="shared" si="0"/>
        <v>77.885365641481187</v>
      </c>
      <c r="L34" s="35">
        <f t="shared" si="0"/>
        <v>1220.2040617165389</v>
      </c>
      <c r="M34" s="127"/>
      <c r="N34" s="35">
        <f t="shared" si="0"/>
        <v>36.045839372641602</v>
      </c>
      <c r="O34" s="35">
        <f t="shared" si="0"/>
        <v>564.7181501713851</v>
      </c>
      <c r="P34" s="127"/>
      <c r="Q34" s="35">
        <f t="shared" si="0"/>
        <v>7.5630381191109022</v>
      </c>
      <c r="R34" s="35">
        <f t="shared" si="0"/>
        <v>118.48759719940414</v>
      </c>
      <c r="S34" s="127"/>
      <c r="T34" s="35">
        <f t="shared" si="1"/>
        <v>0</v>
      </c>
      <c r="U34" s="35">
        <f t="shared" si="1"/>
        <v>0</v>
      </c>
      <c r="V34" s="127"/>
      <c r="W34" s="35">
        <f t="shared" si="2"/>
        <v>0</v>
      </c>
      <c r="X34" s="35">
        <f t="shared" si="2"/>
        <v>0</v>
      </c>
      <c r="Y34" s="127"/>
      <c r="Z34" s="35">
        <f t="shared" si="3"/>
        <v>0</v>
      </c>
      <c r="AA34" s="35">
        <f t="shared" si="3"/>
        <v>0</v>
      </c>
      <c r="AB34" s="127"/>
      <c r="AC34" s="35">
        <f t="shared" si="4"/>
        <v>0</v>
      </c>
      <c r="AD34" s="35">
        <f t="shared" si="4"/>
        <v>0</v>
      </c>
      <c r="AE34" s="127"/>
      <c r="AF34" s="35">
        <f t="shared" si="5"/>
        <v>0</v>
      </c>
      <c r="AG34" s="35">
        <f t="shared" si="5"/>
        <v>0</v>
      </c>
      <c r="AH34" s="128"/>
      <c r="AI34" s="35"/>
      <c r="AJ34" s="35"/>
    </row>
    <row r="35" spans="1:36" x14ac:dyDescent="0.25">
      <c r="A35" s="65" t="s">
        <v>68</v>
      </c>
      <c r="B35" s="1"/>
      <c r="C35" s="1"/>
      <c r="D35" s="1"/>
      <c r="E35" s="66">
        <f>SUM(E32:E34)</f>
        <v>115.3467754841696</v>
      </c>
      <c r="F35" s="66">
        <f>SUM(F32:F34)</f>
        <v>1807.0994825853236</v>
      </c>
      <c r="G35" s="1"/>
      <c r="H35" s="66">
        <f>SUM(H32:H34)</f>
        <v>196.37973761111891</v>
      </c>
      <c r="I35" s="66">
        <f>SUM(I32:I34)</f>
        <v>3076.615889240863</v>
      </c>
      <c r="J35" s="1"/>
      <c r="K35" s="66">
        <f>SUM(K32:K34)</f>
        <v>127.75211089667836</v>
      </c>
      <c r="L35" s="66">
        <f>SUM(L32:L34)</f>
        <v>2001.4497373812949</v>
      </c>
      <c r="M35" s="1"/>
      <c r="N35" s="66">
        <f>SUM(N32:N34)</f>
        <v>59.124484182237836</v>
      </c>
      <c r="O35" s="66">
        <f>SUM(O32:O34)</f>
        <v>926.2835855217262</v>
      </c>
      <c r="P35" s="1"/>
      <c r="Q35" s="66">
        <f>SUM(Q32:Q34)</f>
        <v>12.405335412508787</v>
      </c>
      <c r="R35" s="66">
        <f>SUM(R32:R34)</f>
        <v>194.35025479597101</v>
      </c>
      <c r="S35" s="1"/>
      <c r="T35" s="66">
        <f>SUM(T32:T34)</f>
        <v>0</v>
      </c>
      <c r="U35" s="66">
        <f>SUM(U32:U34)</f>
        <v>0</v>
      </c>
      <c r="V35" s="1"/>
      <c r="W35" s="66">
        <f>SUM(W32:W34)</f>
        <v>0</v>
      </c>
      <c r="X35" s="66">
        <f>SUM(X32:X34)</f>
        <v>0</v>
      </c>
      <c r="Y35" s="1"/>
      <c r="Z35" s="66">
        <f>SUM(Z32:Z34)</f>
        <v>0</v>
      </c>
      <c r="AA35" s="66">
        <f>SUM(AA32:AA34)</f>
        <v>0</v>
      </c>
      <c r="AB35" s="1"/>
      <c r="AC35" s="66">
        <f>SUM(AC32:AC34)</f>
        <v>0</v>
      </c>
      <c r="AD35" s="66">
        <f>SUM(AD32:AD34)</f>
        <v>0</v>
      </c>
      <c r="AE35" s="1"/>
      <c r="AF35" s="66">
        <f>SUM(AF32:AF34)</f>
        <v>0</v>
      </c>
      <c r="AG35" s="66">
        <f>SUM(AG32:AG34)</f>
        <v>0</v>
      </c>
      <c r="AH35" s="1"/>
      <c r="AI35" s="35"/>
      <c r="AJ35" s="35"/>
    </row>
    <row r="36" spans="1:3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x14ac:dyDescent="0.25">
      <c r="A37" s="1" t="s">
        <v>69</v>
      </c>
      <c r="B37" s="1"/>
      <c r="C37" s="1"/>
      <c r="D37" s="1"/>
      <c r="E37" s="67">
        <f>E21+E22</f>
        <v>0</v>
      </c>
      <c r="F37" s="35">
        <f>F22</f>
        <v>0</v>
      </c>
      <c r="G37" s="1"/>
      <c r="H37" s="67">
        <f>H21+H22</f>
        <v>0</v>
      </c>
      <c r="I37" s="35">
        <f>I22</f>
        <v>0</v>
      </c>
      <c r="J37" s="1"/>
      <c r="K37" s="67">
        <f>K21+K22</f>
        <v>0</v>
      </c>
      <c r="L37" s="35">
        <f>L22</f>
        <v>0</v>
      </c>
      <c r="M37" s="1"/>
      <c r="N37" s="67">
        <f>N21+N22</f>
        <v>0</v>
      </c>
      <c r="O37" s="35">
        <f>O22</f>
        <v>0</v>
      </c>
      <c r="P37" s="1"/>
      <c r="Q37" s="67">
        <f>Q21+Q22</f>
        <v>0</v>
      </c>
      <c r="R37" s="35">
        <f>R22</f>
        <v>0</v>
      </c>
      <c r="S37" s="1"/>
      <c r="T37" s="67">
        <f>T21+T22</f>
        <v>0</v>
      </c>
      <c r="U37" s="35">
        <f>U22</f>
        <v>0</v>
      </c>
      <c r="V37" s="1"/>
      <c r="W37" s="67">
        <f>W21+W22</f>
        <v>0</v>
      </c>
      <c r="X37" s="35">
        <f>X22</f>
        <v>0</v>
      </c>
      <c r="Y37" s="1"/>
      <c r="Z37" s="67">
        <f>Z21+Z22</f>
        <v>0</v>
      </c>
      <c r="AA37" s="35">
        <f>AA22</f>
        <v>0</v>
      </c>
      <c r="AB37" s="1"/>
      <c r="AC37" s="67">
        <f>AC21+AC22</f>
        <v>0</v>
      </c>
      <c r="AD37" s="35">
        <f>AD22</f>
        <v>0</v>
      </c>
      <c r="AE37" s="1"/>
      <c r="AF37" s="67">
        <f>AF21+AF22</f>
        <v>0</v>
      </c>
      <c r="AG37" s="35">
        <f>AG22</f>
        <v>0</v>
      </c>
      <c r="AH37" s="1"/>
      <c r="AI37" s="67"/>
      <c r="AJ37" s="35"/>
    </row>
    <row r="38" spans="1:36" x14ac:dyDescent="0.25">
      <c r="A38" s="1" t="s">
        <v>70</v>
      </c>
      <c r="B38" s="37"/>
      <c r="C38" s="37"/>
      <c r="D38" s="22">
        <f>+E77+E78+E79</f>
        <v>30692.140748855338</v>
      </c>
      <c r="E38" s="35">
        <f>D38*E$19</f>
        <v>1841.5284449313201</v>
      </c>
      <c r="F38" s="35">
        <f>D38*F$19</f>
        <v>28850.612303924016</v>
      </c>
      <c r="G38" s="22">
        <f>+F77+F78</f>
        <v>20461.427165903558</v>
      </c>
      <c r="H38" s="35">
        <f>G38*H$19</f>
        <v>1227.6856299542135</v>
      </c>
      <c r="I38" s="35">
        <f>G38*I$19</f>
        <v>19233.741535949343</v>
      </c>
      <c r="J38" s="22">
        <f>+G77+G78</f>
        <v>20461.427165903558</v>
      </c>
      <c r="K38" s="35">
        <f>J38*K$19</f>
        <v>1227.6856299542135</v>
      </c>
      <c r="L38" s="35">
        <f>J38*L$19</f>
        <v>19233.741535949343</v>
      </c>
      <c r="M38" s="22">
        <f>+H77+H78</f>
        <v>20461.427165903558</v>
      </c>
      <c r="N38" s="35">
        <f>M38*N$19</f>
        <v>1227.6856299542135</v>
      </c>
      <c r="O38" s="35">
        <f>M38*O$19</f>
        <v>19233.741535949343</v>
      </c>
      <c r="P38" s="22">
        <f>+I77+I78</f>
        <v>7397.3377534339816</v>
      </c>
      <c r="Q38" s="35">
        <f>P38*Q$19</f>
        <v>443.84026520603885</v>
      </c>
      <c r="R38" s="35">
        <f>P38*R$19</f>
        <v>6953.4974882279421</v>
      </c>
      <c r="S38" s="22">
        <f>+J77+J78</f>
        <v>0</v>
      </c>
      <c r="T38" s="35">
        <f>S38*T$19</f>
        <v>0</v>
      </c>
      <c r="U38" s="35">
        <f>S38*U$19</f>
        <v>0</v>
      </c>
      <c r="V38" s="22">
        <f>+K77+K78</f>
        <v>0</v>
      </c>
      <c r="W38" s="35">
        <f>V38*W$19</f>
        <v>0</v>
      </c>
      <c r="X38" s="35">
        <f>V38*X$19</f>
        <v>0</v>
      </c>
      <c r="Y38" s="22">
        <f>+L77+L78</f>
        <v>0</v>
      </c>
      <c r="Z38" s="35">
        <f>Y38*Z$19</f>
        <v>0</v>
      </c>
      <c r="AA38" s="35">
        <f>Y38*AA$19</f>
        <v>0</v>
      </c>
      <c r="AB38" s="22">
        <f>+M77+M78</f>
        <v>0</v>
      </c>
      <c r="AC38" s="35">
        <f>AB38*AC$19</f>
        <v>0</v>
      </c>
      <c r="AD38" s="35">
        <f>AB38*AD$19</f>
        <v>0</v>
      </c>
      <c r="AE38" s="22">
        <f>+N77+N78</f>
        <v>0</v>
      </c>
      <c r="AF38" s="35">
        <f>AE38*AF$19</f>
        <v>0</v>
      </c>
      <c r="AG38" s="35">
        <f>AE38*AG$19</f>
        <v>0</v>
      </c>
      <c r="AH38" s="115"/>
      <c r="AI38" s="35"/>
      <c r="AJ38" s="35"/>
    </row>
    <row r="39" spans="1:36" x14ac:dyDescent="0.25">
      <c r="A39" s="1" t="s">
        <v>71</v>
      </c>
      <c r="B39" s="37"/>
      <c r="C39" s="37"/>
      <c r="D39" s="1"/>
      <c r="E39" s="22">
        <f>+E66</f>
        <v>431.08098043568424</v>
      </c>
      <c r="F39" s="22">
        <f>+F66</f>
        <v>6753.6020268257216</v>
      </c>
      <c r="G39" s="1"/>
      <c r="H39" s="22">
        <f>+H66</f>
        <v>334.30862625918587</v>
      </c>
      <c r="I39" s="22">
        <f>+I66</f>
        <v>5237.5018113939104</v>
      </c>
      <c r="J39" s="1"/>
      <c r="K39" s="22">
        <f>+K66</f>
        <v>331.34302269217301</v>
      </c>
      <c r="L39" s="22">
        <f>+L66</f>
        <v>5191.0406888440421</v>
      </c>
      <c r="M39" s="1"/>
      <c r="N39" s="22">
        <f>+N66</f>
        <v>327.40786746916137</v>
      </c>
      <c r="O39" s="22">
        <f>+O66</f>
        <v>5129.3899236835259</v>
      </c>
      <c r="P39" s="1"/>
      <c r="Q39" s="22">
        <f>+Q66</f>
        <v>44.785500873366395</v>
      </c>
      <c r="R39" s="22">
        <f>+R66</f>
        <v>701.63951368274013</v>
      </c>
      <c r="S39" s="1"/>
      <c r="T39" s="22">
        <f>+T66</f>
        <v>-108.5281219865322</v>
      </c>
      <c r="U39" s="22">
        <f>+U66</f>
        <v>-1700.2739111223379</v>
      </c>
      <c r="V39" s="37"/>
      <c r="W39" s="22">
        <f>+W66</f>
        <v>-99.845872227609618</v>
      </c>
      <c r="X39" s="22">
        <f>+X66</f>
        <v>-1564.2519982325505</v>
      </c>
      <c r="Y39" s="37"/>
      <c r="Z39" s="22">
        <f>+Z66</f>
        <v>-91.858202449400849</v>
      </c>
      <c r="AA39" s="22">
        <f>+AA66</f>
        <v>-1439.1118383739467</v>
      </c>
      <c r="AB39" s="37"/>
      <c r="AC39" s="22">
        <f>+AC66</f>
        <v>-84.509546253448775</v>
      </c>
      <c r="AD39" s="22">
        <f>+AD66</f>
        <v>-1323.9828913040308</v>
      </c>
      <c r="AE39" s="37"/>
      <c r="AF39" s="22">
        <f>+AF66</f>
        <v>-77.748782553172873</v>
      </c>
      <c r="AG39" s="22">
        <f>+AG66</f>
        <v>-1218.0642599997084</v>
      </c>
      <c r="AH39" s="37"/>
      <c r="AI39" s="115"/>
      <c r="AJ39" s="115"/>
    </row>
    <row r="40" spans="1:3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5.75" thickBot="1" x14ac:dyDescent="0.3">
      <c r="A41" s="3" t="s">
        <v>72</v>
      </c>
      <c r="B41" s="1"/>
      <c r="C41" s="1"/>
      <c r="D41" s="1"/>
      <c r="E41" s="68">
        <f>SUM(E35:E39)</f>
        <v>2387.9562008511739</v>
      </c>
      <c r="F41" s="68">
        <f>SUM(F35:F39)</f>
        <v>37411.313813335059</v>
      </c>
      <c r="G41" s="1"/>
      <c r="H41" s="68">
        <f>SUM(H35:H39)</f>
        <v>1758.3739938245185</v>
      </c>
      <c r="I41" s="68">
        <f>SUM(I35:I39)</f>
        <v>27547.859236584118</v>
      </c>
      <c r="J41" s="1"/>
      <c r="K41" s="68">
        <f>SUM(K35:K39)</f>
        <v>1686.7807635430649</v>
      </c>
      <c r="L41" s="68">
        <f>SUM(L35:L39)</f>
        <v>26426.231962174679</v>
      </c>
      <c r="M41" s="1"/>
      <c r="N41" s="68">
        <f>SUM(N35:N39)</f>
        <v>1614.2179816056127</v>
      </c>
      <c r="O41" s="68">
        <f>SUM(O35:O39)</f>
        <v>25289.415045154594</v>
      </c>
      <c r="P41" s="1"/>
      <c r="Q41" s="68">
        <f>SUM(Q35:Q39)</f>
        <v>501.03110149191406</v>
      </c>
      <c r="R41" s="68">
        <f>SUM(R35:R39)</f>
        <v>7849.4872567066532</v>
      </c>
      <c r="S41" s="1"/>
      <c r="T41" s="68">
        <f>SUM(T35:T39)</f>
        <v>-108.5281219865322</v>
      </c>
      <c r="U41" s="68">
        <f>SUM(U35:U39)</f>
        <v>-1700.2739111223379</v>
      </c>
      <c r="V41" s="1"/>
      <c r="W41" s="68">
        <f>SUM(W35:W39)</f>
        <v>-99.845872227609618</v>
      </c>
      <c r="X41" s="68">
        <f>SUM(X35:X39)</f>
        <v>-1564.2519982325505</v>
      </c>
      <c r="Y41" s="1"/>
      <c r="Z41" s="68">
        <f>SUM(Z35:Z39)</f>
        <v>-91.858202449400849</v>
      </c>
      <c r="AA41" s="68">
        <f>SUM(AA35:AA39)</f>
        <v>-1439.1118383739467</v>
      </c>
      <c r="AB41" s="1"/>
      <c r="AC41" s="68">
        <f>SUM(AC35:AC39)</f>
        <v>-84.509546253448775</v>
      </c>
      <c r="AD41" s="68">
        <f>SUM(AD35:AD39)</f>
        <v>-1323.9828913040308</v>
      </c>
      <c r="AE41" s="1"/>
      <c r="AF41" s="68">
        <f>SUM(AF35:AF39)</f>
        <v>-77.748782553172873</v>
      </c>
      <c r="AG41" s="68">
        <f>SUM(AG35:AG39)</f>
        <v>-1218.0642599997084</v>
      </c>
      <c r="AH41" s="1"/>
      <c r="AI41" s="35"/>
      <c r="AJ41" s="35"/>
    </row>
    <row r="42" spans="1:36" x14ac:dyDescent="0.25">
      <c r="A42" s="1"/>
      <c r="B42" s="69"/>
      <c r="C42" s="69"/>
      <c r="D42" s="1"/>
      <c r="E42" s="35"/>
      <c r="F42" s="35"/>
      <c r="G42" s="1"/>
      <c r="H42" s="35"/>
      <c r="I42" s="35"/>
      <c r="J42" s="1"/>
      <c r="K42" s="35"/>
      <c r="L42" s="35"/>
      <c r="M42" s="1"/>
      <c r="N42" s="35"/>
      <c r="O42" s="35"/>
      <c r="P42" s="1"/>
      <c r="Q42" s="35"/>
      <c r="R42" s="35"/>
      <c r="S42" s="1"/>
      <c r="T42" s="35"/>
      <c r="U42" s="35"/>
      <c r="V42" s="1"/>
      <c r="W42" s="35"/>
      <c r="X42" s="35"/>
      <c r="Y42" s="1"/>
      <c r="Z42" s="35"/>
      <c r="AA42" s="35"/>
      <c r="AB42" s="1"/>
      <c r="AC42" s="35"/>
      <c r="AD42" s="35"/>
      <c r="AE42" s="1"/>
      <c r="AF42" s="35"/>
      <c r="AG42" s="35"/>
      <c r="AH42" s="1"/>
      <c r="AI42" s="35"/>
      <c r="AJ42" s="35"/>
    </row>
    <row r="43" spans="1:36" x14ac:dyDescent="0.25">
      <c r="A43" s="1"/>
      <c r="B43" s="70"/>
      <c r="C43" s="70"/>
      <c r="D43" s="1"/>
      <c r="E43" s="35"/>
      <c r="F43" s="1"/>
      <c r="G43" s="1"/>
      <c r="H43" s="35"/>
      <c r="I43" s="1"/>
      <c r="J43" s="1"/>
      <c r="K43" s="35"/>
      <c r="L43" s="1"/>
      <c r="M43" s="1"/>
      <c r="N43" s="35"/>
      <c r="O43" s="1"/>
      <c r="P43" s="1"/>
      <c r="Q43" s="35"/>
      <c r="R43" s="1"/>
      <c r="S43" s="1"/>
      <c r="T43" s="35"/>
      <c r="U43" s="1"/>
      <c r="V43" s="35"/>
      <c r="W43" s="1"/>
      <c r="X43" s="35"/>
      <c r="Y43" s="35"/>
      <c r="Z43" s="1"/>
      <c r="AA43" s="35"/>
      <c r="AB43" s="35"/>
      <c r="AC43" s="1"/>
      <c r="AD43" s="35"/>
      <c r="AE43" s="35"/>
      <c r="AF43" s="1"/>
      <c r="AG43" s="35"/>
      <c r="AH43" s="35"/>
      <c r="AI43" s="1"/>
      <c r="AJ43" s="35"/>
    </row>
    <row r="44" spans="1:36" x14ac:dyDescent="0.25">
      <c r="A44" s="1" t="s">
        <v>73</v>
      </c>
      <c r="B44" s="70"/>
      <c r="C44" s="70"/>
      <c r="D44" s="1"/>
      <c r="E44" s="35"/>
      <c r="F44" s="66">
        <f>F41</f>
        <v>37411.313813335059</v>
      </c>
      <c r="G44" s="1"/>
      <c r="H44" s="35"/>
      <c r="I44" s="66">
        <f>I41</f>
        <v>27547.859236584118</v>
      </c>
      <c r="J44" s="1"/>
      <c r="K44" s="35"/>
      <c r="L44" s="66">
        <f>L41</f>
        <v>26426.231962174679</v>
      </c>
      <c r="M44" s="1"/>
      <c r="N44" s="35"/>
      <c r="O44" s="66">
        <f>O41</f>
        <v>25289.415045154594</v>
      </c>
      <c r="P44" s="1"/>
      <c r="Q44" s="35"/>
      <c r="R44" s="66">
        <f>R41</f>
        <v>7849.4872567066532</v>
      </c>
      <c r="S44" s="1"/>
      <c r="T44" s="35"/>
      <c r="U44" s="66">
        <f>U41</f>
        <v>-1700.2739111223379</v>
      </c>
      <c r="V44" s="35"/>
      <c r="W44" s="1"/>
      <c r="X44" s="66">
        <f>X41</f>
        <v>-1564.2519982325505</v>
      </c>
      <c r="Y44" s="35"/>
      <c r="Z44" s="1"/>
      <c r="AA44" s="66">
        <f>AA41</f>
        <v>-1439.1118383739467</v>
      </c>
      <c r="AB44" s="35"/>
      <c r="AC44" s="1"/>
      <c r="AD44" s="66">
        <f>AD41</f>
        <v>-1323.9828913040308</v>
      </c>
      <c r="AE44" s="35"/>
      <c r="AF44" s="1"/>
      <c r="AG44" s="66">
        <f>AG41</f>
        <v>-1218.0642599997084</v>
      </c>
      <c r="AH44" s="35"/>
      <c r="AI44" s="1"/>
      <c r="AJ44" s="35"/>
    </row>
    <row r="45" spans="1:36" x14ac:dyDescent="0.25">
      <c r="A45" s="1"/>
      <c r="B45" s="129"/>
      <c r="C45" s="129"/>
      <c r="D45" s="1"/>
      <c r="E45" s="73"/>
      <c r="F45" s="1"/>
      <c r="G45" s="1"/>
      <c r="H45" s="73"/>
      <c r="I45" s="1"/>
      <c r="J45" s="1"/>
      <c r="K45" s="73"/>
      <c r="L45" s="1"/>
      <c r="M45" s="1"/>
      <c r="N45" s="73"/>
      <c r="O45" s="1"/>
      <c r="P45" s="1"/>
      <c r="Q45" s="73"/>
      <c r="R45" s="1"/>
      <c r="S45" s="1"/>
      <c r="T45" s="73"/>
      <c r="U45" s="1"/>
      <c r="V45" s="1"/>
      <c r="W45" s="74"/>
      <c r="X45" s="1"/>
      <c r="Y45" s="1"/>
      <c r="Z45" s="74"/>
      <c r="AA45" s="1"/>
      <c r="AB45" s="1"/>
      <c r="AC45" s="74"/>
      <c r="AD45" s="1"/>
      <c r="AE45" s="1"/>
      <c r="AF45" s="74"/>
      <c r="AG45" s="1"/>
      <c r="AH45" s="1"/>
      <c r="AI45" s="74"/>
      <c r="AJ45" s="1"/>
    </row>
    <row r="46" spans="1:36" x14ac:dyDescent="0.25">
      <c r="A46" s="1" t="s">
        <v>74</v>
      </c>
      <c r="B46" s="1"/>
      <c r="C46" s="1"/>
      <c r="D46" s="22"/>
      <c r="E46" s="22"/>
      <c r="F46" s="66">
        <f>F44/12</f>
        <v>3117.6094844445884</v>
      </c>
      <c r="G46" s="22"/>
      <c r="H46" s="22"/>
      <c r="I46" s="66">
        <f>I44/12</f>
        <v>2295.65493638201</v>
      </c>
      <c r="J46" s="22"/>
      <c r="K46" s="22"/>
      <c r="L46" s="66">
        <f>L44/12</f>
        <v>2202.1859968478898</v>
      </c>
      <c r="M46" s="22"/>
      <c r="N46" s="22"/>
      <c r="O46" s="66">
        <f>O44/12</f>
        <v>2107.451253762883</v>
      </c>
      <c r="P46" s="22"/>
      <c r="Q46" s="22"/>
      <c r="R46" s="66">
        <f>R44/12</f>
        <v>654.1239380588878</v>
      </c>
      <c r="S46" s="22"/>
      <c r="T46" s="22"/>
      <c r="U46" s="66">
        <f>U44/12</f>
        <v>-141.68949259352817</v>
      </c>
      <c r="V46" s="22"/>
      <c r="W46" s="1"/>
      <c r="X46" s="66">
        <f>X44/12</f>
        <v>-130.35433318604586</v>
      </c>
      <c r="Y46" s="22"/>
      <c r="Z46" s="1"/>
      <c r="AA46" s="66">
        <f>AA44/12</f>
        <v>-119.92598653116222</v>
      </c>
      <c r="AB46" s="22"/>
      <c r="AC46" s="1"/>
      <c r="AD46" s="66">
        <f>AD44/12</f>
        <v>-110.33190760866923</v>
      </c>
      <c r="AE46" s="22"/>
      <c r="AF46" s="1"/>
      <c r="AG46" s="66">
        <f>AG44/12</f>
        <v>-101.50535499997569</v>
      </c>
      <c r="AH46" s="115"/>
      <c r="AI46" s="1"/>
      <c r="AJ46" s="35"/>
    </row>
    <row r="47" spans="1:36" x14ac:dyDescent="0.25">
      <c r="A47" s="3"/>
      <c r="B47" s="1"/>
      <c r="C47" s="1"/>
      <c r="D47" s="1"/>
      <c r="E47" s="1"/>
      <c r="F47" s="1"/>
      <c r="G47" s="1"/>
      <c r="H47" s="1"/>
      <c r="I47" s="1"/>
      <c r="J47" s="1"/>
      <c r="K47" s="1"/>
      <c r="L47" s="1"/>
      <c r="M47" s="1"/>
      <c r="N47" s="1"/>
      <c r="O47" s="1"/>
      <c r="P47" s="1"/>
      <c r="Q47" s="1"/>
      <c r="R47" s="22"/>
      <c r="S47" s="22"/>
      <c r="T47" s="22"/>
      <c r="U47" s="75"/>
      <c r="V47" s="22"/>
      <c r="W47" s="1"/>
      <c r="X47" s="22"/>
      <c r="Y47" s="22"/>
      <c r="Z47" s="1"/>
      <c r="AA47" s="1"/>
      <c r="AB47" s="22"/>
      <c r="AC47" s="1"/>
      <c r="AD47" s="22"/>
      <c r="AE47" s="22"/>
      <c r="AF47" s="1"/>
      <c r="AG47" s="1"/>
      <c r="AH47" s="115"/>
      <c r="AI47" s="1"/>
      <c r="AJ47" s="1"/>
    </row>
    <row r="48" spans="1:36" ht="12.75" customHeight="1" x14ac:dyDescent="0.25">
      <c r="A48" s="188" t="s">
        <v>75</v>
      </c>
      <c r="B48" s="188"/>
      <c r="C48" s="188"/>
      <c r="D48" s="188"/>
      <c r="E48" s="188"/>
      <c r="F48" s="188"/>
      <c r="G48" s="188"/>
      <c r="H48" s="188"/>
      <c r="I48" s="188"/>
      <c r="J48" s="188"/>
      <c r="K48" s="188"/>
      <c r="L48" s="188"/>
      <c r="M48" s="188"/>
      <c r="N48" s="188"/>
      <c r="O48" s="188"/>
      <c r="P48" s="188"/>
      <c r="Q48" s="76"/>
      <c r="R48" s="76"/>
      <c r="S48" s="76"/>
      <c r="T48" s="76"/>
      <c r="U48" s="76"/>
      <c r="V48" s="76"/>
      <c r="W48" s="76"/>
      <c r="X48" s="76"/>
      <c r="Y48" s="76"/>
      <c r="Z48" s="76"/>
      <c r="AA48" s="76"/>
      <c r="AB48" s="1"/>
      <c r="AC48" s="1"/>
      <c r="AD48" s="1"/>
      <c r="AE48" s="1"/>
      <c r="AF48" s="1"/>
      <c r="AG48" s="1"/>
      <c r="AH48" s="1"/>
      <c r="AI48" s="1"/>
      <c r="AJ48" s="1"/>
    </row>
    <row r="49" spans="1:36" ht="73.5" customHeight="1" x14ac:dyDescent="0.25">
      <c r="A49" s="188"/>
      <c r="B49" s="188"/>
      <c r="C49" s="188"/>
      <c r="D49" s="188"/>
      <c r="E49" s="188"/>
      <c r="F49" s="188"/>
      <c r="G49" s="188"/>
      <c r="H49" s="188"/>
      <c r="I49" s="188"/>
      <c r="J49" s="188"/>
      <c r="K49" s="188"/>
      <c r="L49" s="188"/>
      <c r="M49" s="188"/>
      <c r="N49" s="188"/>
      <c r="O49" s="188"/>
      <c r="P49" s="188"/>
      <c r="Q49" s="76"/>
      <c r="R49" s="76"/>
      <c r="S49" s="76"/>
      <c r="T49" s="76"/>
      <c r="U49" s="76"/>
      <c r="V49" s="76"/>
      <c r="W49" s="76"/>
      <c r="X49" s="76"/>
      <c r="Y49" s="76"/>
      <c r="Z49" s="76"/>
      <c r="AA49" s="76"/>
      <c r="AB49" s="1"/>
      <c r="AC49" s="1"/>
      <c r="AD49" s="1"/>
      <c r="AE49" s="1"/>
      <c r="AF49" s="1"/>
      <c r="AG49" s="1"/>
      <c r="AH49" s="1"/>
      <c r="AI49" s="1"/>
      <c r="AJ49" s="1"/>
    </row>
    <row r="50" spans="1:36" ht="15" customHeight="1" x14ac:dyDescent="0.25">
      <c r="A50" s="77" t="s">
        <v>76</v>
      </c>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1"/>
      <c r="AC50" s="1"/>
      <c r="AD50" s="1"/>
      <c r="AE50" s="1"/>
      <c r="AF50" s="1"/>
      <c r="AG50" s="1"/>
      <c r="AH50" s="1"/>
      <c r="AI50" s="1"/>
      <c r="AJ50" s="1"/>
    </row>
    <row r="51" spans="1:36" x14ac:dyDescent="0.25">
      <c r="A51" s="189"/>
      <c r="B51" s="189"/>
      <c r="C51" s="3"/>
      <c r="D51" s="3"/>
      <c r="E51" s="1"/>
      <c r="F51" s="1"/>
      <c r="G51" s="1"/>
      <c r="H51" s="1"/>
      <c r="I51" s="1"/>
      <c r="J51" s="1"/>
      <c r="K51" s="1"/>
      <c r="L51" s="1"/>
      <c r="M51" s="1"/>
      <c r="N51" s="1"/>
      <c r="O51" s="1"/>
      <c r="P51" s="1"/>
      <c r="Q51" s="1"/>
      <c r="R51" s="44"/>
      <c r="S51" s="44"/>
      <c r="T51" s="44"/>
      <c r="U51" s="44"/>
      <c r="V51" s="1"/>
      <c r="W51" s="1"/>
      <c r="X51" s="1"/>
      <c r="Y51" s="1"/>
      <c r="Z51" s="1"/>
      <c r="AA51" s="1"/>
      <c r="AB51" s="1"/>
      <c r="AC51" s="1"/>
      <c r="AD51" s="1"/>
      <c r="AE51" s="1"/>
      <c r="AF51" s="1"/>
      <c r="AG51" s="1"/>
      <c r="AH51" s="1"/>
      <c r="AI51" s="1"/>
      <c r="AJ51" s="1"/>
    </row>
    <row r="52" spans="1:36" ht="16.5" thickBot="1" x14ac:dyDescent="0.3">
      <c r="A52" s="78" t="s">
        <v>77</v>
      </c>
      <c r="B52" s="1"/>
      <c r="C52" s="1"/>
      <c r="D52" s="1"/>
      <c r="E52" s="1"/>
      <c r="F52" s="1"/>
      <c r="G52" s="1"/>
      <c r="H52" s="1"/>
      <c r="I52" s="1"/>
      <c r="J52" s="1"/>
      <c r="K52" s="1"/>
      <c r="L52" s="1"/>
      <c r="M52" s="1"/>
      <c r="N52" s="1"/>
      <c r="O52" s="1"/>
      <c r="P52" s="1"/>
      <c r="Q52" s="190"/>
      <c r="R52" s="190"/>
      <c r="S52" s="44"/>
      <c r="T52" s="190"/>
      <c r="U52" s="190"/>
      <c r="V52" s="1"/>
      <c r="W52" s="1"/>
      <c r="X52" s="1"/>
      <c r="Y52" s="1"/>
      <c r="Z52" s="1"/>
      <c r="AA52" s="1"/>
      <c r="AB52" s="1"/>
      <c r="AC52" s="1"/>
      <c r="AD52" s="1"/>
      <c r="AE52" s="1"/>
      <c r="AF52" s="1"/>
      <c r="AG52" s="1"/>
      <c r="AH52" s="1"/>
      <c r="AI52" s="1"/>
      <c r="AJ52" s="1"/>
    </row>
    <row r="53" spans="1:36" ht="15.75" thickBot="1" x14ac:dyDescent="0.3">
      <c r="A53" s="79"/>
      <c r="B53" s="1"/>
      <c r="C53" s="1"/>
      <c r="D53" s="1"/>
      <c r="E53" s="182">
        <f>G17-1</f>
        <v>2020</v>
      </c>
      <c r="F53" s="184"/>
      <c r="G53" s="1"/>
      <c r="H53" s="182">
        <f>G17</f>
        <v>2021</v>
      </c>
      <c r="I53" s="184"/>
      <c r="J53" s="1"/>
      <c r="K53" s="182">
        <f>J17</f>
        <v>2022</v>
      </c>
      <c r="L53" s="184"/>
      <c r="M53" s="1"/>
      <c r="N53" s="182">
        <f>M17</f>
        <v>2023</v>
      </c>
      <c r="O53" s="184"/>
      <c r="P53" s="1"/>
      <c r="Q53" s="182">
        <f>P17</f>
        <v>2024</v>
      </c>
      <c r="R53" s="184"/>
      <c r="S53" s="1"/>
      <c r="T53" s="182">
        <f>S17</f>
        <v>2025</v>
      </c>
      <c r="U53" s="184"/>
      <c r="V53" s="1"/>
      <c r="W53" s="182">
        <f>V17</f>
        <v>2026</v>
      </c>
      <c r="X53" s="184"/>
      <c r="Y53" s="1"/>
      <c r="Z53" s="182">
        <f>Y17</f>
        <v>2027</v>
      </c>
      <c r="AA53" s="184"/>
      <c r="AB53" s="1"/>
      <c r="AC53" s="182">
        <f>AB17</f>
        <v>2028</v>
      </c>
      <c r="AD53" s="184"/>
      <c r="AE53" s="1"/>
      <c r="AF53" s="182">
        <f>AE17</f>
        <v>2029</v>
      </c>
      <c r="AG53" s="184"/>
      <c r="AH53" s="1"/>
      <c r="AI53" s="196"/>
      <c r="AJ53" s="196"/>
    </row>
    <row r="54" spans="1:36" x14ac:dyDescent="0.25">
      <c r="A54" s="80" t="s">
        <v>78</v>
      </c>
      <c r="B54" s="1"/>
      <c r="C54" s="1"/>
      <c r="D54" s="1"/>
      <c r="E54" s="3" t="s">
        <v>53</v>
      </c>
      <c r="F54" s="17" t="s">
        <v>54</v>
      </c>
      <c r="G54" s="1"/>
      <c r="H54" s="3" t="s">
        <v>53</v>
      </c>
      <c r="I54" s="17" t="s">
        <v>54</v>
      </c>
      <c r="J54" s="1"/>
      <c r="K54" s="3" t="s">
        <v>53</v>
      </c>
      <c r="L54" s="17" t="s">
        <v>54</v>
      </c>
      <c r="M54" s="1"/>
      <c r="N54" s="3" t="s">
        <v>53</v>
      </c>
      <c r="O54" s="17" t="s">
        <v>54</v>
      </c>
      <c r="P54" s="1"/>
      <c r="Q54" s="3" t="s">
        <v>53</v>
      </c>
      <c r="R54" s="17" t="s">
        <v>54</v>
      </c>
      <c r="S54" s="1"/>
      <c r="T54" s="3" t="s">
        <v>53</v>
      </c>
      <c r="U54" s="17" t="s">
        <v>54</v>
      </c>
      <c r="V54" s="1"/>
      <c r="W54" s="3" t="s">
        <v>53</v>
      </c>
      <c r="X54" s="17" t="s">
        <v>54</v>
      </c>
      <c r="Y54" s="1"/>
      <c r="Z54" s="3" t="s">
        <v>53</v>
      </c>
      <c r="AA54" s="17" t="s">
        <v>54</v>
      </c>
      <c r="AB54" s="1"/>
      <c r="AC54" s="3" t="s">
        <v>53</v>
      </c>
      <c r="AD54" s="17" t="s">
        <v>54</v>
      </c>
      <c r="AE54" s="1"/>
      <c r="AF54" s="3" t="s">
        <v>53</v>
      </c>
      <c r="AG54" s="17" t="s">
        <v>54</v>
      </c>
      <c r="AH54" s="1"/>
      <c r="AI54" s="3"/>
      <c r="AJ54" s="17"/>
    </row>
    <row r="55" spans="1:36" x14ac:dyDescent="0.25">
      <c r="A55" s="81"/>
      <c r="B55" s="1"/>
      <c r="C55" s="1"/>
      <c r="D55" s="1"/>
      <c r="E55" s="3"/>
      <c r="F55" s="17"/>
      <c r="G55" s="1"/>
      <c r="H55" s="3"/>
      <c r="I55" s="17"/>
      <c r="J55" s="45"/>
      <c r="K55" s="3"/>
      <c r="L55" s="17"/>
      <c r="M55" s="45"/>
      <c r="N55" s="3"/>
      <c r="O55" s="17"/>
      <c r="P55" s="45"/>
      <c r="Q55" s="3"/>
      <c r="R55" s="17"/>
      <c r="S55" s="45"/>
      <c r="T55" s="3"/>
      <c r="U55" s="17"/>
      <c r="V55" s="45"/>
      <c r="W55" s="3"/>
      <c r="X55" s="17"/>
      <c r="Y55" s="45"/>
      <c r="Z55" s="3"/>
      <c r="AA55" s="17"/>
      <c r="AB55" s="45" t="s">
        <v>55</v>
      </c>
      <c r="AC55" s="3"/>
      <c r="AD55" s="17"/>
      <c r="AE55" s="45" t="s">
        <v>55</v>
      </c>
      <c r="AF55" s="3"/>
      <c r="AG55" s="17"/>
      <c r="AH55" s="45"/>
      <c r="AI55" s="3"/>
      <c r="AJ55" s="17"/>
    </row>
    <row r="56" spans="1:36" x14ac:dyDescent="0.25">
      <c r="A56" s="79" t="s">
        <v>79</v>
      </c>
      <c r="B56" s="1"/>
      <c r="C56" s="1"/>
      <c r="D56" s="1"/>
      <c r="E56" s="33">
        <f>E34</f>
        <v>70.322327522370301</v>
      </c>
      <c r="F56" s="83">
        <f>F34</f>
        <v>1101.7164645171347</v>
      </c>
      <c r="G56" s="1"/>
      <c r="H56" s="33">
        <f>H34</f>
        <v>119.72489191032081</v>
      </c>
      <c r="I56" s="83">
        <f>I34</f>
        <v>1875.6899732616926</v>
      </c>
      <c r="J56" s="33"/>
      <c r="K56" s="33">
        <f>K34</f>
        <v>77.885365641481187</v>
      </c>
      <c r="L56" s="83">
        <f>L34</f>
        <v>1220.2040617165389</v>
      </c>
      <c r="M56" s="33"/>
      <c r="N56" s="33">
        <f>N34</f>
        <v>36.045839372641602</v>
      </c>
      <c r="O56" s="83">
        <f>O34</f>
        <v>564.7181501713851</v>
      </c>
      <c r="P56" s="33"/>
      <c r="Q56" s="33">
        <f>Q34</f>
        <v>7.5630381191109022</v>
      </c>
      <c r="R56" s="83">
        <f>R34</f>
        <v>118.48759719940414</v>
      </c>
      <c r="S56" s="33"/>
      <c r="T56" s="33">
        <f>T34</f>
        <v>0</v>
      </c>
      <c r="U56" s="83">
        <f>U34</f>
        <v>0</v>
      </c>
      <c r="V56" s="33"/>
      <c r="W56" s="33">
        <f>W34</f>
        <v>0</v>
      </c>
      <c r="X56" s="83">
        <f>X34</f>
        <v>0</v>
      </c>
      <c r="Y56" s="33"/>
      <c r="Z56" s="33">
        <f>Z34</f>
        <v>0</v>
      </c>
      <c r="AA56" s="83">
        <f>AA34</f>
        <v>0</v>
      </c>
      <c r="AB56" s="33"/>
      <c r="AC56" s="33">
        <f>AC34</f>
        <v>0</v>
      </c>
      <c r="AD56" s="83">
        <f>AD34</f>
        <v>0</v>
      </c>
      <c r="AE56" s="33"/>
      <c r="AF56" s="33">
        <f>AF34</f>
        <v>0</v>
      </c>
      <c r="AG56" s="83">
        <f>AG34</f>
        <v>0</v>
      </c>
      <c r="AH56" s="33"/>
      <c r="AI56" s="33"/>
      <c r="AJ56" s="83"/>
    </row>
    <row r="57" spans="1:36" x14ac:dyDescent="0.25">
      <c r="A57" s="79" t="s">
        <v>80</v>
      </c>
      <c r="B57" s="1"/>
      <c r="C57" s="1"/>
      <c r="D57" s="1"/>
      <c r="E57" s="114">
        <f>E38</f>
        <v>1841.5284449313201</v>
      </c>
      <c r="F57" s="114">
        <f>F38</f>
        <v>28850.612303924016</v>
      </c>
      <c r="G57" s="1"/>
      <c r="H57" s="114">
        <f>H38</f>
        <v>1227.6856299542135</v>
      </c>
      <c r="I57" s="114">
        <f>I38</f>
        <v>19233.741535949343</v>
      </c>
      <c r="J57" s="32"/>
      <c r="K57" s="114">
        <f>K38</f>
        <v>1227.6856299542135</v>
      </c>
      <c r="L57" s="114">
        <f>L38</f>
        <v>19233.741535949343</v>
      </c>
      <c r="M57" s="32"/>
      <c r="N57" s="114">
        <f>N38</f>
        <v>1227.6856299542135</v>
      </c>
      <c r="O57" s="114">
        <f>O38</f>
        <v>19233.741535949343</v>
      </c>
      <c r="P57" s="32"/>
      <c r="Q57" s="114">
        <f>Q38</f>
        <v>443.84026520603885</v>
      </c>
      <c r="R57" s="114">
        <f>R38</f>
        <v>6953.4974882279421</v>
      </c>
      <c r="S57" s="32"/>
      <c r="T57" s="114">
        <f>T38</f>
        <v>0</v>
      </c>
      <c r="U57" s="114">
        <f>U38</f>
        <v>0</v>
      </c>
      <c r="V57" s="32"/>
      <c r="W57" s="114">
        <f>W38</f>
        <v>0</v>
      </c>
      <c r="X57" s="114">
        <f>X38</f>
        <v>0</v>
      </c>
      <c r="Y57" s="32"/>
      <c r="Z57" s="114">
        <f>Z38</f>
        <v>0</v>
      </c>
      <c r="AA57" s="114">
        <f>AA38</f>
        <v>0</v>
      </c>
      <c r="AB57" s="32"/>
      <c r="AC57" s="114">
        <f>AC38</f>
        <v>0</v>
      </c>
      <c r="AD57" s="114">
        <f>AD38</f>
        <v>0</v>
      </c>
      <c r="AE57" s="32"/>
      <c r="AF57" s="114">
        <f>AF38</f>
        <v>0</v>
      </c>
      <c r="AG57" s="114">
        <f>AG38</f>
        <v>0</v>
      </c>
      <c r="AH57" s="32"/>
      <c r="AI57" s="32"/>
      <c r="AJ57" s="32"/>
    </row>
    <row r="58" spans="1:36" x14ac:dyDescent="0.25">
      <c r="A58" s="79" t="s">
        <v>81</v>
      </c>
      <c r="B58" s="1"/>
      <c r="C58" s="1"/>
      <c r="D58" s="1"/>
      <c r="E58" s="32">
        <f>-E97*$E$19</f>
        <v>-716.21107199999994</v>
      </c>
      <c r="F58" s="32">
        <f>-E97*$F$19</f>
        <v>-11220.640127999999</v>
      </c>
      <c r="G58" s="1"/>
      <c r="H58" s="32">
        <f>-F97*$E$19</f>
        <v>-420.17716223999997</v>
      </c>
      <c r="I58" s="32">
        <f>-F97*$F$19</f>
        <v>-6582.7755417599992</v>
      </c>
      <c r="J58" s="32"/>
      <c r="K58" s="32">
        <f>-G97*$E$19</f>
        <v>-386.56298926079995</v>
      </c>
      <c r="L58" s="32">
        <f>-G97*$F$19</f>
        <v>-6056.1534984191994</v>
      </c>
      <c r="M58" s="32"/>
      <c r="N58" s="32">
        <f>-H97*$E$19</f>
        <v>-355.63795011993602</v>
      </c>
      <c r="O58" s="32">
        <f>-H97*$F$19</f>
        <v>-5571.6612185456643</v>
      </c>
      <c r="P58" s="32"/>
      <c r="Q58" s="32">
        <f>-I97*$E$19</f>
        <v>-327.18691411034109</v>
      </c>
      <c r="R58" s="32">
        <f>-I97*$F$19</f>
        <v>-5125.9283210620106</v>
      </c>
      <c r="S58" s="32"/>
      <c r="T58" s="32">
        <f>-J97*$E$19</f>
        <v>-301.01196098151382</v>
      </c>
      <c r="U58" s="32">
        <f>-J97*$F$19</f>
        <v>-4715.8540553770499</v>
      </c>
      <c r="V58" s="32"/>
      <c r="W58" s="32">
        <f>-K97*$E$19</f>
        <v>-276.93100410299269</v>
      </c>
      <c r="X58" s="32">
        <f>-K97*$F$19</f>
        <v>-4338.5857309468856</v>
      </c>
      <c r="Y58" s="32"/>
      <c r="Z58" s="32">
        <f>-L97*$E$19</f>
        <v>-254.77652377475329</v>
      </c>
      <c r="AA58" s="32">
        <f>-L97*$F$19</f>
        <v>-3991.4988724711347</v>
      </c>
      <c r="AB58" s="85"/>
      <c r="AC58" s="32">
        <f>-M97*$E$19</f>
        <v>-234.39440187277302</v>
      </c>
      <c r="AD58" s="32">
        <f>-M97*$F$19</f>
        <v>-3672.1789626734435</v>
      </c>
      <c r="AE58" s="32"/>
      <c r="AF58" s="32">
        <f>-N97*$E$19</f>
        <v>-215.64284972295118</v>
      </c>
      <c r="AG58" s="32">
        <f>-N97*$F$19</f>
        <v>-3378.4046456595684</v>
      </c>
      <c r="AH58" s="32"/>
      <c r="AI58" s="32"/>
      <c r="AJ58" s="32"/>
    </row>
    <row r="59" spans="1:36" x14ac:dyDescent="0.25">
      <c r="A59" s="81" t="s">
        <v>82</v>
      </c>
      <c r="B59" s="1"/>
      <c r="C59" s="1"/>
      <c r="D59" s="1"/>
      <c r="E59" s="130">
        <f>SUM(E56:E58)</f>
        <v>1195.6397004536902</v>
      </c>
      <c r="F59" s="130">
        <f>SUM(F56:F58)</f>
        <v>18731.688640441153</v>
      </c>
      <c r="G59" s="1"/>
      <c r="H59" s="130">
        <f>SUM(H56:H58)</f>
        <v>927.23335962453439</v>
      </c>
      <c r="I59" s="130">
        <f>SUM(I56:I58)</f>
        <v>14526.655967451035</v>
      </c>
      <c r="J59" s="32"/>
      <c r="K59" s="130">
        <f>SUM(K56:K58)</f>
        <v>919.00800633489484</v>
      </c>
      <c r="L59" s="130">
        <f>SUM(L56:L58)</f>
        <v>14397.792099246682</v>
      </c>
      <c r="M59" s="32"/>
      <c r="N59" s="130">
        <f>SUM(N56:N58)</f>
        <v>908.09351920691915</v>
      </c>
      <c r="O59" s="130">
        <f>SUM(O56:O58)</f>
        <v>14226.798467575063</v>
      </c>
      <c r="P59" s="32"/>
      <c r="Q59" s="130">
        <f>SUM(Q56:Q58)</f>
        <v>124.21638921480866</v>
      </c>
      <c r="R59" s="130">
        <f>SUM(R56:R58)</f>
        <v>1946.0567643653358</v>
      </c>
      <c r="S59" s="32"/>
      <c r="T59" s="130">
        <f>SUM(T56:T58)</f>
        <v>-301.01196098151382</v>
      </c>
      <c r="U59" s="130">
        <f>SUM(U56:U58)</f>
        <v>-4715.8540553770499</v>
      </c>
      <c r="V59" s="32"/>
      <c r="W59" s="130">
        <f>SUM(W56:W58)</f>
        <v>-276.93100410299269</v>
      </c>
      <c r="X59" s="130">
        <f>SUM(X56:X58)</f>
        <v>-4338.5857309468856</v>
      </c>
      <c r="Y59" s="32"/>
      <c r="Z59" s="130">
        <f>SUM(Z56:Z58)</f>
        <v>-254.77652377475329</v>
      </c>
      <c r="AA59" s="130">
        <f>SUM(AA56:AA58)</f>
        <v>-3991.4988724711347</v>
      </c>
      <c r="AB59" s="85"/>
      <c r="AC59" s="130">
        <f>SUM(AC56:AC58)</f>
        <v>-234.39440187277302</v>
      </c>
      <c r="AD59" s="130">
        <f>SUM(AD56:AD58)</f>
        <v>-3672.1789626734435</v>
      </c>
      <c r="AE59" s="32"/>
      <c r="AF59" s="130">
        <f>SUM(AF56:AF58)</f>
        <v>-215.64284972295118</v>
      </c>
      <c r="AG59" s="130">
        <f>SUM(AG56:AG58)</f>
        <v>-3378.4046456595684</v>
      </c>
      <c r="AH59" s="32"/>
      <c r="AI59" s="32"/>
      <c r="AJ59" s="32"/>
    </row>
    <row r="60" spans="1:36" x14ac:dyDescent="0.25">
      <c r="A60" s="79"/>
      <c r="B60" s="54">
        <f>B27</f>
        <v>2020</v>
      </c>
      <c r="C60" s="54">
        <f>C27</f>
        <v>2025</v>
      </c>
      <c r="D60" s="1"/>
      <c r="E60" s="32"/>
      <c r="F60" s="32"/>
      <c r="G60" s="1"/>
      <c r="H60" s="32"/>
      <c r="I60" s="32"/>
      <c r="J60" s="32"/>
      <c r="K60" s="32"/>
      <c r="L60" s="32"/>
      <c r="M60" s="32"/>
      <c r="N60" s="32"/>
      <c r="O60" s="32"/>
      <c r="P60" s="32"/>
      <c r="Q60" s="32"/>
      <c r="R60" s="32"/>
      <c r="S60" s="32"/>
      <c r="T60" s="32"/>
      <c r="U60" s="32"/>
      <c r="V60" s="32"/>
      <c r="W60" s="32"/>
      <c r="X60" s="32"/>
      <c r="Y60" s="32"/>
      <c r="Z60" s="32"/>
      <c r="AA60" s="32"/>
      <c r="AB60" s="85"/>
      <c r="AC60" s="32"/>
      <c r="AD60" s="32"/>
      <c r="AE60" s="32"/>
      <c r="AF60" s="32"/>
      <c r="AG60" s="32"/>
      <c r="AH60" s="32"/>
      <c r="AI60" s="32"/>
      <c r="AJ60" s="32"/>
    </row>
    <row r="61" spans="1:36" x14ac:dyDescent="0.25">
      <c r="A61" s="79" t="s">
        <v>83</v>
      </c>
      <c r="B61" s="119">
        <v>0.26500000000000001</v>
      </c>
      <c r="C61" s="119">
        <v>0.26500000000000001</v>
      </c>
      <c r="D61" s="44"/>
      <c r="E61" s="131">
        <f>IF(AND(E$53&gt;=$B$60, E$53&lt;$C$60),$B$61,$C$61)</f>
        <v>0.26500000000000001</v>
      </c>
      <c r="F61" s="131">
        <f>IF(AND(E$53&gt;=$B$60, E$53&lt;$C$60),$B$61,$C$61)</f>
        <v>0.26500000000000001</v>
      </c>
      <c r="G61" s="44"/>
      <c r="H61" s="131">
        <f>IF(AND(H$53&gt;=$B$60, H$53&lt;$C$60),$B$61,$C$61)</f>
        <v>0.26500000000000001</v>
      </c>
      <c r="I61" s="131">
        <f>IF(AND(H$53&gt;=$B$60, H$53&lt;$C$60),$B$61,$C$61)</f>
        <v>0.26500000000000001</v>
      </c>
      <c r="J61" s="85"/>
      <c r="K61" s="131">
        <f>IF(AND(K$53&gt;=$B$60, K$53&lt;$C$60),$B$61,$C$61)</f>
        <v>0.26500000000000001</v>
      </c>
      <c r="L61" s="131">
        <f>IF(AND(K$53&gt;=$B$60, K$53&lt;$C$60),$B$61,$C$61)</f>
        <v>0.26500000000000001</v>
      </c>
      <c r="M61" s="85"/>
      <c r="N61" s="131">
        <f>IF(AND(N$53&gt;=$B$60, N$53&lt;$C$60),$B$61,$C$61)</f>
        <v>0.26500000000000001</v>
      </c>
      <c r="O61" s="131">
        <f>IF(AND(N$53&gt;=$B$60, N$53&lt;$C$60),$B$61,$C$61)</f>
        <v>0.26500000000000001</v>
      </c>
      <c r="P61" s="85"/>
      <c r="Q61" s="131">
        <f>IF(AND(Q$53&gt;=$B$60, Q$53&lt;$C$60),$B$61,$C$61)</f>
        <v>0.26500000000000001</v>
      </c>
      <c r="R61" s="131">
        <f>IF(AND(Q$53&gt;=$B$60, Q$53&lt;$C$60),$B$61,$C$61)</f>
        <v>0.26500000000000001</v>
      </c>
      <c r="S61" s="85"/>
      <c r="T61" s="131">
        <f>IF(AND(T$53&gt;=$B$60, T$53&lt;$C$60),$B$61,$C$61)</f>
        <v>0.26500000000000001</v>
      </c>
      <c r="U61" s="131">
        <f>IF(AND(T$53&gt;=$B$60, T$53&lt;$C$60),$B$61,$C$61)</f>
        <v>0.26500000000000001</v>
      </c>
      <c r="V61" s="85"/>
      <c r="W61" s="131">
        <f>IF(AND(W$53&gt;=$B$60, W$53&lt;$C$60),$B$61,$C$61)</f>
        <v>0.26500000000000001</v>
      </c>
      <c r="X61" s="131">
        <f>IF(AND(W$53&gt;=$B$60, W$53&lt;$C$60),$B$61,$C$61)</f>
        <v>0.26500000000000001</v>
      </c>
      <c r="Y61" s="85"/>
      <c r="Z61" s="131">
        <f>IF(AND(Z$53&gt;=$B$60, Z$53&lt;$C$60),$B$61,$C$61)</f>
        <v>0.26500000000000001</v>
      </c>
      <c r="AA61" s="131">
        <f>IF(AND(Z$53&gt;=$B$60, Z$53&lt;$C$60),$B$61,$C$61)</f>
        <v>0.26500000000000001</v>
      </c>
      <c r="AB61" s="85"/>
      <c r="AC61" s="131">
        <f>IF(AND(AC$53&gt;=$B$60, AC$53&lt;$C$60),$B$61,$C$61)</f>
        <v>0.26500000000000001</v>
      </c>
      <c r="AD61" s="131">
        <f>IF(AND(AC$53&gt;=$B$60, AC$53&lt;$C$60),$B$61,$C$61)</f>
        <v>0.26500000000000001</v>
      </c>
      <c r="AE61" s="32"/>
      <c r="AF61" s="131">
        <f>IF(AND(AF$53&gt;=$B$60, AF$53&lt;$C$60),$B$61,$C$61)</f>
        <v>0.26500000000000001</v>
      </c>
      <c r="AG61" s="131">
        <f>IF(AND(AF$53&gt;=$B$60, AF$53&lt;$C$60),$B$61,$C$61)</f>
        <v>0.26500000000000001</v>
      </c>
      <c r="AH61" s="32"/>
      <c r="AI61" s="132"/>
      <c r="AJ61" s="132"/>
    </row>
    <row r="62" spans="1:3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x14ac:dyDescent="0.25">
      <c r="A63" s="79" t="s">
        <v>84</v>
      </c>
      <c r="B63" s="1"/>
      <c r="C63" s="1"/>
      <c r="D63" s="1"/>
      <c r="E63" s="133">
        <f>E59*E61</f>
        <v>316.84452062022791</v>
      </c>
      <c r="F63" s="133">
        <f>F59*F61</f>
        <v>4963.8974897169055</v>
      </c>
      <c r="G63" s="1"/>
      <c r="H63" s="133">
        <f>H59*H61</f>
        <v>245.71684030050162</v>
      </c>
      <c r="I63" s="133">
        <f>I59*I61</f>
        <v>3849.5638313745244</v>
      </c>
      <c r="J63" s="32"/>
      <c r="K63" s="133">
        <f>K59*K61</f>
        <v>243.53712167874716</v>
      </c>
      <c r="L63" s="133">
        <f>L59*L61</f>
        <v>3815.4149063003711</v>
      </c>
      <c r="M63" s="32"/>
      <c r="N63" s="133">
        <f>N59*N61</f>
        <v>240.6447825898336</v>
      </c>
      <c r="O63" s="133">
        <f>O59*O61</f>
        <v>3770.1015939073918</v>
      </c>
      <c r="P63" s="32"/>
      <c r="Q63" s="133">
        <f>Q59*Q61</f>
        <v>32.917343141924299</v>
      </c>
      <c r="R63" s="133">
        <f>R59*R61</f>
        <v>515.70504255681396</v>
      </c>
      <c r="S63" s="32"/>
      <c r="T63" s="133">
        <f>T59*T61</f>
        <v>-79.768169660101165</v>
      </c>
      <c r="U63" s="133">
        <f>U59*U61</f>
        <v>-1249.7013246749184</v>
      </c>
      <c r="V63" s="32"/>
      <c r="W63" s="133">
        <f>W59*W61</f>
        <v>-73.386716087293067</v>
      </c>
      <c r="X63" s="133">
        <f>X59*X61</f>
        <v>-1149.7252187009246</v>
      </c>
      <c r="Y63" s="32"/>
      <c r="Z63" s="133">
        <f>Z59*Z61</f>
        <v>-67.515778800309619</v>
      </c>
      <c r="AA63" s="133">
        <f>AA59*AA61</f>
        <v>-1057.7472012048509</v>
      </c>
      <c r="AB63" s="32"/>
      <c r="AC63" s="133">
        <f>AC59*AC61</f>
        <v>-62.11451649628485</v>
      </c>
      <c r="AD63" s="133">
        <f>AD59*AD61</f>
        <v>-973.1274251084626</v>
      </c>
      <c r="AE63" s="32"/>
      <c r="AF63" s="133">
        <f>AF59*AF61</f>
        <v>-57.145355176582065</v>
      </c>
      <c r="AG63" s="133">
        <f>AG59*AG61</f>
        <v>-895.27723109978569</v>
      </c>
      <c r="AH63" s="32"/>
      <c r="AI63" s="134"/>
      <c r="AJ63" s="134"/>
    </row>
    <row r="64" spans="1:36" x14ac:dyDescent="0.25">
      <c r="A64" s="89" t="s">
        <v>85</v>
      </c>
      <c r="B64" s="1"/>
      <c r="C64" s="1"/>
      <c r="D64" s="1"/>
      <c r="E64" s="79"/>
      <c r="F64" s="79"/>
      <c r="G64" s="1"/>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row>
    <row r="65" spans="1:36" x14ac:dyDescent="0.25">
      <c r="A65" s="79" t="s">
        <v>84</v>
      </c>
      <c r="B65" s="1"/>
      <c r="C65" s="1"/>
      <c r="D65" s="1"/>
      <c r="E65" s="135">
        <f>E63/(1-E61)</f>
        <v>431.08098043568424</v>
      </c>
      <c r="F65" s="135">
        <f>F63/(1-F61)</f>
        <v>6753.6020268257216</v>
      </c>
      <c r="G65" s="1"/>
      <c r="H65" s="135">
        <f>H63/(1-H61)</f>
        <v>334.30862625918587</v>
      </c>
      <c r="I65" s="135">
        <f>I63/(1-I61)</f>
        <v>5237.5018113939104</v>
      </c>
      <c r="J65" s="134"/>
      <c r="K65" s="135">
        <f>K63/(1-K61)</f>
        <v>331.34302269217301</v>
      </c>
      <c r="L65" s="135">
        <f>L63/(1-L61)</f>
        <v>5191.0406888440421</v>
      </c>
      <c r="M65" s="134"/>
      <c r="N65" s="135">
        <f>N63/(1-N61)</f>
        <v>327.40786746916137</v>
      </c>
      <c r="O65" s="135">
        <f>O63/(1-O61)</f>
        <v>5129.3899236835259</v>
      </c>
      <c r="P65" s="134"/>
      <c r="Q65" s="135">
        <f>Q63/(1-Q61)</f>
        <v>44.785500873366395</v>
      </c>
      <c r="R65" s="135">
        <f>R63/(1-R61)</f>
        <v>701.63951368274013</v>
      </c>
      <c r="S65" s="134"/>
      <c r="T65" s="135">
        <f>T63/(1-T61)</f>
        <v>-108.5281219865322</v>
      </c>
      <c r="U65" s="135">
        <f>U63/(1-U61)</f>
        <v>-1700.2739111223379</v>
      </c>
      <c r="V65" s="134"/>
      <c r="W65" s="135">
        <f>W63/(1-W61)</f>
        <v>-99.845872227609618</v>
      </c>
      <c r="X65" s="135">
        <f>X63/(1-X61)</f>
        <v>-1564.2519982325505</v>
      </c>
      <c r="Y65" s="134"/>
      <c r="Z65" s="135">
        <f>Z63/(1-Z61)</f>
        <v>-91.858202449400849</v>
      </c>
      <c r="AA65" s="135">
        <f>AA63/(1-AA61)</f>
        <v>-1439.1118383739467</v>
      </c>
      <c r="AB65" s="134"/>
      <c r="AC65" s="135">
        <f>AC63/(1-AC61)</f>
        <v>-84.509546253448775</v>
      </c>
      <c r="AD65" s="135">
        <f>AD63/(1-AD61)</f>
        <v>-1323.9828913040308</v>
      </c>
      <c r="AE65" s="134"/>
      <c r="AF65" s="135">
        <f>AF63/(1-AF61)</f>
        <v>-77.748782553172873</v>
      </c>
      <c r="AG65" s="135">
        <f>AG63/(1-AG61)</f>
        <v>-1218.0642599997084</v>
      </c>
      <c r="AH65" s="134"/>
      <c r="AI65" s="134"/>
      <c r="AJ65" s="134"/>
    </row>
    <row r="66" spans="1:36" x14ac:dyDescent="0.25">
      <c r="A66" s="81" t="s">
        <v>86</v>
      </c>
      <c r="B66" s="1"/>
      <c r="C66" s="1"/>
      <c r="D66" s="1"/>
      <c r="E66" s="136">
        <f>+E65</f>
        <v>431.08098043568424</v>
      </c>
      <c r="F66" s="136">
        <f>+F65</f>
        <v>6753.6020268257216</v>
      </c>
      <c r="G66" s="1"/>
      <c r="H66" s="136">
        <f>+H65</f>
        <v>334.30862625918587</v>
      </c>
      <c r="I66" s="136">
        <f>+I65</f>
        <v>5237.5018113939104</v>
      </c>
      <c r="J66" s="137"/>
      <c r="K66" s="136">
        <f>+K65</f>
        <v>331.34302269217301</v>
      </c>
      <c r="L66" s="136">
        <f>+L65</f>
        <v>5191.0406888440421</v>
      </c>
      <c r="M66" s="137"/>
      <c r="N66" s="136">
        <f>+N65</f>
        <v>327.40786746916137</v>
      </c>
      <c r="O66" s="136">
        <f>+O65</f>
        <v>5129.3899236835259</v>
      </c>
      <c r="P66" s="137"/>
      <c r="Q66" s="136">
        <f>+Q65</f>
        <v>44.785500873366395</v>
      </c>
      <c r="R66" s="136">
        <f>+R65</f>
        <v>701.63951368274013</v>
      </c>
      <c r="S66" s="137"/>
      <c r="T66" s="136">
        <f>+T65</f>
        <v>-108.5281219865322</v>
      </c>
      <c r="U66" s="136">
        <f>+U65</f>
        <v>-1700.2739111223379</v>
      </c>
      <c r="V66" s="137"/>
      <c r="W66" s="136">
        <f>+W65</f>
        <v>-99.845872227609618</v>
      </c>
      <c r="X66" s="136">
        <f>+X65</f>
        <v>-1564.2519982325505</v>
      </c>
      <c r="Y66" s="137"/>
      <c r="Z66" s="136">
        <f>+Z65</f>
        <v>-91.858202449400849</v>
      </c>
      <c r="AA66" s="136">
        <f>+AA65</f>
        <v>-1439.1118383739467</v>
      </c>
      <c r="AB66" s="137"/>
      <c r="AC66" s="136">
        <f>+AC65</f>
        <v>-84.509546253448775</v>
      </c>
      <c r="AD66" s="136">
        <f>+AD65</f>
        <v>-1323.9828913040308</v>
      </c>
      <c r="AE66" s="137"/>
      <c r="AF66" s="136">
        <f>+AF65</f>
        <v>-77.748782553172873</v>
      </c>
      <c r="AG66" s="136">
        <f>+AG65</f>
        <v>-1218.0642599997084</v>
      </c>
      <c r="AH66" s="137"/>
      <c r="AI66" s="138"/>
      <c r="AJ66" s="138"/>
    </row>
    <row r="67" spans="1:36" x14ac:dyDescent="0.25">
      <c r="A67" s="1"/>
      <c r="B67" s="77"/>
      <c r="C67" s="77"/>
      <c r="D67" s="77"/>
      <c r="E67" s="77"/>
      <c r="F67" s="77"/>
      <c r="G67" s="77"/>
      <c r="H67" s="77"/>
      <c r="I67" s="77"/>
      <c r="J67" s="77"/>
      <c r="K67" s="77"/>
      <c r="L67" s="77"/>
      <c r="M67" s="77"/>
      <c r="N67" s="77"/>
      <c r="O67" s="77"/>
      <c r="P67" s="77"/>
      <c r="Q67" s="77"/>
      <c r="R67" s="94"/>
      <c r="S67" s="94"/>
      <c r="T67" s="94"/>
      <c r="U67" s="94"/>
      <c r="V67" s="1"/>
      <c r="W67" s="1"/>
      <c r="X67" s="1"/>
      <c r="Y67" s="1"/>
      <c r="Z67" s="1"/>
      <c r="AA67" s="1"/>
      <c r="AB67" s="1"/>
      <c r="AC67" s="1"/>
      <c r="AD67" s="1"/>
      <c r="AE67" s="1"/>
      <c r="AF67" s="1"/>
      <c r="AG67" s="1"/>
      <c r="AH67" s="1"/>
      <c r="AI67" s="1"/>
      <c r="AJ67" s="1"/>
    </row>
    <row r="68" spans="1:36" ht="15.75" thickBot="1" x14ac:dyDescent="0.3">
      <c r="A68" s="1"/>
      <c r="B68" s="77"/>
      <c r="C68" s="77"/>
      <c r="D68" s="77"/>
      <c r="E68" s="77"/>
      <c r="F68" s="77"/>
      <c r="G68" s="77"/>
      <c r="H68" s="77"/>
      <c r="I68" s="77"/>
      <c r="J68" s="95" t="s">
        <v>28</v>
      </c>
      <c r="K68" s="77"/>
      <c r="L68" s="77"/>
      <c r="M68" s="77"/>
      <c r="N68" s="77"/>
      <c r="O68" s="77"/>
      <c r="P68" s="77"/>
      <c r="Q68" s="77"/>
      <c r="R68" s="94"/>
      <c r="S68" s="94"/>
      <c r="T68" s="94"/>
      <c r="U68" s="94"/>
      <c r="V68" s="1"/>
      <c r="W68" s="1"/>
      <c r="X68" s="1"/>
      <c r="Y68" s="1"/>
      <c r="Z68" s="1"/>
      <c r="AA68" s="1"/>
      <c r="AB68" s="1"/>
      <c r="AC68" s="1"/>
      <c r="AD68" s="1"/>
      <c r="AE68" s="1"/>
      <c r="AF68" s="1"/>
      <c r="AG68" s="1"/>
      <c r="AH68" s="1"/>
      <c r="AI68" s="1"/>
      <c r="AJ68" s="1"/>
    </row>
    <row r="69" spans="1:36" ht="16.5" thickBot="1" x14ac:dyDescent="0.3">
      <c r="A69" s="96"/>
      <c r="B69" s="96"/>
      <c r="C69" s="96"/>
      <c r="D69" s="96"/>
      <c r="E69" s="139">
        <f>F69-1</f>
        <v>2020</v>
      </c>
      <c r="F69" s="139">
        <f>G69-1</f>
        <v>2021</v>
      </c>
      <c r="G69" s="139">
        <f>H69-1</f>
        <v>2022</v>
      </c>
      <c r="H69" s="139">
        <f>I69-1</f>
        <v>2023</v>
      </c>
      <c r="I69" s="139">
        <f>J69-1</f>
        <v>2024</v>
      </c>
      <c r="J69" s="140">
        <v>2025</v>
      </c>
      <c r="K69" s="141">
        <f>J69+1</f>
        <v>2026</v>
      </c>
      <c r="L69" s="141">
        <f>K69+1</f>
        <v>2027</v>
      </c>
      <c r="M69" s="141">
        <f>L69+1</f>
        <v>2028</v>
      </c>
      <c r="N69" s="139">
        <f>M69+1</f>
        <v>2029</v>
      </c>
      <c r="O69" s="142"/>
      <c r="Q69" s="1"/>
      <c r="R69" s="12"/>
      <c r="S69" s="1"/>
      <c r="T69" s="1"/>
      <c r="U69" s="1"/>
      <c r="V69" s="1"/>
      <c r="W69" s="1"/>
      <c r="X69" s="1"/>
      <c r="Y69" s="1"/>
      <c r="Z69" s="1"/>
      <c r="AA69" s="1"/>
    </row>
    <row r="70" spans="1:36" x14ac:dyDescent="0.25">
      <c r="A70" s="98" t="s">
        <v>87</v>
      </c>
      <c r="B70" s="99"/>
      <c r="C70" s="99"/>
      <c r="D70" s="99"/>
      <c r="E70" s="99"/>
      <c r="F70" s="99"/>
      <c r="G70" s="99"/>
      <c r="H70" s="99"/>
      <c r="I70" s="143"/>
      <c r="J70" s="143"/>
      <c r="K70" s="143"/>
      <c r="L70" s="1"/>
      <c r="M70" s="143"/>
      <c r="N70" s="1"/>
      <c r="O70" s="1"/>
      <c r="Q70" s="1"/>
      <c r="R70" s="144"/>
      <c r="S70" s="145"/>
      <c r="T70" s="1"/>
      <c r="U70" s="1"/>
      <c r="V70" s="1"/>
      <c r="W70" s="1"/>
      <c r="X70" s="1"/>
      <c r="Y70" s="1"/>
      <c r="Z70" s="1"/>
      <c r="AA70" s="1"/>
    </row>
    <row r="71" spans="1:36" x14ac:dyDescent="0.25">
      <c r="A71" s="146" t="s">
        <v>88</v>
      </c>
      <c r="B71" s="147">
        <v>4.8615259919777607</v>
      </c>
      <c r="C71" s="99"/>
      <c r="F71" s="148"/>
      <c r="G71" s="148"/>
      <c r="H71" s="148"/>
      <c r="J71" s="114"/>
      <c r="K71" s="114"/>
      <c r="L71" s="1"/>
      <c r="M71" s="114"/>
      <c r="N71" s="1"/>
      <c r="O71" s="1"/>
      <c r="Q71" s="1"/>
      <c r="R71" s="1"/>
      <c r="S71" s="1"/>
      <c r="T71" s="1"/>
      <c r="U71" s="1"/>
      <c r="V71" s="1"/>
      <c r="W71" s="1"/>
      <c r="X71" s="1"/>
      <c r="Y71" s="1"/>
      <c r="Z71" s="1"/>
      <c r="AA71" s="1"/>
    </row>
    <row r="72" spans="1:36" x14ac:dyDescent="0.25">
      <c r="A72" s="96" t="s">
        <v>89</v>
      </c>
      <c r="B72" s="96"/>
      <c r="C72" s="96"/>
      <c r="D72" s="96"/>
      <c r="E72" s="149">
        <v>0</v>
      </c>
      <c r="F72" s="130">
        <f t="shared" ref="F72:N72" si="6">E74</f>
        <v>99473.76</v>
      </c>
      <c r="G72" s="130">
        <f t="shared" si="6"/>
        <v>99473.76</v>
      </c>
      <c r="H72" s="130">
        <f t="shared" si="6"/>
        <v>99473.76</v>
      </c>
      <c r="I72" s="130">
        <f t="shared" si="6"/>
        <v>99473.76</v>
      </c>
      <c r="J72" s="130">
        <f t="shared" si="6"/>
        <v>99473.76</v>
      </c>
      <c r="K72" s="130">
        <f t="shared" si="6"/>
        <v>99473.76</v>
      </c>
      <c r="L72" s="130">
        <f t="shared" si="6"/>
        <v>99473.76</v>
      </c>
      <c r="M72" s="130">
        <f t="shared" si="6"/>
        <v>99473.76</v>
      </c>
      <c r="N72" s="130">
        <f t="shared" si="6"/>
        <v>99473.76</v>
      </c>
      <c r="O72" s="32"/>
      <c r="Q72" s="1"/>
      <c r="R72" s="1"/>
      <c r="S72" s="1"/>
      <c r="T72" s="1"/>
      <c r="U72" s="1"/>
      <c r="V72" s="1"/>
      <c r="W72" s="1"/>
      <c r="X72" s="1"/>
      <c r="Y72" s="1"/>
      <c r="Z72" s="1"/>
      <c r="AA72" s="1"/>
    </row>
    <row r="73" spans="1:36" x14ac:dyDescent="0.25">
      <c r="A73" s="96" t="s">
        <v>90</v>
      </c>
      <c r="B73" s="96"/>
      <c r="C73" s="96"/>
      <c r="D73" s="96"/>
      <c r="E73" s="143">
        <f>'App.2-FA Proposed REG ISA'!H34</f>
        <v>99473.76</v>
      </c>
      <c r="F73" s="143">
        <f>'App.2-FA Proposed REG ISA'!D62</f>
        <v>0</v>
      </c>
      <c r="G73" s="143">
        <f>'App.2-FA Proposed REG ISA'!E62</f>
        <v>0</v>
      </c>
      <c r="H73" s="143">
        <f>'App.2-FA Proposed REG ISA'!F62</f>
        <v>0</v>
      </c>
      <c r="I73" s="143">
        <f>'App.2-FA Proposed REG ISA'!G62</f>
        <v>0</v>
      </c>
      <c r="J73" s="143">
        <f>'App.2-FA Proposed REG ISA'!H62</f>
        <v>0</v>
      </c>
      <c r="K73" s="143">
        <f>'App.2-FA Proposed REG ISA'!I62</f>
        <v>0</v>
      </c>
      <c r="L73" s="143">
        <f>'App.2-FA Proposed REG ISA'!J62</f>
        <v>0</v>
      </c>
      <c r="M73" s="143">
        <f>'App.2-FA Proposed REG ISA'!K62</f>
        <v>0</v>
      </c>
      <c r="N73" s="143">
        <f>'App.2-FA Proposed REG ISA'!L62</f>
        <v>0</v>
      </c>
      <c r="O73" s="33"/>
      <c r="Q73" s="1"/>
      <c r="R73" s="1"/>
      <c r="S73" s="1"/>
      <c r="T73" s="1"/>
      <c r="U73" s="105"/>
      <c r="V73" s="1"/>
      <c r="W73" s="1"/>
      <c r="X73" s="1"/>
      <c r="Y73" s="1"/>
      <c r="Z73" s="1"/>
      <c r="AA73" s="1"/>
    </row>
    <row r="74" spans="1:36" x14ac:dyDescent="0.25">
      <c r="A74" s="96" t="s">
        <v>91</v>
      </c>
      <c r="B74" s="96"/>
      <c r="C74" s="96"/>
      <c r="D74" s="96"/>
      <c r="E74" s="130">
        <f t="shared" ref="E74:N74" si="7">SUM(E72:E73)</f>
        <v>99473.76</v>
      </c>
      <c r="F74" s="130">
        <f t="shared" si="7"/>
        <v>99473.76</v>
      </c>
      <c r="G74" s="130">
        <f t="shared" si="7"/>
        <v>99473.76</v>
      </c>
      <c r="H74" s="130">
        <f t="shared" si="7"/>
        <v>99473.76</v>
      </c>
      <c r="I74" s="130">
        <f t="shared" si="7"/>
        <v>99473.76</v>
      </c>
      <c r="J74" s="130">
        <f t="shared" si="7"/>
        <v>99473.76</v>
      </c>
      <c r="K74" s="130">
        <f t="shared" si="7"/>
        <v>99473.76</v>
      </c>
      <c r="L74" s="130">
        <f t="shared" si="7"/>
        <v>99473.76</v>
      </c>
      <c r="M74" s="130">
        <f t="shared" si="7"/>
        <v>99473.76</v>
      </c>
      <c r="N74" s="130">
        <f t="shared" si="7"/>
        <v>99473.76</v>
      </c>
      <c r="O74" s="32"/>
      <c r="Q74" s="1"/>
      <c r="R74" s="1"/>
      <c r="S74" s="1"/>
      <c r="T74" s="1"/>
      <c r="U74" s="1"/>
      <c r="V74" s="1"/>
      <c r="W74" s="1"/>
      <c r="X74" s="1"/>
      <c r="Y74" s="1"/>
      <c r="Z74" s="1"/>
      <c r="AA74" s="1"/>
    </row>
    <row r="75" spans="1:36" x14ac:dyDescent="0.25">
      <c r="A75" s="96"/>
      <c r="B75" s="96"/>
      <c r="C75" s="96"/>
      <c r="D75" s="96"/>
      <c r="E75" s="32"/>
      <c r="F75" s="32"/>
      <c r="G75" s="32"/>
      <c r="H75" s="32"/>
      <c r="I75" s="32"/>
      <c r="J75" s="32"/>
      <c r="K75" s="114"/>
      <c r="L75" s="1"/>
      <c r="M75" s="114"/>
      <c r="N75" s="1"/>
      <c r="O75" s="1"/>
      <c r="Q75" s="1"/>
      <c r="R75" s="1"/>
      <c r="S75" s="1"/>
      <c r="T75" s="1"/>
      <c r="U75" s="1"/>
      <c r="V75" s="1"/>
      <c r="W75" s="1"/>
      <c r="X75" s="1"/>
      <c r="Y75" s="1"/>
      <c r="Z75" s="1"/>
      <c r="AA75" s="1"/>
    </row>
    <row r="76" spans="1:36" x14ac:dyDescent="0.25">
      <c r="A76" s="96" t="s">
        <v>92</v>
      </c>
      <c r="B76" s="96"/>
      <c r="C76" s="96"/>
      <c r="D76" s="96"/>
      <c r="E76" s="150">
        <v>0</v>
      </c>
      <c r="F76" s="130">
        <f>+E80</f>
        <v>30692.140748855338</v>
      </c>
      <c r="G76" s="130">
        <f t="shared" ref="G76:N76" si="8">+F80</f>
        <v>51153.567914758896</v>
      </c>
      <c r="H76" s="130">
        <f t="shared" si="8"/>
        <v>71614.995080662455</v>
      </c>
      <c r="I76" s="130">
        <f t="shared" si="8"/>
        <v>92076.422246566013</v>
      </c>
      <c r="J76" s="130">
        <f t="shared" si="8"/>
        <v>99473.76</v>
      </c>
      <c r="K76" s="130">
        <f t="shared" si="8"/>
        <v>99473.76</v>
      </c>
      <c r="L76" s="130">
        <f t="shared" si="8"/>
        <v>99473.76</v>
      </c>
      <c r="M76" s="130">
        <f t="shared" si="8"/>
        <v>99473.76</v>
      </c>
      <c r="N76" s="130">
        <f t="shared" si="8"/>
        <v>99473.76</v>
      </c>
      <c r="O76" s="32"/>
      <c r="Q76" s="1"/>
      <c r="R76" s="1"/>
      <c r="S76" s="1"/>
      <c r="T76" s="1"/>
      <c r="U76" s="1"/>
      <c r="V76" s="1"/>
      <c r="W76" s="1"/>
      <c r="X76" s="1"/>
      <c r="Y76" s="1"/>
      <c r="Z76" s="1"/>
      <c r="AA76" s="1"/>
    </row>
    <row r="77" spans="1:36" x14ac:dyDescent="0.25">
      <c r="A77" s="96" t="s">
        <v>93</v>
      </c>
      <c r="B77" s="96"/>
      <c r="C77" s="96"/>
      <c r="D77" s="96"/>
      <c r="E77" s="32">
        <f>IF(ISERROR(E72/$B$71), 0, E72/$B$71)</f>
        <v>0</v>
      </c>
      <c r="F77" s="32">
        <f t="shared" ref="F77:H77" si="9">IF(ISERROR(F72/$B$71), 0, F72/$B$71)</f>
        <v>20461.427165903558</v>
      </c>
      <c r="G77" s="32">
        <f t="shared" si="9"/>
        <v>20461.427165903558</v>
      </c>
      <c r="H77" s="32">
        <f t="shared" si="9"/>
        <v>20461.427165903558</v>
      </c>
      <c r="I77" s="166">
        <f>IF(ISERROR(I72/$B$71), 0, IF((I72/$B$71+I76)&gt;I72,I72-I76,I72/$B$71))</f>
        <v>7397.3377534339816</v>
      </c>
      <c r="J77" s="151">
        <f t="shared" ref="J77:N77" si="10">IF(ISERROR(J72/$B$71), 0, IF((J72/$B$71+J76)&gt;J72,J72-J76,J72/$B$71))</f>
        <v>0</v>
      </c>
      <c r="K77" s="151">
        <f t="shared" si="10"/>
        <v>0</v>
      </c>
      <c r="L77" s="151">
        <f t="shared" si="10"/>
        <v>0</v>
      </c>
      <c r="M77" s="151">
        <f t="shared" si="10"/>
        <v>0</v>
      </c>
      <c r="N77" s="151">
        <f t="shared" si="10"/>
        <v>0</v>
      </c>
      <c r="O77" s="32"/>
      <c r="Q77" s="1"/>
      <c r="R77" s="1"/>
      <c r="S77" s="1"/>
      <c r="T77" s="1"/>
      <c r="U77" s="1"/>
      <c r="V77" s="1"/>
      <c r="W77" s="1"/>
      <c r="X77" s="1"/>
      <c r="Y77" s="1"/>
      <c r="Z77" s="1"/>
      <c r="AA77" s="1"/>
    </row>
    <row r="78" spans="1:36" x14ac:dyDescent="0.25">
      <c r="A78" s="96" t="s">
        <v>94</v>
      </c>
      <c r="B78" s="1"/>
      <c r="C78" s="1"/>
      <c r="D78" s="1"/>
      <c r="E78" s="152">
        <f>E73/$B$71/2</f>
        <v>10230.713582951779</v>
      </c>
      <c r="F78" s="114">
        <f>F73/$B$71/2</f>
        <v>0</v>
      </c>
      <c r="G78" s="114">
        <f t="shared" ref="G78:N78" si="11">G73/$B$71/2</f>
        <v>0</v>
      </c>
      <c r="H78" s="114">
        <f t="shared" si="11"/>
        <v>0</v>
      </c>
      <c r="I78" s="114">
        <f t="shared" si="11"/>
        <v>0</v>
      </c>
      <c r="J78" s="114">
        <f t="shared" si="11"/>
        <v>0</v>
      </c>
      <c r="K78" s="114">
        <f t="shared" si="11"/>
        <v>0</v>
      </c>
      <c r="L78" s="114">
        <f t="shared" si="11"/>
        <v>0</v>
      </c>
      <c r="M78" s="114">
        <f t="shared" si="11"/>
        <v>0</v>
      </c>
      <c r="N78" s="114">
        <f t="shared" si="11"/>
        <v>0</v>
      </c>
      <c r="O78" s="32"/>
      <c r="Q78" s="1"/>
      <c r="R78" s="1"/>
      <c r="S78" s="1"/>
      <c r="T78" s="1"/>
      <c r="U78" s="1"/>
      <c r="V78" s="1"/>
      <c r="W78" s="1"/>
      <c r="X78" s="1"/>
      <c r="Y78" s="1"/>
      <c r="Z78" s="1"/>
      <c r="AA78" s="1"/>
    </row>
    <row r="79" spans="1:36" x14ac:dyDescent="0.25">
      <c r="A79" s="164" t="s">
        <v>110</v>
      </c>
      <c r="B79" s="1"/>
      <c r="C79" s="1"/>
      <c r="D79" s="1"/>
      <c r="E79" s="152">
        <f>E73/B71</f>
        <v>20461.427165903558</v>
      </c>
      <c r="F79" s="114"/>
      <c r="G79" s="114"/>
      <c r="H79" s="114"/>
      <c r="I79" s="114"/>
      <c r="J79" s="114"/>
      <c r="K79" s="114"/>
      <c r="L79" s="114"/>
      <c r="M79" s="114"/>
      <c r="N79" s="114"/>
      <c r="O79" s="32"/>
      <c r="Q79" s="1"/>
      <c r="R79" s="1"/>
      <c r="S79" s="1"/>
      <c r="T79" s="1"/>
      <c r="U79" s="1"/>
      <c r="V79" s="1"/>
      <c r="W79" s="1"/>
      <c r="X79" s="1"/>
      <c r="Y79" s="1"/>
      <c r="Z79" s="1"/>
      <c r="AA79" s="1"/>
    </row>
    <row r="80" spans="1:36" x14ac:dyDescent="0.25">
      <c r="A80" s="96" t="s">
        <v>95</v>
      </c>
      <c r="B80" s="96"/>
      <c r="C80" s="96"/>
      <c r="D80" s="96"/>
      <c r="E80" s="130">
        <f>SUM(E76+E77+E78)+E79</f>
        <v>30692.140748855338</v>
      </c>
      <c r="F80" s="130">
        <f t="shared" ref="F80:N80" si="12">SUM(F76+F77+F78)</f>
        <v>51153.567914758896</v>
      </c>
      <c r="G80" s="130">
        <f t="shared" si="12"/>
        <v>71614.995080662455</v>
      </c>
      <c r="H80" s="130">
        <f t="shared" si="12"/>
        <v>92076.422246566013</v>
      </c>
      <c r="I80" s="130">
        <f t="shared" si="12"/>
        <v>99473.76</v>
      </c>
      <c r="J80" s="130">
        <f t="shared" si="12"/>
        <v>99473.76</v>
      </c>
      <c r="K80" s="130">
        <f t="shared" si="12"/>
        <v>99473.76</v>
      </c>
      <c r="L80" s="130">
        <f t="shared" si="12"/>
        <v>99473.76</v>
      </c>
      <c r="M80" s="130">
        <f t="shared" si="12"/>
        <v>99473.76</v>
      </c>
      <c r="N80" s="130">
        <f t="shared" si="12"/>
        <v>99473.76</v>
      </c>
      <c r="O80" s="32"/>
      <c r="Q80" s="1"/>
      <c r="R80" s="1"/>
      <c r="S80" s="1"/>
      <c r="T80" s="1"/>
      <c r="U80" s="1"/>
      <c r="V80" s="1"/>
      <c r="W80" s="1"/>
      <c r="X80" s="1"/>
      <c r="Y80" s="1"/>
      <c r="Z80" s="1"/>
      <c r="AA80" s="1"/>
    </row>
    <row r="81" spans="1:27" x14ac:dyDescent="0.25">
      <c r="A81" s="96"/>
      <c r="B81" s="96"/>
      <c r="C81" s="96"/>
      <c r="D81" s="96"/>
      <c r="E81" s="114"/>
      <c r="F81" s="114"/>
      <c r="G81" s="114"/>
      <c r="H81" s="114"/>
      <c r="I81" s="114"/>
      <c r="J81" s="114"/>
      <c r="K81" s="114"/>
      <c r="L81" s="114"/>
      <c r="M81" s="114"/>
      <c r="N81" s="114"/>
      <c r="O81" s="32"/>
      <c r="Q81" s="1"/>
      <c r="R81" s="1"/>
      <c r="S81" s="1"/>
      <c r="T81" s="105"/>
      <c r="U81" s="1"/>
      <c r="V81" s="1"/>
      <c r="W81" s="1"/>
      <c r="X81" s="1"/>
      <c r="Y81" s="1"/>
      <c r="Z81" s="1"/>
      <c r="AA81" s="1"/>
    </row>
    <row r="82" spans="1:27" x14ac:dyDescent="0.25">
      <c r="A82" s="96" t="s">
        <v>96</v>
      </c>
      <c r="B82" s="96"/>
      <c r="C82" s="96"/>
      <c r="D82" s="96"/>
      <c r="E82" s="114">
        <f t="shared" ref="E82:N82" si="13">E72-E76</f>
        <v>0</v>
      </c>
      <c r="F82" s="114">
        <f t="shared" si="13"/>
        <v>68781.619251144657</v>
      </c>
      <c r="G82" s="114">
        <f t="shared" si="13"/>
        <v>48320.192085241099</v>
      </c>
      <c r="H82" s="114">
        <f t="shared" si="13"/>
        <v>27858.76491933754</v>
      </c>
      <c r="I82" s="114">
        <f t="shared" si="13"/>
        <v>7397.3377534339816</v>
      </c>
      <c r="J82" s="114">
        <f t="shared" si="13"/>
        <v>0</v>
      </c>
      <c r="K82" s="114">
        <f t="shared" si="13"/>
        <v>0</v>
      </c>
      <c r="L82" s="114">
        <f t="shared" si="13"/>
        <v>0</v>
      </c>
      <c r="M82" s="114">
        <f t="shared" si="13"/>
        <v>0</v>
      </c>
      <c r="N82" s="114">
        <f t="shared" si="13"/>
        <v>0</v>
      </c>
      <c r="O82" s="32"/>
      <c r="Q82" s="1"/>
      <c r="R82" s="1"/>
      <c r="S82" s="1"/>
      <c r="T82" s="1"/>
      <c r="U82" s="1"/>
      <c r="V82" s="1"/>
      <c r="W82" s="1"/>
      <c r="X82" s="1"/>
      <c r="Y82" s="1"/>
      <c r="Z82" s="1"/>
      <c r="AA82" s="1"/>
    </row>
    <row r="83" spans="1:27" x14ac:dyDescent="0.25">
      <c r="A83" s="96" t="s">
        <v>97</v>
      </c>
      <c r="B83" s="96"/>
      <c r="C83" s="96"/>
      <c r="D83" s="96"/>
      <c r="E83" s="130">
        <f t="shared" ref="E83:N83" si="14">E74-E80</f>
        <v>68781.619251144657</v>
      </c>
      <c r="F83" s="130">
        <f t="shared" si="14"/>
        <v>48320.192085241099</v>
      </c>
      <c r="G83" s="130">
        <f t="shared" si="14"/>
        <v>27858.76491933754</v>
      </c>
      <c r="H83" s="130">
        <f t="shared" si="14"/>
        <v>7397.3377534339816</v>
      </c>
      <c r="I83" s="130">
        <f t="shared" si="14"/>
        <v>0</v>
      </c>
      <c r="J83" s="130">
        <f t="shared" si="14"/>
        <v>0</v>
      </c>
      <c r="K83" s="130">
        <f t="shared" si="14"/>
        <v>0</v>
      </c>
      <c r="L83" s="130">
        <f t="shared" si="14"/>
        <v>0</v>
      </c>
      <c r="M83" s="130">
        <f t="shared" si="14"/>
        <v>0</v>
      </c>
      <c r="N83" s="130">
        <f t="shared" si="14"/>
        <v>0</v>
      </c>
      <c r="O83" s="32"/>
      <c r="Q83" s="1"/>
      <c r="R83" s="1"/>
      <c r="S83" s="1"/>
      <c r="T83" s="1"/>
      <c r="U83" s="1"/>
      <c r="V83" s="1"/>
      <c r="W83" s="1"/>
      <c r="X83" s="1"/>
      <c r="Y83" s="1"/>
      <c r="Z83" s="1"/>
      <c r="AA83" s="1"/>
    </row>
    <row r="84" spans="1:27" ht="15.75" thickBot="1" x14ac:dyDescent="0.3">
      <c r="A84" s="99" t="s">
        <v>98</v>
      </c>
      <c r="B84" s="96"/>
      <c r="C84" s="96"/>
      <c r="D84" s="96"/>
      <c r="E84" s="153">
        <f t="shared" ref="E84:N84" si="15">SUM(E82:E83)/2</f>
        <v>34390.809625572329</v>
      </c>
      <c r="F84" s="153">
        <f t="shared" si="15"/>
        <v>58550.905668192878</v>
      </c>
      <c r="G84" s="153">
        <f t="shared" si="15"/>
        <v>38089.478502289319</v>
      </c>
      <c r="H84" s="153">
        <f t="shared" si="15"/>
        <v>17628.051336385761</v>
      </c>
      <c r="I84" s="153">
        <f t="shared" si="15"/>
        <v>3698.6688767169908</v>
      </c>
      <c r="J84" s="153">
        <f t="shared" si="15"/>
        <v>0</v>
      </c>
      <c r="K84" s="153">
        <f t="shared" si="15"/>
        <v>0</v>
      </c>
      <c r="L84" s="153">
        <f t="shared" si="15"/>
        <v>0</v>
      </c>
      <c r="M84" s="153">
        <f t="shared" si="15"/>
        <v>0</v>
      </c>
      <c r="N84" s="153">
        <f t="shared" si="15"/>
        <v>0</v>
      </c>
      <c r="O84" s="32"/>
      <c r="Q84" s="1"/>
      <c r="R84" s="1"/>
      <c r="S84" s="1"/>
      <c r="T84" s="1"/>
      <c r="U84" s="1"/>
      <c r="V84" s="1"/>
      <c r="W84" s="1"/>
      <c r="X84" s="1"/>
      <c r="Y84" s="1"/>
      <c r="Z84" s="1"/>
      <c r="AA84" s="1"/>
    </row>
    <row r="85" spans="1:27" x14ac:dyDescent="0.25">
      <c r="A85" s="96"/>
      <c r="B85" s="96"/>
      <c r="C85" s="96"/>
      <c r="D85" s="96"/>
      <c r="E85" s="154"/>
      <c r="F85" s="114"/>
      <c r="G85" s="114"/>
      <c r="H85" s="114"/>
      <c r="I85" s="114"/>
      <c r="J85" s="114"/>
      <c r="K85" s="114"/>
      <c r="L85" s="1"/>
      <c r="M85" s="114"/>
      <c r="N85" s="1"/>
      <c r="O85" s="1"/>
      <c r="Q85" s="1"/>
      <c r="R85" s="1"/>
      <c r="S85" s="1"/>
      <c r="T85" s="1"/>
      <c r="U85" s="1"/>
      <c r="V85" s="1"/>
      <c r="W85" s="1"/>
      <c r="X85" s="1"/>
      <c r="Y85" s="1"/>
      <c r="Z85" s="1"/>
      <c r="AA85" s="1"/>
    </row>
    <row r="86" spans="1:27" ht="15.75" thickBot="1" x14ac:dyDescent="0.3">
      <c r="A86" s="98" t="s">
        <v>99</v>
      </c>
      <c r="B86" s="99"/>
      <c r="C86" s="99"/>
      <c r="D86" s="99"/>
      <c r="E86" s="99"/>
      <c r="F86" s="114"/>
      <c r="G86" s="114"/>
      <c r="H86" s="114"/>
      <c r="I86" s="114"/>
      <c r="J86" s="95" t="s">
        <v>28</v>
      </c>
      <c r="K86" s="114"/>
      <c r="L86" s="1"/>
      <c r="M86" s="114"/>
      <c r="N86" s="1"/>
      <c r="O86" s="1"/>
      <c r="Q86" s="1"/>
      <c r="R86" s="1"/>
      <c r="S86" s="1"/>
      <c r="T86" s="1"/>
      <c r="U86" s="1"/>
      <c r="V86" s="1"/>
      <c r="W86" s="1"/>
      <c r="X86" s="1"/>
      <c r="Y86" s="1"/>
      <c r="Z86" s="1"/>
      <c r="AA86" s="1"/>
    </row>
    <row r="87" spans="1:27" ht="15.75" thickBot="1" x14ac:dyDescent="0.3">
      <c r="A87" s="99"/>
      <c r="B87" s="1"/>
      <c r="C87" s="1"/>
      <c r="D87" s="1"/>
      <c r="E87" s="139">
        <f>E69</f>
        <v>2020</v>
      </c>
      <c r="F87" s="139">
        <f>F69</f>
        <v>2021</v>
      </c>
      <c r="G87" s="139">
        <f t="shared" ref="G87:N87" si="16">G69</f>
        <v>2022</v>
      </c>
      <c r="H87" s="139">
        <f t="shared" si="16"/>
        <v>2023</v>
      </c>
      <c r="I87" s="139">
        <f t="shared" si="16"/>
        <v>2024</v>
      </c>
      <c r="J87" s="139">
        <f t="shared" si="16"/>
        <v>2025</v>
      </c>
      <c r="K87" s="139">
        <f t="shared" si="16"/>
        <v>2026</v>
      </c>
      <c r="L87" s="139">
        <f t="shared" si="16"/>
        <v>2027</v>
      </c>
      <c r="M87" s="139">
        <f t="shared" si="16"/>
        <v>2028</v>
      </c>
      <c r="N87" s="139">
        <f t="shared" si="16"/>
        <v>2029</v>
      </c>
      <c r="O87" s="142"/>
      <c r="Q87" s="1"/>
      <c r="R87" s="1"/>
      <c r="S87" s="1"/>
      <c r="T87" s="1"/>
      <c r="U87" s="1"/>
      <c r="V87" s="1"/>
      <c r="W87" s="1"/>
      <c r="X87" s="1"/>
      <c r="Y87" s="1"/>
      <c r="Z87" s="1"/>
      <c r="AA87" s="1"/>
    </row>
    <row r="88" spans="1:27" x14ac:dyDescent="0.25">
      <c r="A88" s="96"/>
      <c r="B88" s="1"/>
      <c r="C88" s="1"/>
      <c r="D88" s="1"/>
      <c r="E88" s="114"/>
      <c r="F88" s="114"/>
      <c r="G88" s="114"/>
      <c r="H88" s="114"/>
      <c r="I88" s="114"/>
      <c r="J88" s="114"/>
      <c r="K88" s="114"/>
      <c r="L88" s="114"/>
      <c r="M88" s="114"/>
      <c r="N88" s="114"/>
      <c r="O88" s="32"/>
      <c r="Q88" s="1"/>
      <c r="R88" s="1"/>
      <c r="S88" s="1"/>
      <c r="T88" s="1"/>
      <c r="U88" s="1"/>
      <c r="V88" s="1"/>
      <c r="W88" s="1"/>
      <c r="X88" s="1"/>
      <c r="Y88" s="1"/>
      <c r="Z88" s="1"/>
      <c r="AA88" s="1"/>
    </row>
    <row r="89" spans="1:27" x14ac:dyDescent="0.25">
      <c r="A89" s="96" t="s">
        <v>100</v>
      </c>
      <c r="B89" s="1"/>
      <c r="C89" s="1"/>
      <c r="D89" s="1"/>
      <c r="E89" s="155">
        <v>0</v>
      </c>
      <c r="F89" s="130">
        <f t="shared" ref="F89:N89" si="17">E98</f>
        <v>87536.90879999999</v>
      </c>
      <c r="G89" s="130">
        <f t="shared" si="17"/>
        <v>80533.956095999994</v>
      </c>
      <c r="H89" s="130">
        <f t="shared" si="17"/>
        <v>74091.23960832</v>
      </c>
      <c r="I89" s="130">
        <f t="shared" si="17"/>
        <v>68163.940439654398</v>
      </c>
      <c r="J89" s="130">
        <f t="shared" si="17"/>
        <v>62710.825204482047</v>
      </c>
      <c r="K89" s="130">
        <f t="shared" si="17"/>
        <v>57693.959188123481</v>
      </c>
      <c r="L89" s="130">
        <f t="shared" si="17"/>
        <v>53078.4424530736</v>
      </c>
      <c r="M89" s="130">
        <f t="shared" si="17"/>
        <v>48832.167056827711</v>
      </c>
      <c r="N89" s="130">
        <f t="shared" si="17"/>
        <v>44925.593692281494</v>
      </c>
      <c r="O89" s="32"/>
      <c r="Q89" s="1"/>
      <c r="R89" s="1"/>
      <c r="S89" s="1"/>
      <c r="T89" s="1"/>
      <c r="U89" s="1"/>
      <c r="V89" s="1"/>
      <c r="W89" s="1"/>
      <c r="X89" s="1"/>
      <c r="Y89" s="1"/>
      <c r="Z89" s="1"/>
      <c r="AA89" s="1"/>
    </row>
    <row r="90" spans="1:27" x14ac:dyDescent="0.25">
      <c r="A90" s="96" t="s">
        <v>90</v>
      </c>
      <c r="B90" s="1"/>
      <c r="C90" s="1"/>
      <c r="D90" s="1"/>
      <c r="E90" s="114">
        <f t="shared" ref="E90:N90" si="18">E73</f>
        <v>99473.76</v>
      </c>
      <c r="F90" s="114">
        <f t="shared" si="18"/>
        <v>0</v>
      </c>
      <c r="G90" s="114">
        <f t="shared" si="18"/>
        <v>0</v>
      </c>
      <c r="H90" s="114">
        <f t="shared" si="18"/>
        <v>0</v>
      </c>
      <c r="I90" s="114">
        <f t="shared" si="18"/>
        <v>0</v>
      </c>
      <c r="J90" s="114">
        <f t="shared" si="18"/>
        <v>0</v>
      </c>
      <c r="K90" s="114">
        <f t="shared" si="18"/>
        <v>0</v>
      </c>
      <c r="L90" s="114">
        <f t="shared" si="18"/>
        <v>0</v>
      </c>
      <c r="M90" s="114">
        <f t="shared" si="18"/>
        <v>0</v>
      </c>
      <c r="N90" s="114">
        <f t="shared" si="18"/>
        <v>0</v>
      </c>
      <c r="O90" s="32"/>
      <c r="Q90" s="1"/>
      <c r="R90" s="1"/>
      <c r="S90" s="1"/>
      <c r="T90" s="105"/>
      <c r="U90" s="1"/>
      <c r="V90" s="1"/>
      <c r="W90" s="1"/>
      <c r="X90" s="1"/>
      <c r="Y90" s="1"/>
      <c r="Z90" s="1"/>
      <c r="AA90" s="1"/>
    </row>
    <row r="91" spans="1:27" x14ac:dyDescent="0.25">
      <c r="A91" s="96" t="s">
        <v>101</v>
      </c>
      <c r="B91" s="1"/>
      <c r="C91" s="1"/>
      <c r="D91" s="1"/>
      <c r="E91" s="130">
        <f t="shared" ref="E91:N91" si="19">SUM(E89:E90)</f>
        <v>99473.76</v>
      </c>
      <c r="F91" s="130">
        <f t="shared" si="19"/>
        <v>87536.90879999999</v>
      </c>
      <c r="G91" s="130">
        <f t="shared" si="19"/>
        <v>80533.956095999994</v>
      </c>
      <c r="H91" s="130">
        <f t="shared" si="19"/>
        <v>74091.23960832</v>
      </c>
      <c r="I91" s="130">
        <f t="shared" si="19"/>
        <v>68163.940439654398</v>
      </c>
      <c r="J91" s="130">
        <f t="shared" si="19"/>
        <v>62710.825204482047</v>
      </c>
      <c r="K91" s="130">
        <f t="shared" si="19"/>
        <v>57693.959188123481</v>
      </c>
      <c r="L91" s="130">
        <f t="shared" si="19"/>
        <v>53078.4424530736</v>
      </c>
      <c r="M91" s="130">
        <f t="shared" si="19"/>
        <v>48832.167056827711</v>
      </c>
      <c r="N91" s="130">
        <f t="shared" si="19"/>
        <v>44925.593692281494</v>
      </c>
      <c r="O91" s="32"/>
      <c r="Q91" s="1"/>
      <c r="R91" s="1"/>
      <c r="S91" s="1"/>
      <c r="T91" s="1"/>
      <c r="U91" s="1"/>
      <c r="V91" s="1"/>
      <c r="W91" s="1"/>
      <c r="X91" s="1"/>
      <c r="Y91" s="1"/>
      <c r="Z91" s="1"/>
      <c r="AA91" s="1"/>
    </row>
    <row r="92" spans="1:27" x14ac:dyDescent="0.25">
      <c r="A92" s="96" t="s">
        <v>102</v>
      </c>
      <c r="B92" s="1"/>
      <c r="C92" s="1"/>
      <c r="D92" s="1"/>
      <c r="E92" s="114">
        <f t="shared" ref="E92:N92" si="20">E90/2</f>
        <v>49736.88</v>
      </c>
      <c r="F92" s="114">
        <f t="shared" si="20"/>
        <v>0</v>
      </c>
      <c r="G92" s="114">
        <f t="shared" si="20"/>
        <v>0</v>
      </c>
      <c r="H92" s="114">
        <f t="shared" si="20"/>
        <v>0</v>
      </c>
      <c r="I92" s="114">
        <f t="shared" si="20"/>
        <v>0</v>
      </c>
      <c r="J92" s="114">
        <f t="shared" si="20"/>
        <v>0</v>
      </c>
      <c r="K92" s="114">
        <f t="shared" si="20"/>
        <v>0</v>
      </c>
      <c r="L92" s="114">
        <f t="shared" si="20"/>
        <v>0</v>
      </c>
      <c r="M92" s="114">
        <f t="shared" si="20"/>
        <v>0</v>
      </c>
      <c r="N92" s="114">
        <f t="shared" si="20"/>
        <v>0</v>
      </c>
      <c r="O92" s="32"/>
      <c r="Q92" s="1"/>
      <c r="R92" s="1"/>
      <c r="S92" s="1"/>
      <c r="T92" s="1"/>
      <c r="U92" s="1"/>
      <c r="V92" s="1"/>
      <c r="W92" s="1"/>
      <c r="X92" s="1"/>
      <c r="Y92" s="1"/>
      <c r="Z92" s="1"/>
      <c r="AA92" s="1"/>
    </row>
    <row r="93" spans="1:27" x14ac:dyDescent="0.25">
      <c r="A93" s="96" t="s">
        <v>103</v>
      </c>
      <c r="B93" s="1"/>
      <c r="C93" s="1"/>
      <c r="D93" s="1"/>
      <c r="E93" s="130">
        <f t="shared" ref="E93:N93" si="21">E91-E92</f>
        <v>49736.88</v>
      </c>
      <c r="F93" s="130">
        <f t="shared" si="21"/>
        <v>87536.90879999999</v>
      </c>
      <c r="G93" s="130">
        <f t="shared" si="21"/>
        <v>80533.956095999994</v>
      </c>
      <c r="H93" s="130">
        <f t="shared" si="21"/>
        <v>74091.23960832</v>
      </c>
      <c r="I93" s="130">
        <f t="shared" si="21"/>
        <v>68163.940439654398</v>
      </c>
      <c r="J93" s="130">
        <f t="shared" si="21"/>
        <v>62710.825204482047</v>
      </c>
      <c r="K93" s="130">
        <f t="shared" si="21"/>
        <v>57693.959188123481</v>
      </c>
      <c r="L93" s="130">
        <f t="shared" si="21"/>
        <v>53078.4424530736</v>
      </c>
      <c r="M93" s="130">
        <f t="shared" si="21"/>
        <v>48832.167056827711</v>
      </c>
      <c r="N93" s="130">
        <f t="shared" si="21"/>
        <v>44925.593692281494</v>
      </c>
      <c r="O93" s="32"/>
      <c r="Q93" s="1"/>
      <c r="R93" s="1"/>
      <c r="S93" s="1"/>
      <c r="T93" s="1"/>
      <c r="U93" s="1"/>
      <c r="V93" s="1"/>
      <c r="W93" s="1"/>
      <c r="X93" s="1"/>
      <c r="Y93" s="1"/>
      <c r="Z93" s="1"/>
      <c r="AA93" s="1"/>
    </row>
    <row r="94" spans="1:27" x14ac:dyDescent="0.25">
      <c r="A94" s="96" t="s">
        <v>104</v>
      </c>
      <c r="B94" s="156">
        <v>47</v>
      </c>
      <c r="C94" s="1"/>
      <c r="E94" s="73"/>
      <c r="F94" s="73"/>
      <c r="G94" s="73"/>
      <c r="H94" s="73"/>
      <c r="I94" s="73"/>
      <c r="J94" s="73"/>
      <c r="K94" s="73"/>
      <c r="L94" s="73"/>
      <c r="M94" s="73"/>
      <c r="N94" s="73"/>
      <c r="O94" s="73"/>
      <c r="Q94" s="1"/>
      <c r="R94" s="1"/>
      <c r="S94" s="1"/>
      <c r="T94" s="1"/>
      <c r="U94" s="1"/>
      <c r="V94" s="1"/>
      <c r="W94" s="1"/>
      <c r="X94" s="1"/>
      <c r="Y94" s="1"/>
      <c r="Z94" s="1"/>
      <c r="AA94" s="1"/>
    </row>
    <row r="95" spans="1:27" x14ac:dyDescent="0.25">
      <c r="A95" s="96" t="s">
        <v>105</v>
      </c>
      <c r="B95" s="157">
        <v>0.08</v>
      </c>
      <c r="C95" s="1"/>
      <c r="E95" s="31"/>
      <c r="F95" s="31"/>
      <c r="G95" s="31"/>
      <c r="H95" s="31"/>
      <c r="I95" s="31"/>
      <c r="J95" s="31"/>
      <c r="K95" s="31"/>
      <c r="L95" s="31"/>
      <c r="M95" s="31"/>
      <c r="N95" s="31"/>
      <c r="O95" s="31"/>
      <c r="Q95" s="1"/>
      <c r="R95" s="1"/>
      <c r="S95" s="1"/>
      <c r="T95" s="1"/>
      <c r="U95" s="1"/>
      <c r="V95" s="1"/>
      <c r="W95" s="1"/>
      <c r="X95" s="1"/>
      <c r="Y95" s="1"/>
      <c r="Z95" s="1"/>
      <c r="AA95" s="1"/>
    </row>
    <row r="96" spans="1:27" x14ac:dyDescent="0.25">
      <c r="A96" s="164" t="s">
        <v>111</v>
      </c>
      <c r="B96" s="1"/>
      <c r="C96" s="1"/>
      <c r="E96" s="167">
        <v>3</v>
      </c>
      <c r="F96" s="31"/>
      <c r="G96" s="31"/>
      <c r="H96" s="31"/>
      <c r="I96" s="31"/>
      <c r="J96" s="31"/>
      <c r="K96" s="31"/>
      <c r="L96" s="31"/>
      <c r="M96" s="31"/>
      <c r="N96" s="31"/>
      <c r="O96" s="31"/>
      <c r="Q96" s="1"/>
      <c r="R96" s="1"/>
      <c r="S96" s="1"/>
      <c r="T96" s="1"/>
      <c r="U96" s="1"/>
      <c r="V96" s="1"/>
      <c r="W96" s="1"/>
      <c r="X96" s="1"/>
      <c r="Y96" s="1"/>
      <c r="Z96" s="1"/>
      <c r="AA96" s="1"/>
    </row>
    <row r="97" spans="1:27" x14ac:dyDescent="0.25">
      <c r="A97" s="96" t="s">
        <v>106</v>
      </c>
      <c r="B97" s="1"/>
      <c r="C97" s="1"/>
      <c r="D97" s="1"/>
      <c r="E97" s="158">
        <f>E93*$B$95*E96</f>
        <v>11936.851199999999</v>
      </c>
      <c r="F97" s="130">
        <f t="shared" ref="F97:N97" si="22">F93*$B$95</f>
        <v>7002.9527039999994</v>
      </c>
      <c r="G97" s="130">
        <f t="shared" si="22"/>
        <v>6442.7164876799998</v>
      </c>
      <c r="H97" s="130">
        <f t="shared" si="22"/>
        <v>5927.2991686656005</v>
      </c>
      <c r="I97" s="130">
        <f t="shared" si="22"/>
        <v>5453.1152351723522</v>
      </c>
      <c r="J97" s="130">
        <f t="shared" si="22"/>
        <v>5016.8660163585637</v>
      </c>
      <c r="K97" s="130">
        <f t="shared" si="22"/>
        <v>4615.5167350498787</v>
      </c>
      <c r="L97" s="130">
        <f t="shared" si="22"/>
        <v>4246.2753962458883</v>
      </c>
      <c r="M97" s="130">
        <f t="shared" si="22"/>
        <v>3906.5733645462169</v>
      </c>
      <c r="N97" s="130">
        <f t="shared" si="22"/>
        <v>3594.0474953825196</v>
      </c>
      <c r="O97" s="32"/>
      <c r="Q97" s="1"/>
      <c r="R97" s="1"/>
      <c r="S97" s="1"/>
      <c r="T97" s="1"/>
      <c r="U97" s="1"/>
      <c r="V97" s="1"/>
      <c r="W97" s="1"/>
      <c r="X97" s="1"/>
      <c r="Y97" s="1"/>
      <c r="Z97" s="1"/>
      <c r="AA97" s="1"/>
    </row>
    <row r="98" spans="1:27" ht="15.75" thickBot="1" x14ac:dyDescent="0.3">
      <c r="A98" s="99" t="s">
        <v>107</v>
      </c>
      <c r="B98" s="1"/>
      <c r="C98" s="1"/>
      <c r="D98" s="1"/>
      <c r="E98" s="153">
        <f t="shared" ref="E98:N98" si="23">E91-E97</f>
        <v>87536.90879999999</v>
      </c>
      <c r="F98" s="153">
        <f t="shared" si="23"/>
        <v>80533.956095999994</v>
      </c>
      <c r="G98" s="153">
        <f t="shared" si="23"/>
        <v>74091.23960832</v>
      </c>
      <c r="H98" s="153">
        <f t="shared" si="23"/>
        <v>68163.940439654398</v>
      </c>
      <c r="I98" s="153">
        <f t="shared" si="23"/>
        <v>62710.825204482047</v>
      </c>
      <c r="J98" s="153">
        <f t="shared" si="23"/>
        <v>57693.959188123481</v>
      </c>
      <c r="K98" s="153">
        <f t="shared" si="23"/>
        <v>53078.4424530736</v>
      </c>
      <c r="L98" s="153">
        <f t="shared" si="23"/>
        <v>48832.167056827711</v>
      </c>
      <c r="M98" s="153">
        <f t="shared" si="23"/>
        <v>44925.593692281494</v>
      </c>
      <c r="N98" s="153">
        <f t="shared" si="23"/>
        <v>41331.546196898977</v>
      </c>
      <c r="O98" s="32"/>
      <c r="Q98" s="1"/>
      <c r="R98" s="1"/>
      <c r="S98" s="1"/>
      <c r="T98" s="1"/>
      <c r="U98" s="1"/>
      <c r="V98" s="1"/>
      <c r="W98" s="1"/>
      <c r="X98" s="1"/>
      <c r="Y98" s="1"/>
      <c r="Z98" s="1"/>
      <c r="AA98" s="1"/>
    </row>
    <row r="100" spans="1:27" x14ac:dyDescent="0.25">
      <c r="E100" s="110"/>
    </row>
  </sheetData>
  <mergeCells count="32">
    <mergeCell ref="W53:X53"/>
    <mergeCell ref="Z53:AA53"/>
    <mergeCell ref="AC53:AD53"/>
    <mergeCell ref="AF53:AG53"/>
    <mergeCell ref="AI53:AJ53"/>
    <mergeCell ref="Q52:R52"/>
    <mergeCell ref="T52:U52"/>
    <mergeCell ref="E53:F53"/>
    <mergeCell ref="H53:I53"/>
    <mergeCell ref="K53:L53"/>
    <mergeCell ref="N53:O53"/>
    <mergeCell ref="Q53:R53"/>
    <mergeCell ref="T53:U53"/>
    <mergeCell ref="Y17:AA17"/>
    <mergeCell ref="AB17:AD17"/>
    <mergeCell ref="AE17:AG17"/>
    <mergeCell ref="AH17:AJ17"/>
    <mergeCell ref="A51:B51"/>
    <mergeCell ref="A48:P49"/>
    <mergeCell ref="D17:F17"/>
    <mergeCell ref="G17:I17"/>
    <mergeCell ref="J17:L17"/>
    <mergeCell ref="M17:O17"/>
    <mergeCell ref="P17:R17"/>
    <mergeCell ref="S17:U17"/>
    <mergeCell ref="S16:U16"/>
    <mergeCell ref="V17:X17"/>
    <mergeCell ref="A9:V9"/>
    <mergeCell ref="A10:V10"/>
    <mergeCell ref="A12:V12"/>
    <mergeCell ref="A13:V13"/>
    <mergeCell ref="A15:V15"/>
  </mergeCells>
  <dataValidations count="1">
    <dataValidation allowBlank="1" showInputMessage="1" showErrorMessage="1" promptTitle="Date Format" prompt="E.g:  &quot;August 1, 2011&quot;" sqref="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xr:uid="{11203675-6FE4-4EB3-A72C-3533FE45A287}"/>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7C600-1F48-4383-815A-2EF3710D7D20}">
  <dimension ref="A1:AJ99"/>
  <sheetViews>
    <sheetView zoomScale="85" zoomScaleNormal="85" workbookViewId="0">
      <pane xSplit="3" ySplit="19" topLeftCell="D29" activePane="bottomRight" state="frozen"/>
      <selection pane="topRight" activeCell="D1" sqref="D1"/>
      <selection pane="bottomLeft" activeCell="A20" sqref="A20"/>
      <selection pane="bottomRight" activeCell="A9" sqref="A9:V9"/>
    </sheetView>
  </sheetViews>
  <sheetFormatPr defaultColWidth="8.5703125" defaultRowHeight="15" x14ac:dyDescent="0.25"/>
  <cols>
    <col min="1" max="1" width="36.42578125" style="10" customWidth="1"/>
    <col min="2" max="3" width="18" style="10" customWidth="1"/>
    <col min="4" max="17" width="14.5703125" style="10" customWidth="1"/>
    <col min="18" max="18" width="12.5703125" style="10" customWidth="1"/>
    <col min="19" max="36" width="14.5703125" style="10" customWidth="1"/>
    <col min="37" max="16384" width="8.5703125" style="10"/>
  </cols>
  <sheetData>
    <row r="1" spans="1:28" s="2" customFormat="1" x14ac:dyDescent="0.25">
      <c r="A1" s="1"/>
      <c r="B1" s="1"/>
      <c r="C1" s="1"/>
      <c r="D1" s="1"/>
      <c r="E1" s="1"/>
      <c r="F1" s="1"/>
      <c r="G1" s="1"/>
      <c r="H1" s="1"/>
      <c r="I1" s="1"/>
      <c r="J1" s="1"/>
      <c r="K1" s="1"/>
      <c r="L1" s="1"/>
      <c r="M1" s="1"/>
      <c r="N1" s="1"/>
      <c r="O1" s="1"/>
      <c r="P1" s="1"/>
      <c r="Q1" s="1"/>
      <c r="R1" s="3" t="s">
        <v>0</v>
      </c>
      <c r="S1" s="4" t="s">
        <v>112</v>
      </c>
    </row>
    <row r="2" spans="1:28" s="2" customFormat="1" x14ac:dyDescent="0.25">
      <c r="A2" s="1"/>
      <c r="B2" s="1"/>
      <c r="C2" s="1"/>
      <c r="D2" s="1"/>
      <c r="E2" s="1"/>
      <c r="F2" s="1"/>
      <c r="G2" s="1"/>
      <c r="H2" s="1"/>
      <c r="I2" s="1"/>
      <c r="J2" s="1"/>
      <c r="K2" s="1"/>
      <c r="L2" s="1"/>
      <c r="M2" s="1"/>
      <c r="N2" s="1"/>
      <c r="O2" s="1"/>
      <c r="P2" s="1"/>
      <c r="Q2" s="1"/>
      <c r="R2" s="3" t="s">
        <v>1</v>
      </c>
      <c r="S2" s="5" t="s">
        <v>113</v>
      </c>
    </row>
    <row r="3" spans="1:28" s="2" customFormat="1" x14ac:dyDescent="0.25">
      <c r="A3" s="1"/>
      <c r="B3" s="1"/>
      <c r="C3" s="1"/>
      <c r="D3" s="1"/>
      <c r="E3" s="1"/>
      <c r="F3" s="1"/>
      <c r="G3" s="1"/>
      <c r="H3" s="1"/>
      <c r="I3" s="1"/>
      <c r="J3" s="1"/>
      <c r="K3" s="1"/>
      <c r="L3" s="1"/>
      <c r="M3" s="1"/>
      <c r="N3" s="1"/>
      <c r="O3" s="1"/>
      <c r="P3" s="1"/>
      <c r="Q3" s="1"/>
      <c r="R3" s="3" t="s">
        <v>2</v>
      </c>
      <c r="S3" s="5">
        <v>5</v>
      </c>
    </row>
    <row r="4" spans="1:28" s="2" customFormat="1" ht="15.75" x14ac:dyDescent="0.25">
      <c r="A4" s="42" t="s">
        <v>3</v>
      </c>
      <c r="B4" s="1"/>
      <c r="C4" s="1"/>
      <c r="D4" s="1"/>
      <c r="E4" s="1"/>
      <c r="F4" s="1"/>
      <c r="G4" s="1"/>
      <c r="H4" s="1"/>
      <c r="I4" s="1"/>
      <c r="J4" s="1"/>
      <c r="K4" s="1"/>
      <c r="L4" s="1"/>
      <c r="M4" s="1"/>
      <c r="N4" s="1"/>
      <c r="O4" s="1"/>
      <c r="P4" s="1"/>
      <c r="Q4" s="1"/>
      <c r="R4" s="3" t="s">
        <v>4</v>
      </c>
      <c r="S4" s="5">
        <v>3</v>
      </c>
    </row>
    <row r="5" spans="1:28" s="2" customFormat="1" x14ac:dyDescent="0.25">
      <c r="A5" s="1"/>
      <c r="B5" s="1"/>
      <c r="C5" s="1"/>
      <c r="D5" s="1"/>
      <c r="E5" s="1"/>
      <c r="F5" s="1"/>
      <c r="G5" s="1"/>
      <c r="H5" s="1"/>
      <c r="I5" s="1"/>
      <c r="J5" s="1"/>
      <c r="K5" s="1"/>
      <c r="L5" s="1"/>
      <c r="M5" s="1"/>
      <c r="N5" s="1"/>
      <c r="O5" s="1"/>
      <c r="P5" s="1"/>
      <c r="Q5" s="1"/>
      <c r="R5" s="3" t="s">
        <v>5</v>
      </c>
      <c r="S5" s="7"/>
    </row>
    <row r="6" spans="1:28" s="2" customFormat="1" x14ac:dyDescent="0.25">
      <c r="A6" s="1"/>
      <c r="B6" s="1"/>
      <c r="C6" s="1"/>
      <c r="D6" s="1"/>
      <c r="E6" s="1"/>
      <c r="F6" s="1"/>
      <c r="G6" s="1"/>
      <c r="H6" s="1"/>
      <c r="I6" s="1"/>
      <c r="J6" s="1"/>
      <c r="K6" s="1"/>
      <c r="L6" s="1"/>
      <c r="M6" s="1"/>
      <c r="N6" s="1"/>
      <c r="O6" s="1"/>
      <c r="P6" s="1"/>
      <c r="Q6" s="1"/>
      <c r="R6" s="3"/>
      <c r="S6" s="4"/>
    </row>
    <row r="7" spans="1:28" s="2" customFormat="1" x14ac:dyDescent="0.25">
      <c r="A7" s="1"/>
      <c r="B7" s="1"/>
      <c r="C7" s="1"/>
      <c r="D7" s="1"/>
      <c r="E7" s="1"/>
      <c r="F7" s="1"/>
      <c r="G7" s="1"/>
      <c r="H7" s="1"/>
      <c r="I7" s="1"/>
      <c r="J7" s="1"/>
      <c r="K7" s="1"/>
      <c r="L7" s="1"/>
      <c r="M7" s="1"/>
      <c r="N7" s="1"/>
      <c r="O7" s="1"/>
      <c r="P7" s="1"/>
      <c r="Q7" s="1"/>
      <c r="R7" s="3" t="s">
        <v>6</v>
      </c>
      <c r="S7" s="174">
        <v>45362</v>
      </c>
    </row>
    <row r="8" spans="1:28" s="2" customFormat="1" x14ac:dyDescent="0.25">
      <c r="A8" s="1"/>
      <c r="B8" s="1"/>
      <c r="C8" s="1"/>
      <c r="D8" s="1"/>
      <c r="E8" s="1"/>
      <c r="F8" s="1"/>
      <c r="G8" s="1"/>
      <c r="H8" s="1"/>
      <c r="I8" s="1"/>
      <c r="J8" s="1"/>
      <c r="K8" s="1"/>
      <c r="L8" s="1"/>
      <c r="M8" s="1"/>
      <c r="N8" s="1"/>
      <c r="O8" s="1"/>
      <c r="P8" s="1"/>
      <c r="Q8" s="1"/>
      <c r="R8" s="1"/>
      <c r="S8" s="1"/>
      <c r="T8" s="1"/>
      <c r="U8" s="1"/>
      <c r="V8" s="1"/>
      <c r="W8" s="1"/>
      <c r="X8" s="1"/>
      <c r="Y8" s="8"/>
      <c r="Z8" s="8"/>
      <c r="AA8" s="8"/>
      <c r="AB8" s="8"/>
    </row>
    <row r="9" spans="1:28" s="2" customFormat="1" ht="18" x14ac:dyDescent="0.25">
      <c r="A9" s="179" t="s">
        <v>47</v>
      </c>
      <c r="B9" s="179"/>
      <c r="C9" s="179"/>
      <c r="D9" s="179"/>
      <c r="E9" s="179"/>
      <c r="F9" s="179"/>
      <c r="G9" s="179"/>
      <c r="H9" s="179"/>
      <c r="I9" s="179"/>
      <c r="J9" s="179"/>
      <c r="K9" s="179"/>
      <c r="L9" s="179"/>
      <c r="M9" s="179"/>
      <c r="N9" s="179"/>
      <c r="O9" s="179"/>
      <c r="P9" s="179"/>
      <c r="Q9" s="179"/>
      <c r="R9" s="179"/>
      <c r="S9" s="179"/>
      <c r="T9" s="179"/>
      <c r="U9" s="179"/>
      <c r="V9" s="179"/>
      <c r="W9" s="9"/>
      <c r="X9" s="9"/>
      <c r="Y9" s="9"/>
      <c r="Z9" s="8"/>
      <c r="AA9" s="8"/>
      <c r="AB9" s="8"/>
    </row>
    <row r="10" spans="1:28" s="2" customFormat="1" ht="39.75" customHeight="1" x14ac:dyDescent="0.25">
      <c r="A10" s="185" t="s">
        <v>48</v>
      </c>
      <c r="B10" s="185"/>
      <c r="C10" s="185"/>
      <c r="D10" s="185"/>
      <c r="E10" s="185"/>
      <c r="F10" s="185"/>
      <c r="G10" s="185"/>
      <c r="H10" s="185"/>
      <c r="I10" s="185"/>
      <c r="J10" s="185"/>
      <c r="K10" s="185"/>
      <c r="L10" s="185"/>
      <c r="M10" s="185"/>
      <c r="N10" s="185"/>
      <c r="O10" s="185"/>
      <c r="P10" s="185"/>
      <c r="Q10" s="185"/>
      <c r="R10" s="185"/>
      <c r="S10" s="185"/>
      <c r="T10" s="185"/>
      <c r="U10" s="185"/>
      <c r="V10" s="185"/>
      <c r="W10" s="9"/>
      <c r="X10" s="9"/>
      <c r="Y10" s="9"/>
      <c r="Z10" s="8"/>
      <c r="AA10" s="8"/>
      <c r="AB10" s="8"/>
    </row>
    <row r="11" spans="1:28" s="2" customFormat="1" ht="18" x14ac:dyDescent="0.25">
      <c r="A11" s="9"/>
      <c r="B11" s="9"/>
      <c r="C11" s="9"/>
      <c r="D11" s="9"/>
      <c r="E11" s="9"/>
      <c r="F11" s="9"/>
      <c r="G11" s="9"/>
      <c r="H11" s="9"/>
      <c r="I11" s="9"/>
      <c r="J11" s="9"/>
      <c r="K11" s="9"/>
      <c r="L11" s="9"/>
      <c r="M11" s="9"/>
      <c r="N11" s="9"/>
      <c r="O11" s="9"/>
      <c r="P11" s="9"/>
      <c r="Q11" s="9"/>
      <c r="R11" s="9"/>
      <c r="S11" s="9"/>
      <c r="T11" s="9"/>
      <c r="U11" s="9"/>
      <c r="V11" s="9"/>
      <c r="W11" s="9"/>
      <c r="X11" s="9"/>
      <c r="Y11" s="9"/>
      <c r="Z11" s="8"/>
      <c r="AA11" s="8"/>
      <c r="AB11" s="8"/>
    </row>
    <row r="12" spans="1:28" x14ac:dyDescent="0.25">
      <c r="A12" s="194" t="s">
        <v>49</v>
      </c>
      <c r="B12" s="194"/>
      <c r="C12" s="194"/>
      <c r="D12" s="194"/>
      <c r="E12" s="194"/>
      <c r="F12" s="194"/>
      <c r="G12" s="194"/>
      <c r="H12" s="194"/>
      <c r="I12" s="194"/>
      <c r="J12" s="194"/>
      <c r="K12" s="194"/>
      <c r="L12" s="194"/>
      <c r="M12" s="194"/>
      <c r="N12" s="194"/>
      <c r="O12" s="194"/>
      <c r="P12" s="194"/>
      <c r="Q12" s="194"/>
      <c r="R12" s="194"/>
      <c r="S12" s="194"/>
      <c r="T12" s="194"/>
      <c r="U12" s="194"/>
      <c r="V12" s="194"/>
    </row>
    <row r="13" spans="1:28" x14ac:dyDescent="0.25">
      <c r="A13" s="194" t="s">
        <v>50</v>
      </c>
      <c r="B13" s="194"/>
      <c r="C13" s="194"/>
      <c r="D13" s="194"/>
      <c r="E13" s="194"/>
      <c r="F13" s="194"/>
      <c r="G13" s="194"/>
      <c r="H13" s="194"/>
      <c r="I13" s="194"/>
      <c r="J13" s="194"/>
      <c r="K13" s="194"/>
      <c r="L13" s="194"/>
      <c r="M13" s="194"/>
      <c r="N13" s="194"/>
      <c r="O13" s="194"/>
      <c r="P13" s="194"/>
      <c r="Q13" s="194"/>
      <c r="R13" s="194"/>
      <c r="S13" s="194"/>
      <c r="T13" s="194"/>
      <c r="U13" s="194"/>
      <c r="V13" s="194"/>
    </row>
    <row r="14" spans="1:28" x14ac:dyDescent="0.25">
      <c r="A14" s="10" t="s">
        <v>51</v>
      </c>
    </row>
    <row r="15" spans="1:28" x14ac:dyDescent="0.25">
      <c r="A15" s="194" t="s">
        <v>52</v>
      </c>
      <c r="B15" s="194"/>
      <c r="C15" s="194"/>
      <c r="D15" s="194"/>
      <c r="E15" s="194"/>
      <c r="F15" s="194"/>
      <c r="G15" s="194"/>
      <c r="H15" s="194"/>
      <c r="I15" s="194"/>
      <c r="J15" s="194"/>
      <c r="K15" s="194"/>
      <c r="L15" s="194"/>
      <c r="M15" s="194"/>
      <c r="N15" s="194"/>
      <c r="O15" s="194"/>
      <c r="P15" s="194"/>
      <c r="Q15" s="194"/>
      <c r="R15" s="194"/>
      <c r="S15" s="194"/>
      <c r="T15" s="194"/>
      <c r="U15" s="194"/>
      <c r="V15" s="194"/>
    </row>
    <row r="16" spans="1:28" ht="15.75" thickBot="1" x14ac:dyDescent="0.3">
      <c r="S16" s="187"/>
      <c r="T16" s="187"/>
      <c r="U16" s="187"/>
    </row>
    <row r="17" spans="1:36" ht="15.75" thickBot="1" x14ac:dyDescent="0.3">
      <c r="A17" s="3"/>
      <c r="B17" s="43"/>
      <c r="C17" s="3"/>
      <c r="D17" s="182">
        <f>G17-1</f>
        <v>2020</v>
      </c>
      <c r="E17" s="183"/>
      <c r="F17" s="184"/>
      <c r="G17" s="191">
        <f>J17-1</f>
        <v>2021</v>
      </c>
      <c r="H17" s="192"/>
      <c r="I17" s="193"/>
      <c r="J17" s="191">
        <f>M17-1</f>
        <v>2022</v>
      </c>
      <c r="K17" s="192"/>
      <c r="L17" s="193"/>
      <c r="M17" s="191">
        <f>P17-1</f>
        <v>2023</v>
      </c>
      <c r="N17" s="192"/>
      <c r="O17" s="193"/>
      <c r="P17" s="191">
        <f>S17-1</f>
        <v>2024</v>
      </c>
      <c r="Q17" s="192"/>
      <c r="R17" s="193"/>
      <c r="S17" s="191">
        <v>2025</v>
      </c>
      <c r="T17" s="192"/>
      <c r="U17" s="193"/>
      <c r="V17" s="191">
        <f>S17+1</f>
        <v>2026</v>
      </c>
      <c r="W17" s="192"/>
      <c r="X17" s="193"/>
      <c r="Y17" s="191">
        <f>V17+1</f>
        <v>2027</v>
      </c>
      <c r="Z17" s="192">
        <v>2016</v>
      </c>
      <c r="AA17" s="193"/>
      <c r="AB17" s="191">
        <f>Y17+1</f>
        <v>2028</v>
      </c>
      <c r="AC17" s="192"/>
      <c r="AD17" s="193"/>
      <c r="AE17" s="191">
        <f>AB17+1</f>
        <v>2029</v>
      </c>
      <c r="AF17" s="192"/>
      <c r="AG17" s="193"/>
      <c r="AH17" s="195"/>
      <c r="AI17" s="195"/>
      <c r="AJ17" s="195"/>
    </row>
    <row r="18" spans="1:36" x14ac:dyDescent="0.25">
      <c r="A18" s="1"/>
      <c r="B18" s="1"/>
      <c r="C18" s="1"/>
      <c r="D18" s="1"/>
      <c r="E18" s="3" t="s">
        <v>53</v>
      </c>
      <c r="F18" s="17" t="s">
        <v>54</v>
      </c>
      <c r="G18" s="1"/>
      <c r="H18" s="3" t="s">
        <v>53</v>
      </c>
      <c r="I18" s="17" t="s">
        <v>54</v>
      </c>
      <c r="J18" s="1"/>
      <c r="K18" s="3" t="s">
        <v>53</v>
      </c>
      <c r="L18" s="17" t="s">
        <v>54</v>
      </c>
      <c r="M18" s="1"/>
      <c r="N18" s="3" t="s">
        <v>53</v>
      </c>
      <c r="O18" s="17" t="s">
        <v>54</v>
      </c>
      <c r="P18" s="1"/>
      <c r="Q18" s="3" t="s">
        <v>53</v>
      </c>
      <c r="R18" s="17" t="s">
        <v>54</v>
      </c>
      <c r="S18" s="1"/>
      <c r="T18" s="3" t="s">
        <v>53</v>
      </c>
      <c r="U18" s="17" t="s">
        <v>54</v>
      </c>
      <c r="V18" s="1"/>
      <c r="W18" s="3" t="s">
        <v>53</v>
      </c>
      <c r="X18" s="17" t="s">
        <v>54</v>
      </c>
      <c r="Y18" s="1"/>
      <c r="Z18" s="3" t="s">
        <v>53</v>
      </c>
      <c r="AA18" s="17" t="s">
        <v>54</v>
      </c>
      <c r="AB18" s="1"/>
      <c r="AC18" s="3" t="s">
        <v>53</v>
      </c>
      <c r="AD18" s="17" t="s">
        <v>54</v>
      </c>
      <c r="AE18" s="1"/>
      <c r="AF18" s="3" t="s">
        <v>53</v>
      </c>
      <c r="AG18" s="17" t="s">
        <v>54</v>
      </c>
      <c r="AH18" s="1"/>
      <c r="AI18" s="3"/>
      <c r="AJ18" s="17"/>
    </row>
    <row r="19" spans="1:36" x14ac:dyDescent="0.25">
      <c r="A19" s="44"/>
      <c r="B19" s="45"/>
      <c r="C19" s="45"/>
      <c r="D19" s="45" t="s">
        <v>55</v>
      </c>
      <c r="E19" s="46">
        <v>0.06</v>
      </c>
      <c r="F19" s="46">
        <v>0.94</v>
      </c>
      <c r="G19" s="45" t="s">
        <v>55</v>
      </c>
      <c r="H19" s="46">
        <v>0.06</v>
      </c>
      <c r="I19" s="46">
        <v>0.94</v>
      </c>
      <c r="J19" s="45" t="s">
        <v>55</v>
      </c>
      <c r="K19" s="46">
        <v>0.06</v>
      </c>
      <c r="L19" s="46">
        <v>0.94</v>
      </c>
      <c r="M19" s="45" t="s">
        <v>55</v>
      </c>
      <c r="N19" s="46">
        <v>0.06</v>
      </c>
      <c r="O19" s="46">
        <v>0.94</v>
      </c>
      <c r="P19" s="45" t="s">
        <v>55</v>
      </c>
      <c r="Q19" s="46">
        <v>0.06</v>
      </c>
      <c r="R19" s="46">
        <v>0.94</v>
      </c>
      <c r="S19" s="45" t="s">
        <v>55</v>
      </c>
      <c r="T19" s="46">
        <v>0.06</v>
      </c>
      <c r="U19" s="46">
        <v>0.94</v>
      </c>
      <c r="V19" s="45" t="s">
        <v>55</v>
      </c>
      <c r="W19" s="46">
        <v>0.06</v>
      </c>
      <c r="X19" s="46">
        <v>0.94</v>
      </c>
      <c r="Y19" s="45" t="s">
        <v>55</v>
      </c>
      <c r="Z19" s="46">
        <v>0.06</v>
      </c>
      <c r="AA19" s="46">
        <v>0.94</v>
      </c>
      <c r="AB19" s="45" t="s">
        <v>55</v>
      </c>
      <c r="AC19" s="46">
        <v>0.06</v>
      </c>
      <c r="AD19" s="46">
        <v>0.94</v>
      </c>
      <c r="AE19" s="45" t="s">
        <v>55</v>
      </c>
      <c r="AF19" s="46">
        <v>0.06</v>
      </c>
      <c r="AG19" s="46">
        <v>0.94</v>
      </c>
      <c r="AH19" s="45"/>
      <c r="AI19" s="46"/>
      <c r="AJ19" s="46"/>
    </row>
    <row r="20" spans="1:36" x14ac:dyDescent="0.25">
      <c r="A20" s="3" t="s">
        <v>56</v>
      </c>
      <c r="B20" s="31"/>
      <c r="C20" s="31"/>
      <c r="D20" s="112">
        <f>E83</f>
        <v>0</v>
      </c>
      <c r="E20" s="22">
        <f>D20*E19</f>
        <v>0</v>
      </c>
      <c r="F20" s="113">
        <f>D20*F19</f>
        <v>0</v>
      </c>
      <c r="G20" s="112">
        <f>F83</f>
        <v>250951.62083333338</v>
      </c>
      <c r="H20" s="22">
        <f>G20*H19</f>
        <v>15057.097250000003</v>
      </c>
      <c r="I20" s="113">
        <f>G20*I19</f>
        <v>235894.52358333336</v>
      </c>
      <c r="J20" s="112">
        <f>G83</f>
        <v>484596.2333333334</v>
      </c>
      <c r="K20" s="22">
        <f>J20*K19</f>
        <v>29075.774000000001</v>
      </c>
      <c r="L20" s="113">
        <f>J20*L19</f>
        <v>455520.45933333336</v>
      </c>
      <c r="M20" s="112">
        <f>H83</f>
        <v>449982.21666666679</v>
      </c>
      <c r="N20" s="22">
        <f>M20*N19</f>
        <v>26998.933000000008</v>
      </c>
      <c r="O20" s="113">
        <f>M20*O19</f>
        <v>422983.28366666677</v>
      </c>
      <c r="P20" s="112">
        <f>I83</f>
        <v>415368.20000000007</v>
      </c>
      <c r="Q20" s="22">
        <f>P20*Q19</f>
        <v>24922.092000000004</v>
      </c>
      <c r="R20" s="113">
        <f>P20*R19</f>
        <v>390446.10800000007</v>
      </c>
      <c r="S20" s="112">
        <f>J83</f>
        <v>380754.18333333341</v>
      </c>
      <c r="T20" s="22">
        <f>S20*T19</f>
        <v>22845.251000000004</v>
      </c>
      <c r="U20" s="113">
        <f>S20*U19</f>
        <v>357908.93233333336</v>
      </c>
      <c r="V20" s="112">
        <f>K83</f>
        <v>346140.16666666674</v>
      </c>
      <c r="W20" s="22">
        <f>V20*W19</f>
        <v>20768.410000000003</v>
      </c>
      <c r="X20" s="113">
        <f>V20*X19</f>
        <v>325371.75666666671</v>
      </c>
      <c r="Y20" s="114">
        <f>L83</f>
        <v>311526.15000000002</v>
      </c>
      <c r="Z20" s="22">
        <f>Y20*Z19</f>
        <v>18691.569</v>
      </c>
      <c r="AA20" s="113">
        <f>Y20*AA19</f>
        <v>292834.58100000001</v>
      </c>
      <c r="AB20" s="114">
        <f>M83</f>
        <v>276912.13333333342</v>
      </c>
      <c r="AC20" s="22">
        <f>AB20*AC19</f>
        <v>16614.728000000003</v>
      </c>
      <c r="AD20" s="113">
        <f>AB20*AD19</f>
        <v>260297.40533333339</v>
      </c>
      <c r="AE20" s="114">
        <f>N83</f>
        <v>242298.11666666673</v>
      </c>
      <c r="AF20" s="22">
        <f>AE20*AF19</f>
        <v>14537.887000000002</v>
      </c>
      <c r="AG20" s="113">
        <f>AE20*AG19</f>
        <v>227760.22966666671</v>
      </c>
      <c r="AH20" s="32"/>
      <c r="AI20" s="115"/>
      <c r="AJ20" s="116"/>
    </row>
    <row r="21" spans="1:36" x14ac:dyDescent="0.25">
      <c r="A21" s="1" t="s">
        <v>57</v>
      </c>
      <c r="B21" s="51"/>
      <c r="C21" s="51"/>
      <c r="D21" s="117">
        <v>0</v>
      </c>
      <c r="E21" s="35">
        <f>D21*E19</f>
        <v>0</v>
      </c>
      <c r="F21" s="113">
        <f>D21*F19</f>
        <v>0</v>
      </c>
      <c r="G21" s="117">
        <v>0</v>
      </c>
      <c r="H21" s="35">
        <f>G21*H19</f>
        <v>0</v>
      </c>
      <c r="I21" s="113">
        <f>G21*I19</f>
        <v>0</v>
      </c>
      <c r="J21" s="117">
        <v>0</v>
      </c>
      <c r="K21" s="35">
        <f>J21*K19</f>
        <v>0</v>
      </c>
      <c r="L21" s="113">
        <f>J21*L19</f>
        <v>0</v>
      </c>
      <c r="M21" s="117">
        <v>0</v>
      </c>
      <c r="N21" s="35">
        <f>M21*N19</f>
        <v>0</v>
      </c>
      <c r="O21" s="113">
        <f>M21*O19</f>
        <v>0</v>
      </c>
      <c r="P21" s="117">
        <v>0</v>
      </c>
      <c r="Q21" s="35">
        <f>P21*Q19</f>
        <v>0</v>
      </c>
      <c r="R21" s="113">
        <f>P21*R19</f>
        <v>0</v>
      </c>
      <c r="S21" s="117">
        <v>0</v>
      </c>
      <c r="T21" s="35">
        <f>S21*T19</f>
        <v>0</v>
      </c>
      <c r="U21" s="113">
        <f>S21*U19</f>
        <v>0</v>
      </c>
      <c r="V21" s="117">
        <v>0</v>
      </c>
      <c r="W21" s="35">
        <f>V21*W19</f>
        <v>0</v>
      </c>
      <c r="X21" s="113">
        <f>V21*X19</f>
        <v>0</v>
      </c>
      <c r="Y21" s="117">
        <v>0</v>
      </c>
      <c r="Z21" s="35">
        <f>Y21*Z19</f>
        <v>0</v>
      </c>
      <c r="AA21" s="113">
        <f>Y21*AA19</f>
        <v>0</v>
      </c>
      <c r="AB21" s="117">
        <v>0</v>
      </c>
      <c r="AC21" s="35">
        <f>AB21*AC19</f>
        <v>0</v>
      </c>
      <c r="AD21" s="113">
        <f>AB21*AD19</f>
        <v>0</v>
      </c>
      <c r="AE21" s="117">
        <v>0</v>
      </c>
      <c r="AF21" s="35">
        <f>AE21*AF19</f>
        <v>0</v>
      </c>
      <c r="AG21" s="113">
        <f>AE21*AG19</f>
        <v>0</v>
      </c>
      <c r="AH21" s="117"/>
      <c r="AI21" s="35"/>
      <c r="AJ21" s="116"/>
    </row>
    <row r="22" spans="1:36" x14ac:dyDescent="0.25">
      <c r="A22" s="1" t="s">
        <v>58</v>
      </c>
      <c r="B22" s="51"/>
      <c r="C22" s="51"/>
      <c r="D22" s="117">
        <v>0</v>
      </c>
      <c r="E22" s="35">
        <f>D22*E19</f>
        <v>0</v>
      </c>
      <c r="F22" s="35">
        <f>D22*F19</f>
        <v>0</v>
      </c>
      <c r="G22" s="117">
        <v>0</v>
      </c>
      <c r="H22" s="35">
        <f>G22*H19</f>
        <v>0</v>
      </c>
      <c r="I22" s="35">
        <f>G22*I19</f>
        <v>0</v>
      </c>
      <c r="J22" s="117">
        <v>0</v>
      </c>
      <c r="K22" s="35">
        <f>J22*K19</f>
        <v>0</v>
      </c>
      <c r="L22" s="35">
        <f>J22*L19</f>
        <v>0</v>
      </c>
      <c r="M22" s="117">
        <v>0</v>
      </c>
      <c r="N22" s="35">
        <f>M22*N19</f>
        <v>0</v>
      </c>
      <c r="O22" s="35">
        <f>M22*O19</f>
        <v>0</v>
      </c>
      <c r="P22" s="117">
        <v>0</v>
      </c>
      <c r="Q22" s="35">
        <f>P22*Q19</f>
        <v>0</v>
      </c>
      <c r="R22" s="35">
        <f>P22*R19</f>
        <v>0</v>
      </c>
      <c r="S22" s="117">
        <v>0</v>
      </c>
      <c r="T22" s="35">
        <f>S22*T19</f>
        <v>0</v>
      </c>
      <c r="U22" s="35">
        <f>S22*U19</f>
        <v>0</v>
      </c>
      <c r="V22" s="117">
        <v>0</v>
      </c>
      <c r="W22" s="35">
        <f>V22*W19</f>
        <v>0</v>
      </c>
      <c r="X22" s="35">
        <f>V22*X19</f>
        <v>0</v>
      </c>
      <c r="Y22" s="117">
        <v>0</v>
      </c>
      <c r="Z22" s="35">
        <f>Y22*Z19</f>
        <v>0</v>
      </c>
      <c r="AA22" s="35">
        <f>Y22*AA19</f>
        <v>0</v>
      </c>
      <c r="AB22" s="117">
        <v>0</v>
      </c>
      <c r="AC22" s="35">
        <f>AB22*AC19</f>
        <v>0</v>
      </c>
      <c r="AD22" s="35">
        <f>AB22*AD19</f>
        <v>0</v>
      </c>
      <c r="AE22" s="117">
        <v>0</v>
      </c>
      <c r="AF22" s="35">
        <f>AE22*AF19</f>
        <v>0</v>
      </c>
      <c r="AG22" s="35">
        <f>AE22*AG19</f>
        <v>0</v>
      </c>
      <c r="AH22" s="117"/>
      <c r="AI22" s="35"/>
      <c r="AJ22" s="35"/>
    </row>
    <row r="23" spans="1:36" x14ac:dyDescent="0.25">
      <c r="A23" s="20" t="s">
        <v>59</v>
      </c>
      <c r="B23" s="54">
        <v>2020</v>
      </c>
      <c r="C23" s="54">
        <v>2025</v>
      </c>
      <c r="E23" s="35"/>
      <c r="F23" s="35"/>
      <c r="G23" s="117"/>
      <c r="H23" s="35"/>
      <c r="I23" s="35"/>
      <c r="J23" s="117"/>
      <c r="K23" s="35"/>
      <c r="L23" s="35"/>
      <c r="M23" s="117"/>
      <c r="N23" s="35"/>
      <c r="O23" s="35"/>
      <c r="P23" s="117"/>
      <c r="Q23" s="35"/>
      <c r="R23" s="35"/>
      <c r="S23" s="117"/>
      <c r="T23" s="35"/>
      <c r="U23" s="35"/>
      <c r="V23" s="117"/>
      <c r="W23" s="35"/>
      <c r="X23" s="35"/>
      <c r="Y23" s="117"/>
      <c r="Z23" s="35"/>
      <c r="AA23" s="35"/>
      <c r="AB23" s="117"/>
      <c r="AC23" s="35"/>
      <c r="AD23" s="35"/>
      <c r="AE23" s="117"/>
      <c r="AF23" s="35"/>
      <c r="AG23" s="35"/>
      <c r="AH23" s="117"/>
      <c r="AI23" s="35"/>
      <c r="AJ23" s="35"/>
    </row>
    <row r="24" spans="1:36" x14ac:dyDescent="0.25">
      <c r="A24" s="55" t="s">
        <v>60</v>
      </c>
      <c r="B24" s="118">
        <v>7.2999999999999995E-2</v>
      </c>
      <c r="C24" s="119">
        <v>7.0199999999999999E-2</v>
      </c>
      <c r="E24" s="57">
        <f>IF(AND(D$17&gt;=$B$23, D$17&lt;$C$23),(E21+E22)*$B$24,(E21+E22)*$C$24)</f>
        <v>0</v>
      </c>
      <c r="F24" s="120">
        <f>IF(AND(D$17&gt;=$B$23, D$17&lt;$C$23),(F22)*$B$24,(F22)*$C$24)</f>
        <v>0</v>
      </c>
      <c r="G24" s="59"/>
      <c r="H24" s="57">
        <f>IF(AND(G$17&gt;=$B$23, G$17&lt;$C$23),(H21+H22)*$B$24,(H21+H22)*$C$24)</f>
        <v>0</v>
      </c>
      <c r="I24" s="120">
        <f>IF(AND(G$17&gt;=$B$23, G$17&lt;$C$23),(I22)*$B$24,(I22)*$C$24)</f>
        <v>0</v>
      </c>
      <c r="J24" s="59"/>
      <c r="K24" s="57">
        <f>IF(AND(J$17&gt;=$B$23, J$17&lt;$C$23),(K21+K22)*$B$24,(K21+K22)*$C$24)</f>
        <v>0</v>
      </c>
      <c r="L24" s="120">
        <f>IF(AND(J$17&gt;=$B$23, J$17&lt;$C$23),(L22)*$B$24,(L22)*$C$24)</f>
        <v>0</v>
      </c>
      <c r="M24" s="59"/>
      <c r="N24" s="57">
        <f>IF(AND(M$17&gt;=$B$23, M$17&lt;$C$23),(N21+N22)*$B$24,(N21+N22)*$C$24)</f>
        <v>0</v>
      </c>
      <c r="O24" s="120">
        <f>IF(AND(M$17&gt;=$B$23, M$17&lt;$C$23),(O22)*$B$24,(O22)*$C$24)</f>
        <v>0</v>
      </c>
      <c r="P24" s="59"/>
      <c r="Q24" s="57">
        <f>IF(AND(P$17&gt;=$B$23, P$17&lt;$C$23),(Q21+Q22)*$B$24,(Q21+Q22)*$C$24)</f>
        <v>0</v>
      </c>
      <c r="R24" s="120">
        <f>IF(AND(P$17&gt;=$B$23, P$17&lt;$C$23),(R22)*$B$24,(R22)*$C$24)</f>
        <v>0</v>
      </c>
      <c r="S24" s="59"/>
      <c r="T24" s="57">
        <f>IF(AND(S$17&gt;=$B$23, S$17&lt;$C$23),(T21+T22)*$B$24,(T21+T22)*$C$24)</f>
        <v>0</v>
      </c>
      <c r="U24" s="120">
        <f>IF(AND(S$17&gt;=$B$23, S$17&lt;$C$23),(U22)*$B$24,(U22)*$C$24)</f>
        <v>0</v>
      </c>
      <c r="V24" s="59"/>
      <c r="W24" s="57">
        <f>IF(AND(V$17&gt;=$B$23, V$17&lt;$C$23),(W21+W22)*$B$24,(W21+W22)*$C$24)</f>
        <v>0</v>
      </c>
      <c r="X24" s="120">
        <f>IF(AND(V$17&gt;=$B$23, V$17&lt;$C$23),(X22)*$B$24,(X22)*$C$24)</f>
        <v>0</v>
      </c>
      <c r="Y24" s="59"/>
      <c r="Z24" s="57">
        <f>IF(AND(Y$17&gt;=$B$23, Y$17&lt;$C$23),(Z21+Z22)*$B$24,(Z21+Z22)*$C$24)</f>
        <v>0</v>
      </c>
      <c r="AA24" s="120">
        <f>IF(AND(Y$17&gt;=$B$23, Y$17&lt;$C$23),(AA22)*$B$24,(AA22)*$C$24)</f>
        <v>0</v>
      </c>
      <c r="AB24" s="59"/>
      <c r="AC24" s="57">
        <f>IF(AND(AB$17&gt;=$B$23, AB$17&lt;$C$23),(AC21+AC22)*$B$24,(AC21+AC22)*$C$24)</f>
        <v>0</v>
      </c>
      <c r="AD24" s="120">
        <f>IF(AND(AB$17&gt;=$B$23, AB$17&lt;$C$23),(AD22)*$B$24,(AD22)*$C$24)</f>
        <v>0</v>
      </c>
      <c r="AE24" s="59"/>
      <c r="AF24" s="57">
        <f>IF(AND(AE$17&gt;=$B$23, AE$17&lt;$C$23),(AF21+AF22)*$B$24,(AF21+AF22)*$C$24)</f>
        <v>0</v>
      </c>
      <c r="AG24" s="120">
        <f>IF(AND(AE$17&gt;=$B$23, AE$17&lt;$C$23),(AG22)*$B$24,(AG22)*$C$24)</f>
        <v>0</v>
      </c>
      <c r="AH24" s="59"/>
      <c r="AI24" s="35"/>
      <c r="AJ24" s="116"/>
    </row>
    <row r="25" spans="1:36" x14ac:dyDescent="0.25">
      <c r="A25" s="3" t="s">
        <v>61</v>
      </c>
      <c r="B25" s="1"/>
      <c r="C25" s="1"/>
      <c r="E25" s="35">
        <f>SUM(E20+E24)</f>
        <v>0</v>
      </c>
      <c r="F25" s="35">
        <f>SUM(F20+F24)</f>
        <v>0</v>
      </c>
      <c r="G25" s="1"/>
      <c r="H25" s="35">
        <f>SUM(H20+H24)</f>
        <v>15057.097250000003</v>
      </c>
      <c r="I25" s="35">
        <f>SUM(I20+I24)</f>
        <v>235894.52358333336</v>
      </c>
      <c r="J25" s="1"/>
      <c r="K25" s="35">
        <f>SUM(K20+K24)</f>
        <v>29075.774000000001</v>
      </c>
      <c r="L25" s="35">
        <f>SUM(L20+L24)</f>
        <v>455520.45933333336</v>
      </c>
      <c r="M25" s="1"/>
      <c r="N25" s="35">
        <f>SUM(N20+N24)</f>
        <v>26998.933000000008</v>
      </c>
      <c r="O25" s="35">
        <f>SUM(O20+O24)</f>
        <v>422983.28366666677</v>
      </c>
      <c r="P25" s="1"/>
      <c r="Q25" s="35">
        <f>SUM(Q20+Q24)</f>
        <v>24922.092000000004</v>
      </c>
      <c r="R25" s="35">
        <f>SUM(R20+R24)</f>
        <v>390446.10800000007</v>
      </c>
      <c r="S25" s="1"/>
      <c r="T25" s="35">
        <f>SUM(T20+T24)</f>
        <v>22845.251000000004</v>
      </c>
      <c r="U25" s="35">
        <f>SUM(U20+U24)</f>
        <v>357908.93233333336</v>
      </c>
      <c r="V25" s="1"/>
      <c r="W25" s="35">
        <f>SUM(W20+W24)</f>
        <v>20768.410000000003</v>
      </c>
      <c r="X25" s="35">
        <f>SUM(X20+X24)</f>
        <v>325371.75666666671</v>
      </c>
      <c r="Y25" s="1"/>
      <c r="Z25" s="35">
        <f>SUM(Z20+Z24)</f>
        <v>18691.569</v>
      </c>
      <c r="AA25" s="35">
        <f>SUM(AA20+AA24)</f>
        <v>292834.58100000001</v>
      </c>
      <c r="AB25" s="1"/>
      <c r="AC25" s="35">
        <f>SUM(AC20+AC24)</f>
        <v>16614.728000000003</v>
      </c>
      <c r="AD25" s="35">
        <f>SUM(AD20+AD24)</f>
        <v>260297.40533333339</v>
      </c>
      <c r="AE25" s="1"/>
      <c r="AF25" s="35">
        <f>SUM(AF20+AF24)</f>
        <v>14537.887000000002</v>
      </c>
      <c r="AG25" s="35">
        <f>SUM(AG20+AG24)</f>
        <v>227760.22966666671</v>
      </c>
      <c r="AH25" s="1"/>
      <c r="AI25" s="35"/>
      <c r="AJ25" s="35"/>
    </row>
    <row r="26" spans="1:36" x14ac:dyDescent="0.25">
      <c r="A26" s="1"/>
      <c r="B26" s="1"/>
      <c r="C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x14ac:dyDescent="0.25">
      <c r="A27" s="20" t="s">
        <v>59</v>
      </c>
      <c r="B27" s="54">
        <f>B23</f>
        <v>2020</v>
      </c>
      <c r="C27" s="54">
        <f>C23</f>
        <v>2025</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t="s">
        <v>62</v>
      </c>
      <c r="B28" s="121">
        <v>0.04</v>
      </c>
      <c r="C28" s="121">
        <v>0.04</v>
      </c>
      <c r="E28" s="35">
        <f>E25*$B$28</f>
        <v>0</v>
      </c>
      <c r="F28" s="35">
        <f>F25*$B$28</f>
        <v>0</v>
      </c>
      <c r="G28" s="31"/>
      <c r="H28" s="35">
        <f>H25*$B$28</f>
        <v>602.28389000000016</v>
      </c>
      <c r="I28" s="35">
        <f>I25*$B$28</f>
        <v>9435.780943333335</v>
      </c>
      <c r="J28" s="31"/>
      <c r="K28" s="35">
        <f>K25*$B$28</f>
        <v>1163.0309600000001</v>
      </c>
      <c r="L28" s="35">
        <f>L25*$B$28</f>
        <v>18220.818373333335</v>
      </c>
      <c r="M28" s="31"/>
      <c r="N28" s="35">
        <f>N25*$B$28</f>
        <v>1079.9573200000004</v>
      </c>
      <c r="O28" s="35">
        <f>O25*$B$28</f>
        <v>16919.33134666667</v>
      </c>
      <c r="P28" s="31"/>
      <c r="Q28" s="35">
        <f>Q25*$B$28</f>
        <v>996.88368000000014</v>
      </c>
      <c r="R28" s="35">
        <f>R25*$B$28</f>
        <v>15617.844320000004</v>
      </c>
      <c r="S28" s="31"/>
      <c r="T28" s="35">
        <f>T25*$C$28</f>
        <v>913.81004000000019</v>
      </c>
      <c r="U28" s="35">
        <f>U25*$C$28</f>
        <v>14316.357293333334</v>
      </c>
      <c r="V28" s="31"/>
      <c r="W28" s="35">
        <f>W25*$C$28</f>
        <v>830.73640000000012</v>
      </c>
      <c r="X28" s="35">
        <f>X25*$C$28</f>
        <v>13014.870266666669</v>
      </c>
      <c r="Y28" s="31"/>
      <c r="Z28" s="35">
        <f>Z25*$C$28</f>
        <v>747.66276000000005</v>
      </c>
      <c r="AA28" s="35">
        <f>AA25*$C$28</f>
        <v>11713.383240000001</v>
      </c>
      <c r="AB28" s="31"/>
      <c r="AC28" s="35">
        <f>AC25*$C$28</f>
        <v>664.58912000000009</v>
      </c>
      <c r="AD28" s="35">
        <f>AD25*$C$28</f>
        <v>10411.896213333335</v>
      </c>
      <c r="AE28" s="31"/>
      <c r="AF28" s="35">
        <f>AF25*$C$28</f>
        <v>581.51548000000014</v>
      </c>
      <c r="AG28" s="35">
        <f>AG25*$C$28</f>
        <v>9110.4091866666695</v>
      </c>
      <c r="AH28" s="31"/>
      <c r="AI28" s="35"/>
      <c r="AJ28" s="35"/>
    </row>
    <row r="29" spans="1:36" x14ac:dyDescent="0.25">
      <c r="A29" s="1" t="s">
        <v>63</v>
      </c>
      <c r="B29" s="121">
        <v>0.56000000000000005</v>
      </c>
      <c r="C29" s="121">
        <v>0.56000000000000005</v>
      </c>
      <c r="E29" s="35">
        <f>E25*$B$29</f>
        <v>0</v>
      </c>
      <c r="F29" s="35">
        <f>F25*$B$29</f>
        <v>0</v>
      </c>
      <c r="G29" s="122"/>
      <c r="H29" s="35">
        <f>H25*$B$29</f>
        <v>8431.9744600000031</v>
      </c>
      <c r="I29" s="35">
        <f>I25*$B$29</f>
        <v>132100.9332066667</v>
      </c>
      <c r="J29" s="122"/>
      <c r="K29" s="35">
        <f>K25*$B$29</f>
        <v>16282.433440000003</v>
      </c>
      <c r="L29" s="35">
        <f>L25*$B$29</f>
        <v>255091.45722666671</v>
      </c>
      <c r="M29" s="122"/>
      <c r="N29" s="35">
        <f>N25*$B$29</f>
        <v>15119.402480000006</v>
      </c>
      <c r="O29" s="35">
        <f>O25*$B$29</f>
        <v>236870.63885333342</v>
      </c>
      <c r="P29" s="122"/>
      <c r="Q29" s="35">
        <f>Q25*$B$29</f>
        <v>13956.371520000004</v>
      </c>
      <c r="R29" s="35">
        <f>R25*$B$29</f>
        <v>218649.82048000005</v>
      </c>
      <c r="S29" s="122"/>
      <c r="T29" s="35">
        <f>T25*$C$29</f>
        <v>12793.340560000004</v>
      </c>
      <c r="U29" s="35">
        <f>U25*$C$29</f>
        <v>200429.00210666671</v>
      </c>
      <c r="V29" s="122"/>
      <c r="W29" s="35">
        <f>W25*$C$29</f>
        <v>11630.309600000002</v>
      </c>
      <c r="X29" s="35">
        <f>X25*$C$29</f>
        <v>182208.18373333337</v>
      </c>
      <c r="Y29" s="122"/>
      <c r="Z29" s="35">
        <f>Z25*$C$29</f>
        <v>10467.27864</v>
      </c>
      <c r="AA29" s="35">
        <f>AA25*$C$29</f>
        <v>163987.36536000003</v>
      </c>
      <c r="AB29" s="122"/>
      <c r="AC29" s="35">
        <f>AC25*$C$29</f>
        <v>9304.2476800000022</v>
      </c>
      <c r="AD29" s="35">
        <f>AD25*$C$29</f>
        <v>145766.54698666671</v>
      </c>
      <c r="AE29" s="122"/>
      <c r="AF29" s="35">
        <f>AF25*$C$29</f>
        <v>8141.2167200000022</v>
      </c>
      <c r="AG29" s="35">
        <f>AG25*$C$29</f>
        <v>127545.72861333337</v>
      </c>
      <c r="AH29" s="122"/>
      <c r="AI29" s="35"/>
      <c r="AJ29" s="35"/>
    </row>
    <row r="30" spans="1:36" x14ac:dyDescent="0.25">
      <c r="A30" s="1" t="s">
        <v>64</v>
      </c>
      <c r="B30" s="121">
        <v>0.4</v>
      </c>
      <c r="C30" s="121">
        <v>0.4</v>
      </c>
      <c r="E30" s="35">
        <f>E25*$B$30</f>
        <v>0</v>
      </c>
      <c r="F30" s="35">
        <f>F25*$B$30</f>
        <v>0</v>
      </c>
      <c r="G30" s="123"/>
      <c r="H30" s="35">
        <f>H25*$B$30</f>
        <v>6022.8389000000016</v>
      </c>
      <c r="I30" s="35">
        <f>I25*$B$30</f>
        <v>94357.809433333343</v>
      </c>
      <c r="J30" s="123"/>
      <c r="K30" s="35">
        <f>K25*$B$30</f>
        <v>11630.309600000001</v>
      </c>
      <c r="L30" s="35">
        <f>L25*$B$30</f>
        <v>182208.18373333337</v>
      </c>
      <c r="M30" s="123"/>
      <c r="N30" s="35">
        <f>N25*$B$30</f>
        <v>10799.573200000004</v>
      </c>
      <c r="O30" s="35">
        <f>O25*$B$30</f>
        <v>169193.31346666673</v>
      </c>
      <c r="P30" s="123"/>
      <c r="Q30" s="35">
        <f>Q25*$B$30</f>
        <v>9968.8368000000028</v>
      </c>
      <c r="R30" s="35">
        <f>R25*$B$30</f>
        <v>156178.44320000004</v>
      </c>
      <c r="S30" s="123"/>
      <c r="T30" s="35">
        <f>T25*$C$30</f>
        <v>9138.1004000000012</v>
      </c>
      <c r="U30" s="35">
        <f>U25*$C$30</f>
        <v>143163.57293333334</v>
      </c>
      <c r="V30" s="123"/>
      <c r="W30" s="35">
        <f>W25*$C$30</f>
        <v>8307.3640000000014</v>
      </c>
      <c r="X30" s="35">
        <f>X25*$C$30</f>
        <v>130148.70266666669</v>
      </c>
      <c r="Y30" s="123"/>
      <c r="Z30" s="35">
        <f>Z25*$C$30</f>
        <v>7476.6275999999998</v>
      </c>
      <c r="AA30" s="35">
        <f>AA25*$C$30</f>
        <v>117133.83240000001</v>
      </c>
      <c r="AB30" s="123"/>
      <c r="AC30" s="35">
        <f>AC25*$C$30</f>
        <v>6645.8912000000018</v>
      </c>
      <c r="AD30" s="35">
        <f>AD25*$C$30</f>
        <v>104118.96213333336</v>
      </c>
      <c r="AE30" s="123"/>
      <c r="AF30" s="35">
        <f>AF25*$C$30</f>
        <v>5815.1548000000012</v>
      </c>
      <c r="AG30" s="35">
        <f>AG25*$C$30</f>
        <v>91104.091866666684</v>
      </c>
      <c r="AH30" s="122"/>
      <c r="AI30" s="35"/>
      <c r="AJ30" s="35"/>
    </row>
    <row r="31" spans="1:36" x14ac:dyDescent="0.25">
      <c r="A31" s="1"/>
      <c r="B31" s="1"/>
      <c r="C31" s="1"/>
      <c r="E31" s="124"/>
      <c r="F31" s="1"/>
      <c r="G31" s="1"/>
      <c r="H31" s="124"/>
      <c r="I31" s="1"/>
      <c r="J31" s="1"/>
      <c r="K31" s="124"/>
      <c r="L31" s="1"/>
      <c r="M31" s="1"/>
      <c r="N31" s="124"/>
      <c r="O31" s="1"/>
      <c r="P31" s="1"/>
      <c r="Q31" s="124"/>
      <c r="R31" s="1"/>
      <c r="S31" s="1"/>
      <c r="T31" s="124"/>
      <c r="U31" s="1"/>
      <c r="V31" s="1"/>
      <c r="W31" s="124"/>
      <c r="X31" s="1"/>
      <c r="Y31" s="1"/>
      <c r="Z31" s="124"/>
      <c r="AA31" s="1"/>
      <c r="AB31" s="1"/>
      <c r="AC31" s="124"/>
      <c r="AD31" s="1"/>
      <c r="AE31" s="1"/>
      <c r="AF31" s="124"/>
      <c r="AG31" s="1"/>
      <c r="AH31" s="1"/>
      <c r="AI31" s="125"/>
      <c r="AJ31" s="1"/>
    </row>
    <row r="32" spans="1:36" x14ac:dyDescent="0.25">
      <c r="A32" s="1" t="s">
        <v>65</v>
      </c>
      <c r="B32" s="119">
        <v>2.6100000000000002E-2</v>
      </c>
      <c r="C32" s="126">
        <v>5.2499999999999998E-2</v>
      </c>
      <c r="E32" s="35">
        <f t="shared" ref="E32:R34" si="0">E28*$B32</f>
        <v>0</v>
      </c>
      <c r="F32" s="35">
        <f t="shared" si="0"/>
        <v>0</v>
      </c>
      <c r="G32" s="127"/>
      <c r="H32" s="35">
        <f t="shared" si="0"/>
        <v>15.719609529000005</v>
      </c>
      <c r="I32" s="35">
        <f t="shared" si="0"/>
        <v>246.27388262100007</v>
      </c>
      <c r="J32" s="127"/>
      <c r="K32" s="35">
        <f t="shared" si="0"/>
        <v>30.355108056000002</v>
      </c>
      <c r="L32" s="35">
        <f t="shared" si="0"/>
        <v>475.56335954400009</v>
      </c>
      <c r="M32" s="127"/>
      <c r="N32" s="35">
        <f t="shared" si="0"/>
        <v>28.186886052000013</v>
      </c>
      <c r="O32" s="35">
        <f t="shared" si="0"/>
        <v>441.59454814800011</v>
      </c>
      <c r="P32" s="127"/>
      <c r="Q32" s="35">
        <f t="shared" si="0"/>
        <v>26.018664048000005</v>
      </c>
      <c r="R32" s="35">
        <f t="shared" si="0"/>
        <v>407.62573675200014</v>
      </c>
      <c r="S32" s="127"/>
      <c r="T32" s="35">
        <f t="shared" ref="T32:U34" si="1">T28*$C32</f>
        <v>47.975027100000005</v>
      </c>
      <c r="U32" s="35">
        <f t="shared" si="1"/>
        <v>751.6087579</v>
      </c>
      <c r="V32" s="127"/>
      <c r="W32" s="35">
        <f t="shared" ref="W32:X34" si="2">W28*$C32</f>
        <v>43.613661000000008</v>
      </c>
      <c r="X32" s="35">
        <f t="shared" si="2"/>
        <v>683.28068900000005</v>
      </c>
      <c r="Y32" s="127"/>
      <c r="Z32" s="35">
        <f t="shared" ref="Z32:AA34" si="3">Z28*$C32</f>
        <v>39.252294900000003</v>
      </c>
      <c r="AA32" s="35">
        <f t="shared" si="3"/>
        <v>614.95262009999999</v>
      </c>
      <c r="AB32" s="127"/>
      <c r="AC32" s="35">
        <f t="shared" ref="AC32:AD34" si="4">AC28*$C32</f>
        <v>34.890928800000005</v>
      </c>
      <c r="AD32" s="35">
        <f t="shared" si="4"/>
        <v>546.62455120000004</v>
      </c>
      <c r="AE32" s="127"/>
      <c r="AF32" s="35">
        <f t="shared" ref="AF32:AG34" si="5">AF28*$C32</f>
        <v>30.529562700000007</v>
      </c>
      <c r="AG32" s="35">
        <f t="shared" si="5"/>
        <v>478.29648230000015</v>
      </c>
      <c r="AH32" s="128"/>
      <c r="AI32" s="35"/>
      <c r="AJ32" s="35"/>
    </row>
    <row r="33" spans="1:36" x14ac:dyDescent="0.25">
      <c r="A33" s="1" t="s">
        <v>66</v>
      </c>
      <c r="B33" s="119">
        <v>3.7100000000000001E-2</v>
      </c>
      <c r="C33" s="126">
        <v>3.9547993430507078E-2</v>
      </c>
      <c r="E33" s="35">
        <f t="shared" si="0"/>
        <v>0</v>
      </c>
      <c r="F33" s="35">
        <f t="shared" si="0"/>
        <v>0</v>
      </c>
      <c r="G33" s="127"/>
      <c r="H33" s="35">
        <f t="shared" si="0"/>
        <v>312.82625246600014</v>
      </c>
      <c r="I33" s="35">
        <f t="shared" si="0"/>
        <v>4900.9446219673346</v>
      </c>
      <c r="J33" s="127"/>
      <c r="K33" s="35">
        <f t="shared" si="0"/>
        <v>604.07828062400006</v>
      </c>
      <c r="L33" s="35">
        <f t="shared" si="0"/>
        <v>9463.8930631093353</v>
      </c>
      <c r="M33" s="127"/>
      <c r="N33" s="35">
        <f t="shared" si="0"/>
        <v>560.92983200800029</v>
      </c>
      <c r="O33" s="35">
        <f t="shared" si="0"/>
        <v>8787.9007014586696</v>
      </c>
      <c r="P33" s="127"/>
      <c r="Q33" s="35">
        <f t="shared" si="0"/>
        <v>517.78138339200018</v>
      </c>
      <c r="R33" s="35">
        <f t="shared" si="0"/>
        <v>8111.908339808002</v>
      </c>
      <c r="S33" s="127"/>
      <c r="T33" s="35">
        <f t="shared" si="1"/>
        <v>505.9509484211199</v>
      </c>
      <c r="U33" s="35">
        <f t="shared" si="1"/>
        <v>7926.5648585975441</v>
      </c>
      <c r="V33" s="127"/>
      <c r="W33" s="35">
        <f t="shared" si="2"/>
        <v>459.95540765556348</v>
      </c>
      <c r="X33" s="35">
        <f t="shared" si="2"/>
        <v>7205.9680532704942</v>
      </c>
      <c r="Y33" s="127"/>
      <c r="Z33" s="35">
        <f t="shared" si="3"/>
        <v>413.95986689000711</v>
      </c>
      <c r="AA33" s="35">
        <f t="shared" si="3"/>
        <v>6485.3712479434453</v>
      </c>
      <c r="AB33" s="127"/>
      <c r="AC33" s="35">
        <f t="shared" si="4"/>
        <v>367.96432612445079</v>
      </c>
      <c r="AD33" s="35">
        <f t="shared" si="4"/>
        <v>5764.7744426163963</v>
      </c>
      <c r="AE33" s="127"/>
      <c r="AF33" s="35">
        <f t="shared" si="5"/>
        <v>321.96878535889448</v>
      </c>
      <c r="AG33" s="35">
        <f t="shared" si="5"/>
        <v>5044.1776372893464</v>
      </c>
      <c r="AH33" s="128"/>
      <c r="AI33" s="35"/>
      <c r="AJ33" s="35"/>
    </row>
    <row r="34" spans="1:36" x14ac:dyDescent="0.25">
      <c r="A34" s="1" t="s">
        <v>67</v>
      </c>
      <c r="B34" s="118">
        <v>8.5199999999999998E-2</v>
      </c>
      <c r="C34" s="118">
        <v>9.3600000000000003E-2</v>
      </c>
      <c r="E34" s="35">
        <f t="shared" si="0"/>
        <v>0</v>
      </c>
      <c r="F34" s="35">
        <f t="shared" si="0"/>
        <v>0</v>
      </c>
      <c r="G34" s="127"/>
      <c r="H34" s="35">
        <f t="shared" si="0"/>
        <v>513.14587428000016</v>
      </c>
      <c r="I34" s="35">
        <f t="shared" si="0"/>
        <v>8039.2853637200005</v>
      </c>
      <c r="J34" s="127"/>
      <c r="K34" s="35">
        <f t="shared" si="0"/>
        <v>990.90237792000005</v>
      </c>
      <c r="L34" s="35">
        <f t="shared" si="0"/>
        <v>15524.137254080002</v>
      </c>
      <c r="M34" s="127"/>
      <c r="N34" s="35">
        <f t="shared" si="0"/>
        <v>920.12363664000031</v>
      </c>
      <c r="O34" s="35">
        <f t="shared" si="0"/>
        <v>14415.270307360006</v>
      </c>
      <c r="P34" s="127"/>
      <c r="Q34" s="35">
        <f t="shared" si="0"/>
        <v>849.34489536000024</v>
      </c>
      <c r="R34" s="35">
        <f t="shared" si="0"/>
        <v>13306.403360640003</v>
      </c>
      <c r="S34" s="127"/>
      <c r="T34" s="35">
        <f t="shared" si="1"/>
        <v>855.3261974400001</v>
      </c>
      <c r="U34" s="35">
        <f t="shared" si="1"/>
        <v>13400.110426560001</v>
      </c>
      <c r="V34" s="127"/>
      <c r="W34" s="35">
        <f t="shared" si="2"/>
        <v>777.56927040000016</v>
      </c>
      <c r="X34" s="35">
        <f t="shared" si="2"/>
        <v>12181.918569600002</v>
      </c>
      <c r="Y34" s="127"/>
      <c r="Z34" s="35">
        <f t="shared" si="3"/>
        <v>699.81234336</v>
      </c>
      <c r="AA34" s="35">
        <f t="shared" si="3"/>
        <v>10963.726712640002</v>
      </c>
      <c r="AB34" s="127"/>
      <c r="AC34" s="35">
        <f t="shared" si="4"/>
        <v>622.05541632000018</v>
      </c>
      <c r="AD34" s="35">
        <f t="shared" si="4"/>
        <v>9745.5348556800036</v>
      </c>
      <c r="AE34" s="127"/>
      <c r="AF34" s="35">
        <f t="shared" si="5"/>
        <v>544.29848928000013</v>
      </c>
      <c r="AG34" s="35">
        <f t="shared" si="5"/>
        <v>8527.3429987200016</v>
      </c>
      <c r="AH34" s="128"/>
      <c r="AI34" s="35"/>
      <c r="AJ34" s="35"/>
    </row>
    <row r="35" spans="1:36" x14ac:dyDescent="0.25">
      <c r="A35" s="65" t="s">
        <v>68</v>
      </c>
      <c r="B35" s="1"/>
      <c r="C35" s="1"/>
      <c r="D35" s="1"/>
      <c r="E35" s="66">
        <f>SUM(E32:E34)</f>
        <v>0</v>
      </c>
      <c r="F35" s="66">
        <f>SUM(F32:F34)</f>
        <v>0</v>
      </c>
      <c r="G35" s="1"/>
      <c r="H35" s="66">
        <f>SUM(H32:H34)</f>
        <v>841.69173627500027</v>
      </c>
      <c r="I35" s="66">
        <f>SUM(I32:I34)</f>
        <v>13186.503868308335</v>
      </c>
      <c r="J35" s="1"/>
      <c r="K35" s="66">
        <f>SUM(K32:K34)</f>
        <v>1625.3357666000002</v>
      </c>
      <c r="L35" s="66">
        <f>SUM(L32:L34)</f>
        <v>25463.593676733337</v>
      </c>
      <c r="M35" s="1"/>
      <c r="N35" s="66">
        <f>SUM(N32:N34)</f>
        <v>1509.2403547000006</v>
      </c>
      <c r="O35" s="66">
        <f>SUM(O32:O34)</f>
        <v>23644.765556966675</v>
      </c>
      <c r="P35" s="1"/>
      <c r="Q35" s="66">
        <f>SUM(Q32:Q34)</f>
        <v>1393.1449428000005</v>
      </c>
      <c r="R35" s="66">
        <f>SUM(R32:R34)</f>
        <v>21825.937437200002</v>
      </c>
      <c r="S35" s="1"/>
      <c r="T35" s="66">
        <f>SUM(T32:T34)</f>
        <v>1409.2521729611199</v>
      </c>
      <c r="U35" s="66">
        <f>SUM(U32:U34)</f>
        <v>22078.284043057545</v>
      </c>
      <c r="V35" s="1"/>
      <c r="W35" s="66">
        <f>SUM(W32:W34)</f>
        <v>1281.1383390555636</v>
      </c>
      <c r="X35" s="66">
        <f>SUM(X32:X34)</f>
        <v>20071.167311870497</v>
      </c>
      <c r="Y35" s="1"/>
      <c r="Z35" s="66">
        <f>SUM(Z32:Z34)</f>
        <v>1153.0245051500071</v>
      </c>
      <c r="AA35" s="66">
        <f>SUM(AA32:AA34)</f>
        <v>18064.050580683448</v>
      </c>
      <c r="AB35" s="1"/>
      <c r="AC35" s="66">
        <f>SUM(AC32:AC34)</f>
        <v>1024.9106712444509</v>
      </c>
      <c r="AD35" s="66">
        <f>SUM(AD32:AD34)</f>
        <v>16056.933849496399</v>
      </c>
      <c r="AE35" s="1"/>
      <c r="AF35" s="66">
        <f>SUM(AF32:AF34)</f>
        <v>896.79683733889465</v>
      </c>
      <c r="AG35" s="66">
        <f>SUM(AG32:AG34)</f>
        <v>14049.817118309347</v>
      </c>
      <c r="AH35" s="1"/>
      <c r="AI35" s="35"/>
      <c r="AJ35" s="35"/>
    </row>
    <row r="36" spans="1:3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x14ac:dyDescent="0.25">
      <c r="A37" s="1" t="s">
        <v>69</v>
      </c>
      <c r="B37" s="1"/>
      <c r="C37" s="1"/>
      <c r="D37" s="1"/>
      <c r="E37" s="67">
        <f>E21+E22</f>
        <v>0</v>
      </c>
      <c r="F37" s="35">
        <f>F22</f>
        <v>0</v>
      </c>
      <c r="G37" s="1"/>
      <c r="H37" s="67">
        <f>H21+H22</f>
        <v>0</v>
      </c>
      <c r="I37" s="35">
        <f>I22</f>
        <v>0</v>
      </c>
      <c r="J37" s="1"/>
      <c r="K37" s="67">
        <f>K21+K22</f>
        <v>0</v>
      </c>
      <c r="L37" s="35">
        <f>L22</f>
        <v>0</v>
      </c>
      <c r="M37" s="1"/>
      <c r="N37" s="67">
        <f>N21+N22</f>
        <v>0</v>
      </c>
      <c r="O37" s="35">
        <f>O22</f>
        <v>0</v>
      </c>
      <c r="P37" s="1"/>
      <c r="Q37" s="67">
        <f>Q21+Q22</f>
        <v>0</v>
      </c>
      <c r="R37" s="35">
        <f>R22</f>
        <v>0</v>
      </c>
      <c r="S37" s="1"/>
      <c r="T37" s="67">
        <f>T21+T22</f>
        <v>0</v>
      </c>
      <c r="U37" s="35">
        <f>U22</f>
        <v>0</v>
      </c>
      <c r="V37" s="1"/>
      <c r="W37" s="67">
        <f>W21+W22</f>
        <v>0</v>
      </c>
      <c r="X37" s="35">
        <f>X22</f>
        <v>0</v>
      </c>
      <c r="Y37" s="1"/>
      <c r="Z37" s="67">
        <f>Z21+Z22</f>
        <v>0</v>
      </c>
      <c r="AA37" s="35">
        <f>AA22</f>
        <v>0</v>
      </c>
      <c r="AB37" s="1"/>
      <c r="AC37" s="67">
        <f>AC21+AC22</f>
        <v>0</v>
      </c>
      <c r="AD37" s="35">
        <f>AD22</f>
        <v>0</v>
      </c>
      <c r="AE37" s="1"/>
      <c r="AF37" s="67">
        <f>AF21+AF22</f>
        <v>0</v>
      </c>
      <c r="AG37" s="35">
        <f>AG22</f>
        <v>0</v>
      </c>
      <c r="AH37" s="1"/>
      <c r="AI37" s="67"/>
      <c r="AJ37" s="35"/>
    </row>
    <row r="38" spans="1:36" x14ac:dyDescent="0.25">
      <c r="A38" s="1" t="s">
        <v>70</v>
      </c>
      <c r="B38" s="37"/>
      <c r="C38" s="37"/>
      <c r="D38" s="22">
        <f>+E77+E78</f>
        <v>0</v>
      </c>
      <c r="E38" s="35">
        <f>D38*E$19</f>
        <v>0</v>
      </c>
      <c r="F38" s="35">
        <f>D38*F$19</f>
        <v>0</v>
      </c>
      <c r="G38" s="22">
        <f>+F77+F78</f>
        <v>17307.008333333339</v>
      </c>
      <c r="H38" s="35">
        <f>G38*H$19</f>
        <v>1038.4205000000002</v>
      </c>
      <c r="I38" s="35">
        <f>G38*I$19</f>
        <v>16268.587833333337</v>
      </c>
      <c r="J38" s="22">
        <f>+G77+G78</f>
        <v>34614.016666666677</v>
      </c>
      <c r="K38" s="35">
        <f>J38*K$19</f>
        <v>2076.8410000000003</v>
      </c>
      <c r="L38" s="35">
        <f>J38*L$19</f>
        <v>32537.175666666673</v>
      </c>
      <c r="M38" s="22">
        <f>+H77+H78</f>
        <v>34614.016666666677</v>
      </c>
      <c r="N38" s="35">
        <f>M38*N$19</f>
        <v>2076.8410000000003</v>
      </c>
      <c r="O38" s="35">
        <f>M38*O$19</f>
        <v>32537.175666666673</v>
      </c>
      <c r="P38" s="22">
        <f>+I77+I78</f>
        <v>34614.016666666677</v>
      </c>
      <c r="Q38" s="35">
        <f>P38*Q$19</f>
        <v>2076.8410000000003</v>
      </c>
      <c r="R38" s="35">
        <f>P38*R$19</f>
        <v>32537.175666666673</v>
      </c>
      <c r="S38" s="22">
        <f>+J77+J78</f>
        <v>34614.016666666677</v>
      </c>
      <c r="T38" s="35">
        <f>S38*T$19</f>
        <v>2076.8410000000003</v>
      </c>
      <c r="U38" s="35">
        <f>S38*U$19</f>
        <v>32537.175666666673</v>
      </c>
      <c r="V38" s="22">
        <f>+K77+K78</f>
        <v>34614.016666666677</v>
      </c>
      <c r="W38" s="35">
        <f>V38*W$19</f>
        <v>2076.8410000000003</v>
      </c>
      <c r="X38" s="35">
        <f>V38*X$19</f>
        <v>32537.175666666673</v>
      </c>
      <c r="Y38" s="22">
        <f>+L77+L78</f>
        <v>34614.016666666677</v>
      </c>
      <c r="Z38" s="35">
        <f>Y38*Z$19</f>
        <v>2076.8410000000003</v>
      </c>
      <c r="AA38" s="35">
        <f>Y38*AA$19</f>
        <v>32537.175666666673</v>
      </c>
      <c r="AB38" s="22">
        <f>+M77+M78</f>
        <v>34614.016666666677</v>
      </c>
      <c r="AC38" s="35">
        <f>AB38*AC$19</f>
        <v>2076.8410000000003</v>
      </c>
      <c r="AD38" s="35">
        <f>AB38*AD$19</f>
        <v>32537.175666666673</v>
      </c>
      <c r="AE38" s="22">
        <f>+N77+N78</f>
        <v>34614.016666666677</v>
      </c>
      <c r="AF38" s="35">
        <f>AE38*AF$19</f>
        <v>2076.8410000000003</v>
      </c>
      <c r="AG38" s="35">
        <f>AE38*AG$19</f>
        <v>32537.175666666673</v>
      </c>
      <c r="AH38" s="115"/>
      <c r="AI38" s="35"/>
      <c r="AJ38" s="35"/>
    </row>
    <row r="39" spans="1:36" x14ac:dyDescent="0.25">
      <c r="A39" s="1" t="s">
        <v>71</v>
      </c>
      <c r="B39" s="37"/>
      <c r="C39" s="37"/>
      <c r="D39" s="1"/>
      <c r="E39" s="22">
        <f>+E66</f>
        <v>0</v>
      </c>
      <c r="F39" s="22">
        <f>+F66</f>
        <v>0</v>
      </c>
      <c r="G39" s="1"/>
      <c r="H39" s="22">
        <f>+H66</f>
        <v>-788.41913988544229</v>
      </c>
      <c r="I39" s="22">
        <f>+I66</f>
        <v>-12351.899858205261</v>
      </c>
      <c r="J39" s="1"/>
      <c r="K39" s="22">
        <f>+K66</f>
        <v>315.33171388952388</v>
      </c>
      <c r="L39" s="22">
        <f>+L66</f>
        <v>4940.196850935874</v>
      </c>
      <c r="M39" s="1"/>
      <c r="N39" s="22">
        <f>+N66</f>
        <v>353.07088177523821</v>
      </c>
      <c r="O39" s="22">
        <f>+O66</f>
        <v>5531.4438144787309</v>
      </c>
      <c r="P39" s="1"/>
      <c r="Q39" s="22">
        <f>+Q66</f>
        <v>385.74940695780134</v>
      </c>
      <c r="R39" s="22">
        <f>+R66</f>
        <v>6043.4073756722219</v>
      </c>
      <c r="S39" s="1"/>
      <c r="T39" s="22">
        <f>+T66</f>
        <v>441.44753063632282</v>
      </c>
      <c r="U39" s="22">
        <f>+U66</f>
        <v>6916.0113133023933</v>
      </c>
      <c r="V39" s="37"/>
      <c r="W39" s="22">
        <f>+W66</f>
        <v>462.67099202232583</v>
      </c>
      <c r="X39" s="22">
        <f>+X66</f>
        <v>7248.5122083497727</v>
      </c>
      <c r="Y39" s="37"/>
      <c r="Z39" s="22">
        <f>+Z66</f>
        <v>479.95379166309755</v>
      </c>
      <c r="AA39" s="22">
        <f>+AA66</f>
        <v>7519.2760693885284</v>
      </c>
      <c r="AB39" s="37"/>
      <c r="AC39" s="22">
        <f>+AC66</f>
        <v>493.61118249825665</v>
      </c>
      <c r="AD39" s="22">
        <f>+AD66</f>
        <v>7733.2418591393562</v>
      </c>
      <c r="AE39" s="37"/>
      <c r="AF39" s="22">
        <f>+AF66</f>
        <v>503.93319723225187</v>
      </c>
      <c r="AG39" s="22">
        <f>+AG66</f>
        <v>7894.9534233052809</v>
      </c>
      <c r="AH39" s="37"/>
      <c r="AI39" s="115"/>
      <c r="AJ39" s="115"/>
    </row>
    <row r="40" spans="1:3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5.75" thickBot="1" x14ac:dyDescent="0.3">
      <c r="A41" s="3" t="s">
        <v>72</v>
      </c>
      <c r="B41" s="1"/>
      <c r="C41" s="1"/>
      <c r="D41" s="1"/>
      <c r="E41" s="68">
        <f>SUM(E35:E39)</f>
        <v>0</v>
      </c>
      <c r="F41" s="68">
        <f>SUM(F35:F39)</f>
        <v>0</v>
      </c>
      <c r="G41" s="1"/>
      <c r="H41" s="68">
        <f>SUM(H35:H39)</f>
        <v>1091.6930963895581</v>
      </c>
      <c r="I41" s="68">
        <f>SUM(I35:I39)</f>
        <v>17103.191843436412</v>
      </c>
      <c r="J41" s="1"/>
      <c r="K41" s="68">
        <f>SUM(K35:K39)</f>
        <v>4017.5084804895246</v>
      </c>
      <c r="L41" s="68">
        <f>SUM(L35:L39)</f>
        <v>62940.966194335881</v>
      </c>
      <c r="M41" s="1"/>
      <c r="N41" s="68">
        <f>SUM(N35:N39)</f>
        <v>3939.1522364752391</v>
      </c>
      <c r="O41" s="68">
        <f>SUM(O35:O39)</f>
        <v>61713.385038112072</v>
      </c>
      <c r="P41" s="1"/>
      <c r="Q41" s="68">
        <f>SUM(Q35:Q39)</f>
        <v>3855.7353497578024</v>
      </c>
      <c r="R41" s="68">
        <f>SUM(R35:R39)</f>
        <v>60406.5204795389</v>
      </c>
      <c r="S41" s="1"/>
      <c r="T41" s="68">
        <f>SUM(T35:T39)</f>
        <v>3927.5407035974431</v>
      </c>
      <c r="U41" s="68">
        <f>SUM(U35:U39)</f>
        <v>61531.471023026614</v>
      </c>
      <c r="V41" s="1"/>
      <c r="W41" s="68">
        <f>SUM(W35:W39)</f>
        <v>3820.6503310778899</v>
      </c>
      <c r="X41" s="68">
        <f>SUM(X35:X39)</f>
        <v>59856.85518688694</v>
      </c>
      <c r="Y41" s="1"/>
      <c r="Z41" s="68">
        <f>SUM(Z35:Z39)</f>
        <v>3709.8192968131048</v>
      </c>
      <c r="AA41" s="68">
        <f>SUM(AA35:AA39)</f>
        <v>58120.502316738646</v>
      </c>
      <c r="AB41" s="1"/>
      <c r="AC41" s="68">
        <f>SUM(AC35:AC39)</f>
        <v>3595.362853742708</v>
      </c>
      <c r="AD41" s="68">
        <f>SUM(AD35:AD39)</f>
        <v>56327.351375302431</v>
      </c>
      <c r="AE41" s="1"/>
      <c r="AF41" s="68">
        <f>SUM(AF35:AF39)</f>
        <v>3477.5710345711473</v>
      </c>
      <c r="AG41" s="68">
        <f>SUM(AG35:AG39)</f>
        <v>54481.946208281304</v>
      </c>
      <c r="AH41" s="1"/>
      <c r="AI41" s="35"/>
      <c r="AJ41" s="35"/>
    </row>
    <row r="42" spans="1:36" x14ac:dyDescent="0.25">
      <c r="A42" s="1"/>
      <c r="B42" s="69"/>
      <c r="C42" s="69"/>
      <c r="D42" s="1"/>
      <c r="E42" s="35"/>
      <c r="F42" s="35"/>
      <c r="G42" s="1"/>
      <c r="H42" s="35"/>
      <c r="I42" s="35"/>
      <c r="J42" s="1"/>
      <c r="K42" s="35"/>
      <c r="L42" s="35"/>
      <c r="M42" s="1"/>
      <c r="N42" s="35"/>
      <c r="O42" s="35"/>
      <c r="P42" s="1"/>
      <c r="Q42" s="35"/>
      <c r="R42" s="35"/>
      <c r="S42" s="1"/>
      <c r="T42" s="35"/>
      <c r="U42" s="35"/>
      <c r="V42" s="1"/>
      <c r="W42" s="35"/>
      <c r="X42" s="35"/>
      <c r="Y42" s="1"/>
      <c r="Z42" s="35"/>
      <c r="AA42" s="35"/>
      <c r="AB42" s="1"/>
      <c r="AC42" s="35"/>
      <c r="AD42" s="35"/>
      <c r="AE42" s="1"/>
      <c r="AF42" s="35"/>
      <c r="AG42" s="35"/>
      <c r="AH42" s="1"/>
      <c r="AI42" s="35"/>
      <c r="AJ42" s="35"/>
    </row>
    <row r="43" spans="1:36" x14ac:dyDescent="0.25">
      <c r="A43" s="1"/>
      <c r="B43" s="70"/>
      <c r="C43" s="70"/>
      <c r="D43" s="1"/>
      <c r="E43" s="35"/>
      <c r="F43" s="1"/>
      <c r="G43" s="1"/>
      <c r="H43" s="35"/>
      <c r="I43" s="1"/>
      <c r="J43" s="1"/>
      <c r="K43" s="35"/>
      <c r="L43" s="1"/>
      <c r="M43" s="1"/>
      <c r="N43" s="35"/>
      <c r="O43" s="1"/>
      <c r="P43" s="1"/>
      <c r="Q43" s="35"/>
      <c r="R43" s="1"/>
      <c r="S43" s="1"/>
      <c r="T43" s="35"/>
      <c r="U43" s="1"/>
      <c r="V43" s="35"/>
      <c r="W43" s="1"/>
      <c r="X43" s="35"/>
      <c r="Y43" s="35"/>
      <c r="Z43" s="1"/>
      <c r="AA43" s="35"/>
      <c r="AB43" s="35"/>
      <c r="AC43" s="1"/>
      <c r="AD43" s="35"/>
      <c r="AE43" s="35"/>
      <c r="AF43" s="1"/>
      <c r="AG43" s="35"/>
      <c r="AH43" s="35"/>
      <c r="AI43" s="1"/>
      <c r="AJ43" s="35"/>
    </row>
    <row r="44" spans="1:36" x14ac:dyDescent="0.25">
      <c r="A44" s="1" t="s">
        <v>73</v>
      </c>
      <c r="B44" s="70"/>
      <c r="C44" s="70"/>
      <c r="D44" s="1"/>
      <c r="E44" s="35"/>
      <c r="F44" s="66">
        <f>F41</f>
        <v>0</v>
      </c>
      <c r="G44" s="1"/>
      <c r="H44" s="35"/>
      <c r="I44" s="66">
        <f>I41</f>
        <v>17103.191843436412</v>
      </c>
      <c r="J44" s="1"/>
      <c r="K44" s="35"/>
      <c r="L44" s="66">
        <f>L41</f>
        <v>62940.966194335881</v>
      </c>
      <c r="M44" s="1"/>
      <c r="N44" s="35"/>
      <c r="O44" s="66">
        <f>O41</f>
        <v>61713.385038112072</v>
      </c>
      <c r="P44" s="1"/>
      <c r="Q44" s="35"/>
      <c r="R44" s="66">
        <f>R41</f>
        <v>60406.5204795389</v>
      </c>
      <c r="S44" s="1"/>
      <c r="T44" s="35"/>
      <c r="U44" s="66">
        <f>U41</f>
        <v>61531.471023026614</v>
      </c>
      <c r="V44" s="35"/>
      <c r="W44" s="1"/>
      <c r="X44" s="66">
        <f>X41</f>
        <v>59856.85518688694</v>
      </c>
      <c r="Y44" s="35"/>
      <c r="Z44" s="1"/>
      <c r="AA44" s="66">
        <f>AA41</f>
        <v>58120.502316738646</v>
      </c>
      <c r="AB44" s="35"/>
      <c r="AC44" s="1"/>
      <c r="AD44" s="66">
        <f>AD41</f>
        <v>56327.351375302431</v>
      </c>
      <c r="AE44" s="35"/>
      <c r="AF44" s="1"/>
      <c r="AG44" s="66">
        <f>AG41</f>
        <v>54481.946208281304</v>
      </c>
      <c r="AH44" s="35"/>
      <c r="AI44" s="1"/>
      <c r="AJ44" s="35"/>
    </row>
    <row r="45" spans="1:36" x14ac:dyDescent="0.25">
      <c r="A45" s="1"/>
      <c r="B45" s="129"/>
      <c r="C45" s="129"/>
      <c r="D45" s="1"/>
      <c r="E45" s="73"/>
      <c r="F45" s="1"/>
      <c r="G45" s="1"/>
      <c r="H45" s="73"/>
      <c r="I45" s="1"/>
      <c r="J45" s="1"/>
      <c r="K45" s="73"/>
      <c r="L45" s="1"/>
      <c r="M45" s="1"/>
      <c r="N45" s="73"/>
      <c r="O45" s="1"/>
      <c r="P45" s="1"/>
      <c r="Q45" s="73"/>
      <c r="R45" s="1"/>
      <c r="S45" s="1"/>
      <c r="T45" s="73"/>
      <c r="U45" s="1"/>
      <c r="V45" s="1"/>
      <c r="W45" s="74"/>
      <c r="X45" s="1"/>
      <c r="Y45" s="1"/>
      <c r="Z45" s="74"/>
      <c r="AA45" s="1"/>
      <c r="AB45" s="1"/>
      <c r="AC45" s="74"/>
      <c r="AD45" s="1"/>
      <c r="AE45" s="1"/>
      <c r="AF45" s="74"/>
      <c r="AG45" s="1"/>
      <c r="AH45" s="1"/>
      <c r="AI45" s="74"/>
      <c r="AJ45" s="1"/>
    </row>
    <row r="46" spans="1:36" x14ac:dyDescent="0.25">
      <c r="A46" s="1" t="s">
        <v>74</v>
      </c>
      <c r="B46" s="1"/>
      <c r="C46" s="1"/>
      <c r="D46" s="22"/>
      <c r="E46" s="22"/>
      <c r="F46" s="66">
        <f>F44/12</f>
        <v>0</v>
      </c>
      <c r="G46" s="22"/>
      <c r="H46" s="22"/>
      <c r="I46" s="66">
        <f>I44/12</f>
        <v>1425.2659869530344</v>
      </c>
      <c r="J46" s="22"/>
      <c r="K46" s="22"/>
      <c r="L46" s="66">
        <f>L44/12</f>
        <v>5245.0805161946564</v>
      </c>
      <c r="M46" s="22"/>
      <c r="N46" s="22"/>
      <c r="O46" s="66">
        <f>O44/12</f>
        <v>5142.782086509339</v>
      </c>
      <c r="P46" s="22"/>
      <c r="Q46" s="22"/>
      <c r="R46" s="66">
        <f>R44/12</f>
        <v>5033.8767066282417</v>
      </c>
      <c r="S46" s="22"/>
      <c r="T46" s="22"/>
      <c r="U46" s="66">
        <f>U44/12</f>
        <v>5127.6225852522175</v>
      </c>
      <c r="V46" s="22"/>
      <c r="W46" s="1"/>
      <c r="X46" s="66">
        <f>X44/12</f>
        <v>4988.0712655739117</v>
      </c>
      <c r="Y46" s="22"/>
      <c r="Z46" s="1"/>
      <c r="AA46" s="66">
        <f>AA44/12</f>
        <v>4843.3751930615535</v>
      </c>
      <c r="AB46" s="22"/>
      <c r="AC46" s="1"/>
      <c r="AD46" s="66">
        <f>AD44/12</f>
        <v>4693.9459479418692</v>
      </c>
      <c r="AE46" s="22"/>
      <c r="AF46" s="1"/>
      <c r="AG46" s="66">
        <f>AG44/12</f>
        <v>4540.162184023442</v>
      </c>
      <c r="AH46" s="115"/>
      <c r="AI46" s="1"/>
      <c r="AJ46" s="35"/>
    </row>
    <row r="47" spans="1:36" x14ac:dyDescent="0.25">
      <c r="A47" s="3"/>
      <c r="B47" s="1"/>
      <c r="C47" s="1"/>
      <c r="D47" s="1"/>
      <c r="E47" s="1"/>
      <c r="F47" s="1"/>
      <c r="G47" s="1"/>
      <c r="H47" s="1"/>
      <c r="I47" s="1"/>
      <c r="J47" s="1"/>
      <c r="K47" s="1"/>
      <c r="L47" s="1"/>
      <c r="M47" s="1"/>
      <c r="N47" s="1"/>
      <c r="O47" s="1"/>
      <c r="P47" s="1"/>
      <c r="Q47" s="1"/>
      <c r="R47" s="22"/>
      <c r="S47" s="22"/>
      <c r="T47" s="22"/>
      <c r="U47" s="75"/>
      <c r="V47" s="22"/>
      <c r="W47" s="1"/>
      <c r="X47" s="22"/>
      <c r="Y47" s="22"/>
      <c r="Z47" s="1"/>
      <c r="AA47" s="1"/>
      <c r="AB47" s="22"/>
      <c r="AC47" s="1"/>
      <c r="AD47" s="22"/>
      <c r="AE47" s="22"/>
      <c r="AF47" s="1"/>
      <c r="AG47" s="1"/>
      <c r="AH47" s="115"/>
      <c r="AI47" s="1"/>
      <c r="AJ47" s="1"/>
    </row>
    <row r="48" spans="1:36" ht="12.75" customHeight="1" x14ac:dyDescent="0.25">
      <c r="A48" s="188" t="s">
        <v>75</v>
      </c>
      <c r="B48" s="188"/>
      <c r="C48" s="188"/>
      <c r="D48" s="188"/>
      <c r="E48" s="188"/>
      <c r="F48" s="188"/>
      <c r="G48" s="188"/>
      <c r="H48" s="188"/>
      <c r="I48" s="188"/>
      <c r="J48" s="188"/>
      <c r="K48" s="188"/>
      <c r="L48" s="188"/>
      <c r="M48" s="188"/>
      <c r="N48" s="188"/>
      <c r="O48" s="188"/>
      <c r="P48" s="188"/>
      <c r="Q48" s="76"/>
      <c r="R48" s="76"/>
      <c r="S48" s="76"/>
      <c r="T48" s="76"/>
      <c r="U48" s="76"/>
      <c r="V48" s="76"/>
      <c r="W48" s="76"/>
      <c r="X48" s="76"/>
      <c r="Y48" s="76"/>
      <c r="Z48" s="76"/>
      <c r="AA48" s="76"/>
      <c r="AB48" s="1"/>
      <c r="AC48" s="1"/>
      <c r="AD48" s="1"/>
      <c r="AE48" s="1"/>
      <c r="AF48" s="1"/>
      <c r="AG48" s="1"/>
      <c r="AH48" s="1"/>
      <c r="AI48" s="1"/>
      <c r="AJ48" s="1"/>
    </row>
    <row r="49" spans="1:36" ht="73.5" customHeight="1" x14ac:dyDescent="0.25">
      <c r="A49" s="188"/>
      <c r="B49" s="188"/>
      <c r="C49" s="188"/>
      <c r="D49" s="188"/>
      <c r="E49" s="188"/>
      <c r="F49" s="188"/>
      <c r="G49" s="188"/>
      <c r="H49" s="188"/>
      <c r="I49" s="188"/>
      <c r="J49" s="188"/>
      <c r="K49" s="188"/>
      <c r="L49" s="188"/>
      <c r="M49" s="188"/>
      <c r="N49" s="188"/>
      <c r="O49" s="188"/>
      <c r="P49" s="188"/>
      <c r="Q49" s="76"/>
      <c r="R49" s="76"/>
      <c r="S49" s="76"/>
      <c r="T49" s="76"/>
      <c r="U49" s="76"/>
      <c r="V49" s="76"/>
      <c r="W49" s="76"/>
      <c r="X49" s="76"/>
      <c r="Y49" s="76"/>
      <c r="Z49" s="76"/>
      <c r="AA49" s="76"/>
      <c r="AB49" s="1"/>
      <c r="AC49" s="1"/>
      <c r="AD49" s="1"/>
      <c r="AE49" s="1"/>
      <c r="AF49" s="1"/>
      <c r="AG49" s="1"/>
      <c r="AH49" s="1"/>
      <c r="AI49" s="1"/>
      <c r="AJ49" s="1"/>
    </row>
    <row r="50" spans="1:36" ht="15" customHeight="1" x14ac:dyDescent="0.25">
      <c r="A50" s="77" t="s">
        <v>76</v>
      </c>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1"/>
      <c r="AC50" s="1"/>
      <c r="AD50" s="1"/>
      <c r="AE50" s="1"/>
      <c r="AF50" s="1"/>
      <c r="AG50" s="1"/>
      <c r="AH50" s="1"/>
      <c r="AI50" s="1"/>
      <c r="AJ50" s="1"/>
    </row>
    <row r="51" spans="1:36" x14ac:dyDescent="0.25">
      <c r="A51" s="189"/>
      <c r="B51" s="189"/>
      <c r="C51" s="3"/>
      <c r="D51" s="3"/>
      <c r="E51" s="1"/>
      <c r="F51" s="1"/>
      <c r="G51" s="1"/>
      <c r="H51" s="1"/>
      <c r="I51" s="1"/>
      <c r="J51" s="1"/>
      <c r="K51" s="1"/>
      <c r="L51" s="1"/>
      <c r="M51" s="1"/>
      <c r="N51" s="1"/>
      <c r="O51" s="1"/>
      <c r="P51" s="1"/>
      <c r="Q51" s="1"/>
      <c r="R51" s="44"/>
      <c r="S51" s="44"/>
      <c r="T51" s="44"/>
      <c r="U51" s="44"/>
      <c r="V51" s="1"/>
      <c r="W51" s="1"/>
      <c r="X51" s="1"/>
      <c r="Y51" s="1"/>
      <c r="Z51" s="1"/>
      <c r="AA51" s="1"/>
      <c r="AB51" s="1"/>
      <c r="AC51" s="1"/>
      <c r="AD51" s="1"/>
      <c r="AE51" s="1"/>
      <c r="AF51" s="1"/>
      <c r="AG51" s="1"/>
      <c r="AH51" s="1"/>
      <c r="AI51" s="1"/>
      <c r="AJ51" s="1"/>
    </row>
    <row r="52" spans="1:36" ht="16.5" thickBot="1" x14ac:dyDescent="0.3">
      <c r="A52" s="78" t="s">
        <v>77</v>
      </c>
      <c r="B52" s="1"/>
      <c r="C52" s="1"/>
      <c r="D52" s="1"/>
      <c r="E52" s="1"/>
      <c r="F52" s="1"/>
      <c r="G52" s="1"/>
      <c r="H52" s="1"/>
      <c r="I52" s="1"/>
      <c r="J52" s="1"/>
      <c r="K52" s="1"/>
      <c r="L52" s="1"/>
      <c r="M52" s="1"/>
      <c r="N52" s="1"/>
      <c r="O52" s="1"/>
      <c r="P52" s="1"/>
      <c r="Q52" s="190"/>
      <c r="R52" s="190"/>
      <c r="S52" s="44"/>
      <c r="T52" s="190"/>
      <c r="U52" s="190"/>
      <c r="V52" s="1"/>
      <c r="W52" s="1"/>
      <c r="X52" s="1"/>
      <c r="Y52" s="1"/>
      <c r="Z52" s="1"/>
      <c r="AA52" s="1"/>
      <c r="AB52" s="1"/>
      <c r="AC52" s="1"/>
      <c r="AD52" s="1"/>
      <c r="AE52" s="1"/>
      <c r="AF52" s="1"/>
      <c r="AG52" s="1"/>
      <c r="AH52" s="1"/>
      <c r="AI52" s="1"/>
      <c r="AJ52" s="1"/>
    </row>
    <row r="53" spans="1:36" ht="15.75" thickBot="1" x14ac:dyDescent="0.3">
      <c r="A53" s="79"/>
      <c r="B53" s="1"/>
      <c r="C53" s="1"/>
      <c r="D53" s="1"/>
      <c r="E53" s="182">
        <f>G17-1</f>
        <v>2020</v>
      </c>
      <c r="F53" s="184"/>
      <c r="G53" s="1"/>
      <c r="H53" s="182">
        <f>G17</f>
        <v>2021</v>
      </c>
      <c r="I53" s="184"/>
      <c r="J53" s="1"/>
      <c r="K53" s="182">
        <f>J17</f>
        <v>2022</v>
      </c>
      <c r="L53" s="184"/>
      <c r="M53" s="1"/>
      <c r="N53" s="182">
        <f>M17</f>
        <v>2023</v>
      </c>
      <c r="O53" s="184"/>
      <c r="P53" s="1"/>
      <c r="Q53" s="182">
        <f>P17</f>
        <v>2024</v>
      </c>
      <c r="R53" s="184"/>
      <c r="S53" s="1"/>
      <c r="T53" s="182">
        <f>S17</f>
        <v>2025</v>
      </c>
      <c r="U53" s="184"/>
      <c r="V53" s="1"/>
      <c r="W53" s="182">
        <f>V17</f>
        <v>2026</v>
      </c>
      <c r="X53" s="184"/>
      <c r="Y53" s="1"/>
      <c r="Z53" s="182">
        <f>Y17</f>
        <v>2027</v>
      </c>
      <c r="AA53" s="184"/>
      <c r="AB53" s="1"/>
      <c r="AC53" s="182">
        <f>AB17</f>
        <v>2028</v>
      </c>
      <c r="AD53" s="184"/>
      <c r="AE53" s="1"/>
      <c r="AF53" s="182">
        <f>AE17</f>
        <v>2029</v>
      </c>
      <c r="AG53" s="184"/>
      <c r="AH53" s="1"/>
      <c r="AI53" s="196"/>
      <c r="AJ53" s="196"/>
    </row>
    <row r="54" spans="1:36" x14ac:dyDescent="0.25">
      <c r="A54" s="80" t="s">
        <v>78</v>
      </c>
      <c r="B54" s="1"/>
      <c r="C54" s="1"/>
      <c r="D54" s="1"/>
      <c r="E54" s="3" t="s">
        <v>53</v>
      </c>
      <c r="F54" s="17" t="s">
        <v>54</v>
      </c>
      <c r="G54" s="1"/>
      <c r="H54" s="3" t="s">
        <v>53</v>
      </c>
      <c r="I54" s="17" t="s">
        <v>54</v>
      </c>
      <c r="J54" s="1"/>
      <c r="K54" s="3" t="s">
        <v>53</v>
      </c>
      <c r="L54" s="17" t="s">
        <v>54</v>
      </c>
      <c r="M54" s="1"/>
      <c r="N54" s="3" t="s">
        <v>53</v>
      </c>
      <c r="O54" s="17" t="s">
        <v>54</v>
      </c>
      <c r="P54" s="1"/>
      <c r="Q54" s="3" t="s">
        <v>53</v>
      </c>
      <c r="R54" s="17" t="s">
        <v>54</v>
      </c>
      <c r="S54" s="1"/>
      <c r="T54" s="3" t="s">
        <v>53</v>
      </c>
      <c r="U54" s="17" t="s">
        <v>54</v>
      </c>
      <c r="V54" s="1"/>
      <c r="W54" s="3" t="s">
        <v>53</v>
      </c>
      <c r="X54" s="17" t="s">
        <v>54</v>
      </c>
      <c r="Y54" s="1"/>
      <c r="Z54" s="3" t="s">
        <v>53</v>
      </c>
      <c r="AA54" s="17" t="s">
        <v>54</v>
      </c>
      <c r="AB54" s="1"/>
      <c r="AC54" s="3" t="s">
        <v>53</v>
      </c>
      <c r="AD54" s="17" t="s">
        <v>54</v>
      </c>
      <c r="AE54" s="1"/>
      <c r="AF54" s="3" t="s">
        <v>53</v>
      </c>
      <c r="AG54" s="17" t="s">
        <v>54</v>
      </c>
      <c r="AH54" s="1"/>
      <c r="AI54" s="3"/>
      <c r="AJ54" s="17"/>
    </row>
    <row r="55" spans="1:36" x14ac:dyDescent="0.25">
      <c r="A55" s="81"/>
      <c r="B55" s="1"/>
      <c r="C55" s="1"/>
      <c r="D55" s="1"/>
      <c r="E55" s="3"/>
      <c r="F55" s="17"/>
      <c r="G55" s="1"/>
      <c r="H55" s="3"/>
      <c r="I55" s="17"/>
      <c r="J55" s="45"/>
      <c r="K55" s="3"/>
      <c r="L55" s="17"/>
      <c r="M55" s="45"/>
      <c r="N55" s="3"/>
      <c r="O55" s="17"/>
      <c r="P55" s="45"/>
      <c r="Q55" s="3"/>
      <c r="R55" s="17"/>
      <c r="S55" s="45"/>
      <c r="T55" s="3"/>
      <c r="U55" s="17"/>
      <c r="V55" s="45"/>
      <c r="W55" s="3"/>
      <c r="X55" s="17"/>
      <c r="Y55" s="45"/>
      <c r="Z55" s="3"/>
      <c r="AA55" s="17"/>
      <c r="AB55" s="45" t="s">
        <v>55</v>
      </c>
      <c r="AC55" s="3"/>
      <c r="AD55" s="17"/>
      <c r="AE55" s="45" t="s">
        <v>55</v>
      </c>
      <c r="AF55" s="3"/>
      <c r="AG55" s="17"/>
      <c r="AH55" s="45"/>
      <c r="AI55" s="3"/>
      <c r="AJ55" s="17"/>
    </row>
    <row r="56" spans="1:36" x14ac:dyDescent="0.25">
      <c r="A56" s="79" t="s">
        <v>79</v>
      </c>
      <c r="B56" s="1"/>
      <c r="C56" s="1"/>
      <c r="D56" s="1"/>
      <c r="E56" s="33">
        <f>E34</f>
        <v>0</v>
      </c>
      <c r="F56" s="83">
        <f>F34</f>
        <v>0</v>
      </c>
      <c r="G56" s="1"/>
      <c r="H56" s="33">
        <f>H34</f>
        <v>513.14587428000016</v>
      </c>
      <c r="I56" s="83">
        <f>I34</f>
        <v>8039.2853637200005</v>
      </c>
      <c r="J56" s="33"/>
      <c r="K56" s="33">
        <f>K34</f>
        <v>990.90237792000005</v>
      </c>
      <c r="L56" s="83">
        <f>L34</f>
        <v>15524.137254080002</v>
      </c>
      <c r="M56" s="33"/>
      <c r="N56" s="33">
        <f>N34</f>
        <v>920.12363664000031</v>
      </c>
      <c r="O56" s="83">
        <f>O34</f>
        <v>14415.270307360006</v>
      </c>
      <c r="P56" s="33"/>
      <c r="Q56" s="33">
        <f>Q34</f>
        <v>849.34489536000024</v>
      </c>
      <c r="R56" s="83">
        <f>R34</f>
        <v>13306.403360640003</v>
      </c>
      <c r="S56" s="33"/>
      <c r="T56" s="33">
        <f>T34</f>
        <v>855.3261974400001</v>
      </c>
      <c r="U56" s="83">
        <f>U34</f>
        <v>13400.110426560001</v>
      </c>
      <c r="V56" s="33"/>
      <c r="W56" s="33">
        <f>W34</f>
        <v>777.56927040000016</v>
      </c>
      <c r="X56" s="83">
        <f>X34</f>
        <v>12181.918569600002</v>
      </c>
      <c r="Y56" s="33"/>
      <c r="Z56" s="33">
        <f>Z34</f>
        <v>699.81234336</v>
      </c>
      <c r="AA56" s="83">
        <f>AA34</f>
        <v>10963.726712640002</v>
      </c>
      <c r="AB56" s="33"/>
      <c r="AC56" s="33">
        <f>AC34</f>
        <v>622.05541632000018</v>
      </c>
      <c r="AD56" s="83">
        <f>AD34</f>
        <v>9745.5348556800036</v>
      </c>
      <c r="AE56" s="33"/>
      <c r="AF56" s="33">
        <f>AF34</f>
        <v>544.29848928000013</v>
      </c>
      <c r="AG56" s="83">
        <f>AG34</f>
        <v>8527.3429987200016</v>
      </c>
      <c r="AH56" s="33"/>
      <c r="AI56" s="33"/>
      <c r="AJ56" s="83"/>
    </row>
    <row r="57" spans="1:36" x14ac:dyDescent="0.25">
      <c r="A57" s="79" t="s">
        <v>80</v>
      </c>
      <c r="B57" s="1"/>
      <c r="C57" s="1"/>
      <c r="D57" s="1"/>
      <c r="E57" s="114">
        <f>E38</f>
        <v>0</v>
      </c>
      <c r="F57" s="114">
        <f>F38</f>
        <v>0</v>
      </c>
      <c r="G57" s="1"/>
      <c r="H57" s="114">
        <f>H38</f>
        <v>1038.4205000000002</v>
      </c>
      <c r="I57" s="114">
        <f>I38</f>
        <v>16268.587833333337</v>
      </c>
      <c r="J57" s="32"/>
      <c r="K57" s="114">
        <f>K38</f>
        <v>2076.8410000000003</v>
      </c>
      <c r="L57" s="114">
        <f>L38</f>
        <v>32537.175666666673</v>
      </c>
      <c r="M57" s="32"/>
      <c r="N57" s="114">
        <f>N38</f>
        <v>2076.8410000000003</v>
      </c>
      <c r="O57" s="114">
        <f>O38</f>
        <v>32537.175666666673</v>
      </c>
      <c r="P57" s="32"/>
      <c r="Q57" s="114">
        <f>Q38</f>
        <v>2076.8410000000003</v>
      </c>
      <c r="R57" s="114">
        <f>R38</f>
        <v>32537.175666666673</v>
      </c>
      <c r="S57" s="32"/>
      <c r="T57" s="114">
        <f>T38</f>
        <v>2076.8410000000003</v>
      </c>
      <c r="U57" s="114">
        <f>U38</f>
        <v>32537.175666666673</v>
      </c>
      <c r="V57" s="32"/>
      <c r="W57" s="114">
        <f>W38</f>
        <v>2076.8410000000003</v>
      </c>
      <c r="X57" s="114">
        <f>X38</f>
        <v>32537.175666666673</v>
      </c>
      <c r="Y57" s="32"/>
      <c r="Z57" s="114">
        <f>Z38</f>
        <v>2076.8410000000003</v>
      </c>
      <c r="AA57" s="114">
        <f>AA38</f>
        <v>32537.175666666673</v>
      </c>
      <c r="AB57" s="32"/>
      <c r="AC57" s="114">
        <f>AC38</f>
        <v>2076.8410000000003</v>
      </c>
      <c r="AD57" s="114">
        <f>AD38</f>
        <v>32537.175666666673</v>
      </c>
      <c r="AE57" s="32"/>
      <c r="AF57" s="114">
        <f>AF38</f>
        <v>2076.8410000000003</v>
      </c>
      <c r="AG57" s="114">
        <f>AG38</f>
        <v>32537.175666666673</v>
      </c>
      <c r="AH57" s="32"/>
      <c r="AI57" s="32"/>
      <c r="AJ57" s="32"/>
    </row>
    <row r="58" spans="1:36" x14ac:dyDescent="0.25">
      <c r="A58" s="79" t="s">
        <v>81</v>
      </c>
      <c r="B58" s="1"/>
      <c r="C58" s="1"/>
      <c r="D58" s="1"/>
      <c r="E58" s="32">
        <f>-E96*$E$19</f>
        <v>0</v>
      </c>
      <c r="F58" s="32">
        <f>-E96*$F$19</f>
        <v>0</v>
      </c>
      <c r="G58" s="1"/>
      <c r="H58" s="32">
        <f>-F96*$E$19</f>
        <v>-3738.3138000000004</v>
      </c>
      <c r="I58" s="32">
        <f>-F96*$F$19</f>
        <v>-58566.916200000007</v>
      </c>
      <c r="J58" s="32"/>
      <c r="K58" s="32">
        <f>-G96*$E$19</f>
        <v>-2193.1440960000004</v>
      </c>
      <c r="L58" s="32">
        <f>-G96*$F$19</f>
        <v>-34359.257504000008</v>
      </c>
      <c r="M58" s="32"/>
      <c r="N58" s="32">
        <f>-H96*$E$19</f>
        <v>-2017.6925683200004</v>
      </c>
      <c r="O58" s="32">
        <f>-H96*$F$19</f>
        <v>-31610.516903680007</v>
      </c>
      <c r="P58" s="32"/>
      <c r="Q58" s="32">
        <f>-I96*$E$19</f>
        <v>-1856.2771628544006</v>
      </c>
      <c r="R58" s="32">
        <f>-I96*$F$19</f>
        <v>-29081.675551385608</v>
      </c>
      <c r="S58" s="32"/>
      <c r="T58" s="32">
        <f>-J96*$E$19</f>
        <v>-1707.7749898260486</v>
      </c>
      <c r="U58" s="32">
        <f>-J96*$F$19</f>
        <v>-26755.141507274759</v>
      </c>
      <c r="V58" s="32"/>
      <c r="W58" s="32">
        <f>-K96*$E$19</f>
        <v>-1571.1529906399649</v>
      </c>
      <c r="X58" s="32">
        <f>-K96*$F$19</f>
        <v>-24614.730186692781</v>
      </c>
      <c r="Y58" s="32"/>
      <c r="Z58" s="32">
        <f>-L96*$E$19</f>
        <v>-1445.4607513887677</v>
      </c>
      <c r="AA58" s="32">
        <f>-L96*$F$19</f>
        <v>-22645.55177175736</v>
      </c>
      <c r="AB58" s="85"/>
      <c r="AC58" s="32">
        <f>-M96*$E$19</f>
        <v>-1329.8238912776662</v>
      </c>
      <c r="AD58" s="32">
        <f>-M96*$F$19</f>
        <v>-20833.907630016769</v>
      </c>
      <c r="AE58" s="32"/>
      <c r="AF58" s="32">
        <f>-N96*$E$19</f>
        <v>-1223.4379799754529</v>
      </c>
      <c r="AG58" s="32">
        <f>-N96*$F$19</f>
        <v>-19167.195019615428</v>
      </c>
      <c r="AH58" s="32"/>
      <c r="AI58" s="32"/>
      <c r="AJ58" s="32"/>
    </row>
    <row r="59" spans="1:36" x14ac:dyDescent="0.25">
      <c r="A59" s="81" t="s">
        <v>82</v>
      </c>
      <c r="B59" s="1"/>
      <c r="C59" s="1"/>
      <c r="D59" s="1"/>
      <c r="E59" s="130">
        <f>SUM(E56:E58)</f>
        <v>0</v>
      </c>
      <c r="F59" s="130">
        <f>SUM(F56:F58)</f>
        <v>0</v>
      </c>
      <c r="G59" s="1"/>
      <c r="H59" s="130">
        <f>SUM(H56:H58)</f>
        <v>-2186.7474257200001</v>
      </c>
      <c r="I59" s="130">
        <f>SUM(I56:I58)</f>
        <v>-34259.043002946666</v>
      </c>
      <c r="J59" s="32"/>
      <c r="K59" s="130">
        <f>SUM(K56:K58)</f>
        <v>874.59928192000007</v>
      </c>
      <c r="L59" s="130">
        <f>SUM(L56:L58)</f>
        <v>13702.055416746669</v>
      </c>
      <c r="M59" s="32"/>
      <c r="N59" s="130">
        <f>SUM(N56:N58)</f>
        <v>979.27206832000024</v>
      </c>
      <c r="O59" s="130">
        <f>SUM(O56:O58)</f>
        <v>15341.929070346669</v>
      </c>
      <c r="P59" s="32"/>
      <c r="Q59" s="130">
        <f>SUM(Q56:Q58)</f>
        <v>1069.9087325055998</v>
      </c>
      <c r="R59" s="130">
        <f>SUM(R56:R58)</f>
        <v>16761.903475921066</v>
      </c>
      <c r="S59" s="32"/>
      <c r="T59" s="130">
        <f>SUM(T56:T58)</f>
        <v>1224.392207613952</v>
      </c>
      <c r="U59" s="130">
        <f>SUM(U56:U58)</f>
        <v>19182.144585951919</v>
      </c>
      <c r="V59" s="32"/>
      <c r="W59" s="130">
        <f>SUM(W56:W58)</f>
        <v>1283.2572797600358</v>
      </c>
      <c r="X59" s="130">
        <f>SUM(X56:X58)</f>
        <v>20104.364049573895</v>
      </c>
      <c r="Y59" s="32"/>
      <c r="Z59" s="130">
        <f>SUM(Z56:Z58)</f>
        <v>1331.1925919712326</v>
      </c>
      <c r="AA59" s="130">
        <f>SUM(AA56:AA58)</f>
        <v>20855.350607549313</v>
      </c>
      <c r="AB59" s="85"/>
      <c r="AC59" s="130">
        <f>SUM(AC56:AC58)</f>
        <v>1369.0725250423345</v>
      </c>
      <c r="AD59" s="130">
        <f>SUM(AD56:AD58)</f>
        <v>21448.80289232991</v>
      </c>
      <c r="AE59" s="32"/>
      <c r="AF59" s="130">
        <f>SUM(AF56:AF58)</f>
        <v>1397.7015093045475</v>
      </c>
      <c r="AG59" s="130">
        <f>SUM(AG56:AG58)</f>
        <v>21897.323645771248</v>
      </c>
      <c r="AH59" s="32"/>
      <c r="AI59" s="32"/>
      <c r="AJ59" s="32"/>
    </row>
    <row r="60" spans="1:36" x14ac:dyDescent="0.25">
      <c r="A60" s="79"/>
      <c r="B60" s="54">
        <f>B27</f>
        <v>2020</v>
      </c>
      <c r="C60" s="54">
        <f>C27</f>
        <v>2025</v>
      </c>
      <c r="D60" s="1"/>
      <c r="E60" s="32"/>
      <c r="F60" s="32"/>
      <c r="G60" s="1"/>
      <c r="H60" s="32"/>
      <c r="I60" s="32"/>
      <c r="J60" s="32"/>
      <c r="K60" s="32"/>
      <c r="L60" s="32"/>
      <c r="M60" s="32"/>
      <c r="N60" s="32"/>
      <c r="O60" s="32"/>
      <c r="P60" s="32"/>
      <c r="Q60" s="32"/>
      <c r="R60" s="32"/>
      <c r="S60" s="32"/>
      <c r="T60" s="32"/>
      <c r="U60" s="32"/>
      <c r="V60" s="32"/>
      <c r="W60" s="32"/>
      <c r="X60" s="32"/>
      <c r="Y60" s="32"/>
      <c r="Z60" s="32"/>
      <c r="AA60" s="32"/>
      <c r="AB60" s="85"/>
      <c r="AC60" s="32"/>
      <c r="AD60" s="32"/>
      <c r="AE60" s="32"/>
      <c r="AF60" s="32"/>
      <c r="AG60" s="32"/>
      <c r="AH60" s="32"/>
      <c r="AI60" s="32"/>
      <c r="AJ60" s="32"/>
    </row>
    <row r="61" spans="1:36" x14ac:dyDescent="0.25">
      <c r="A61" s="79" t="s">
        <v>83</v>
      </c>
      <c r="B61" s="119">
        <v>0.26500000000000001</v>
      </c>
      <c r="C61" s="119">
        <v>0.26500000000000001</v>
      </c>
      <c r="D61" s="44"/>
      <c r="E61" s="131">
        <f>IF(AND(E$53&gt;=$B$60, E$53&lt;$C$60),$B$61,$C$61)</f>
        <v>0.26500000000000001</v>
      </c>
      <c r="F61" s="131">
        <f>IF(AND(E$53&gt;=$B$60, E$53&lt;$C$60),$B$61,$C$61)</f>
        <v>0.26500000000000001</v>
      </c>
      <c r="G61" s="44"/>
      <c r="H61" s="131">
        <f>IF(AND(H$53&gt;=$B$60, H$53&lt;$C$60),$B$61,$C$61)</f>
        <v>0.26500000000000001</v>
      </c>
      <c r="I61" s="131">
        <f>IF(AND(H$53&gt;=$B$60, H$53&lt;$C$60),$B$61,$C$61)</f>
        <v>0.26500000000000001</v>
      </c>
      <c r="J61" s="85"/>
      <c r="K61" s="131">
        <f>IF(AND(K$53&gt;=$B$60, K$53&lt;$C$60),$B$61,$C$61)</f>
        <v>0.26500000000000001</v>
      </c>
      <c r="L61" s="131">
        <f>IF(AND(K$53&gt;=$B$60, K$53&lt;$C$60),$B$61,$C$61)</f>
        <v>0.26500000000000001</v>
      </c>
      <c r="M61" s="85"/>
      <c r="N61" s="131">
        <f>IF(AND(N$53&gt;=$B$60, N$53&lt;$C$60),$B$61,$C$61)</f>
        <v>0.26500000000000001</v>
      </c>
      <c r="O61" s="131">
        <f>IF(AND(N$53&gt;=$B$60, N$53&lt;$C$60),$B$61,$C$61)</f>
        <v>0.26500000000000001</v>
      </c>
      <c r="P61" s="85"/>
      <c r="Q61" s="131">
        <f>IF(AND(Q$53&gt;=$B$60, Q$53&lt;$C$60),$B$61,$C$61)</f>
        <v>0.26500000000000001</v>
      </c>
      <c r="R61" s="131">
        <f>IF(AND(Q$53&gt;=$B$60, Q$53&lt;$C$60),$B$61,$C$61)</f>
        <v>0.26500000000000001</v>
      </c>
      <c r="S61" s="85"/>
      <c r="T61" s="131">
        <f>IF(AND(T$53&gt;=$B$60, T$53&lt;$C$60),$B$61,$C$61)</f>
        <v>0.26500000000000001</v>
      </c>
      <c r="U61" s="131">
        <f>IF(AND(T$53&gt;=$B$60, T$53&lt;$C$60),$B$61,$C$61)</f>
        <v>0.26500000000000001</v>
      </c>
      <c r="V61" s="85"/>
      <c r="W61" s="131">
        <f>IF(AND(W$53&gt;=$B$60, W$53&lt;$C$60),$B$61,$C$61)</f>
        <v>0.26500000000000001</v>
      </c>
      <c r="X61" s="131">
        <f>IF(AND(W$53&gt;=$B$60, W$53&lt;$C$60),$B$61,$C$61)</f>
        <v>0.26500000000000001</v>
      </c>
      <c r="Y61" s="85"/>
      <c r="Z61" s="131">
        <f>IF(AND(Z$53&gt;=$B$60, Z$53&lt;$C$60),$B$61,$C$61)</f>
        <v>0.26500000000000001</v>
      </c>
      <c r="AA61" s="131">
        <f>IF(AND(Z$53&gt;=$B$60, Z$53&lt;$C$60),$B$61,$C$61)</f>
        <v>0.26500000000000001</v>
      </c>
      <c r="AB61" s="85"/>
      <c r="AC61" s="131">
        <f>IF(AND(AC$53&gt;=$B$60, AC$53&lt;$C$60),$B$61,$C$61)</f>
        <v>0.26500000000000001</v>
      </c>
      <c r="AD61" s="131">
        <f>IF(AND(AC$53&gt;=$B$60, AC$53&lt;$C$60),$B$61,$C$61)</f>
        <v>0.26500000000000001</v>
      </c>
      <c r="AE61" s="32"/>
      <c r="AF61" s="131">
        <f>IF(AND(AF$53&gt;=$B$60, AF$53&lt;$C$60),$B$61,$C$61)</f>
        <v>0.26500000000000001</v>
      </c>
      <c r="AG61" s="131">
        <f>IF(AND(AF$53&gt;=$B$60, AF$53&lt;$C$60),$B$61,$C$61)</f>
        <v>0.26500000000000001</v>
      </c>
      <c r="AH61" s="32"/>
      <c r="AI61" s="132"/>
      <c r="AJ61" s="132"/>
    </row>
    <row r="62" spans="1:3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x14ac:dyDescent="0.25">
      <c r="A63" s="79" t="s">
        <v>84</v>
      </c>
      <c r="B63" s="1"/>
      <c r="C63" s="1"/>
      <c r="D63" s="1"/>
      <c r="E63" s="133">
        <f>E59*E61</f>
        <v>0</v>
      </c>
      <c r="F63" s="133">
        <f>F59*F61</f>
        <v>0</v>
      </c>
      <c r="G63" s="1"/>
      <c r="H63" s="133">
        <f>H59*H61</f>
        <v>-579.48806781580004</v>
      </c>
      <c r="I63" s="133">
        <f>I59*I61</f>
        <v>-9078.6463957808664</v>
      </c>
      <c r="J63" s="32"/>
      <c r="K63" s="133">
        <f>K59*K61</f>
        <v>231.76880970880003</v>
      </c>
      <c r="L63" s="133">
        <f>L59*L61</f>
        <v>3631.0446854378674</v>
      </c>
      <c r="M63" s="32"/>
      <c r="N63" s="133">
        <f>N59*N61</f>
        <v>259.50709810480009</v>
      </c>
      <c r="O63" s="133">
        <f>O59*O61</f>
        <v>4065.6112036418672</v>
      </c>
      <c r="P63" s="32"/>
      <c r="Q63" s="133">
        <f>Q59*Q61</f>
        <v>283.52581411398398</v>
      </c>
      <c r="R63" s="133">
        <f>R59*R61</f>
        <v>4441.9044211190831</v>
      </c>
      <c r="S63" s="32"/>
      <c r="T63" s="133">
        <f>T59*T61</f>
        <v>324.46393501769728</v>
      </c>
      <c r="U63" s="133">
        <f>U59*U61</f>
        <v>5083.2683152772588</v>
      </c>
      <c r="V63" s="32"/>
      <c r="W63" s="133">
        <f>W59*W61</f>
        <v>340.06317913640947</v>
      </c>
      <c r="X63" s="133">
        <f>X59*X61</f>
        <v>5327.6564731370827</v>
      </c>
      <c r="Y63" s="32"/>
      <c r="Z63" s="133">
        <f>Z59*Z61</f>
        <v>352.76603687237667</v>
      </c>
      <c r="AA63" s="133">
        <f>AA59*AA61</f>
        <v>5526.667911000568</v>
      </c>
      <c r="AB63" s="32"/>
      <c r="AC63" s="133">
        <f>AC59*AC61</f>
        <v>362.80421913621865</v>
      </c>
      <c r="AD63" s="133">
        <f>AD59*AD61</f>
        <v>5683.9327664674265</v>
      </c>
      <c r="AE63" s="32"/>
      <c r="AF63" s="133">
        <f>AF59*AF61</f>
        <v>370.3908999657051</v>
      </c>
      <c r="AG63" s="133">
        <f>AG59*AG61</f>
        <v>5802.7907661293812</v>
      </c>
      <c r="AH63" s="32"/>
      <c r="AI63" s="134"/>
      <c r="AJ63" s="134"/>
    </row>
    <row r="64" spans="1:36" x14ac:dyDescent="0.25">
      <c r="A64" s="89" t="s">
        <v>85</v>
      </c>
      <c r="B64" s="1"/>
      <c r="C64" s="1"/>
      <c r="D64" s="1"/>
      <c r="E64" s="79"/>
      <c r="F64" s="79"/>
      <c r="G64" s="1"/>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row>
    <row r="65" spans="1:36" x14ac:dyDescent="0.25">
      <c r="A65" s="79" t="s">
        <v>84</v>
      </c>
      <c r="B65" s="1"/>
      <c r="C65" s="1"/>
      <c r="D65" s="1"/>
      <c r="E65" s="135">
        <f>E63/(1-E61)</f>
        <v>0</v>
      </c>
      <c r="F65" s="135">
        <f>F63/(1-F61)</f>
        <v>0</v>
      </c>
      <c r="G65" s="1"/>
      <c r="H65" s="135">
        <f>H63/(1-H61)</f>
        <v>-788.41913988544229</v>
      </c>
      <c r="I65" s="135">
        <f>I63/(1-I61)</f>
        <v>-12351.899858205261</v>
      </c>
      <c r="J65" s="134"/>
      <c r="K65" s="135">
        <f>K63/(1-K61)</f>
        <v>315.33171388952388</v>
      </c>
      <c r="L65" s="135">
        <f>L63/(1-L61)</f>
        <v>4940.196850935874</v>
      </c>
      <c r="M65" s="134"/>
      <c r="N65" s="135">
        <f>N63/(1-N61)</f>
        <v>353.07088177523821</v>
      </c>
      <c r="O65" s="135">
        <f>O63/(1-O61)</f>
        <v>5531.4438144787309</v>
      </c>
      <c r="P65" s="134"/>
      <c r="Q65" s="135">
        <f>Q63/(1-Q61)</f>
        <v>385.74940695780134</v>
      </c>
      <c r="R65" s="135">
        <f>R63/(1-R61)</f>
        <v>6043.4073756722219</v>
      </c>
      <c r="S65" s="134"/>
      <c r="T65" s="135">
        <f>T63/(1-T61)</f>
        <v>441.44753063632282</v>
      </c>
      <c r="U65" s="135">
        <f>U63/(1-U61)</f>
        <v>6916.0113133023933</v>
      </c>
      <c r="V65" s="134"/>
      <c r="W65" s="135">
        <f>W63/(1-W61)</f>
        <v>462.67099202232583</v>
      </c>
      <c r="X65" s="135">
        <f>X63/(1-X61)</f>
        <v>7248.5122083497727</v>
      </c>
      <c r="Y65" s="134"/>
      <c r="Z65" s="135">
        <f>Z63/(1-Z61)</f>
        <v>479.95379166309755</v>
      </c>
      <c r="AA65" s="135">
        <f>AA63/(1-AA61)</f>
        <v>7519.2760693885284</v>
      </c>
      <c r="AB65" s="134"/>
      <c r="AC65" s="135">
        <f>AC63/(1-AC61)</f>
        <v>493.61118249825665</v>
      </c>
      <c r="AD65" s="135">
        <f>AD63/(1-AD61)</f>
        <v>7733.2418591393562</v>
      </c>
      <c r="AE65" s="134"/>
      <c r="AF65" s="135">
        <f>AF63/(1-AF61)</f>
        <v>503.93319723225187</v>
      </c>
      <c r="AG65" s="135">
        <f>AG63/(1-AG61)</f>
        <v>7894.9534233052809</v>
      </c>
      <c r="AH65" s="134"/>
      <c r="AI65" s="134"/>
      <c r="AJ65" s="134"/>
    </row>
    <row r="66" spans="1:36" x14ac:dyDescent="0.25">
      <c r="A66" s="81" t="s">
        <v>86</v>
      </c>
      <c r="B66" s="1"/>
      <c r="C66" s="1"/>
      <c r="D66" s="1"/>
      <c r="E66" s="136">
        <f>+E65</f>
        <v>0</v>
      </c>
      <c r="F66" s="136">
        <f>+F65</f>
        <v>0</v>
      </c>
      <c r="G66" s="1"/>
      <c r="H66" s="136">
        <f>+H65</f>
        <v>-788.41913988544229</v>
      </c>
      <c r="I66" s="136">
        <f>+I65</f>
        <v>-12351.899858205261</v>
      </c>
      <c r="J66" s="137"/>
      <c r="K66" s="136">
        <f>+K65</f>
        <v>315.33171388952388</v>
      </c>
      <c r="L66" s="136">
        <f>+L65</f>
        <v>4940.196850935874</v>
      </c>
      <c r="M66" s="137"/>
      <c r="N66" s="136">
        <f>+N65</f>
        <v>353.07088177523821</v>
      </c>
      <c r="O66" s="136">
        <f>+O65</f>
        <v>5531.4438144787309</v>
      </c>
      <c r="P66" s="137"/>
      <c r="Q66" s="136">
        <f>+Q65</f>
        <v>385.74940695780134</v>
      </c>
      <c r="R66" s="136">
        <f>+R65</f>
        <v>6043.4073756722219</v>
      </c>
      <c r="S66" s="137"/>
      <c r="T66" s="136">
        <f>+T65</f>
        <v>441.44753063632282</v>
      </c>
      <c r="U66" s="136">
        <f>+U65</f>
        <v>6916.0113133023933</v>
      </c>
      <c r="V66" s="137"/>
      <c r="W66" s="136">
        <f>+W65</f>
        <v>462.67099202232583</v>
      </c>
      <c r="X66" s="136">
        <f>+X65</f>
        <v>7248.5122083497727</v>
      </c>
      <c r="Y66" s="137"/>
      <c r="Z66" s="136">
        <f>+Z65</f>
        <v>479.95379166309755</v>
      </c>
      <c r="AA66" s="136">
        <f>+AA65</f>
        <v>7519.2760693885284</v>
      </c>
      <c r="AB66" s="137"/>
      <c r="AC66" s="136">
        <f>+AC65</f>
        <v>493.61118249825665</v>
      </c>
      <c r="AD66" s="136">
        <f>+AD65</f>
        <v>7733.2418591393562</v>
      </c>
      <c r="AE66" s="137"/>
      <c r="AF66" s="136">
        <f>+AF65</f>
        <v>503.93319723225187</v>
      </c>
      <c r="AG66" s="136">
        <f>+AG65</f>
        <v>7894.9534233052809</v>
      </c>
      <c r="AH66" s="137"/>
      <c r="AI66" s="138"/>
      <c r="AJ66" s="138"/>
    </row>
    <row r="67" spans="1:36" x14ac:dyDescent="0.25">
      <c r="A67" s="1"/>
      <c r="B67" s="77"/>
      <c r="C67" s="77"/>
      <c r="D67" s="77"/>
      <c r="E67" s="77"/>
      <c r="F67" s="77"/>
      <c r="G67" s="77"/>
      <c r="H67" s="77"/>
      <c r="I67" s="77"/>
      <c r="J67" s="77"/>
      <c r="K67" s="77"/>
      <c r="L67" s="77"/>
      <c r="M67" s="77"/>
      <c r="N67" s="77"/>
      <c r="O67" s="77"/>
      <c r="P67" s="77"/>
      <c r="Q67" s="77"/>
      <c r="R67" s="94"/>
      <c r="S67" s="94"/>
      <c r="T67" s="94"/>
      <c r="U67" s="94"/>
      <c r="V67" s="1"/>
      <c r="W67" s="1"/>
      <c r="X67" s="1"/>
      <c r="Y67" s="1"/>
      <c r="Z67" s="1"/>
      <c r="AA67" s="1"/>
      <c r="AB67" s="1"/>
      <c r="AC67" s="1"/>
      <c r="AD67" s="1"/>
      <c r="AE67" s="1"/>
      <c r="AF67" s="1"/>
      <c r="AG67" s="1"/>
      <c r="AH67" s="1"/>
      <c r="AI67" s="1"/>
      <c r="AJ67" s="1"/>
    </row>
    <row r="68" spans="1:36" ht="15.75" thickBot="1" x14ac:dyDescent="0.3">
      <c r="A68" s="1"/>
      <c r="B68" s="77"/>
      <c r="C68" s="77"/>
      <c r="D68" s="77"/>
      <c r="E68" s="77"/>
      <c r="F68" s="77"/>
      <c r="G68" s="77"/>
      <c r="H68" s="77"/>
      <c r="I68" s="77"/>
      <c r="J68" s="95" t="s">
        <v>28</v>
      </c>
      <c r="K68" s="77"/>
      <c r="L68" s="77"/>
      <c r="M68" s="77"/>
      <c r="N68" s="77"/>
      <c r="O68" s="77"/>
      <c r="P68" s="77"/>
      <c r="Q68" s="77"/>
      <c r="R68" s="94"/>
      <c r="S68" s="94"/>
      <c r="T68" s="94"/>
      <c r="U68" s="94"/>
      <c r="V68" s="1"/>
      <c r="W68" s="1"/>
      <c r="X68" s="1"/>
      <c r="Y68" s="1"/>
      <c r="Z68" s="1"/>
      <c r="AA68" s="1"/>
      <c r="AB68" s="1"/>
      <c r="AC68" s="1"/>
      <c r="AD68" s="1"/>
      <c r="AE68" s="1"/>
      <c r="AF68" s="1"/>
      <c r="AG68" s="1"/>
      <c r="AH68" s="1"/>
      <c r="AI68" s="1"/>
      <c r="AJ68" s="1"/>
    </row>
    <row r="69" spans="1:36" ht="16.5" thickBot="1" x14ac:dyDescent="0.3">
      <c r="A69" s="96"/>
      <c r="B69" s="96"/>
      <c r="C69" s="96"/>
      <c r="D69" s="96"/>
      <c r="E69" s="139">
        <f>F69-1</f>
        <v>2020</v>
      </c>
      <c r="F69" s="139">
        <f>G69-1</f>
        <v>2021</v>
      </c>
      <c r="G69" s="139">
        <f>H69-1</f>
        <v>2022</v>
      </c>
      <c r="H69" s="139">
        <f>I69-1</f>
        <v>2023</v>
      </c>
      <c r="I69" s="139">
        <f>J69-1</f>
        <v>2024</v>
      </c>
      <c r="J69" s="140">
        <v>2025</v>
      </c>
      <c r="K69" s="141">
        <f>J69+1</f>
        <v>2026</v>
      </c>
      <c r="L69" s="141">
        <f>K69+1</f>
        <v>2027</v>
      </c>
      <c r="M69" s="141">
        <f>L69+1</f>
        <v>2028</v>
      </c>
      <c r="N69" s="139">
        <f>M69+1</f>
        <v>2029</v>
      </c>
      <c r="O69" s="142"/>
      <c r="Q69" s="1"/>
      <c r="R69" s="12"/>
      <c r="S69" s="1"/>
      <c r="T69" s="1"/>
      <c r="U69" s="1"/>
      <c r="V69" s="1"/>
      <c r="W69" s="1"/>
      <c r="X69" s="1"/>
      <c r="Y69" s="1"/>
      <c r="Z69" s="1"/>
      <c r="AA69" s="1"/>
    </row>
    <row r="70" spans="1:36" x14ac:dyDescent="0.25">
      <c r="A70" s="98" t="s">
        <v>87</v>
      </c>
      <c r="B70" s="99"/>
      <c r="C70" s="99"/>
      <c r="D70" s="99"/>
      <c r="E70" s="99"/>
      <c r="F70" s="99"/>
      <c r="G70" s="99"/>
      <c r="H70" s="99"/>
      <c r="I70" s="143"/>
      <c r="J70" s="143"/>
      <c r="K70" s="143"/>
      <c r="L70" s="1"/>
      <c r="M70" s="143"/>
      <c r="N70" s="1"/>
      <c r="O70" s="1"/>
      <c r="Q70" s="1"/>
      <c r="R70" s="144"/>
      <c r="S70" s="145"/>
      <c r="T70" s="1"/>
      <c r="U70" s="1"/>
      <c r="V70" s="1"/>
      <c r="W70" s="1"/>
      <c r="X70" s="1"/>
      <c r="Y70" s="1"/>
      <c r="Z70" s="1"/>
      <c r="AA70" s="1"/>
    </row>
    <row r="71" spans="1:36" x14ac:dyDescent="0.25">
      <c r="A71" s="146" t="s">
        <v>88</v>
      </c>
      <c r="B71" s="147">
        <v>15</v>
      </c>
      <c r="C71" s="99"/>
      <c r="F71" s="148"/>
      <c r="G71" s="148"/>
      <c r="H71" s="148"/>
      <c r="J71" s="114"/>
      <c r="K71" s="114"/>
      <c r="L71" s="1"/>
      <c r="M71" s="114"/>
      <c r="N71" s="1"/>
      <c r="O71" s="1"/>
      <c r="Q71" s="1"/>
      <c r="R71" s="1"/>
      <c r="S71" s="1"/>
      <c r="T71" s="1"/>
      <c r="U71" s="1"/>
      <c r="V71" s="1"/>
      <c r="W71" s="1"/>
      <c r="X71" s="1"/>
      <c r="Y71" s="1"/>
      <c r="Z71" s="1"/>
      <c r="AA71" s="1"/>
    </row>
    <row r="72" spans="1:36" x14ac:dyDescent="0.25">
      <c r="A72" s="96" t="s">
        <v>89</v>
      </c>
      <c r="B72" s="96"/>
      <c r="C72" s="96"/>
      <c r="D72" s="96"/>
      <c r="E72" s="149">
        <v>0</v>
      </c>
      <c r="F72" s="130">
        <f t="shared" ref="F72:N72" si="6">E74</f>
        <v>0</v>
      </c>
      <c r="G72" s="130">
        <f t="shared" si="6"/>
        <v>519210.25000000012</v>
      </c>
      <c r="H72" s="130">
        <f t="shared" si="6"/>
        <v>519210.25000000012</v>
      </c>
      <c r="I72" s="130">
        <f t="shared" si="6"/>
        <v>519210.25000000012</v>
      </c>
      <c r="J72" s="130">
        <f t="shared" si="6"/>
        <v>519210.25000000012</v>
      </c>
      <c r="K72" s="130">
        <f t="shared" si="6"/>
        <v>519210.25000000012</v>
      </c>
      <c r="L72" s="130">
        <f t="shared" si="6"/>
        <v>519210.25000000012</v>
      </c>
      <c r="M72" s="130">
        <f t="shared" si="6"/>
        <v>519210.25000000012</v>
      </c>
      <c r="N72" s="130">
        <f t="shared" si="6"/>
        <v>519210.25000000012</v>
      </c>
      <c r="O72" s="32"/>
      <c r="Q72" s="1"/>
      <c r="R72" s="1"/>
      <c r="S72" s="1"/>
      <c r="T72" s="1"/>
      <c r="U72" s="1"/>
      <c r="V72" s="1"/>
      <c r="W72" s="1"/>
      <c r="X72" s="1"/>
      <c r="Y72" s="1"/>
      <c r="Z72" s="1"/>
      <c r="AA72" s="1"/>
    </row>
    <row r="73" spans="1:36" x14ac:dyDescent="0.25">
      <c r="A73" s="96" t="s">
        <v>90</v>
      </c>
      <c r="B73" s="96"/>
      <c r="C73" s="96"/>
      <c r="D73" s="96"/>
      <c r="E73" s="143">
        <v>0</v>
      </c>
      <c r="F73" s="143">
        <f>'App.2-FA Proposed REG ISA'!I34</f>
        <v>519210.25000000012</v>
      </c>
      <c r="G73" s="143">
        <f>'App.2-FA Proposed REG ISA'!E62</f>
        <v>0</v>
      </c>
      <c r="H73" s="143">
        <f>'App.2-FA Proposed REG ISA'!F62</f>
        <v>0</v>
      </c>
      <c r="I73" s="143">
        <f>'App.2-FA Proposed REG ISA'!G62</f>
        <v>0</v>
      </c>
      <c r="J73" s="143">
        <f>'App.2-FA Proposed REG ISA'!H62</f>
        <v>0</v>
      </c>
      <c r="K73" s="143">
        <f>'App.2-FA Proposed REG ISA'!I62</f>
        <v>0</v>
      </c>
      <c r="L73" s="143">
        <f>'App.2-FA Proposed REG ISA'!J62</f>
        <v>0</v>
      </c>
      <c r="M73" s="143">
        <f>'App.2-FA Proposed REG ISA'!K62</f>
        <v>0</v>
      </c>
      <c r="N73" s="143">
        <f>'App.2-FA Proposed REG ISA'!L62</f>
        <v>0</v>
      </c>
      <c r="O73" s="33"/>
      <c r="Q73" s="1"/>
      <c r="R73" s="1"/>
      <c r="S73" s="1"/>
      <c r="T73" s="1"/>
      <c r="U73" s="105"/>
      <c r="V73" s="1"/>
      <c r="W73" s="1"/>
      <c r="X73" s="1"/>
      <c r="Y73" s="1"/>
      <c r="Z73" s="1"/>
      <c r="AA73" s="1"/>
    </row>
    <row r="74" spans="1:36" x14ac:dyDescent="0.25">
      <c r="A74" s="96" t="s">
        <v>91</v>
      </c>
      <c r="B74" s="96"/>
      <c r="C74" s="96"/>
      <c r="D74" s="96"/>
      <c r="E74" s="130">
        <f t="shared" ref="E74:N74" si="7">SUM(E72:E73)</f>
        <v>0</v>
      </c>
      <c r="F74" s="130">
        <f t="shared" si="7"/>
        <v>519210.25000000012</v>
      </c>
      <c r="G74" s="130">
        <f t="shared" si="7"/>
        <v>519210.25000000012</v>
      </c>
      <c r="H74" s="130">
        <f t="shared" si="7"/>
        <v>519210.25000000012</v>
      </c>
      <c r="I74" s="130">
        <f t="shared" si="7"/>
        <v>519210.25000000012</v>
      </c>
      <c r="J74" s="130">
        <f t="shared" si="7"/>
        <v>519210.25000000012</v>
      </c>
      <c r="K74" s="130">
        <f t="shared" si="7"/>
        <v>519210.25000000012</v>
      </c>
      <c r="L74" s="130">
        <f t="shared" si="7"/>
        <v>519210.25000000012</v>
      </c>
      <c r="M74" s="130">
        <f t="shared" si="7"/>
        <v>519210.25000000012</v>
      </c>
      <c r="N74" s="130">
        <f t="shared" si="7"/>
        <v>519210.25000000012</v>
      </c>
      <c r="O74" s="32"/>
      <c r="Q74" s="1"/>
      <c r="R74" s="1"/>
      <c r="S74" s="1"/>
      <c r="T74" s="1"/>
      <c r="U74" s="1"/>
      <c r="V74" s="1"/>
      <c r="W74" s="1"/>
      <c r="X74" s="1"/>
      <c r="Y74" s="1"/>
      <c r="Z74" s="1"/>
      <c r="AA74" s="1"/>
    </row>
    <row r="75" spans="1:36" x14ac:dyDescent="0.25">
      <c r="A75" s="96"/>
      <c r="B75" s="96"/>
      <c r="C75" s="96"/>
      <c r="D75" s="96"/>
      <c r="E75" s="32"/>
      <c r="F75" s="32"/>
      <c r="G75" s="32"/>
      <c r="H75" s="32"/>
      <c r="I75" s="32"/>
      <c r="J75" s="32"/>
      <c r="K75" s="114"/>
      <c r="L75" s="1"/>
      <c r="M75" s="114"/>
      <c r="N75" s="1"/>
      <c r="O75" s="1"/>
      <c r="Q75" s="1"/>
      <c r="R75" s="1"/>
      <c r="S75" s="1"/>
      <c r="T75" s="1"/>
      <c r="U75" s="1"/>
      <c r="V75" s="1"/>
      <c r="W75" s="1"/>
      <c r="X75" s="1"/>
      <c r="Y75" s="1"/>
      <c r="Z75" s="1"/>
      <c r="AA75" s="1"/>
    </row>
    <row r="76" spans="1:36" x14ac:dyDescent="0.25">
      <c r="A76" s="96" t="s">
        <v>92</v>
      </c>
      <c r="B76" s="96"/>
      <c r="C76" s="96"/>
      <c r="D76" s="96"/>
      <c r="E76" s="159">
        <v>0</v>
      </c>
      <c r="F76" s="130">
        <f>+E79</f>
        <v>0</v>
      </c>
      <c r="G76" s="130">
        <f t="shared" ref="G76:N76" si="8">+F79</f>
        <v>17307.008333333339</v>
      </c>
      <c r="H76" s="130">
        <f t="shared" si="8"/>
        <v>51921.025000000016</v>
      </c>
      <c r="I76" s="130">
        <f t="shared" si="8"/>
        <v>86535.041666666686</v>
      </c>
      <c r="J76" s="130">
        <f t="shared" si="8"/>
        <v>121149.05833333336</v>
      </c>
      <c r="K76" s="130">
        <f t="shared" si="8"/>
        <v>155763.07500000004</v>
      </c>
      <c r="L76" s="130">
        <f t="shared" si="8"/>
        <v>190377.09166666673</v>
      </c>
      <c r="M76" s="130">
        <f t="shared" si="8"/>
        <v>224991.1083333334</v>
      </c>
      <c r="N76" s="130">
        <f t="shared" si="8"/>
        <v>259605.12500000006</v>
      </c>
      <c r="O76" s="32"/>
      <c r="Q76" s="1"/>
      <c r="R76" s="1"/>
      <c r="S76" s="1"/>
      <c r="T76" s="1"/>
      <c r="U76" s="1"/>
      <c r="V76" s="1"/>
      <c r="W76" s="1"/>
      <c r="X76" s="1"/>
      <c r="Y76" s="1"/>
      <c r="Z76" s="1"/>
      <c r="AA76" s="1"/>
    </row>
    <row r="77" spans="1:36" x14ac:dyDescent="0.25">
      <c r="A77" s="96" t="s">
        <v>93</v>
      </c>
      <c r="B77" s="96"/>
      <c r="C77" s="96"/>
      <c r="D77" s="96"/>
      <c r="E77" s="32">
        <f>IF(ISERROR(E72/$B$71), 0, E72/$B$71)</f>
        <v>0</v>
      </c>
      <c r="F77" s="32">
        <f t="shared" ref="F77:H77" si="9">IF(ISERROR(F72/$B$71), 0, F72/$B$71)</f>
        <v>0</v>
      </c>
      <c r="G77" s="32">
        <f t="shared" si="9"/>
        <v>34614.016666666677</v>
      </c>
      <c r="H77" s="32">
        <f t="shared" si="9"/>
        <v>34614.016666666677</v>
      </c>
      <c r="I77" s="151">
        <f>IF(ISERROR(I72/$B$71), 0, IF((I72/$B$71+I76)&gt;I72,I72-I76,I72/$B$71))</f>
        <v>34614.016666666677</v>
      </c>
      <c r="J77" s="151">
        <f t="shared" ref="J77:N77" si="10">IF(ISERROR(J72/$B$71), 0, IF((J72/$B$71+J76)&gt;J72,J72-J76,J72/$B$71))</f>
        <v>34614.016666666677</v>
      </c>
      <c r="K77" s="151">
        <f t="shared" si="10"/>
        <v>34614.016666666677</v>
      </c>
      <c r="L77" s="151">
        <f t="shared" si="10"/>
        <v>34614.016666666677</v>
      </c>
      <c r="M77" s="151">
        <f t="shared" si="10"/>
        <v>34614.016666666677</v>
      </c>
      <c r="N77" s="151">
        <f t="shared" si="10"/>
        <v>34614.016666666677</v>
      </c>
      <c r="O77" s="32"/>
      <c r="Q77" s="1"/>
      <c r="R77" s="1"/>
      <c r="S77" s="1"/>
      <c r="T77" s="1"/>
      <c r="U77" s="1"/>
      <c r="V77" s="1"/>
      <c r="W77" s="1"/>
      <c r="X77" s="1"/>
      <c r="Y77" s="1"/>
      <c r="Z77" s="1"/>
      <c r="AA77" s="1"/>
    </row>
    <row r="78" spans="1:36" x14ac:dyDescent="0.25">
      <c r="A78" s="96" t="s">
        <v>94</v>
      </c>
      <c r="B78" s="1"/>
      <c r="C78" s="1"/>
      <c r="D78" s="1"/>
      <c r="E78" s="114">
        <f>E73/$B$71/2+E73/B71</f>
        <v>0</v>
      </c>
      <c r="F78" s="114">
        <f>F73/$B$71/2</f>
        <v>17307.008333333339</v>
      </c>
      <c r="G78" s="114">
        <f t="shared" ref="G78:N78" si="11">G73/$B$71/2</f>
        <v>0</v>
      </c>
      <c r="H78" s="114">
        <f t="shared" si="11"/>
        <v>0</v>
      </c>
      <c r="I78" s="114">
        <f t="shared" si="11"/>
        <v>0</v>
      </c>
      <c r="J78" s="114">
        <f t="shared" si="11"/>
        <v>0</v>
      </c>
      <c r="K78" s="114">
        <f t="shared" si="11"/>
        <v>0</v>
      </c>
      <c r="L78" s="114">
        <f t="shared" si="11"/>
        <v>0</v>
      </c>
      <c r="M78" s="114">
        <f t="shared" si="11"/>
        <v>0</v>
      </c>
      <c r="N78" s="114">
        <f t="shared" si="11"/>
        <v>0</v>
      </c>
      <c r="O78" s="32"/>
      <c r="Q78" s="1"/>
      <c r="R78" s="1"/>
      <c r="S78" s="1"/>
      <c r="T78" s="1"/>
      <c r="U78" s="1"/>
      <c r="V78" s="1"/>
      <c r="W78" s="1"/>
      <c r="X78" s="1"/>
      <c r="Y78" s="1"/>
      <c r="Z78" s="1"/>
      <c r="AA78" s="1"/>
    </row>
    <row r="79" spans="1:36" x14ac:dyDescent="0.25">
      <c r="A79" s="96" t="s">
        <v>95</v>
      </c>
      <c r="B79" s="96"/>
      <c r="C79" s="96"/>
      <c r="D79" s="96"/>
      <c r="E79" s="130">
        <f t="shared" ref="E79:N79" si="12">SUM(E76+E77+E78)</f>
        <v>0</v>
      </c>
      <c r="F79" s="130">
        <f t="shared" si="12"/>
        <v>17307.008333333339</v>
      </c>
      <c r="G79" s="130">
        <f t="shared" si="12"/>
        <v>51921.025000000016</v>
      </c>
      <c r="H79" s="130">
        <f t="shared" si="12"/>
        <v>86535.041666666686</v>
      </c>
      <c r="I79" s="130">
        <f t="shared" si="12"/>
        <v>121149.05833333336</v>
      </c>
      <c r="J79" s="130">
        <f t="shared" si="12"/>
        <v>155763.07500000004</v>
      </c>
      <c r="K79" s="130">
        <f t="shared" si="12"/>
        <v>190377.09166666673</v>
      </c>
      <c r="L79" s="130">
        <f t="shared" si="12"/>
        <v>224991.1083333334</v>
      </c>
      <c r="M79" s="130">
        <f t="shared" si="12"/>
        <v>259605.12500000006</v>
      </c>
      <c r="N79" s="130">
        <f t="shared" si="12"/>
        <v>294219.14166666672</v>
      </c>
      <c r="O79" s="32"/>
      <c r="Q79" s="1"/>
      <c r="R79" s="1"/>
      <c r="S79" s="1"/>
      <c r="T79" s="1"/>
      <c r="U79" s="1"/>
      <c r="V79" s="1"/>
      <c r="W79" s="1"/>
      <c r="X79" s="1"/>
      <c r="Y79" s="1"/>
      <c r="Z79" s="1"/>
      <c r="AA79" s="1"/>
    </row>
    <row r="80" spans="1:36" x14ac:dyDescent="0.25">
      <c r="A80" s="96"/>
      <c r="B80" s="96"/>
      <c r="C80" s="96"/>
      <c r="D80" s="96"/>
      <c r="E80" s="114"/>
      <c r="F80" s="114"/>
      <c r="G80" s="114"/>
      <c r="H80" s="114"/>
      <c r="I80" s="114"/>
      <c r="J80" s="114"/>
      <c r="K80" s="114"/>
      <c r="L80" s="114"/>
      <c r="M80" s="114"/>
      <c r="N80" s="114"/>
      <c r="O80" s="32"/>
      <c r="Q80" s="1"/>
      <c r="R80" s="1"/>
      <c r="S80" s="1"/>
      <c r="T80" s="105"/>
      <c r="U80" s="1"/>
      <c r="V80" s="1"/>
      <c r="W80" s="1"/>
      <c r="X80" s="1"/>
      <c r="Y80" s="1"/>
      <c r="Z80" s="1"/>
      <c r="AA80" s="1"/>
    </row>
    <row r="81" spans="1:27" x14ac:dyDescent="0.25">
      <c r="A81" s="96" t="s">
        <v>96</v>
      </c>
      <c r="B81" s="96"/>
      <c r="C81" s="96"/>
      <c r="D81" s="96"/>
      <c r="E81" s="114">
        <f t="shared" ref="E81:N81" si="13">E72-E76</f>
        <v>0</v>
      </c>
      <c r="F81" s="114">
        <f t="shared" si="13"/>
        <v>0</v>
      </c>
      <c r="G81" s="114">
        <f t="shared" si="13"/>
        <v>501903.24166666676</v>
      </c>
      <c r="H81" s="114">
        <f t="shared" si="13"/>
        <v>467289.22500000009</v>
      </c>
      <c r="I81" s="114">
        <f t="shared" si="13"/>
        <v>432675.20833333343</v>
      </c>
      <c r="J81" s="114">
        <f t="shared" si="13"/>
        <v>398061.19166666677</v>
      </c>
      <c r="K81" s="114">
        <f t="shared" si="13"/>
        <v>363447.17500000005</v>
      </c>
      <c r="L81" s="114">
        <f t="shared" si="13"/>
        <v>328833.15833333338</v>
      </c>
      <c r="M81" s="114">
        <f t="shared" si="13"/>
        <v>294219.14166666672</v>
      </c>
      <c r="N81" s="114">
        <f t="shared" si="13"/>
        <v>259605.12500000006</v>
      </c>
      <c r="O81" s="32"/>
      <c r="Q81" s="1"/>
      <c r="R81" s="1"/>
      <c r="S81" s="1"/>
      <c r="T81" s="1"/>
      <c r="U81" s="1"/>
      <c r="V81" s="1"/>
      <c r="W81" s="1"/>
      <c r="X81" s="1"/>
      <c r="Y81" s="1"/>
      <c r="Z81" s="1"/>
      <c r="AA81" s="1"/>
    </row>
    <row r="82" spans="1:27" x14ac:dyDescent="0.25">
      <c r="A82" s="96" t="s">
        <v>97</v>
      </c>
      <c r="B82" s="96"/>
      <c r="C82" s="96"/>
      <c r="D82" s="96"/>
      <c r="E82" s="130">
        <f t="shared" ref="E82:N82" si="14">E74-E79</f>
        <v>0</v>
      </c>
      <c r="F82" s="130">
        <f t="shared" si="14"/>
        <v>501903.24166666676</v>
      </c>
      <c r="G82" s="130">
        <f t="shared" si="14"/>
        <v>467289.22500000009</v>
      </c>
      <c r="H82" s="130">
        <f t="shared" si="14"/>
        <v>432675.20833333343</v>
      </c>
      <c r="I82" s="130">
        <f t="shared" si="14"/>
        <v>398061.19166666677</v>
      </c>
      <c r="J82" s="130">
        <f t="shared" si="14"/>
        <v>363447.17500000005</v>
      </c>
      <c r="K82" s="130">
        <f t="shared" si="14"/>
        <v>328833.15833333338</v>
      </c>
      <c r="L82" s="130">
        <f t="shared" si="14"/>
        <v>294219.14166666672</v>
      </c>
      <c r="M82" s="130">
        <f t="shared" si="14"/>
        <v>259605.12500000006</v>
      </c>
      <c r="N82" s="130">
        <f t="shared" si="14"/>
        <v>224991.1083333334</v>
      </c>
      <c r="O82" s="32"/>
      <c r="Q82" s="1"/>
      <c r="R82" s="1"/>
      <c r="S82" s="1"/>
      <c r="T82" s="1"/>
      <c r="U82" s="1"/>
      <c r="V82" s="1"/>
      <c r="W82" s="1"/>
      <c r="X82" s="1"/>
      <c r="Y82" s="1"/>
      <c r="Z82" s="1"/>
      <c r="AA82" s="1"/>
    </row>
    <row r="83" spans="1:27" ht="15.75" thickBot="1" x14ac:dyDescent="0.3">
      <c r="A83" s="99" t="s">
        <v>98</v>
      </c>
      <c r="B83" s="96"/>
      <c r="C83" s="96"/>
      <c r="D83" s="96"/>
      <c r="E83" s="153">
        <f t="shared" ref="E83:N83" si="15">SUM(E81:E82)/2</f>
        <v>0</v>
      </c>
      <c r="F83" s="153">
        <f t="shared" si="15"/>
        <v>250951.62083333338</v>
      </c>
      <c r="G83" s="153">
        <f t="shared" si="15"/>
        <v>484596.2333333334</v>
      </c>
      <c r="H83" s="153">
        <f t="shared" si="15"/>
        <v>449982.21666666679</v>
      </c>
      <c r="I83" s="153">
        <f t="shared" si="15"/>
        <v>415368.20000000007</v>
      </c>
      <c r="J83" s="153">
        <f t="shared" si="15"/>
        <v>380754.18333333341</v>
      </c>
      <c r="K83" s="153">
        <f t="shared" si="15"/>
        <v>346140.16666666674</v>
      </c>
      <c r="L83" s="153">
        <f t="shared" si="15"/>
        <v>311526.15000000002</v>
      </c>
      <c r="M83" s="153">
        <f t="shared" si="15"/>
        <v>276912.13333333342</v>
      </c>
      <c r="N83" s="153">
        <f t="shared" si="15"/>
        <v>242298.11666666673</v>
      </c>
      <c r="O83" s="32"/>
      <c r="Q83" s="1"/>
      <c r="R83" s="1"/>
      <c r="S83" s="1"/>
      <c r="T83" s="1"/>
      <c r="U83" s="1"/>
      <c r="V83" s="1"/>
      <c r="W83" s="1"/>
      <c r="X83" s="1"/>
      <c r="Y83" s="1"/>
      <c r="Z83" s="1"/>
      <c r="AA83" s="1"/>
    </row>
    <row r="84" spans="1:27" x14ac:dyDescent="0.25">
      <c r="A84" s="96"/>
      <c r="B84" s="96"/>
      <c r="C84" s="96"/>
      <c r="D84" s="96"/>
      <c r="E84" s="154"/>
      <c r="F84" s="114"/>
      <c r="G84" s="114"/>
      <c r="H84" s="114"/>
      <c r="I84" s="114"/>
      <c r="J84" s="114"/>
      <c r="K84" s="114"/>
      <c r="L84" s="1"/>
      <c r="M84" s="114"/>
      <c r="N84" s="1"/>
      <c r="O84" s="1"/>
      <c r="Q84" s="1"/>
      <c r="R84" s="1"/>
      <c r="S84" s="1"/>
      <c r="T84" s="1"/>
      <c r="U84" s="1"/>
      <c r="V84" s="1"/>
      <c r="W84" s="1"/>
      <c r="X84" s="1"/>
      <c r="Y84" s="1"/>
      <c r="Z84" s="1"/>
      <c r="AA84" s="1"/>
    </row>
    <row r="85" spans="1:27" ht="15.75" thickBot="1" x14ac:dyDescent="0.3">
      <c r="A85" s="98" t="s">
        <v>99</v>
      </c>
      <c r="B85" s="99"/>
      <c r="C85" s="99"/>
      <c r="D85" s="99"/>
      <c r="E85" s="99"/>
      <c r="F85" s="114"/>
      <c r="G85" s="114"/>
      <c r="H85" s="114"/>
      <c r="I85" s="114"/>
      <c r="J85" s="95" t="s">
        <v>28</v>
      </c>
      <c r="K85" s="114"/>
      <c r="L85" s="1"/>
      <c r="M85" s="114"/>
      <c r="N85" s="1"/>
      <c r="O85" s="1"/>
      <c r="Q85" s="1"/>
      <c r="R85" s="1"/>
      <c r="S85" s="1"/>
      <c r="T85" s="1"/>
      <c r="U85" s="1"/>
      <c r="V85" s="1"/>
      <c r="W85" s="1"/>
      <c r="X85" s="1"/>
      <c r="Y85" s="1"/>
      <c r="Z85" s="1"/>
      <c r="AA85" s="1"/>
    </row>
    <row r="86" spans="1:27" ht="15.75" thickBot="1" x14ac:dyDescent="0.3">
      <c r="A86" s="99"/>
      <c r="B86" s="1"/>
      <c r="C86" s="1"/>
      <c r="D86" s="1"/>
      <c r="E86" s="139">
        <f>E69</f>
        <v>2020</v>
      </c>
      <c r="F86" s="139">
        <f>F69</f>
        <v>2021</v>
      </c>
      <c r="G86" s="139">
        <f t="shared" ref="G86:N86" si="16">G69</f>
        <v>2022</v>
      </c>
      <c r="H86" s="139">
        <f t="shared" si="16"/>
        <v>2023</v>
      </c>
      <c r="I86" s="139">
        <f t="shared" si="16"/>
        <v>2024</v>
      </c>
      <c r="J86" s="139">
        <f t="shared" si="16"/>
        <v>2025</v>
      </c>
      <c r="K86" s="139">
        <f t="shared" si="16"/>
        <v>2026</v>
      </c>
      <c r="L86" s="139">
        <f t="shared" si="16"/>
        <v>2027</v>
      </c>
      <c r="M86" s="139">
        <f t="shared" si="16"/>
        <v>2028</v>
      </c>
      <c r="N86" s="139">
        <f t="shared" si="16"/>
        <v>2029</v>
      </c>
      <c r="O86" s="142"/>
      <c r="Q86" s="1"/>
      <c r="R86" s="1"/>
      <c r="S86" s="1"/>
      <c r="T86" s="1"/>
      <c r="U86" s="1"/>
      <c r="V86" s="1"/>
      <c r="W86" s="1"/>
      <c r="X86" s="1"/>
      <c r="Y86" s="1"/>
      <c r="Z86" s="1"/>
      <c r="AA86" s="1"/>
    </row>
    <row r="87" spans="1:27" x14ac:dyDescent="0.25">
      <c r="A87" s="96"/>
      <c r="B87" s="1"/>
      <c r="C87" s="1"/>
      <c r="D87" s="1"/>
      <c r="E87" s="114"/>
      <c r="F87" s="114"/>
      <c r="G87" s="114"/>
      <c r="H87" s="114"/>
      <c r="I87" s="114"/>
      <c r="J87" s="114"/>
      <c r="K87" s="114"/>
      <c r="L87" s="114"/>
      <c r="M87" s="114"/>
      <c r="N87" s="114"/>
      <c r="O87" s="32"/>
      <c r="Q87" s="1"/>
      <c r="R87" s="1"/>
      <c r="S87" s="1"/>
      <c r="T87" s="1"/>
      <c r="U87" s="1"/>
      <c r="V87" s="1"/>
      <c r="W87" s="1"/>
      <c r="X87" s="1"/>
      <c r="Y87" s="1"/>
      <c r="Z87" s="1"/>
      <c r="AA87" s="1"/>
    </row>
    <row r="88" spans="1:27" x14ac:dyDescent="0.25">
      <c r="A88" s="96" t="s">
        <v>100</v>
      </c>
      <c r="B88" s="1"/>
      <c r="C88" s="1"/>
      <c r="D88" s="1"/>
      <c r="E88" s="155">
        <v>0</v>
      </c>
      <c r="F88" s="130">
        <f t="shared" ref="F88:N88" si="17">E97</f>
        <v>0</v>
      </c>
      <c r="G88" s="130">
        <f t="shared" si="17"/>
        <v>456905.02000000014</v>
      </c>
      <c r="H88" s="130">
        <f t="shared" si="17"/>
        <v>420352.61840000015</v>
      </c>
      <c r="I88" s="130">
        <f t="shared" si="17"/>
        <v>386724.40892800014</v>
      </c>
      <c r="J88" s="130">
        <f t="shared" si="17"/>
        <v>355786.45621376013</v>
      </c>
      <c r="K88" s="130">
        <f t="shared" si="17"/>
        <v>327323.53971665935</v>
      </c>
      <c r="L88" s="130">
        <f t="shared" si="17"/>
        <v>301137.65653932659</v>
      </c>
      <c r="M88" s="130">
        <f t="shared" si="17"/>
        <v>277046.64401618048</v>
      </c>
      <c r="N88" s="130">
        <f t="shared" si="17"/>
        <v>254882.91249488603</v>
      </c>
      <c r="O88" s="32"/>
      <c r="Q88" s="1"/>
      <c r="R88" s="1"/>
      <c r="S88" s="1"/>
      <c r="T88" s="1"/>
      <c r="U88" s="1"/>
      <c r="V88" s="1"/>
      <c r="W88" s="1"/>
      <c r="X88" s="1"/>
      <c r="Y88" s="1"/>
      <c r="Z88" s="1"/>
      <c r="AA88" s="1"/>
    </row>
    <row r="89" spans="1:27" x14ac:dyDescent="0.25">
      <c r="A89" s="96" t="s">
        <v>90</v>
      </c>
      <c r="B89" s="1"/>
      <c r="C89" s="1"/>
      <c r="D89" s="1"/>
      <c r="E89" s="114">
        <f t="shared" ref="E89:N89" si="18">E73</f>
        <v>0</v>
      </c>
      <c r="F89" s="114">
        <f>F73</f>
        <v>519210.25000000012</v>
      </c>
      <c r="G89" s="114">
        <f t="shared" si="18"/>
        <v>0</v>
      </c>
      <c r="H89" s="114">
        <f t="shared" si="18"/>
        <v>0</v>
      </c>
      <c r="I89" s="114">
        <f t="shared" si="18"/>
        <v>0</v>
      </c>
      <c r="J89" s="114">
        <f t="shared" si="18"/>
        <v>0</v>
      </c>
      <c r="K89" s="114">
        <f t="shared" si="18"/>
        <v>0</v>
      </c>
      <c r="L89" s="114">
        <f t="shared" si="18"/>
        <v>0</v>
      </c>
      <c r="M89" s="114">
        <f t="shared" si="18"/>
        <v>0</v>
      </c>
      <c r="N89" s="114">
        <f t="shared" si="18"/>
        <v>0</v>
      </c>
      <c r="O89" s="32"/>
      <c r="Q89" s="1"/>
      <c r="R89" s="1"/>
      <c r="S89" s="1"/>
      <c r="T89" s="105"/>
      <c r="U89" s="1"/>
      <c r="V89" s="1"/>
      <c r="W89" s="1"/>
      <c r="X89" s="1"/>
      <c r="Y89" s="1"/>
      <c r="Z89" s="1"/>
      <c r="AA89" s="1"/>
    </row>
    <row r="90" spans="1:27" x14ac:dyDescent="0.25">
      <c r="A90" s="96" t="s">
        <v>101</v>
      </c>
      <c r="B90" s="1"/>
      <c r="C90" s="1"/>
      <c r="D90" s="1"/>
      <c r="E90" s="130">
        <f t="shared" ref="E90:N90" si="19">SUM(E88:E89)</f>
        <v>0</v>
      </c>
      <c r="F90" s="130">
        <f t="shared" si="19"/>
        <v>519210.25000000012</v>
      </c>
      <c r="G90" s="130">
        <f t="shared" si="19"/>
        <v>456905.02000000014</v>
      </c>
      <c r="H90" s="130">
        <f t="shared" si="19"/>
        <v>420352.61840000015</v>
      </c>
      <c r="I90" s="130">
        <f t="shared" si="19"/>
        <v>386724.40892800014</v>
      </c>
      <c r="J90" s="130">
        <f t="shared" si="19"/>
        <v>355786.45621376013</v>
      </c>
      <c r="K90" s="130">
        <f t="shared" si="19"/>
        <v>327323.53971665935</v>
      </c>
      <c r="L90" s="130">
        <f t="shared" si="19"/>
        <v>301137.65653932659</v>
      </c>
      <c r="M90" s="130">
        <f t="shared" si="19"/>
        <v>277046.64401618048</v>
      </c>
      <c r="N90" s="130">
        <f t="shared" si="19"/>
        <v>254882.91249488603</v>
      </c>
      <c r="O90" s="32"/>
      <c r="Q90" s="1"/>
      <c r="R90" s="1"/>
      <c r="S90" s="1"/>
      <c r="T90" s="1"/>
      <c r="U90" s="1"/>
      <c r="V90" s="1"/>
      <c r="W90" s="1"/>
      <c r="X90" s="1"/>
      <c r="Y90" s="1"/>
      <c r="Z90" s="1"/>
      <c r="AA90" s="1"/>
    </row>
    <row r="91" spans="1:27" x14ac:dyDescent="0.25">
      <c r="A91" s="96" t="s">
        <v>102</v>
      </c>
      <c r="B91" s="1"/>
      <c r="C91" s="1"/>
      <c r="D91" s="1"/>
      <c r="E91" s="114">
        <f t="shared" ref="E91:N91" si="20">E89/2</f>
        <v>0</v>
      </c>
      <c r="F91" s="114">
        <f t="shared" si="20"/>
        <v>259605.12500000006</v>
      </c>
      <c r="G91" s="114">
        <f t="shared" si="20"/>
        <v>0</v>
      </c>
      <c r="H91" s="114">
        <f t="shared" si="20"/>
        <v>0</v>
      </c>
      <c r="I91" s="114">
        <f t="shared" si="20"/>
        <v>0</v>
      </c>
      <c r="J91" s="114">
        <f t="shared" si="20"/>
        <v>0</v>
      </c>
      <c r="K91" s="114">
        <f t="shared" si="20"/>
        <v>0</v>
      </c>
      <c r="L91" s="114">
        <f t="shared" si="20"/>
        <v>0</v>
      </c>
      <c r="M91" s="114">
        <f t="shared" si="20"/>
        <v>0</v>
      </c>
      <c r="N91" s="114">
        <f t="shared" si="20"/>
        <v>0</v>
      </c>
      <c r="O91" s="32"/>
      <c r="Q91" s="1"/>
      <c r="R91" s="1"/>
      <c r="S91" s="1"/>
      <c r="T91" s="1"/>
      <c r="U91" s="1"/>
      <c r="V91" s="1"/>
      <c r="W91" s="1"/>
      <c r="X91" s="1"/>
      <c r="Y91" s="1"/>
      <c r="Z91" s="1"/>
      <c r="AA91" s="1"/>
    </row>
    <row r="92" spans="1:27" x14ac:dyDescent="0.25">
      <c r="A92" s="96" t="s">
        <v>103</v>
      </c>
      <c r="B92" s="1"/>
      <c r="C92" s="1"/>
      <c r="D92" s="1"/>
      <c r="E92" s="130">
        <f t="shared" ref="E92:N92" si="21">E90-E91</f>
        <v>0</v>
      </c>
      <c r="F92" s="130">
        <f t="shared" si="21"/>
        <v>259605.12500000006</v>
      </c>
      <c r="G92" s="130">
        <f t="shared" si="21"/>
        <v>456905.02000000014</v>
      </c>
      <c r="H92" s="130">
        <f t="shared" si="21"/>
        <v>420352.61840000015</v>
      </c>
      <c r="I92" s="130">
        <f t="shared" si="21"/>
        <v>386724.40892800014</v>
      </c>
      <c r="J92" s="130">
        <f t="shared" si="21"/>
        <v>355786.45621376013</v>
      </c>
      <c r="K92" s="130">
        <f t="shared" si="21"/>
        <v>327323.53971665935</v>
      </c>
      <c r="L92" s="130">
        <f t="shared" si="21"/>
        <v>301137.65653932659</v>
      </c>
      <c r="M92" s="130">
        <f t="shared" si="21"/>
        <v>277046.64401618048</v>
      </c>
      <c r="N92" s="130">
        <f t="shared" si="21"/>
        <v>254882.91249488603</v>
      </c>
      <c r="O92" s="32"/>
      <c r="Q92" s="1"/>
      <c r="R92" s="1"/>
      <c r="S92" s="1"/>
      <c r="T92" s="1"/>
      <c r="U92" s="1"/>
      <c r="V92" s="1"/>
      <c r="W92" s="1"/>
      <c r="X92" s="1"/>
      <c r="Y92" s="1"/>
      <c r="Z92" s="1"/>
      <c r="AA92" s="1"/>
    </row>
    <row r="93" spans="1:27" x14ac:dyDescent="0.25">
      <c r="A93" s="96" t="s">
        <v>104</v>
      </c>
      <c r="B93" s="156">
        <v>47</v>
      </c>
      <c r="C93" s="1"/>
      <c r="E93" s="73"/>
      <c r="F93" s="73"/>
      <c r="G93" s="73"/>
      <c r="H93" s="73"/>
      <c r="I93" s="73"/>
      <c r="J93" s="73"/>
      <c r="K93" s="73"/>
      <c r="L93" s="73"/>
      <c r="M93" s="73"/>
      <c r="N93" s="73"/>
      <c r="O93" s="73"/>
      <c r="Q93" s="1"/>
      <c r="R93" s="1"/>
      <c r="S93" s="1"/>
      <c r="T93" s="1"/>
      <c r="U93" s="1"/>
      <c r="V93" s="1"/>
      <c r="W93" s="1"/>
      <c r="X93" s="1"/>
      <c r="Y93" s="1"/>
      <c r="Z93" s="1"/>
      <c r="AA93" s="1"/>
    </row>
    <row r="94" spans="1:27" x14ac:dyDescent="0.25">
      <c r="A94" s="96" t="s">
        <v>105</v>
      </c>
      <c r="B94" s="157">
        <v>0.08</v>
      </c>
      <c r="C94" s="1"/>
      <c r="E94" s="31"/>
      <c r="F94" s="31"/>
      <c r="G94" s="31"/>
      <c r="H94" s="31"/>
      <c r="I94" s="31"/>
      <c r="J94" s="31"/>
      <c r="K94" s="31"/>
      <c r="L94" s="31"/>
      <c r="M94" s="31"/>
      <c r="N94" s="31"/>
      <c r="O94" s="31"/>
      <c r="Q94" s="1"/>
      <c r="R94" s="1"/>
      <c r="S94" s="1"/>
      <c r="T94" s="1"/>
      <c r="U94" s="1"/>
      <c r="V94" s="1"/>
      <c r="W94" s="1"/>
      <c r="X94" s="1"/>
      <c r="Y94" s="1"/>
      <c r="Z94" s="1"/>
      <c r="AA94" s="1"/>
    </row>
    <row r="95" spans="1:27" x14ac:dyDescent="0.25">
      <c r="A95" s="164" t="s">
        <v>111</v>
      </c>
      <c r="B95" s="157"/>
      <c r="C95" s="1"/>
      <c r="E95" s="31"/>
      <c r="F95" s="167">
        <v>3</v>
      </c>
      <c r="G95" s="31"/>
      <c r="H95" s="31"/>
      <c r="I95" s="31"/>
      <c r="J95" s="31"/>
      <c r="K95" s="31"/>
      <c r="L95" s="31"/>
      <c r="M95" s="31"/>
      <c r="N95" s="31"/>
      <c r="O95" s="31"/>
      <c r="Q95" s="1"/>
      <c r="R95" s="1"/>
      <c r="S95" s="1"/>
      <c r="T95" s="1"/>
      <c r="U95" s="1"/>
      <c r="V95" s="1"/>
      <c r="W95" s="1"/>
      <c r="X95" s="1"/>
      <c r="Y95" s="1"/>
      <c r="Z95" s="1"/>
      <c r="AA95" s="1"/>
    </row>
    <row r="96" spans="1:27" x14ac:dyDescent="0.25">
      <c r="A96" s="96" t="s">
        <v>106</v>
      </c>
      <c r="B96" s="1"/>
      <c r="C96" s="1"/>
      <c r="D96" s="1"/>
      <c r="E96" s="130">
        <f>E92*$B$94*3</f>
        <v>0</v>
      </c>
      <c r="F96" s="158">
        <f>F92*$B$94*F95</f>
        <v>62305.23000000001</v>
      </c>
      <c r="G96" s="130">
        <f t="shared" ref="G96:N96" si="22">G92*$B$94</f>
        <v>36552.401600000012</v>
      </c>
      <c r="H96" s="130">
        <f t="shared" si="22"/>
        <v>33628.20947200001</v>
      </c>
      <c r="I96" s="130">
        <f t="shared" si="22"/>
        <v>30937.952714240011</v>
      </c>
      <c r="J96" s="130">
        <f t="shared" si="22"/>
        <v>28462.91649710081</v>
      </c>
      <c r="K96" s="130">
        <f t="shared" si="22"/>
        <v>26185.883177332747</v>
      </c>
      <c r="L96" s="130">
        <f t="shared" si="22"/>
        <v>24091.012523146128</v>
      </c>
      <c r="M96" s="130">
        <f t="shared" si="22"/>
        <v>22163.731521294438</v>
      </c>
      <c r="N96" s="130">
        <f t="shared" si="22"/>
        <v>20390.632999590882</v>
      </c>
      <c r="O96" s="32"/>
      <c r="Q96" s="1"/>
      <c r="R96" s="1"/>
      <c r="S96" s="1"/>
      <c r="T96" s="1"/>
      <c r="U96" s="1"/>
      <c r="V96" s="1"/>
      <c r="W96" s="1"/>
      <c r="X96" s="1"/>
      <c r="Y96" s="1"/>
      <c r="Z96" s="1"/>
      <c r="AA96" s="1"/>
    </row>
    <row r="97" spans="1:27" ht="15.75" thickBot="1" x14ac:dyDescent="0.3">
      <c r="A97" s="99" t="s">
        <v>107</v>
      </c>
      <c r="B97" s="1"/>
      <c r="C97" s="1"/>
      <c r="D97" s="1"/>
      <c r="E97" s="153">
        <f t="shared" ref="E97:N97" si="23">E90-E96</f>
        <v>0</v>
      </c>
      <c r="F97" s="153">
        <f t="shared" si="23"/>
        <v>456905.02000000014</v>
      </c>
      <c r="G97" s="153">
        <f t="shared" si="23"/>
        <v>420352.61840000015</v>
      </c>
      <c r="H97" s="153">
        <f t="shared" si="23"/>
        <v>386724.40892800014</v>
      </c>
      <c r="I97" s="153">
        <f t="shared" si="23"/>
        <v>355786.45621376013</v>
      </c>
      <c r="J97" s="153">
        <f t="shared" si="23"/>
        <v>327323.53971665935</v>
      </c>
      <c r="K97" s="153">
        <f t="shared" si="23"/>
        <v>301137.65653932659</v>
      </c>
      <c r="L97" s="153">
        <f t="shared" si="23"/>
        <v>277046.64401618048</v>
      </c>
      <c r="M97" s="153">
        <f t="shared" si="23"/>
        <v>254882.91249488603</v>
      </c>
      <c r="N97" s="153">
        <f t="shared" si="23"/>
        <v>234492.27949529514</v>
      </c>
      <c r="O97" s="32"/>
      <c r="Q97" s="1"/>
      <c r="R97" s="1"/>
      <c r="S97" s="1"/>
      <c r="T97" s="1"/>
      <c r="U97" s="1"/>
      <c r="V97" s="1"/>
      <c r="W97" s="1"/>
      <c r="X97" s="1"/>
      <c r="Y97" s="1"/>
      <c r="Z97" s="1"/>
      <c r="AA97" s="1"/>
    </row>
    <row r="99" spans="1:27" x14ac:dyDescent="0.25">
      <c r="E99" s="110"/>
      <c r="F99" s="160">
        <v>456905.02</v>
      </c>
      <c r="G99" s="160">
        <v>420352.61840000004</v>
      </c>
      <c r="H99" s="160">
        <v>386724.40892800002</v>
      </c>
      <c r="I99" s="160">
        <v>355786.45621376002</v>
      </c>
      <c r="J99" s="160">
        <v>327323.53971665923</v>
      </c>
      <c r="K99" s="160">
        <v>301137.65653932648</v>
      </c>
      <c r="L99" s="160">
        <v>277046.64401618036</v>
      </c>
      <c r="M99" s="160">
        <v>254882.91249488594</v>
      </c>
      <c r="N99" s="160">
        <v>234492.27949529508</v>
      </c>
    </row>
  </sheetData>
  <mergeCells count="32">
    <mergeCell ref="W53:X53"/>
    <mergeCell ref="Z53:AA53"/>
    <mergeCell ref="AC53:AD53"/>
    <mergeCell ref="AF53:AG53"/>
    <mergeCell ref="AI53:AJ53"/>
    <mergeCell ref="Q52:R52"/>
    <mergeCell ref="T52:U52"/>
    <mergeCell ref="E53:F53"/>
    <mergeCell ref="H53:I53"/>
    <mergeCell ref="K53:L53"/>
    <mergeCell ref="N53:O53"/>
    <mergeCell ref="Q53:R53"/>
    <mergeCell ref="T53:U53"/>
    <mergeCell ref="Y17:AA17"/>
    <mergeCell ref="AB17:AD17"/>
    <mergeCell ref="AE17:AG17"/>
    <mergeCell ref="AH17:AJ17"/>
    <mergeCell ref="A51:B51"/>
    <mergeCell ref="A48:P49"/>
    <mergeCell ref="D17:F17"/>
    <mergeCell ref="G17:I17"/>
    <mergeCell ref="J17:L17"/>
    <mergeCell ref="M17:O17"/>
    <mergeCell ref="P17:R17"/>
    <mergeCell ref="S17:U17"/>
    <mergeCell ref="S16:U16"/>
    <mergeCell ref="V17:X17"/>
    <mergeCell ref="A9:V9"/>
    <mergeCell ref="A10:V10"/>
    <mergeCell ref="A12:V12"/>
    <mergeCell ref="A13:V13"/>
    <mergeCell ref="A15:V15"/>
  </mergeCells>
  <dataValidations disablePrompts="1" count="1">
    <dataValidation allowBlank="1" showInputMessage="1" showErrorMessage="1" promptTitle="Date Format" prompt="E.g:  &quot;August 1, 2011&quot;" sqref="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xr:uid="{A5A86E41-65E6-4A40-AB46-D5AD053FA7F5}"/>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8871B8-22FC-451A-9303-FE8EEF547656}"/>
</file>

<file path=customXml/itemProps2.xml><?xml version="1.0" encoding="utf-8"?>
<ds:datastoreItem xmlns:ds="http://schemas.openxmlformats.org/officeDocument/2006/customXml" ds:itemID="{55F886C7-E0A6-435B-9E24-7A49EC1C9318}">
  <ds:schemaRefs>
    <ds:schemaRef ds:uri="12f68b52-648b-46a0-8463-d3282342a499"/>
    <ds:schemaRef ds:uri="http://www.w3.org/XML/1998/namespace"/>
    <ds:schemaRef ds:uri="http://purl.org/dc/terms/"/>
    <ds:schemaRef ds:uri="http://schemas.microsoft.com/sharepoint/v3/fields"/>
    <ds:schemaRef ds:uri="http://schemas.microsoft.com/office/2006/documentManagement/types"/>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d178a8d1-16ff-473a-8ed0-d41f4478457a"/>
  </ds:schemaRefs>
</ds:datastoreItem>
</file>

<file path=customXml/itemProps3.xml><?xml version="1.0" encoding="utf-8"?>
<ds:datastoreItem xmlns:ds="http://schemas.openxmlformats.org/officeDocument/2006/customXml" ds:itemID="{4B38C86A-9AF6-4C60-ACBB-57F1ED9B42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App.2-FA Proposed REG Inves Cx</vt:lpstr>
      <vt:lpstr>App.2-FA Proposed REG ISA</vt:lpstr>
      <vt:lpstr>App.2-FB Calc of REG Consol</vt:lpstr>
      <vt:lpstr>Formula intact tabs&gt;</vt:lpstr>
      <vt:lpstr>App.2-FB Calc of REG A</vt:lpstr>
      <vt:lpstr>App.2-FB Calc of REG B</vt:lpstr>
      <vt:lpstr>App.2-FB Calc of REG C</vt:lpstr>
      <vt:lpstr>App.2-FB Calc of REG D</vt:lpstr>
      <vt:lpstr>App.2-FB Calc of REG E</vt:lpstr>
      <vt:lpstr>App.2-FB Calc of REG F</vt:lpstr>
      <vt:lpstr>App.2-FB Calc of REG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Danny Ko</dc:creator>
  <cp:lastModifiedBy>Githu Mundenchira</cp:lastModifiedBy>
  <dcterms:created xsi:type="dcterms:W3CDTF">2015-06-05T18:17:20Z</dcterms:created>
  <dcterms:modified xsi:type="dcterms:W3CDTF">2024-02-27T00:53:33Z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1689ff65-c46b-482d-991c-de3cc8c3b259_Enabled">
    <vt:lpwstr>true</vt:lpwstr>
  </property>
  <property fmtid="{D5CDD505-2E9C-101B-9397-08002B2CF9AE}" pid="5" name="MSIP_Label_1689ff65-c46b-482d-991c-de3cc8c3b259_SetDate">
    <vt:lpwstr>2024-02-18T18:39:38Z</vt:lpwstr>
  </property>
  <property fmtid="{D5CDD505-2E9C-101B-9397-08002B2CF9AE}" pid="6" name="MSIP_Label_1689ff65-c46b-482d-991c-de3cc8c3b259_Method">
    <vt:lpwstr>Privileged</vt:lpwstr>
  </property>
  <property fmtid="{D5CDD505-2E9C-101B-9397-08002B2CF9AE}" pid="7" name="MSIP_Label_1689ff65-c46b-482d-991c-de3cc8c3b259_Name">
    <vt:lpwstr>Confidential - TH Internal Use Only</vt:lpwstr>
  </property>
  <property fmtid="{D5CDD505-2E9C-101B-9397-08002B2CF9AE}" pid="8" name="MSIP_Label_1689ff65-c46b-482d-991c-de3cc8c3b259_SiteId">
    <vt:lpwstr>cecf09d6-44f1-4c40-95a1-cbafb9319d75</vt:lpwstr>
  </property>
  <property fmtid="{D5CDD505-2E9C-101B-9397-08002B2CF9AE}" pid="9" name="MSIP_Label_1689ff65-c46b-482d-991c-de3cc8c3b259_ActionId">
    <vt:lpwstr>8937fb12-6919-46c9-be50-a9470b09f096</vt:lpwstr>
  </property>
  <property fmtid="{D5CDD505-2E9C-101B-9397-08002B2CF9AE}" pid="10" name="MSIP_Label_1689ff65-c46b-482d-991c-de3cc8c3b259_ContentBits">
    <vt:lpwstr>0</vt:lpwstr>
  </property>
  <property fmtid="{D5CDD505-2E9C-101B-9397-08002B2CF9AE}" pid="11" name="ContentTypeId">
    <vt:lpwstr>0x0101002EDAACFF67256049A485179023DD9F32</vt:lpwstr>
  </property>
  <property fmtid="{D5CDD505-2E9C-101B-9397-08002B2CF9AE}" pid="12" name="Order">
    <vt:r8>560300</vt:r8>
  </property>
  <property fmtid="{D5CDD505-2E9C-101B-9397-08002B2CF9AE}" pid="13" name="xd_ProgID">
    <vt:lpwstr/>
  </property>
  <property fmtid="{D5CDD505-2E9C-101B-9397-08002B2CF9AE}" pid="14" name="_SourceUrl">
    <vt:lpwstr/>
  </property>
  <property fmtid="{D5CDD505-2E9C-101B-9397-08002B2CF9AE}" pid="15" name="_SharedFileIndex">
    <vt:lpwstr/>
  </property>
  <property fmtid="{D5CDD505-2E9C-101B-9397-08002B2CF9AE}" pid="16" name="TemplateUrl">
    <vt:lpwstr/>
  </property>
  <property fmtid="{D5CDD505-2E9C-101B-9397-08002B2CF9AE}" pid="17" name="_CopySource">
    <vt:lpwstr>https://myhydro.torontohydro.com/divisions/regulatorylegal/2025RateApp/Exhibits/2024 Interrogatories (IRs)/IRR Exhibit 2A/0. OEB Staff/2A-Staff-109/2A-Staff-109_Appendix B_2A_T06_S02,3 - OEBAppendices 2-FA, FB - GPMC.xlsx</vt:lpwstr>
  </property>
</Properties>
</file>