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INANCE\Rate Submission\2024 Cost of Service\3. Interrogatories\Submission 20240119\"/>
    </mc:Choice>
  </mc:AlternateContent>
  <xr:revisionPtr revIDLastSave="0" documentId="8_{EEBB9E3E-5BB3-47D1-AE45-808C4BFBE078}" xr6:coauthVersionLast="47" xr6:coauthVersionMax="47" xr10:uidLastSave="{00000000-0000-0000-0000-000000000000}"/>
  <bookViews>
    <workbookView xWindow="-28920" yWindow="-120" windowWidth="29040" windowHeight="15840" xr2:uid="{A46F4CA4-6A15-49BE-AB8A-55EB6E04A7EA}"/>
  </bookViews>
  <sheets>
    <sheet name="CCA Continuity 2023" sheetId="1" r:id="rId1"/>
    <sheet name="Carrying charges" sheetId="2" r:id="rId2"/>
  </sheets>
  <externalReferences>
    <externalReference r:id="rId3"/>
    <externalReference r:id="rId4"/>
  </externalReferences>
  <definedNames>
    <definedName name="DaysInPreviousYear">'[1]Distribution Revenue by Source'!$B$22</definedName>
    <definedName name="DaysInYear">'[1]Distribution Revenue by Source'!$B$21</definedName>
    <definedName name="MofF">#REF!</definedName>
    <definedName name="Ratebase">'[1]Distribution Revenue by Source'!$C$25</definedName>
    <definedName name="Surta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V9" i="1" l="1"/>
  <c r="W9" i="1"/>
  <c r="U9" i="1"/>
  <c r="W7" i="1"/>
  <c r="V7" i="1"/>
  <c r="U7" i="1"/>
  <c r="W6" i="1" l="1"/>
  <c r="V6" i="1"/>
  <c r="U6" i="1"/>
  <c r="AX14" i="2" l="1"/>
  <c r="X8" i="1"/>
  <c r="W8" i="1"/>
  <c r="V8" i="1"/>
  <c r="U8" i="1"/>
  <c r="BW5" i="2"/>
  <c r="BW4" i="2"/>
  <c r="CE24" i="2"/>
  <c r="CB24" i="2"/>
  <c r="BY24" i="2"/>
  <c r="BV21" i="2"/>
  <c r="BW16" i="2"/>
  <c r="BX13" i="2" s="1"/>
  <c r="BX16" i="2" s="1"/>
  <c r="CH14" i="2"/>
  <c r="CJ14" i="2" s="1"/>
  <c r="CJ15" i="2" s="1"/>
  <c r="BY13" i="2" l="1"/>
  <c r="BY16" i="2" s="1"/>
  <c r="CH24" i="2"/>
  <c r="BZ13" i="2" l="1"/>
  <c r="BZ16" i="2" s="1"/>
  <c r="CA13" i="2" l="1"/>
  <c r="CA16" i="2" s="1"/>
  <c r="CB13" i="2" l="1"/>
  <c r="CB16" i="2" s="1"/>
  <c r="CC13" i="2" l="1"/>
  <c r="CC16" i="2" s="1"/>
  <c r="CD13" i="2" l="1"/>
  <c r="CD16" i="2" s="1"/>
  <c r="CE13" i="2" l="1"/>
  <c r="CE16" i="2" s="1"/>
  <c r="CF13" i="2" l="1"/>
  <c r="CF16" i="2" s="1"/>
  <c r="CE25" i="2" l="1"/>
  <c r="CG13" i="2"/>
  <c r="CG16" i="2" s="1"/>
  <c r="CH13" i="2" l="1"/>
  <c r="CH16" i="2" s="1"/>
  <c r="CI13" i="2" l="1"/>
  <c r="CI16" i="2" s="1"/>
  <c r="CH25" i="2" l="1"/>
  <c r="BP19" i="2" l="1"/>
  <c r="BO19" i="2"/>
  <c r="BN19" i="2"/>
  <c r="BL19" i="2"/>
  <c r="BM19" i="2"/>
  <c r="BK19" i="2"/>
  <c r="BJ19" i="2"/>
  <c r="BI19" i="2"/>
  <c r="BH19" i="2"/>
  <c r="BG19" i="2"/>
  <c r="BF19" i="2"/>
  <c r="BE19" i="2"/>
  <c r="BF17" i="2"/>
  <c r="BG17" i="2"/>
  <c r="BH17" i="2"/>
  <c r="BI17" i="2"/>
  <c r="BJ17" i="2"/>
  <c r="BK17" i="2"/>
  <c r="BL17" i="2"/>
  <c r="BM17" i="2"/>
  <c r="BN17" i="2"/>
  <c r="BO17" i="2"/>
  <c r="BE17" i="2"/>
  <c r="BE7" i="2"/>
  <c r="BE6" i="2"/>
  <c r="BE5" i="2"/>
  <c r="BE4" i="2"/>
  <c r="BD26" i="2"/>
  <c r="BM24" i="2"/>
  <c r="BJ24" i="2"/>
  <c r="BG24" i="2"/>
  <c r="BD21" i="2"/>
  <c r="BD17" i="2"/>
  <c r="BD28" i="2" s="1"/>
  <c r="BE16" i="2"/>
  <c r="BF13" i="2" s="1"/>
  <c r="BF16" i="2" s="1"/>
  <c r="AW19" i="2"/>
  <c r="AX19" i="2"/>
  <c r="AV19" i="2"/>
  <c r="AT19" i="2"/>
  <c r="AU19" i="2"/>
  <c r="AS19" i="2"/>
  <c r="AQ19" i="2"/>
  <c r="AR19" i="2"/>
  <c r="AN17" i="2"/>
  <c r="AO19" i="2" s="1"/>
  <c r="AO17" i="2"/>
  <c r="AP19" i="2" s="1"/>
  <c r="AP17" i="2"/>
  <c r="AQ17" i="2"/>
  <c r="AR17" i="2"/>
  <c r="AS17" i="2"/>
  <c r="AT17" i="2"/>
  <c r="AU17" i="2"/>
  <c r="AV17" i="2"/>
  <c r="AW17" i="2"/>
  <c r="AM17" i="2"/>
  <c r="AN19" i="2" s="1"/>
  <c r="AM19" i="2"/>
  <c r="AE19" i="2"/>
  <c r="AF19" i="2"/>
  <c r="AD19" i="2"/>
  <c r="AB19" i="2"/>
  <c r="AC19" i="2"/>
  <c r="AA19" i="2"/>
  <c r="Y19" i="2"/>
  <c r="Z19" i="2"/>
  <c r="X19" i="2"/>
  <c r="W19" i="2"/>
  <c r="V19" i="2"/>
  <c r="U19" i="2"/>
  <c r="AL17" i="2"/>
  <c r="AM7" i="2"/>
  <c r="AM6" i="2"/>
  <c r="AM5" i="2"/>
  <c r="AM4" i="2"/>
  <c r="BG13" i="2" l="1"/>
  <c r="BG16" i="2" s="1"/>
  <c r="BE21" i="2" l="1"/>
  <c r="BE28" i="2" s="1"/>
  <c r="BH13" i="2"/>
  <c r="BH16" i="2" s="1"/>
  <c r="BI13" i="2" l="1"/>
  <c r="BI16" i="2" s="1"/>
  <c r="BG25" i="2"/>
  <c r="BG26" i="2" s="1"/>
  <c r="BF21" i="2"/>
  <c r="BF28" i="2" s="1"/>
  <c r="BJ13" i="2" l="1"/>
  <c r="BJ16" i="2" s="1"/>
  <c r="BG21" i="2"/>
  <c r="BG28" i="2" s="1"/>
  <c r="BH21" i="2" l="1"/>
  <c r="BH28" i="2" s="1"/>
  <c r="BK13" i="2"/>
  <c r="BK16" i="2" s="1"/>
  <c r="BI21" i="2" l="1"/>
  <c r="BI28" i="2" s="1"/>
  <c r="BL13" i="2"/>
  <c r="BL16" i="2" s="1"/>
  <c r="BJ25" i="2"/>
  <c r="BJ26" i="2" s="1"/>
  <c r="BJ21" i="2" l="1"/>
  <c r="BJ28" i="2" s="1"/>
  <c r="BM13" i="2"/>
  <c r="BM16" i="2" s="1"/>
  <c r="BK21" i="2" l="1"/>
  <c r="BK28" i="2" s="1"/>
  <c r="BN13" i="2"/>
  <c r="BN16" i="2" s="1"/>
  <c r="BL21" i="2"/>
  <c r="BL28" i="2" s="1"/>
  <c r="BM21" i="2" l="1"/>
  <c r="BM28" i="2" s="1"/>
  <c r="BM25" i="2"/>
  <c r="BM26" i="2" s="1"/>
  <c r="BO13" i="2"/>
  <c r="BO16" i="2" s="1"/>
  <c r="BP13" i="2" l="1"/>
  <c r="BN21" i="2"/>
  <c r="BN28" i="2" s="1"/>
  <c r="BO21" i="2" l="1"/>
  <c r="BO28" i="2" s="1"/>
  <c r="BP21" i="2" l="1"/>
  <c r="BQ21" i="2" s="1"/>
  <c r="BR19" i="2"/>
  <c r="BP25" i="2"/>
  <c r="AX24" i="2" l="1"/>
  <c r="AU24" i="2"/>
  <c r="AR24" i="2"/>
  <c r="AO24" i="2"/>
  <c r="AM16" i="2"/>
  <c r="AZ14" i="2"/>
  <c r="AZ15" i="2" s="1"/>
  <c r="AN13" i="2"/>
  <c r="AN16" i="2" s="1"/>
  <c r="T21" i="2"/>
  <c r="AF24" i="2"/>
  <c r="U7" i="2"/>
  <c r="U6" i="2"/>
  <c r="U5" i="2"/>
  <c r="U4" i="2"/>
  <c r="AO13" i="2" l="1"/>
  <c r="AO16" i="2" s="1"/>
  <c r="AH14" i="2"/>
  <c r="AH15" i="2" s="1"/>
  <c r="Z24" i="2"/>
  <c r="AC24" i="2"/>
  <c r="W24" i="2"/>
  <c r="U16" i="2"/>
  <c r="AP13" i="2" l="1"/>
  <c r="AP16" i="2" s="1"/>
  <c r="V13" i="2"/>
  <c r="V16" i="2" s="1"/>
  <c r="AQ13" i="2" l="1"/>
  <c r="AQ16" i="2" s="1"/>
  <c r="AO25" i="2"/>
  <c r="W13" i="2"/>
  <c r="W16" i="2" s="1"/>
  <c r="AR13" i="2" l="1"/>
  <c r="AR16" i="2" s="1"/>
  <c r="X13" i="2"/>
  <c r="X16" i="2" s="1"/>
  <c r="AS13" i="2" l="1"/>
  <c r="AS16" i="2" s="1"/>
  <c r="Y13" i="2"/>
  <c r="Y16" i="2" s="1"/>
  <c r="AR25" i="2" l="1"/>
  <c r="AT13" i="2"/>
  <c r="AT16" i="2" s="1"/>
  <c r="Z13" i="2"/>
  <c r="Z16" i="2" s="1"/>
  <c r="AU13" i="2" l="1"/>
  <c r="AU16" i="2" s="1"/>
  <c r="AA13" i="2"/>
  <c r="AA16" i="2" s="1"/>
  <c r="AV13" i="2" l="1"/>
  <c r="AV16" i="2" s="1"/>
  <c r="AB13" i="2"/>
  <c r="AB16" i="2" s="1"/>
  <c r="AU25" i="2" l="1"/>
  <c r="AW13" i="2"/>
  <c r="AW16" i="2" s="1"/>
  <c r="AC13" i="2"/>
  <c r="AC16" i="2" s="1"/>
  <c r="AX13" i="2" l="1"/>
  <c r="AX16" i="2" s="1"/>
  <c r="AX17" i="2" s="1"/>
  <c r="AD13" i="2"/>
  <c r="AD16" i="2" s="1"/>
  <c r="AY13" i="2" l="1"/>
  <c r="AY16" i="2" s="1"/>
  <c r="AY17" i="2" s="1"/>
  <c r="AE13" i="2"/>
  <c r="AE16" i="2" s="1"/>
  <c r="AZ19" i="2" l="1"/>
  <c r="AX25" i="2"/>
  <c r="AF13" i="2"/>
  <c r="AF16" i="2" s="1"/>
  <c r="AG13" i="2" l="1"/>
  <c r="AG16" i="2" s="1"/>
  <c r="C26" i="2" l="1"/>
  <c r="O24" i="2"/>
  <c r="L24" i="2"/>
  <c r="F24" i="2"/>
  <c r="D16" i="2"/>
  <c r="D7" i="2"/>
  <c r="D6" i="2"/>
  <c r="D5" i="2"/>
  <c r="D4" i="2"/>
  <c r="D19" i="2" l="1"/>
  <c r="D21" i="2" s="1"/>
  <c r="E13" i="2"/>
  <c r="E16" i="2" s="1"/>
  <c r="D17" i="2"/>
  <c r="I24" i="2"/>
  <c r="C28" i="2"/>
  <c r="D28" i="2" l="1"/>
  <c r="E19" i="2"/>
  <c r="E17" i="2"/>
  <c r="F13" i="2"/>
  <c r="F16" i="2" s="1"/>
  <c r="F17" i="2" l="1"/>
  <c r="G13" i="2"/>
  <c r="G16" i="2" s="1"/>
  <c r="F19" i="2"/>
  <c r="E21" i="2"/>
  <c r="E28" i="2" s="1"/>
  <c r="F21" i="2" l="1"/>
  <c r="F28" i="2" s="1"/>
  <c r="G19" i="2"/>
  <c r="F25" i="2"/>
  <c r="F26" i="2" s="1"/>
  <c r="H13" i="2"/>
  <c r="H16" i="2" s="1"/>
  <c r="G17" i="2"/>
  <c r="H19" i="2" l="1"/>
  <c r="I13" i="2"/>
  <c r="I16" i="2" s="1"/>
  <c r="H17" i="2"/>
  <c r="G21" i="2"/>
  <c r="G28" i="2" s="1"/>
  <c r="I19" i="2" l="1"/>
  <c r="I25" i="2" s="1"/>
  <c r="I26" i="2" s="1"/>
  <c r="J13" i="2"/>
  <c r="J16" i="2" s="1"/>
  <c r="I17" i="2"/>
  <c r="H21" i="2"/>
  <c r="H28" i="2" s="1"/>
  <c r="J19" i="2" l="1"/>
  <c r="K13" i="2"/>
  <c r="K16" i="2" s="1"/>
  <c r="J17" i="2"/>
  <c r="I21" i="2"/>
  <c r="I28" i="2" s="1"/>
  <c r="K19" i="2" l="1"/>
  <c r="L13" i="2"/>
  <c r="L16" i="2" s="1"/>
  <c r="K17" i="2"/>
  <c r="J21" i="2"/>
  <c r="J28" i="2" s="1"/>
  <c r="L19" i="2" l="1"/>
  <c r="M13" i="2"/>
  <c r="M16" i="2" s="1"/>
  <c r="L17" i="2"/>
  <c r="K21" i="2"/>
  <c r="K28" i="2" s="1"/>
  <c r="M19" i="2" l="1"/>
  <c r="N13" i="2"/>
  <c r="N16" i="2" s="1"/>
  <c r="M17" i="2"/>
  <c r="L21" i="2"/>
  <c r="L28" i="2" s="1"/>
  <c r="L25" i="2"/>
  <c r="L26" i="2" s="1"/>
  <c r="N19" i="2" l="1"/>
  <c r="N17" i="2"/>
  <c r="O13" i="2"/>
  <c r="O16" i="2" s="1"/>
  <c r="M21" i="2"/>
  <c r="M28" i="2" s="1"/>
  <c r="O17" i="2" l="1"/>
  <c r="P13" i="2"/>
  <c r="P16" i="2" s="1"/>
  <c r="P17" i="2" s="1"/>
  <c r="T17" i="2" s="1"/>
  <c r="O19" i="2"/>
  <c r="N21" i="2"/>
  <c r="N28" i="2" s="1"/>
  <c r="Y17" i="2" l="1"/>
  <c r="Z17" i="2"/>
  <c r="AA17" i="2"/>
  <c r="AB17" i="2"/>
  <c r="V17" i="2"/>
  <c r="W17" i="2"/>
  <c r="X17" i="2"/>
  <c r="AC17" i="2"/>
  <c r="AF25" i="2" s="1"/>
  <c r="AD17" i="2"/>
  <c r="AE17" i="2"/>
  <c r="U17" i="2"/>
  <c r="AF17" i="2"/>
  <c r="AG17" i="2"/>
  <c r="T28" i="2"/>
  <c r="T26" i="2"/>
  <c r="O21" i="2"/>
  <c r="P21" i="2" s="1"/>
  <c r="P28" i="2" s="1"/>
  <c r="O25" i="2"/>
  <c r="O26" i="2" s="1"/>
  <c r="Z25" i="2" l="1"/>
  <c r="AC25" i="2"/>
  <c r="P26" i="2"/>
  <c r="U21" i="2"/>
  <c r="W25" i="2"/>
  <c r="W26" i="2" s="1"/>
  <c r="AH19" i="2"/>
  <c r="O28" i="2"/>
  <c r="Z26" i="2" l="1"/>
  <c r="AC26" i="2" s="1"/>
  <c r="AF26" i="2" s="1"/>
  <c r="U28" i="2"/>
  <c r="V21" i="2"/>
  <c r="V28" i="2" l="1"/>
  <c r="W21" i="2"/>
  <c r="W28" i="2" l="1"/>
  <c r="X21" i="2"/>
  <c r="X28" i="2" l="1"/>
  <c r="Y21" i="2"/>
  <c r="Y28" i="2" l="1"/>
  <c r="Z21" i="2"/>
  <c r="Z28" i="2" l="1"/>
  <c r="AA21" i="2"/>
  <c r="AA28" i="2" l="1"/>
  <c r="AB21" i="2"/>
  <c r="AB28" i="2" l="1"/>
  <c r="AC21" i="2"/>
  <c r="AC28" i="2" l="1"/>
  <c r="AD21" i="2"/>
  <c r="AD28" i="2" l="1"/>
  <c r="AE21" i="2"/>
  <c r="AE28" i="2" l="1"/>
  <c r="AF21" i="2"/>
  <c r="AG21" i="2" l="1"/>
  <c r="AL21" i="2" s="1"/>
  <c r="AF28" i="2"/>
  <c r="AL28" i="2" l="1"/>
  <c r="AL26" i="2"/>
  <c r="AO26" i="2" s="1"/>
  <c r="AR26" i="2" s="1"/>
  <c r="AU26" i="2" s="1"/>
  <c r="AX26" i="2" s="1"/>
  <c r="AM21" i="2"/>
  <c r="AG26" i="2"/>
  <c r="AG28" i="2"/>
  <c r="AM28" i="2" l="1"/>
  <c r="AN21" i="2"/>
  <c r="AN28" i="2" l="1"/>
  <c r="AO21" i="2"/>
  <c r="AO28" i="2" l="1"/>
  <c r="AP21" i="2"/>
  <c r="AP28" i="2" l="1"/>
  <c r="AQ21" i="2"/>
  <c r="AQ28" i="2" l="1"/>
  <c r="AR21" i="2"/>
  <c r="AR28" i="2" l="1"/>
  <c r="AS21" i="2"/>
  <c r="AS28" i="2" l="1"/>
  <c r="AT21" i="2"/>
  <c r="AT28" i="2" l="1"/>
  <c r="AU21" i="2"/>
  <c r="AU28" i="2" l="1"/>
  <c r="AV21" i="2"/>
  <c r="AV28" i="2" l="1"/>
  <c r="AW21" i="2"/>
  <c r="AW28" i="2" l="1"/>
  <c r="AX21" i="2"/>
  <c r="AY21" i="2" l="1"/>
  <c r="AX28" i="2"/>
  <c r="AY26" i="2" l="1"/>
  <c r="AY28" i="2"/>
  <c r="T9" i="1" l="1"/>
  <c r="S9" i="1"/>
  <c r="H24" i="1" l="1"/>
  <c r="A2" i="1"/>
  <c r="A1" i="1"/>
  <c r="I23" i="1" l="1"/>
  <c r="H26" i="1"/>
  <c r="L28" i="1" l="1"/>
  <c r="L30" i="1" s="1"/>
  <c r="L32" i="1" s="1"/>
  <c r="M34" i="1" s="1"/>
  <c r="N35" i="1" s="1"/>
  <c r="BP14" i="2" s="1"/>
  <c r="BR14" i="2" l="1"/>
  <c r="BR15" i="2" s="1"/>
  <c r="BP24" i="2"/>
  <c r="BP26" i="2" s="1"/>
  <c r="BP16" i="2"/>
  <c r="BP17" i="2" l="1"/>
  <c r="BP28" i="2" s="1"/>
  <c r="BQ13" i="2"/>
  <c r="BQ16" i="2" s="1"/>
  <c r="BQ17" i="2" l="1"/>
  <c r="BQ26" i="2" s="1"/>
  <c r="X6" i="1"/>
  <c r="BQ28" i="2"/>
  <c r="X7" i="1" l="1"/>
  <c r="Y7" i="1" s="1"/>
  <c r="X9" i="1"/>
  <c r="BV17" i="2"/>
  <c r="BV28" i="2" s="1"/>
  <c r="CB17" i="2"/>
  <c r="BW17" i="2"/>
  <c r="BX19" i="2" s="1"/>
  <c r="CC17" i="2"/>
  <c r="CD17" i="2"/>
  <c r="BW19" i="2"/>
  <c r="CG17" i="2"/>
  <c r="BZ17" i="2"/>
  <c r="CA17" i="2"/>
  <c r="BX17" i="2"/>
  <c r="BY19" i="2" s="1"/>
  <c r="CF17" i="2"/>
  <c r="BY17" i="2"/>
  <c r="BZ19" i="2" s="1"/>
  <c r="BV26" i="2"/>
  <c r="CI17" i="2" l="1"/>
  <c r="CH17" i="2"/>
  <c r="CE17" i="2"/>
  <c r="CB25" i="2"/>
  <c r="BW21" i="2"/>
  <c r="BW28" i="2" s="1"/>
  <c r="BY25" i="2"/>
  <c r="BY26" i="2" s="1"/>
  <c r="CJ19" i="2"/>
  <c r="Y8" i="1" s="1"/>
  <c r="Y9" i="1" s="1"/>
  <c r="CB26" i="2" l="1"/>
  <c r="CE26" i="2" s="1"/>
  <c r="CH26" i="2" s="1"/>
  <c r="BX21" i="2"/>
  <c r="BX28" i="2" l="1"/>
  <c r="BY21" i="2"/>
  <c r="BY28" i="2" l="1"/>
  <c r="BZ21" i="2"/>
  <c r="BZ28" i="2" l="1"/>
  <c r="CA21" i="2"/>
  <c r="CA28" i="2" l="1"/>
  <c r="CB21" i="2"/>
  <c r="CB28" i="2" l="1"/>
  <c r="CC21" i="2"/>
  <c r="CC28" i="2" l="1"/>
  <c r="CD21" i="2"/>
  <c r="CD28" i="2" l="1"/>
  <c r="CE21" i="2"/>
  <c r="CE28" i="2" l="1"/>
  <c r="CF21" i="2"/>
  <c r="CF28" i="2" l="1"/>
  <c r="CG21" i="2"/>
  <c r="CG28" i="2" l="1"/>
  <c r="CH21" i="2"/>
  <c r="CI21" i="2" l="1"/>
  <c r="CH28" i="2"/>
  <c r="CI28" i="2" l="1"/>
  <c r="CI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 Bhatt</author>
    <author>jlavigne</author>
  </authors>
  <commentList>
    <comment ref="L14" authorId="0" shapeId="0" xr:uid="{24C35B20-5B1B-49E6-833C-AEA7DD64FEEE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copy the formula across and change the mth.</t>
        </r>
      </text>
    </comment>
    <comment ref="D16" authorId="1" shapeId="0" xr:uid="{FCFE1957-A2FD-4E25-845E-E86461DBB82D}">
      <text>
        <r>
          <rPr>
            <sz val="8"/>
            <color indexed="81"/>
            <rFont val="Tahoma"/>
            <family val="2"/>
          </rPr>
          <t>confirm this amount  matches 10-000-15500-00-000 in GP</t>
        </r>
      </text>
    </comment>
  </commentList>
</comments>
</file>

<file path=xl/sharedStrings.xml><?xml version="1.0" encoding="utf-8"?>
<sst xmlns="http://schemas.openxmlformats.org/spreadsheetml/2006/main" count="344" uniqueCount="137">
  <si>
    <t>CCA Continuity Schedule (2023)</t>
  </si>
  <si>
    <t>Class</t>
  </si>
  <si>
    <t>Class Description</t>
  </si>
  <si>
    <t>UCC Prior Year Ending Balance</t>
  </si>
  <si>
    <t>Less: Non-Distribution Portion</t>
  </si>
  <si>
    <t>Less: Disallowed FMV Increment</t>
  </si>
  <si>
    <t>UCC Bridge Year Opening Balance</t>
  </si>
  <si>
    <t xml:space="preserve"> Additions</t>
  </si>
  <si>
    <t>DIEP</t>
  </si>
  <si>
    <t>Dispositions</t>
  </si>
  <si>
    <t>UCC Before 1/2 Yr Adjustment</t>
  </si>
  <si>
    <t>1/2 Year Rule {1/2 Additions Less Disposals}</t>
  </si>
  <si>
    <t>Reduced UCC</t>
  </si>
  <si>
    <t>Rate %</t>
  </si>
  <si>
    <t>CCA</t>
  </si>
  <si>
    <t>UCC Ending Balance</t>
  </si>
  <si>
    <t>Distribution System - 1988 to 22-Feb-2005</t>
  </si>
  <si>
    <t>1b</t>
  </si>
  <si>
    <t>New Buildings</t>
  </si>
  <si>
    <t>Distribution System - pre 1988</t>
  </si>
  <si>
    <t>Buildings - after 1990</t>
  </si>
  <si>
    <t>General Office/Stores Equip</t>
  </si>
  <si>
    <t>Computer Hardware/  Vehicles</t>
  </si>
  <si>
    <t>Computer Software</t>
  </si>
  <si>
    <r>
      <t>Buildings - pre 1990/</t>
    </r>
    <r>
      <rPr>
        <b/>
        <sz val="10"/>
        <color rgb="FFFF0000"/>
        <rFont val="Arial"/>
        <family val="2"/>
      </rPr>
      <t>14.1 Goodwill for OHL</t>
    </r>
  </si>
  <si>
    <t>New Electrical Generating Equipment Acq'd after Feb 27/00 Other Than Bldgs</t>
  </si>
  <si>
    <t>Certain Energy-Efficient Electrical Generating Equipment</t>
  </si>
  <si>
    <t>Computers &amp; Systems Hardware acq'd post Mar 22/04</t>
  </si>
  <si>
    <t>Data network infrastructure equip and systems acq'd post Mar 22/04</t>
  </si>
  <si>
    <t>Computers &amp; Systems Hardware acq'd post Mar 19/07</t>
  </si>
  <si>
    <t>Distribution System - post 22-Feb-2005</t>
  </si>
  <si>
    <t>CWIP</t>
  </si>
  <si>
    <t>SUB-TOTAL - UCC</t>
  </si>
  <si>
    <t>Actual CCA Claimed</t>
  </si>
  <si>
    <t>B</t>
  </si>
  <si>
    <t>Difference</t>
  </si>
  <si>
    <t>C = A - B</t>
  </si>
  <si>
    <t>Tax rate</t>
  </si>
  <si>
    <t>D = C x Tax Rate</t>
  </si>
  <si>
    <t>Grossed up</t>
  </si>
  <si>
    <t>= D/(1-Tax Rate)</t>
  </si>
  <si>
    <t xml:space="preserve">Dr.  Distribution Revenue </t>
  </si>
  <si>
    <t>Cr. PILS Variance 1592</t>
  </si>
  <si>
    <t>1592 PILS CCA</t>
  </si>
  <si>
    <t>Interest</t>
  </si>
  <si>
    <t>Total</t>
  </si>
  <si>
    <t>Calculated PILS</t>
  </si>
  <si>
    <t>Carrying Charges Calculations</t>
  </si>
  <si>
    <t>Orangeville Hydro Limited</t>
  </si>
  <si>
    <t>Annual Interest Rate</t>
  </si>
  <si>
    <t>Q1 Jan-Mar</t>
  </si>
  <si>
    <t>Q2 Apr-Jun</t>
  </si>
  <si>
    <t>Q3 Jul-Sep</t>
  </si>
  <si>
    <t>Q4 Oct-Dec</t>
  </si>
  <si>
    <t>Credits are in Brackets (  )</t>
  </si>
  <si>
    <t>Bal Fwd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</si>
  <si>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</si>
  <si>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</si>
  <si>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</si>
  <si>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</si>
  <si>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</si>
  <si>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</si>
  <si>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</si>
  <si>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</si>
  <si>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</si>
  <si>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</si>
  <si>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</si>
  <si>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</si>
  <si>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Unbilled</t>
  </si>
  <si>
    <t>Opening Principal Balance</t>
  </si>
  <si>
    <t>OEB Disposal Approval</t>
  </si>
  <si>
    <t>Cumulative Variance</t>
  </si>
  <si>
    <t>Closing Principal Balance</t>
  </si>
  <si>
    <t>Monthly Carrying Charges</t>
  </si>
  <si>
    <t>Cumulative Carrying Charges</t>
  </si>
  <si>
    <t>Quarter Totals</t>
  </si>
  <si>
    <t>Principal Amount for Period</t>
  </si>
  <si>
    <t>Carrying Charges for Period</t>
  </si>
  <si>
    <t>Opening Account Balance (Total)</t>
  </si>
  <si>
    <t>Total Cumulative Variance</t>
  </si>
  <si>
    <t>1592-CCA</t>
  </si>
  <si>
    <t>Link to obtain Interest rates:-</t>
  </si>
  <si>
    <t>Prescribed interest rates | Ontario Energy Board (oeb.ca)</t>
  </si>
  <si>
    <t>Entries in GL</t>
  </si>
  <si>
    <t>Cumulative Principal</t>
  </si>
  <si>
    <t>(1)
Class</t>
  </si>
  <si>
    <t>Working Paper Reference</t>
  </si>
  <si>
    <t>(2)
Undepreciated capital
cost (UCC) at the
beginning of the bridge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</si>
  <si>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</si>
  <si>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</si>
  <si>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</si>
  <si>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</si>
  <si>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</si>
  <si>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</si>
  <si>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</si>
  <si>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</si>
  <si>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</si>
  <si>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Relevant factor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</si>
  <si>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</si>
  <si>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</si>
  <si>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</si>
  <si>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</si>
  <si>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</si>
  <si>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</si>
  <si>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bridge year (column 9 minus column 17)</t>
  </si>
  <si>
    <t>Buildings, Distribution System (acq'd post 1987)</t>
  </si>
  <si>
    <t>H8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</si>
  <si>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</si>
  <si>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</si>
  <si>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</si>
  <si>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</si>
  <si>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</si>
  <si>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</si>
  <si>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</si>
  <si>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</si>
  <si>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13 1</t>
  </si>
  <si>
    <t>Lease # 1</t>
  </si>
  <si>
    <t>NA</t>
  </si>
  <si>
    <t>13 2</t>
  </si>
  <si>
    <t>Lease # 2</t>
  </si>
  <si>
    <t>13 3</t>
  </si>
  <si>
    <t>Lease # 3</t>
  </si>
  <si>
    <t>13 4</t>
  </si>
  <si>
    <t>Lease # 4</t>
  </si>
  <si>
    <t>Limited Period Patents, Franchises, Concessions or Licences</t>
  </si>
  <si>
    <t>Eligible Capital Property (acq'd pre Jan 1, 2017)</t>
  </si>
  <si>
    <t>Eligible Capital Property (acq'd post Jan 1, 2017)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</si>
  <si>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</si>
  <si>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</si>
  <si>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</si>
  <si>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</si>
  <si>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</si>
  <si>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</si>
  <si>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</si>
  <si>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/>
  </si>
  <si>
    <t>TOTALS</t>
  </si>
  <si>
    <t>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</si>
</sst>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\(#,##0\)"/>
    <numFmt numFmtId="165" formatCode="_(* #,##0_);_(* \(#,##0\);_(* &quot;-&quot;??_);_(@_)"/>
    <numFmt numFmtId="166" formatCode="&quot;$&quot;#,##0.00;\(&quot;$&quot;#,##0.00\)"/>
    <numFmt numFmtId="167" formatCode="_-* #,##0.00_-;\-* #,##0.00_-;_-* &quot;-&quot;??_-;_-@_-"/>
    <numFmt numFmtId="168" formatCode="#,##0.00_ ;\-#,##0.00\ "/>
    <numFmt numFmtId="169" formatCode="_-&quot;$&quot;* #,##0_-;\-&quot;$&quot;* #,##0_-;_-&quot;$&quot;* &quot;-&quot;??_-;_-@_-"/>
    <numFmt numFmtId="170" formatCode="_-&quot;$&quot;* #,##0.00_-;\-&quot;$&quot;* #,##0.00_-;_-&quot;$&quot;* &quot;-&quot;??_-;_-@_-"/>
  </numFmts>
  <fonts count="26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b/>
      <sz val="10"/>
      <color rgb="FF0066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u/>
      <sz val="10"/>
      <color rgb="FF0000FF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639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F2F2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114">
    <xf numFmtId="0" fontId="0" fillId="0" borderId="0" xfId="0"/>
    <xf numFmtId="9" fontId="0" fillId="0" borderId="0" xfId="2" applyFont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wrapText="1"/>
    </xf>
    <xf numFmtId="9" fontId="4" fillId="3" borderId="2" xfId="2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2" fillId="0" borderId="2" xfId="2" applyFont="1" applyBorder="1" applyAlignment="1">
      <alignment horizontal="center"/>
    </xf>
    <xf numFmtId="165" fontId="0" fillId="0" borderId="0" xfId="1" applyNumberFormat="1" applyFont="1"/>
    <xf numFmtId="0" fontId="2" fillId="0" borderId="2" xfId="0" applyFont="1" applyBorder="1" applyAlignment="1">
      <alignment horizontal="left"/>
    </xf>
    <xf numFmtId="9" fontId="2" fillId="0" borderId="2" xfId="2" applyFont="1" applyFill="1" applyBorder="1" applyAlignment="1">
      <alignment horizontal="center"/>
    </xf>
    <xf numFmtId="9" fontId="0" fillId="0" borderId="2" xfId="2" applyFon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3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9" fontId="4" fillId="0" borderId="2" xfId="2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43" fontId="0" fillId="0" borderId="0" xfId="1" applyFont="1"/>
    <xf numFmtId="164" fontId="0" fillId="0" borderId="0" xfId="0" applyNumberFormat="1"/>
    <xf numFmtId="0" fontId="0" fillId="0" borderId="0" xfId="0" applyAlignment="1">
      <alignment horizontal="right" indent="1"/>
    </xf>
    <xf numFmtId="0" fontId="6" fillId="0" borderId="0" xfId="0" applyFont="1" applyAlignment="1">
      <alignment horizontal="center"/>
    </xf>
    <xf numFmtId="165" fontId="0" fillId="0" borderId="0" xfId="0" applyNumberFormat="1"/>
    <xf numFmtId="0" fontId="6" fillId="0" borderId="0" xfId="0" quotePrefix="1" applyFont="1" applyAlignment="1">
      <alignment horizontal="center"/>
    </xf>
    <xf numFmtId="10" fontId="0" fillId="0" borderId="0" xfId="0" applyNumberFormat="1"/>
    <xf numFmtId="0" fontId="6" fillId="0" borderId="0" xfId="0" quotePrefix="1" applyFont="1" applyAlignment="1">
      <alignment horizontal="left"/>
    </xf>
    <xf numFmtId="1" fontId="8" fillId="6" borderId="2" xfId="0" quotePrefix="1" applyNumberFormat="1" applyFont="1" applyFill="1" applyBorder="1" applyAlignment="1">
      <alignment horizontal="center" vertical="center" wrapText="1"/>
    </xf>
    <xf numFmtId="165" fontId="0" fillId="0" borderId="2" xfId="1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10" fontId="11" fillId="0" borderId="0" xfId="0" applyNumberFormat="1" applyFont="1"/>
    <xf numFmtId="10" fontId="11" fillId="0" borderId="0" xfId="2" applyNumberFormat="1" applyFont="1" applyFill="1"/>
    <xf numFmtId="0" fontId="12" fillId="0" borderId="0" xfId="0" applyFont="1"/>
    <xf numFmtId="10" fontId="11" fillId="7" borderId="0" xfId="0" applyNumberFormat="1" applyFont="1" applyFill="1"/>
    <xf numFmtId="10" fontId="11" fillId="7" borderId="0" xfId="2" applyNumberFormat="1" applyFont="1" applyFill="1"/>
    <xf numFmtId="44" fontId="11" fillId="0" borderId="0" xfId="0" applyNumberFormat="1" applyFont="1"/>
    <xf numFmtId="0" fontId="12" fillId="0" borderId="0" xfId="0" applyFont="1" applyAlignment="1">
      <alignment horizontal="center"/>
    </xf>
    <xf numFmtId="43" fontId="11" fillId="9" borderId="0" xfId="0" applyNumberFormat="1" applyFont="1" applyFill="1"/>
    <xf numFmtId="43" fontId="11" fillId="0" borderId="0" xfId="1" applyFont="1"/>
    <xf numFmtId="43" fontId="11" fillId="9" borderId="0" xfId="1" applyFont="1" applyFill="1"/>
    <xf numFmtId="44" fontId="11" fillId="7" borderId="0" xfId="1" applyNumberFormat="1" applyFont="1" applyFill="1"/>
    <xf numFmtId="43" fontId="11" fillId="0" borderId="0" xfId="0" applyNumberFormat="1" applyFont="1"/>
    <xf numFmtId="0" fontId="11" fillId="10" borderId="0" xfId="0" applyFont="1" applyFill="1"/>
    <xf numFmtId="43" fontId="11" fillId="10" borderId="0" xfId="0" applyNumberFormat="1" applyFont="1" applyFill="1"/>
    <xf numFmtId="0" fontId="11" fillId="11" borderId="0" xfId="0" applyFont="1" applyFill="1"/>
    <xf numFmtId="43" fontId="11" fillId="11" borderId="0" xfId="0" applyNumberFormat="1" applyFont="1" applyFill="1"/>
    <xf numFmtId="43" fontId="11" fillId="7" borderId="3" xfId="1" applyFont="1" applyFill="1" applyBorder="1"/>
    <xf numFmtId="43" fontId="11" fillId="0" borderId="3" xfId="0" applyNumberFormat="1" applyFont="1" applyBorder="1"/>
    <xf numFmtId="43" fontId="11" fillId="11" borderId="0" xfId="1" applyFont="1" applyFill="1"/>
    <xf numFmtId="43" fontId="11" fillId="0" borderId="0" xfId="1" applyFont="1" applyFill="1"/>
    <xf numFmtId="43" fontId="11" fillId="12" borderId="0" xfId="0" applyNumberFormat="1" applyFont="1" applyFill="1"/>
    <xf numFmtId="0" fontId="11" fillId="0" borderId="4" xfId="0" applyFont="1" applyBorder="1"/>
    <xf numFmtId="43" fontId="11" fillId="0" borderId="4" xfId="0" applyNumberFormat="1" applyFont="1" applyBorder="1"/>
    <xf numFmtId="10" fontId="11" fillId="10" borderId="0" xfId="0" applyNumberFormat="1" applyFont="1" applyFill="1"/>
    <xf numFmtId="0" fontId="17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6" fillId="0" borderId="8" xfId="3" applyBorder="1" applyAlignment="1">
      <alignment vertical="center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44" fontId="11" fillId="10" borderId="0" xfId="1" applyNumberFormat="1" applyFont="1" applyFill="1"/>
    <xf numFmtId="43" fontId="11" fillId="14" borderId="3" xfId="1" applyFont="1" applyFill="1" applyBorder="1"/>
    <xf numFmtId="0" fontId="20" fillId="0" borderId="0" xfId="0" applyFont="1"/>
    <xf numFmtId="167" fontId="20" fillId="0" borderId="0" xfId="0" applyNumberFormat="1" applyFont="1"/>
    <xf numFmtId="168" fontId="20" fillId="0" borderId="0" xfId="0" applyNumberFormat="1" applyFont="1"/>
    <xf numFmtId="166" fontId="12" fillId="0" borderId="13" xfId="0" applyNumberFormat="1" applyFont="1" applyBorder="1"/>
    <xf numFmtId="165" fontId="4" fillId="15" borderId="2" xfId="1" applyNumberFormat="1" applyFont="1" applyFill="1" applyBorder="1"/>
    <xf numFmtId="165" fontId="7" fillId="15" borderId="2" xfId="1" applyNumberFormat="1" applyFont="1" applyFill="1" applyBorder="1"/>
    <xf numFmtId="165" fontId="0" fillId="0" borderId="0" xfId="1" applyNumberFormat="1" applyFont="1" applyBorder="1"/>
    <xf numFmtId="0" fontId="18" fillId="0" borderId="0" xfId="0" applyFont="1"/>
    <xf numFmtId="0" fontId="1" fillId="16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/>
    </xf>
    <xf numFmtId="0" fontId="22" fillId="17" borderId="2" xfId="0" applyFont="1" applyFill="1" applyBorder="1" applyAlignment="1">
      <alignment horizontal="left"/>
    </xf>
    <xf numFmtId="0" fontId="23" fillId="0" borderId="2" xfId="3" quotePrefix="1" applyFont="1" applyFill="1" applyBorder="1" applyAlignment="1" applyProtection="1">
      <alignment horizontal="center"/>
    </xf>
    <xf numFmtId="169" fontId="24" fillId="0" borderId="2" xfId="4" applyNumberFormat="1" applyFont="1" applyFill="1" applyBorder="1" applyAlignment="1" applyProtection="1">
      <alignment horizontal="left"/>
    </xf>
    <xf numFmtId="169" fontId="24" fillId="18" borderId="2" xfId="4" applyNumberFormat="1" applyFont="1" applyFill="1" applyBorder="1" applyProtection="1">
      <protection locked="0"/>
    </xf>
    <xf numFmtId="169" fontId="24" fillId="0" borderId="2" xfId="4" applyNumberFormat="1" applyFont="1" applyFill="1" applyBorder="1" applyProtection="1"/>
    <xf numFmtId="2" fontId="24" fillId="0" borderId="2" xfId="4" applyNumberFormat="1" applyFont="1" applyFill="1" applyBorder="1" applyProtection="1"/>
    <xf numFmtId="9" fontId="25" fillId="0" borderId="2" xfId="2" applyFont="1" applyFill="1" applyBorder="1" applyAlignment="1" applyProtection="1">
      <alignment horizontal="center"/>
    </xf>
    <xf numFmtId="169" fontId="24" fillId="18" borderId="2" xfId="4" applyNumberFormat="1" applyFont="1" applyFill="1" applyBorder="1" applyAlignment="1" applyProtection="1">
      <alignment horizontal="center"/>
      <protection locked="0"/>
    </xf>
    <xf numFmtId="170" fontId="22" fillId="0" borderId="2" xfId="4" applyNumberFormat="1" applyFont="1" applyFill="1" applyBorder="1" applyAlignment="1" applyProtection="1">
      <alignment horizontal="left"/>
    </xf>
    <xf numFmtId="0" fontId="22" fillId="16" borderId="2" xfId="0" applyFont="1" applyFill="1" applyBorder="1" applyAlignment="1">
      <alignment horizontal="center" wrapText="1"/>
    </xf>
    <xf numFmtId="9" fontId="25" fillId="0" borderId="2" xfId="2" applyFont="1" applyFill="1" applyBorder="1" applyAlignment="1" applyProtection="1">
      <alignment horizontal="center"/>
      <protection locked="0"/>
    </xf>
    <xf numFmtId="0" fontId="22" fillId="18" borderId="2" xfId="0" applyFont="1" applyFill="1" applyBorder="1" applyAlignment="1" applyProtection="1">
      <alignment horizontal="center"/>
      <protection locked="0"/>
    </xf>
    <xf numFmtId="0" fontId="22" fillId="18" borderId="2" xfId="0" applyFont="1" applyFill="1" applyBorder="1" applyAlignment="1" applyProtection="1">
      <alignment horizontal="left"/>
      <protection locked="0"/>
    </xf>
    <xf numFmtId="169" fontId="24" fillId="0" borderId="2" xfId="4" applyNumberFormat="1" applyFont="1" applyFill="1" applyBorder="1" applyProtection="1">
      <protection locked="0"/>
    </xf>
    <xf numFmtId="9" fontId="25" fillId="18" borderId="2" xfId="2" applyFont="1" applyFill="1" applyBorder="1" applyAlignment="1" applyProtection="1">
      <alignment horizontal="center"/>
      <protection locked="0"/>
    </xf>
    <xf numFmtId="0" fontId="25" fillId="16" borderId="14" xfId="0" applyFont="1" applyFill="1" applyBorder="1"/>
    <xf numFmtId="0" fontId="22" fillId="16" borderId="15" xfId="0" applyFont="1" applyFill="1" applyBorder="1" applyAlignment="1">
      <alignment wrapText="1"/>
    </xf>
    <xf numFmtId="0" fontId="22" fillId="0" borderId="15" xfId="0" applyFont="1" applyBorder="1" applyAlignment="1">
      <alignment wrapText="1"/>
    </xf>
    <xf numFmtId="169" fontId="22" fillId="0" borderId="15" xfId="4" applyNumberFormat="1" applyFont="1" applyFill="1" applyBorder="1" applyProtection="1"/>
    <xf numFmtId="3" fontId="22" fillId="0" borderId="15" xfId="0" applyNumberFormat="1" applyFont="1" applyBorder="1"/>
    <xf numFmtId="169" fontId="22" fillId="19" borderId="16" xfId="4" applyNumberFormat="1" applyFont="1" applyFill="1" applyBorder="1" applyProtection="1"/>
    <xf numFmtId="169" fontId="23" fillId="0" borderId="16" xfId="3" quotePrefix="1" applyNumberFormat="1" applyFont="1" applyFill="1" applyBorder="1" applyAlignment="1" applyProtection="1">
      <alignment horizontal="center"/>
    </xf>
    <xf numFmtId="169" fontId="22" fillId="0" borderId="16" xfId="4" applyNumberFormat="1" applyFont="1" applyFill="1" applyBorder="1" applyProtection="1"/>
    <xf numFmtId="0" fontId="1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18" fillId="13" borderId="0" xfId="0" applyFont="1" applyFill="1" applyAlignment="1">
      <alignment horizontal="center"/>
    </xf>
    <xf numFmtId="0" fontId="19" fillId="13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12"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EBF1D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EBF1DE"/>
        </patternFill>
      </fill>
    </dxf>
    <dxf>
      <fill>
        <patternFill>
          <bgColor rgb="FFFFFFFF"/>
        </patternFill>
      </fill>
    </dxf>
    <dxf>
      <fill>
        <patternFill>
          <bgColor rgb="FFEBF1D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Rate%20Submission\2024%20Cost%20of%20Service\3.%20Interrogatories\OHL%202024%20Revenue%20Requirement%20Model%2020240119.xlsx" TargetMode="External"/><Relationship Id="rId1" Type="http://schemas.openxmlformats.org/officeDocument/2006/relationships/externalLinkPath" Target="/FINANCE/Rate%20Submission/2024%20Cost%20of%20Service/3.%20Interrogatories/OHL%202024%20Revenue%20Requirement%20Model%202024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2014 Balance Sheet"/>
      <sheetName val="FA Continuity 2014"/>
      <sheetName val="2014 Income Statement"/>
      <sheetName val="FA Continuity 2015"/>
      <sheetName val="2015 Balance Sheet"/>
      <sheetName val="2015 Income Statement"/>
      <sheetName val="2016 Balance Sheet"/>
      <sheetName val="2016 Income Statement"/>
      <sheetName val="FA Continuity 2016"/>
      <sheetName val="2017 Balance Sheet"/>
      <sheetName val="2017 Income Statement"/>
      <sheetName val="FA Continuity 2017"/>
      <sheetName val="2018 Balance Sheet"/>
      <sheetName val="FA Continuity 2018"/>
      <sheetName val="2018 Income Statement"/>
      <sheetName val="FA Continuity 2019"/>
      <sheetName val="2019 Balance Sheet"/>
      <sheetName val="2019 Income Statement"/>
      <sheetName val="FA Continuity 2020"/>
      <sheetName val="2020 Balance Sheet"/>
      <sheetName val="2020 Income Statement"/>
      <sheetName val="2021 Balance Sheet"/>
      <sheetName val="2021 Income Statement"/>
      <sheetName val="FA Continuity 2021"/>
      <sheetName val="2022 Balance Sheet"/>
      <sheetName val="2022 Income Statement"/>
      <sheetName val="FA Continuity 2022"/>
      <sheetName val="2024 Balance Sheet"/>
      <sheetName val="2023 Balance Sheet"/>
      <sheetName val="2023 Income Statement"/>
      <sheetName val="Tax rates"/>
      <sheetName val="CCA Continuity 2021"/>
      <sheetName val="CCA Continuity 2022"/>
      <sheetName val="CCA Continuity 2023"/>
      <sheetName val="CCA Continuity 2024"/>
      <sheetName val="Reserves Continuity"/>
      <sheetName val="Corporation Loss Continuity"/>
      <sheetName val="FA Continuity 2023"/>
      <sheetName val="FA Continuity 2024"/>
      <sheetName val="Tax Adjustments 2023"/>
      <sheetName val="Tax Adjustments 2024"/>
      <sheetName val="2024 Income Statement"/>
      <sheetName val="Trial Balance"/>
      <sheetName val="Tables"/>
      <sheetName val="Rate Base &amp; Rate of Return"/>
      <sheetName val="Debt &amp; Capital Structure"/>
      <sheetName val="2024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Orangeville Hydro Limited</v>
          </cell>
        </row>
        <row r="47">
          <cell r="E47">
            <v>2053455.139394288</v>
          </cell>
        </row>
      </sheetData>
      <sheetData sheetId="39">
        <row r="1">
          <cell r="A1" t="str">
            <v>Orangeville Hydro Limited</v>
          </cell>
        </row>
      </sheetData>
      <sheetData sheetId="40"/>
      <sheetData sheetId="41">
        <row r="13">
          <cell r="D13">
            <v>43000</v>
          </cell>
        </row>
      </sheetData>
      <sheetData sheetId="42"/>
      <sheetData sheetId="43">
        <row r="1">
          <cell r="A1" t="str">
            <v>Orangeville Hydro Limited</v>
          </cell>
        </row>
        <row r="2">
          <cell r="A2" t="str">
            <v>, License Number , File Number EB-2023-0045</v>
          </cell>
        </row>
      </sheetData>
      <sheetData sheetId="44"/>
      <sheetData sheetId="45">
        <row r="8">
          <cell r="BM8">
            <v>0.56000000000000005</v>
          </cell>
        </row>
      </sheetData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eb.ca/industry/rules-codes-and-requirements/prescribed-interest-rates" TargetMode="External"/><Relationship Id="rId2" Type="http://schemas.openxmlformats.org/officeDocument/2006/relationships/hyperlink" Target="https://www.oeb.ca/industry/rules-codes-and-requirements/prescribed-interest-rates" TargetMode="External"/><Relationship Id="rId1" Type="http://schemas.openxmlformats.org/officeDocument/2006/relationships/hyperlink" Target="https://www.oeb.ca/industry/rules-codes-and-requirements/prescribed-interest-r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www.oeb.ca/industry/rules-codes-and-requirements/prescribed-interest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515C-F17B-4E5B-A629-FD6C2338BBA5}">
  <sheetPr>
    <pageSetUpPr fitToPage="1"/>
  </sheetPr>
  <dimension ref="A1:Y77"/>
  <sheetViews>
    <sheetView tabSelected="1" workbookViewId="0">
      <pane xSplit="4" ySplit="5" topLeftCell="F48" activePane="bottomRight" state="frozen"/>
      <selection activeCell="O22" sqref="O22"/>
      <selection pane="topRight" activeCell="O22" sqref="O22"/>
      <selection pane="bottomLeft" activeCell="O22" sqref="O22"/>
      <selection pane="bottomRight" activeCell="Q30" sqref="Q30"/>
    </sheetView>
  </sheetViews>
  <sheetFormatPr defaultRowHeight="12.75" x14ac:dyDescent="0.2"/>
  <cols>
    <col min="1" max="1" width="1.5703125" customWidth="1"/>
    <col min="2" max="2" width="6.42578125" customWidth="1"/>
    <col min="3" max="3" width="49.42578125" customWidth="1"/>
    <col min="4" max="4" width="17.42578125" customWidth="1"/>
    <col min="5" max="5" width="21.28515625" customWidth="1"/>
    <col min="6" max="6" width="20.42578125" customWidth="1"/>
    <col min="7" max="7" width="19.28515625" customWidth="1"/>
    <col min="8" max="9" width="13" customWidth="1"/>
    <col min="10" max="10" width="13.5703125" customWidth="1"/>
    <col min="11" max="11" width="18.5703125" customWidth="1"/>
    <col min="12" max="12" width="26.7109375" customWidth="1"/>
    <col min="13" max="13" width="13.28515625" bestFit="1" customWidth="1"/>
    <col min="14" max="14" width="9.140625" style="1"/>
    <col min="15" max="15" width="10.7109375" bestFit="1" customWidth="1"/>
    <col min="16" max="16" width="15.42578125" customWidth="1"/>
    <col min="17" max="17" width="12.85546875" bestFit="1" customWidth="1"/>
    <col min="18" max="18" width="25.28515625" customWidth="1"/>
    <col min="19" max="24" width="13" customWidth="1"/>
    <col min="25" max="25" width="11.85546875" customWidth="1"/>
  </cols>
  <sheetData>
    <row r="1" spans="1:25" x14ac:dyDescent="0.2">
      <c r="A1" s="108" t="str">
        <f>'[2]Trial Balance'!A1:R1</f>
        <v>Orangeville Hydro Limited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25" x14ac:dyDescent="0.2">
      <c r="A2" s="108" t="str">
        <f>'[2]Trial Balance'!A2:R2</f>
        <v>, License Number , File Number EB-2023-0045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5" ht="6.75" customHeight="1" x14ac:dyDescent="0.2"/>
    <row r="4" spans="1:25" ht="36" customHeight="1" x14ac:dyDescent="0.25">
      <c r="B4" s="109" t="s">
        <v>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T4" s="29"/>
      <c r="U4" s="29"/>
      <c r="V4" s="29"/>
      <c r="W4" s="29"/>
      <c r="X4" s="29"/>
    </row>
    <row r="5" spans="1:25" s="2" customFormat="1" ht="25.5" x14ac:dyDescent="0.2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4" t="s">
        <v>13</v>
      </c>
      <c r="O5" s="3" t="s">
        <v>14</v>
      </c>
      <c r="P5" s="3" t="s">
        <v>15</v>
      </c>
      <c r="R5" s="33" t="s">
        <v>43</v>
      </c>
      <c r="S5" s="33">
        <v>2018</v>
      </c>
      <c r="T5" s="33">
        <v>2019</v>
      </c>
      <c r="U5" s="33">
        <v>2020</v>
      </c>
      <c r="V5" s="33">
        <v>2021</v>
      </c>
      <c r="W5" s="33">
        <v>2022</v>
      </c>
      <c r="X5" s="33">
        <v>2023</v>
      </c>
      <c r="Y5" s="33">
        <v>2024</v>
      </c>
    </row>
    <row r="6" spans="1:25" x14ac:dyDescent="0.2">
      <c r="B6" s="5">
        <v>1</v>
      </c>
      <c r="C6" s="6" t="s">
        <v>16</v>
      </c>
      <c r="D6" s="7">
        <v>7068532.7999999998</v>
      </c>
      <c r="E6" s="8">
        <v>0</v>
      </c>
      <c r="F6" s="8">
        <v>0</v>
      </c>
      <c r="G6" s="9">
        <v>7068532.7999999998</v>
      </c>
      <c r="H6" s="10">
        <v>0</v>
      </c>
      <c r="I6" s="10"/>
      <c r="J6" s="10"/>
      <c r="K6" s="11">
        <v>7068532.7999999998</v>
      </c>
      <c r="L6" s="9">
        <v>0</v>
      </c>
      <c r="M6" s="11">
        <v>7068532.7999999998</v>
      </c>
      <c r="N6" s="12">
        <v>0.04</v>
      </c>
      <c r="O6" s="11">
        <v>282741.31199999998</v>
      </c>
      <c r="P6" s="11">
        <v>6785791.4879999999</v>
      </c>
      <c r="Q6" s="13"/>
      <c r="R6" s="34" t="s">
        <v>46</v>
      </c>
      <c r="S6" s="34"/>
      <c r="T6" s="34">
        <v>-43213</v>
      </c>
      <c r="U6" s="34">
        <f>'Carrying charges'!P16</f>
        <v>-27724</v>
      </c>
      <c r="V6" s="34">
        <f>'Carrying charges'!AG16</f>
        <v>-23460</v>
      </c>
      <c r="W6" s="34">
        <f>'Carrying charges'!AY16</f>
        <v>-35000.36</v>
      </c>
      <c r="X6" s="34">
        <f>'Carrying charges'!BQ16</f>
        <v>-15553.045961058628</v>
      </c>
      <c r="Y6" s="34"/>
    </row>
    <row r="7" spans="1:25" x14ac:dyDescent="0.2">
      <c r="B7" s="14" t="s">
        <v>17</v>
      </c>
      <c r="C7" s="6" t="s">
        <v>18</v>
      </c>
      <c r="D7" s="7">
        <v>143101.6005</v>
      </c>
      <c r="E7" s="8">
        <v>0</v>
      </c>
      <c r="F7" s="8">
        <v>0</v>
      </c>
      <c r="G7" s="9">
        <v>143101.6005</v>
      </c>
      <c r="H7" s="10">
        <v>75800.7</v>
      </c>
      <c r="I7" s="10">
        <v>75800.7</v>
      </c>
      <c r="J7" s="10"/>
      <c r="K7" s="11">
        <v>218902.30050000001</v>
      </c>
      <c r="L7" s="9"/>
      <c r="M7" s="11">
        <v>218902.30050000001</v>
      </c>
      <c r="N7" s="12">
        <v>0.06</v>
      </c>
      <c r="O7" s="11">
        <v>13134.13803</v>
      </c>
      <c r="P7" s="11">
        <v>205768.16247000001</v>
      </c>
      <c r="Q7" s="13"/>
      <c r="R7" s="77" t="s">
        <v>84</v>
      </c>
      <c r="S7" s="77"/>
      <c r="T7" s="77"/>
      <c r="U7" s="77">
        <f>T6+U6</f>
        <v>-70937</v>
      </c>
      <c r="V7" s="77">
        <f>U7+V6</f>
        <v>-94397</v>
      </c>
      <c r="W7" s="77">
        <f t="shared" ref="W7:Y7" si="0">V7+W6</f>
        <v>-129397.36</v>
      </c>
      <c r="X7" s="77">
        <f t="shared" si="0"/>
        <v>-144950.40596105863</v>
      </c>
      <c r="Y7" s="77">
        <f t="shared" si="0"/>
        <v>-144950.40596105863</v>
      </c>
    </row>
    <row r="8" spans="1:25" x14ac:dyDescent="0.2">
      <c r="B8" s="5">
        <v>2</v>
      </c>
      <c r="C8" s="6" t="s">
        <v>19</v>
      </c>
      <c r="D8" s="7">
        <v>0</v>
      </c>
      <c r="E8" s="8">
        <v>0</v>
      </c>
      <c r="F8" s="8">
        <v>0</v>
      </c>
      <c r="G8" s="9">
        <v>0</v>
      </c>
      <c r="H8" s="10">
        <v>0</v>
      </c>
      <c r="I8" s="10"/>
      <c r="J8" s="10"/>
      <c r="K8" s="11">
        <v>0</v>
      </c>
      <c r="L8" s="9">
        <v>0</v>
      </c>
      <c r="M8" s="11">
        <v>0</v>
      </c>
      <c r="N8" s="12">
        <v>0.06</v>
      </c>
      <c r="O8" s="11">
        <v>0</v>
      </c>
      <c r="P8" s="11">
        <v>0</v>
      </c>
      <c r="Q8" s="13"/>
      <c r="R8" s="34" t="s">
        <v>44</v>
      </c>
      <c r="S8" s="34">
        <v>0</v>
      </c>
      <c r="T8" s="34">
        <v>0</v>
      </c>
      <c r="U8" s="34">
        <f>'Carrying charges'!P21</f>
        <v>-594.17999999999984</v>
      </c>
      <c r="V8" s="34">
        <f>'Carrying charges'!AH19</f>
        <v>-404.39999999999992</v>
      </c>
      <c r="W8" s="34">
        <f>'Carrying charges'!AZ19</f>
        <v>-1807.71</v>
      </c>
      <c r="X8" s="34">
        <f>'Carrying charges'!BR19</f>
        <v>-6528.0899999999992</v>
      </c>
      <c r="Y8" s="34">
        <f>'Carrying charges'!CJ19</f>
        <v>-2652.6</v>
      </c>
    </row>
    <row r="9" spans="1:25" ht="15" x14ac:dyDescent="0.25">
      <c r="B9" s="5">
        <v>6</v>
      </c>
      <c r="C9" s="6" t="s">
        <v>20</v>
      </c>
      <c r="D9" s="7">
        <v>0</v>
      </c>
      <c r="E9" s="8">
        <v>0</v>
      </c>
      <c r="F9" s="8">
        <v>0</v>
      </c>
      <c r="G9" s="9">
        <v>0</v>
      </c>
      <c r="H9" s="10">
        <v>0</v>
      </c>
      <c r="I9" s="10"/>
      <c r="J9" s="10"/>
      <c r="K9" s="11">
        <v>0</v>
      </c>
      <c r="L9" s="9">
        <v>0</v>
      </c>
      <c r="M9" s="11">
        <v>0</v>
      </c>
      <c r="N9" s="12">
        <v>0.1</v>
      </c>
      <c r="O9" s="11">
        <v>0</v>
      </c>
      <c r="P9" s="11">
        <v>0</v>
      </c>
      <c r="Q9" s="13"/>
      <c r="R9" s="78" t="s">
        <v>45</v>
      </c>
      <c r="S9" s="78">
        <f>SUM(S6:S8)</f>
        <v>0</v>
      </c>
      <c r="T9" s="78">
        <f>SUM(T6:T8)</f>
        <v>-43213</v>
      </c>
      <c r="U9" s="78">
        <f>T9+U6+U8</f>
        <v>-71531.179999999993</v>
      </c>
      <c r="V9" s="78">
        <f t="shared" ref="V9:X9" si="1">U9+V6+V8</f>
        <v>-95395.579999999987</v>
      </c>
      <c r="W9" s="78">
        <f t="shared" si="1"/>
        <v>-132203.65</v>
      </c>
      <c r="X9" s="78">
        <f t="shared" si="1"/>
        <v>-154284.78596105863</v>
      </c>
      <c r="Y9" s="78">
        <f>X9+Y6+Y8</f>
        <v>-156937.38596105864</v>
      </c>
    </row>
    <row r="10" spans="1:25" x14ac:dyDescent="0.2">
      <c r="B10" s="5">
        <v>8</v>
      </c>
      <c r="C10" s="6" t="s">
        <v>21</v>
      </c>
      <c r="D10" s="7">
        <v>71787.199999999997</v>
      </c>
      <c r="E10" s="8">
        <v>0</v>
      </c>
      <c r="F10" s="8">
        <v>0</v>
      </c>
      <c r="G10" s="9">
        <v>71787.199999999997</v>
      </c>
      <c r="H10" s="10">
        <v>21362.3</v>
      </c>
      <c r="I10" s="10">
        <v>21362.3</v>
      </c>
      <c r="J10" s="10"/>
      <c r="K10" s="11">
        <v>93149.5</v>
      </c>
      <c r="L10" s="9">
        <v>10681.15</v>
      </c>
      <c r="M10" s="11">
        <v>82468.350000000006</v>
      </c>
      <c r="N10" s="12">
        <v>0.2</v>
      </c>
      <c r="O10" s="11">
        <v>18629.900000000001</v>
      </c>
      <c r="P10" s="11">
        <v>74519.600000000006</v>
      </c>
      <c r="Q10" s="13"/>
      <c r="R10" s="79"/>
      <c r="S10" s="79"/>
      <c r="T10" s="79"/>
      <c r="U10" s="79"/>
      <c r="V10" s="79"/>
      <c r="W10" s="79"/>
      <c r="X10" s="79"/>
      <c r="Y10" s="79"/>
    </row>
    <row r="11" spans="1:25" x14ac:dyDescent="0.2">
      <c r="B11" s="5">
        <v>10</v>
      </c>
      <c r="C11" s="6" t="s">
        <v>22</v>
      </c>
      <c r="D11" s="7">
        <v>139738.20000000001</v>
      </c>
      <c r="E11" s="8">
        <v>0</v>
      </c>
      <c r="F11" s="8">
        <v>0</v>
      </c>
      <c r="G11" s="9">
        <v>139738.20000000001</v>
      </c>
      <c r="H11" s="10">
        <v>0</v>
      </c>
      <c r="I11" s="10"/>
      <c r="J11" s="10"/>
      <c r="K11" s="11">
        <v>139738.20000000001</v>
      </c>
      <c r="L11" s="9">
        <v>0</v>
      </c>
      <c r="M11" s="11">
        <v>139738.20000000001</v>
      </c>
      <c r="N11" s="12">
        <v>0.3</v>
      </c>
      <c r="O11" s="11">
        <v>41921.46</v>
      </c>
      <c r="P11" s="11">
        <v>97816.74000000002</v>
      </c>
      <c r="Q11" s="13"/>
      <c r="R11" s="79"/>
      <c r="S11" s="79"/>
      <c r="T11" s="79"/>
      <c r="U11" s="79"/>
      <c r="V11" s="79"/>
      <c r="W11" s="79"/>
      <c r="X11" s="79"/>
      <c r="Y11" s="79"/>
    </row>
    <row r="12" spans="1:25" x14ac:dyDescent="0.2">
      <c r="B12" s="5">
        <v>12</v>
      </c>
      <c r="C12" s="6" t="s">
        <v>23</v>
      </c>
      <c r="D12" s="7">
        <v>0</v>
      </c>
      <c r="E12" s="8">
        <v>0</v>
      </c>
      <c r="F12" s="8">
        <v>0</v>
      </c>
      <c r="G12" s="9">
        <v>0</v>
      </c>
      <c r="H12" s="10">
        <v>15525</v>
      </c>
      <c r="I12" s="10"/>
      <c r="J12" s="10"/>
      <c r="K12" s="11">
        <v>15525</v>
      </c>
      <c r="L12" s="9">
        <v>7762.5</v>
      </c>
      <c r="M12" s="11">
        <v>7762.5</v>
      </c>
      <c r="N12" s="12">
        <v>1</v>
      </c>
      <c r="O12" s="11">
        <v>15525</v>
      </c>
      <c r="P12" s="11">
        <v>0</v>
      </c>
      <c r="Q12" s="13"/>
      <c r="R12" s="79"/>
      <c r="S12" s="79"/>
      <c r="T12" s="79"/>
      <c r="U12" s="79"/>
      <c r="V12" s="79"/>
      <c r="W12" s="79"/>
      <c r="X12" s="79"/>
      <c r="Y12" s="79"/>
    </row>
    <row r="13" spans="1:25" x14ac:dyDescent="0.2">
      <c r="B13" s="5">
        <v>14.1</v>
      </c>
      <c r="C13" s="6" t="s">
        <v>24</v>
      </c>
      <c r="D13" s="7">
        <v>91728.69</v>
      </c>
      <c r="E13" s="8">
        <v>0</v>
      </c>
      <c r="F13" s="8">
        <v>0</v>
      </c>
      <c r="G13" s="9">
        <v>91728.69</v>
      </c>
      <c r="H13" s="10">
        <v>0</v>
      </c>
      <c r="I13" s="10"/>
      <c r="J13" s="10"/>
      <c r="K13" s="11">
        <v>91728.69</v>
      </c>
      <c r="L13" s="9">
        <v>0</v>
      </c>
      <c r="M13" s="11">
        <v>91728.69</v>
      </c>
      <c r="N13" s="15">
        <v>7.0000000000000007E-2</v>
      </c>
      <c r="O13" s="11">
        <v>6421.0083000000004</v>
      </c>
      <c r="P13" s="11">
        <v>85307.681700000001</v>
      </c>
      <c r="Q13" s="13"/>
    </row>
    <row r="14" spans="1:25" x14ac:dyDescent="0.2">
      <c r="B14" s="5">
        <v>14.1</v>
      </c>
      <c r="C14" s="6" t="s">
        <v>24</v>
      </c>
      <c r="D14" s="7">
        <v>943.35</v>
      </c>
      <c r="E14" s="8">
        <v>0</v>
      </c>
      <c r="F14" s="8">
        <v>0</v>
      </c>
      <c r="G14" s="9">
        <v>943.35</v>
      </c>
      <c r="H14" s="10">
        <v>0</v>
      </c>
      <c r="I14" s="10"/>
      <c r="J14" s="10"/>
      <c r="K14" s="11">
        <v>943.35</v>
      </c>
      <c r="L14" s="9">
        <v>0</v>
      </c>
      <c r="M14" s="11">
        <v>943.35</v>
      </c>
      <c r="N14" s="15">
        <v>0.05</v>
      </c>
      <c r="O14" s="11">
        <v>47.167500000000004</v>
      </c>
      <c r="P14" s="11">
        <v>896.1825</v>
      </c>
      <c r="Q14" s="13"/>
    </row>
    <row r="15" spans="1:25" ht="25.5" x14ac:dyDescent="0.2">
      <c r="B15" s="5">
        <v>17</v>
      </c>
      <c r="C15" s="6" t="s">
        <v>25</v>
      </c>
      <c r="D15" s="7">
        <v>0</v>
      </c>
      <c r="E15" s="8">
        <v>0</v>
      </c>
      <c r="F15" s="8">
        <v>0</v>
      </c>
      <c r="G15" s="9">
        <v>0</v>
      </c>
      <c r="H15" s="10">
        <v>0</v>
      </c>
      <c r="I15" s="10"/>
      <c r="J15" s="10"/>
      <c r="K15" s="11">
        <v>0</v>
      </c>
      <c r="L15" s="9">
        <v>0</v>
      </c>
      <c r="M15" s="11">
        <v>0</v>
      </c>
      <c r="N15" s="12">
        <v>0.08</v>
      </c>
      <c r="O15" s="11">
        <v>0</v>
      </c>
      <c r="P15" s="11">
        <v>0</v>
      </c>
      <c r="Q15" s="13"/>
    </row>
    <row r="16" spans="1:25" ht="25.5" x14ac:dyDescent="0.2">
      <c r="B16" s="5">
        <v>43.1</v>
      </c>
      <c r="C16" s="6" t="s">
        <v>26</v>
      </c>
      <c r="D16" s="7">
        <v>0</v>
      </c>
      <c r="E16" s="8">
        <v>0</v>
      </c>
      <c r="F16" s="8">
        <v>0</v>
      </c>
      <c r="G16" s="9">
        <v>0</v>
      </c>
      <c r="H16" s="10">
        <v>0</v>
      </c>
      <c r="I16" s="10"/>
      <c r="J16" s="10"/>
      <c r="K16" s="11">
        <v>0</v>
      </c>
      <c r="L16" s="9">
        <v>0</v>
      </c>
      <c r="M16" s="11">
        <v>0</v>
      </c>
      <c r="N16" s="12">
        <v>0.3</v>
      </c>
      <c r="O16" s="11">
        <v>0</v>
      </c>
      <c r="P16" s="11">
        <v>0</v>
      </c>
      <c r="Q16" s="13"/>
    </row>
    <row r="17" spans="2:17" ht="25.5" x14ac:dyDescent="0.2">
      <c r="B17" s="5">
        <v>45</v>
      </c>
      <c r="C17" s="6" t="s">
        <v>27</v>
      </c>
      <c r="D17" s="7">
        <v>2.2000000000000002</v>
      </c>
      <c r="E17" s="8">
        <v>0</v>
      </c>
      <c r="F17" s="8">
        <v>0</v>
      </c>
      <c r="G17" s="9">
        <v>2.2000000000000002</v>
      </c>
      <c r="H17" s="10">
        <v>0</v>
      </c>
      <c r="I17" s="10"/>
      <c r="J17" s="10"/>
      <c r="K17" s="11">
        <v>2.2000000000000002</v>
      </c>
      <c r="L17" s="9">
        <v>0</v>
      </c>
      <c r="M17" s="11">
        <v>2.2000000000000002</v>
      </c>
      <c r="N17" s="12">
        <v>0.45</v>
      </c>
      <c r="O17" s="11">
        <v>0.9900000000000001</v>
      </c>
      <c r="P17" s="11">
        <v>1.21</v>
      </c>
      <c r="Q17" s="13"/>
    </row>
    <row r="18" spans="2:17" ht="25.5" x14ac:dyDescent="0.2">
      <c r="B18" s="5">
        <v>46</v>
      </c>
      <c r="C18" s="6" t="s">
        <v>28</v>
      </c>
      <c r="D18" s="7">
        <v>0</v>
      </c>
      <c r="E18" s="8"/>
      <c r="F18" s="8"/>
      <c r="G18" s="9">
        <v>0</v>
      </c>
      <c r="H18" s="10">
        <v>0</v>
      </c>
      <c r="I18" s="10"/>
      <c r="J18" s="10"/>
      <c r="K18" s="11">
        <v>0</v>
      </c>
      <c r="L18" s="9">
        <v>0</v>
      </c>
      <c r="M18" s="11">
        <v>0</v>
      </c>
      <c r="N18" s="12">
        <v>0.3</v>
      </c>
      <c r="O18" s="11">
        <v>0</v>
      </c>
      <c r="P18" s="11">
        <v>0</v>
      </c>
      <c r="Q18" s="13"/>
    </row>
    <row r="19" spans="2:17" ht="25.5" x14ac:dyDescent="0.2">
      <c r="B19" s="5">
        <v>50</v>
      </c>
      <c r="C19" s="6" t="s">
        <v>29</v>
      </c>
      <c r="D19" s="7">
        <v>4937.8499999999985</v>
      </c>
      <c r="E19" s="8">
        <v>0</v>
      </c>
      <c r="F19" s="8">
        <v>0</v>
      </c>
      <c r="G19" s="9">
        <v>4937.8499999999985</v>
      </c>
      <c r="H19" s="10">
        <v>11695</v>
      </c>
      <c r="I19" s="10">
        <v>11695</v>
      </c>
      <c r="J19" s="10"/>
      <c r="K19" s="11">
        <v>16632.849999999999</v>
      </c>
      <c r="L19" s="9">
        <v>5847.5</v>
      </c>
      <c r="M19" s="11">
        <v>10785.349999999999</v>
      </c>
      <c r="N19" s="12">
        <v>0.55000000000000004</v>
      </c>
      <c r="O19" s="11">
        <v>9148.067500000001</v>
      </c>
      <c r="P19" s="11">
        <v>7484.7824999999975</v>
      </c>
      <c r="Q19" s="13"/>
    </row>
    <row r="20" spans="2:17" x14ac:dyDescent="0.2">
      <c r="B20" s="5">
        <v>47</v>
      </c>
      <c r="C20" s="6" t="s">
        <v>30</v>
      </c>
      <c r="D20" s="7">
        <v>12622041</v>
      </c>
      <c r="E20" s="8"/>
      <c r="F20" s="8"/>
      <c r="G20" s="9">
        <v>12622041</v>
      </c>
      <c r="H20" s="10">
        <v>1929072.139394288</v>
      </c>
      <c r="I20" s="10">
        <v>1929072.139394288</v>
      </c>
      <c r="J20" s="10"/>
      <c r="K20" s="11">
        <v>14551113.139394287</v>
      </c>
      <c r="L20" s="9">
        <v>964536.06969714398</v>
      </c>
      <c r="M20" s="11">
        <v>13586577.069697144</v>
      </c>
      <c r="N20" s="12">
        <v>0.08</v>
      </c>
      <c r="O20" s="11">
        <v>1164089.0511515432</v>
      </c>
      <c r="P20" s="11">
        <v>13387024.088242743</v>
      </c>
      <c r="Q20" s="13"/>
    </row>
    <row r="21" spans="2:17" x14ac:dyDescent="0.2">
      <c r="B21" s="5">
        <v>95</v>
      </c>
      <c r="C21" s="6" t="s">
        <v>31</v>
      </c>
      <c r="D21" s="7">
        <v>35065.279999999999</v>
      </c>
      <c r="E21" s="8"/>
      <c r="F21" s="8"/>
      <c r="G21" s="9">
        <v>35065.279999999999</v>
      </c>
      <c r="H21" s="10">
        <v>-35067.300000000003</v>
      </c>
      <c r="I21" s="10"/>
      <c r="J21" s="10">
        <v>0</v>
      </c>
      <c r="K21" s="11">
        <v>-2.0200000000040745</v>
      </c>
      <c r="L21" s="9"/>
      <c r="M21" s="11">
        <v>-2.0200000000040745</v>
      </c>
      <c r="N21" s="16">
        <v>0</v>
      </c>
      <c r="O21" s="11"/>
      <c r="P21" s="11">
        <v>-2.0200000000040745</v>
      </c>
      <c r="Q21" s="13"/>
    </row>
    <row r="22" spans="2:17" x14ac:dyDescent="0.2">
      <c r="B22" s="5"/>
      <c r="C22" s="17" t="s">
        <v>32</v>
      </c>
      <c r="D22" s="18">
        <v>20177878.170500003</v>
      </c>
      <c r="E22" s="18">
        <v>0</v>
      </c>
      <c r="F22" s="18">
        <v>0</v>
      </c>
      <c r="G22" s="18">
        <v>20177878.170500003</v>
      </c>
      <c r="H22" s="19">
        <v>2053455.139394288</v>
      </c>
      <c r="I22" s="10"/>
      <c r="J22" s="19">
        <v>0</v>
      </c>
      <c r="K22" s="19">
        <v>22196266.009894285</v>
      </c>
      <c r="L22" s="19">
        <v>988827.219697144</v>
      </c>
      <c r="M22" s="19">
        <v>21207438.790197145</v>
      </c>
      <c r="N22" s="20"/>
      <c r="O22" s="19">
        <v>1551658.0944815432</v>
      </c>
      <c r="P22" s="19">
        <v>20644607.915412743</v>
      </c>
    </row>
    <row r="23" spans="2:17" x14ac:dyDescent="0.2">
      <c r="B23" s="21"/>
      <c r="C23" s="22"/>
      <c r="D23" s="23"/>
      <c r="E23" s="23"/>
      <c r="F23" s="23"/>
      <c r="G23" s="23"/>
      <c r="H23" s="24"/>
      <c r="I23" s="19">
        <f>SUM(I6:I21)</f>
        <v>2037930.139394288</v>
      </c>
      <c r="J23" s="24"/>
    </row>
    <row r="24" spans="2:17" x14ac:dyDescent="0.2">
      <c r="H24">
        <f>+'[2]FA Continuity 2023'!E47</f>
        <v>2053455.139394288</v>
      </c>
      <c r="I24" s="24"/>
      <c r="N24"/>
    </row>
    <row r="25" spans="2:17" x14ac:dyDescent="0.2">
      <c r="I25" s="25"/>
      <c r="N25" s="27" t="s">
        <v>33</v>
      </c>
      <c r="O25" s="13">
        <f>U73</f>
        <v>1636447.2805273144</v>
      </c>
    </row>
    <row r="26" spans="2:17" ht="15" x14ac:dyDescent="0.25">
      <c r="H26" s="26">
        <f>+H22-H24</f>
        <v>0</v>
      </c>
      <c r="N26"/>
      <c r="O26" s="28" t="s">
        <v>34</v>
      </c>
    </row>
    <row r="27" spans="2:17" x14ac:dyDescent="0.2">
      <c r="N27"/>
    </row>
    <row r="28" spans="2:17" ht="15" x14ac:dyDescent="0.25">
      <c r="J28" t="s">
        <v>35</v>
      </c>
      <c r="L28" s="29">
        <f>O25-O22</f>
        <v>84789.186045771232</v>
      </c>
      <c r="M28" s="30" t="s">
        <v>36</v>
      </c>
      <c r="N28"/>
    </row>
    <row r="29" spans="2:17" x14ac:dyDescent="0.2">
      <c r="N29"/>
    </row>
    <row r="30" spans="2:17" ht="24" customHeight="1" x14ac:dyDescent="0.25">
      <c r="J30" t="s">
        <v>37</v>
      </c>
      <c r="K30" s="31">
        <v>0.155</v>
      </c>
      <c r="L30" s="13">
        <f>L28*K30</f>
        <v>13142.32383709454</v>
      </c>
      <c r="M30" s="32" t="s">
        <v>38</v>
      </c>
      <c r="N30"/>
    </row>
    <row r="31" spans="2:17" x14ac:dyDescent="0.2">
      <c r="L31" s="13"/>
      <c r="N31"/>
    </row>
    <row r="32" spans="2:17" ht="15" x14ac:dyDescent="0.25">
      <c r="J32" t="s">
        <v>39</v>
      </c>
      <c r="L32" s="13">
        <f>L30/(1-K30)</f>
        <v>15553.045961058628</v>
      </c>
      <c r="M32" s="32" t="s">
        <v>40</v>
      </c>
      <c r="N32"/>
    </row>
    <row r="33" spans="2:23" x14ac:dyDescent="0.2">
      <c r="N33"/>
    </row>
    <row r="34" spans="2:23" x14ac:dyDescent="0.2">
      <c r="J34" t="s">
        <v>41</v>
      </c>
      <c r="M34" s="29">
        <f>L32</f>
        <v>15553.045961058628</v>
      </c>
      <c r="N34"/>
    </row>
    <row r="35" spans="2:23" x14ac:dyDescent="0.2">
      <c r="K35" t="s">
        <v>42</v>
      </c>
      <c r="N35" s="29">
        <f>-M34</f>
        <v>-15553.045961058628</v>
      </c>
    </row>
    <row r="36" spans="2:23" x14ac:dyDescent="0.2">
      <c r="N36"/>
    </row>
    <row r="37" spans="2:23" x14ac:dyDescent="0.2">
      <c r="N37"/>
    </row>
    <row r="38" spans="2:23" x14ac:dyDescent="0.2">
      <c r="N38"/>
    </row>
    <row r="39" spans="2:23" ht="191.25" x14ac:dyDescent="0.2">
      <c r="B39" s="81" t="s">
        <v>85</v>
      </c>
      <c r="C39" s="82" t="s">
        <v>2</v>
      </c>
      <c r="D39" s="83" t="s">
        <v>86</v>
      </c>
      <c r="E39" s="81" t="s">
        <v>87</v>
      </c>
      <c r="F39" s="81" t="s">
        <v>88</v>
      </c>
      <c r="G39" s="81" t="s">
        <v>89</v>
      </c>
      <c r="H39" s="81" t="s">
        <v>90</v>
      </c>
      <c r="I39" s="81" t="s">
        <v>91</v>
      </c>
      <c r="J39" s="81" t="s">
        <v>92</v>
      </c>
      <c r="K39" s="81" t="s">
        <v>93</v>
      </c>
      <c r="L39" s="81" t="s">
        <v>94</v>
      </c>
      <c r="M39" s="81" t="s">
        <v>95</v>
      </c>
      <c r="N39" s="81" t="s">
        <v>96</v>
      </c>
      <c r="O39" s="81" t="s">
        <v>97</v>
      </c>
      <c r="P39" s="81" t="s">
        <v>98</v>
      </c>
      <c r="Q39" s="81" t="s">
        <v>99</v>
      </c>
      <c r="R39" s="81" t="s">
        <v>100</v>
      </c>
      <c r="S39" s="81" t="s">
        <v>101</v>
      </c>
      <c r="T39" s="81" t="s">
        <v>102</v>
      </c>
      <c r="U39" s="81" t="s">
        <v>103</v>
      </c>
      <c r="V39" s="81"/>
      <c r="W39" s="81" t="s">
        <v>104</v>
      </c>
    </row>
    <row r="40" spans="2:23" ht="12.75" customHeight="1" x14ac:dyDescent="0.2">
      <c r="B40" s="84">
        <v>1</v>
      </c>
      <c r="C40" s="85" t="s">
        <v>105</v>
      </c>
      <c r="D40" s="86" t="s">
        <v>106</v>
      </c>
      <c r="E40" s="87">
        <v>7068533</v>
      </c>
      <c r="F40" s="88">
        <v>0</v>
      </c>
      <c r="G40" s="88"/>
      <c r="H40" s="88"/>
      <c r="I40" s="88"/>
      <c r="J40" s="88"/>
      <c r="K40" s="88"/>
      <c r="L40" s="89">
        <v>7068533</v>
      </c>
      <c r="M40" s="89">
        <v>0</v>
      </c>
      <c r="N40" s="89">
        <v>0</v>
      </c>
      <c r="O40" s="90">
        <v>0.5</v>
      </c>
      <c r="P40" s="89">
        <v>0</v>
      </c>
      <c r="Q40" s="89">
        <v>0</v>
      </c>
      <c r="R40" s="91">
        <v>0.04</v>
      </c>
      <c r="S40" s="92"/>
      <c r="T40" s="92"/>
      <c r="U40" s="89">
        <v>282741.32</v>
      </c>
      <c r="V40" s="89"/>
      <c r="W40" s="89">
        <v>6785791.6799999997</v>
      </c>
    </row>
    <row r="41" spans="2:23" x14ac:dyDescent="0.2">
      <c r="B41" s="84" t="s">
        <v>17</v>
      </c>
      <c r="C41" s="85" t="s">
        <v>107</v>
      </c>
      <c r="D41" s="86" t="s">
        <v>106</v>
      </c>
      <c r="E41" s="87">
        <v>143102</v>
      </c>
      <c r="F41" s="88">
        <v>75800.7</v>
      </c>
      <c r="G41" s="88">
        <v>75800.7</v>
      </c>
      <c r="H41" s="88"/>
      <c r="I41" s="88"/>
      <c r="J41" s="88"/>
      <c r="K41" s="88"/>
      <c r="L41" s="89">
        <v>218902.7</v>
      </c>
      <c r="M41" s="89">
        <v>0</v>
      </c>
      <c r="N41" s="89">
        <v>75800.7</v>
      </c>
      <c r="O41" s="90">
        <v>0.5</v>
      </c>
      <c r="P41" s="89">
        <v>37900.35</v>
      </c>
      <c r="Q41" s="89">
        <v>0</v>
      </c>
      <c r="R41" s="91">
        <v>0.06</v>
      </c>
      <c r="S41" s="92"/>
      <c r="T41" s="92"/>
      <c r="U41" s="89">
        <v>15408.183000000001</v>
      </c>
      <c r="V41" s="89"/>
      <c r="W41" s="89">
        <v>203494.51700000002</v>
      </c>
    </row>
    <row r="42" spans="2:23" x14ac:dyDescent="0.2">
      <c r="B42" s="84">
        <v>2</v>
      </c>
      <c r="C42" s="85" t="s">
        <v>108</v>
      </c>
      <c r="D42" s="86" t="s">
        <v>106</v>
      </c>
      <c r="E42" s="87">
        <v>0</v>
      </c>
      <c r="F42" s="93"/>
      <c r="G42" s="93"/>
      <c r="H42" s="88"/>
      <c r="I42" s="88"/>
      <c r="J42" s="88"/>
      <c r="K42" s="88"/>
      <c r="L42" s="89">
        <v>0</v>
      </c>
      <c r="M42" s="89">
        <v>0</v>
      </c>
      <c r="N42" s="89">
        <v>0</v>
      </c>
      <c r="O42" s="90"/>
      <c r="P42" s="89">
        <v>0</v>
      </c>
      <c r="Q42" s="89">
        <v>0</v>
      </c>
      <c r="R42" s="91">
        <v>0.06</v>
      </c>
      <c r="S42" s="92"/>
      <c r="T42" s="92"/>
      <c r="U42" s="89">
        <v>0</v>
      </c>
      <c r="V42" s="89"/>
      <c r="W42" s="89">
        <v>0</v>
      </c>
    </row>
    <row r="43" spans="2:23" x14ac:dyDescent="0.2">
      <c r="B43" s="84">
        <v>3</v>
      </c>
      <c r="C43" s="85" t="s">
        <v>109</v>
      </c>
      <c r="D43" s="86" t="s">
        <v>106</v>
      </c>
      <c r="E43" s="87">
        <v>0</v>
      </c>
      <c r="F43" s="93"/>
      <c r="G43" s="93"/>
      <c r="H43" s="88"/>
      <c r="I43" s="88"/>
      <c r="J43" s="88"/>
      <c r="K43" s="88"/>
      <c r="L43" s="89">
        <v>0</v>
      </c>
      <c r="M43" s="89">
        <v>0</v>
      </c>
      <c r="N43" s="89">
        <v>0</v>
      </c>
      <c r="O43" s="90"/>
      <c r="P43" s="89">
        <v>0</v>
      </c>
      <c r="Q43" s="89">
        <v>0</v>
      </c>
      <c r="R43" s="91">
        <v>0.05</v>
      </c>
      <c r="S43" s="92"/>
      <c r="T43" s="92"/>
      <c r="U43" s="89">
        <v>0</v>
      </c>
      <c r="V43" s="89"/>
      <c r="W43" s="89">
        <v>0</v>
      </c>
    </row>
    <row r="44" spans="2:23" x14ac:dyDescent="0.2">
      <c r="B44" s="84">
        <v>6</v>
      </c>
      <c r="C44" s="85" t="s">
        <v>110</v>
      </c>
      <c r="D44" s="86" t="s">
        <v>106</v>
      </c>
      <c r="E44" s="87">
        <v>0</v>
      </c>
      <c r="F44" s="88"/>
      <c r="G44" s="88"/>
      <c r="H44" s="88"/>
      <c r="I44" s="88"/>
      <c r="J44" s="88"/>
      <c r="K44" s="88"/>
      <c r="L44" s="89">
        <v>0</v>
      </c>
      <c r="M44" s="89">
        <v>0</v>
      </c>
      <c r="N44" s="89">
        <v>0</v>
      </c>
      <c r="O44" s="90">
        <v>0.5</v>
      </c>
      <c r="P44" s="89">
        <v>0</v>
      </c>
      <c r="Q44" s="89">
        <v>0</v>
      </c>
      <c r="R44" s="91">
        <v>0.1</v>
      </c>
      <c r="S44" s="92"/>
      <c r="T44" s="92"/>
      <c r="U44" s="89">
        <v>0</v>
      </c>
      <c r="V44" s="89"/>
      <c r="W44" s="89">
        <v>0</v>
      </c>
    </row>
    <row r="45" spans="2:23" x14ac:dyDescent="0.2">
      <c r="B45" s="84">
        <v>8</v>
      </c>
      <c r="C45" s="85" t="s">
        <v>111</v>
      </c>
      <c r="D45" s="86" t="s">
        <v>106</v>
      </c>
      <c r="E45" s="87">
        <v>71787</v>
      </c>
      <c r="F45" s="88">
        <v>21362.3</v>
      </c>
      <c r="G45" s="88">
        <v>21362.3</v>
      </c>
      <c r="H45" s="88"/>
      <c r="I45" s="88"/>
      <c r="J45" s="88"/>
      <c r="K45" s="88"/>
      <c r="L45" s="89">
        <v>93149.3</v>
      </c>
      <c r="M45" s="89">
        <v>0</v>
      </c>
      <c r="N45" s="89">
        <v>21362.3</v>
      </c>
      <c r="O45" s="90">
        <v>0.5</v>
      </c>
      <c r="P45" s="89">
        <v>10681.15</v>
      </c>
      <c r="Q45" s="89">
        <v>0</v>
      </c>
      <c r="R45" s="91">
        <v>0.2</v>
      </c>
      <c r="S45" s="92"/>
      <c r="T45" s="92"/>
      <c r="U45" s="89">
        <v>20766.09</v>
      </c>
      <c r="V45" s="89"/>
      <c r="W45" s="89">
        <v>72383.210000000006</v>
      </c>
    </row>
    <row r="46" spans="2:23" x14ac:dyDescent="0.2">
      <c r="B46" s="84">
        <v>10</v>
      </c>
      <c r="C46" s="85" t="s">
        <v>112</v>
      </c>
      <c r="D46" s="86" t="s">
        <v>106</v>
      </c>
      <c r="E46" s="87">
        <v>139738</v>
      </c>
      <c r="F46" s="88">
        <v>0</v>
      </c>
      <c r="G46" s="88"/>
      <c r="H46" s="88"/>
      <c r="I46" s="88"/>
      <c r="J46" s="88"/>
      <c r="K46" s="88"/>
      <c r="L46" s="89">
        <v>139738</v>
      </c>
      <c r="M46" s="89">
        <v>0</v>
      </c>
      <c r="N46" s="89">
        <v>0</v>
      </c>
      <c r="O46" s="90">
        <v>0.5</v>
      </c>
      <c r="P46" s="89">
        <v>0</v>
      </c>
      <c r="Q46" s="89">
        <v>0</v>
      </c>
      <c r="R46" s="91">
        <v>0.3</v>
      </c>
      <c r="S46" s="92"/>
      <c r="T46" s="92"/>
      <c r="U46" s="89">
        <v>41921.4</v>
      </c>
      <c r="V46" s="89"/>
      <c r="W46" s="89">
        <v>97816.6</v>
      </c>
    </row>
    <row r="47" spans="2:23" x14ac:dyDescent="0.2">
      <c r="B47" s="84">
        <v>10.1</v>
      </c>
      <c r="C47" s="85" t="s">
        <v>113</v>
      </c>
      <c r="D47" s="86" t="s">
        <v>106</v>
      </c>
      <c r="E47" s="87">
        <v>0</v>
      </c>
      <c r="F47" s="88">
        <v>0</v>
      </c>
      <c r="G47" s="88"/>
      <c r="H47" s="88"/>
      <c r="I47" s="88"/>
      <c r="J47" s="88"/>
      <c r="K47" s="88"/>
      <c r="L47" s="89">
        <v>0</v>
      </c>
      <c r="M47" s="89">
        <v>0</v>
      </c>
      <c r="N47" s="89">
        <v>0</v>
      </c>
      <c r="O47" s="90">
        <v>0.5</v>
      </c>
      <c r="P47" s="89">
        <v>0</v>
      </c>
      <c r="Q47" s="89">
        <v>0</v>
      </c>
      <c r="R47" s="91">
        <v>0.3</v>
      </c>
      <c r="S47" s="92"/>
      <c r="T47" s="92"/>
      <c r="U47" s="89">
        <v>0</v>
      </c>
      <c r="V47" s="89"/>
      <c r="W47" s="89">
        <v>0</v>
      </c>
    </row>
    <row r="48" spans="2:23" x14ac:dyDescent="0.2">
      <c r="B48" s="84">
        <v>12</v>
      </c>
      <c r="C48" s="85" t="s">
        <v>114</v>
      </c>
      <c r="D48" s="86" t="s">
        <v>106</v>
      </c>
      <c r="E48" s="87">
        <v>0</v>
      </c>
      <c r="F48" s="88">
        <v>15525</v>
      </c>
      <c r="G48" s="88">
        <v>15525</v>
      </c>
      <c r="H48" s="88"/>
      <c r="I48" s="88"/>
      <c r="J48" s="88"/>
      <c r="K48" s="88"/>
      <c r="L48" s="89">
        <v>15525</v>
      </c>
      <c r="M48" s="89">
        <v>0</v>
      </c>
      <c r="N48" s="89">
        <v>15525</v>
      </c>
      <c r="O48" s="90">
        <v>0</v>
      </c>
      <c r="P48" s="89">
        <v>0</v>
      </c>
      <c r="Q48" s="89">
        <v>0</v>
      </c>
      <c r="R48" s="91">
        <v>1</v>
      </c>
      <c r="S48" s="92"/>
      <c r="T48" s="92"/>
      <c r="U48" s="89">
        <v>15525</v>
      </c>
      <c r="V48" s="89"/>
      <c r="W48" s="89">
        <v>0</v>
      </c>
    </row>
    <row r="49" spans="2:23" x14ac:dyDescent="0.2">
      <c r="B49" s="94" t="s">
        <v>115</v>
      </c>
      <c r="C49" s="85" t="s">
        <v>116</v>
      </c>
      <c r="D49" s="86" t="s">
        <v>106</v>
      </c>
      <c r="E49" s="87">
        <v>0</v>
      </c>
      <c r="F49" s="88">
        <v>0</v>
      </c>
      <c r="G49" s="88"/>
      <c r="H49" s="88"/>
      <c r="I49" s="88"/>
      <c r="J49" s="88"/>
      <c r="K49" s="88"/>
      <c r="L49" s="89">
        <v>0</v>
      </c>
      <c r="M49" s="89">
        <v>0</v>
      </c>
      <c r="N49" s="89">
        <v>0</v>
      </c>
      <c r="O49" s="90">
        <v>0</v>
      </c>
      <c r="P49" s="89">
        <v>0</v>
      </c>
      <c r="Q49" s="89">
        <v>0</v>
      </c>
      <c r="R49" s="95" t="s">
        <v>117</v>
      </c>
      <c r="S49" s="92"/>
      <c r="T49" s="92"/>
      <c r="U49" s="88"/>
      <c r="V49" s="89"/>
      <c r="W49" s="89">
        <v>0</v>
      </c>
    </row>
    <row r="50" spans="2:23" x14ac:dyDescent="0.2">
      <c r="B50" s="94" t="s">
        <v>118</v>
      </c>
      <c r="C50" s="85" t="s">
        <v>119</v>
      </c>
      <c r="D50" s="86" t="s">
        <v>106</v>
      </c>
      <c r="E50" s="87">
        <v>0</v>
      </c>
      <c r="F50" s="88">
        <v>0</v>
      </c>
      <c r="G50" s="88"/>
      <c r="H50" s="88"/>
      <c r="I50" s="88"/>
      <c r="J50" s="88"/>
      <c r="K50" s="88"/>
      <c r="L50" s="89">
        <v>0</v>
      </c>
      <c r="M50" s="89">
        <v>0</v>
      </c>
      <c r="N50" s="89">
        <v>0</v>
      </c>
      <c r="O50" s="90">
        <v>0</v>
      </c>
      <c r="P50" s="89">
        <v>0</v>
      </c>
      <c r="Q50" s="89">
        <v>0</v>
      </c>
      <c r="R50" s="95" t="s">
        <v>117</v>
      </c>
      <c r="S50" s="92"/>
      <c r="T50" s="92"/>
      <c r="U50" s="88"/>
      <c r="V50" s="89"/>
      <c r="W50" s="89">
        <v>0</v>
      </c>
    </row>
    <row r="51" spans="2:23" x14ac:dyDescent="0.2">
      <c r="B51" s="94" t="s">
        <v>120</v>
      </c>
      <c r="C51" s="85" t="s">
        <v>121</v>
      </c>
      <c r="D51" s="86" t="s">
        <v>106</v>
      </c>
      <c r="E51" s="87">
        <v>0</v>
      </c>
      <c r="F51" s="88">
        <v>0</v>
      </c>
      <c r="G51" s="88"/>
      <c r="H51" s="88"/>
      <c r="I51" s="88"/>
      <c r="J51" s="88"/>
      <c r="K51" s="88"/>
      <c r="L51" s="89">
        <v>0</v>
      </c>
      <c r="M51" s="89">
        <v>0</v>
      </c>
      <c r="N51" s="89">
        <v>0</v>
      </c>
      <c r="O51" s="90">
        <v>0</v>
      </c>
      <c r="P51" s="89">
        <v>0</v>
      </c>
      <c r="Q51" s="89">
        <v>0</v>
      </c>
      <c r="R51" s="95" t="s">
        <v>117</v>
      </c>
      <c r="S51" s="92"/>
      <c r="T51" s="92"/>
      <c r="U51" s="88"/>
      <c r="V51" s="89"/>
      <c r="W51" s="89">
        <v>0</v>
      </c>
    </row>
    <row r="52" spans="2:23" x14ac:dyDescent="0.2">
      <c r="B52" s="94" t="s">
        <v>122</v>
      </c>
      <c r="C52" s="85" t="s">
        <v>123</v>
      </c>
      <c r="D52" s="86" t="s">
        <v>106</v>
      </c>
      <c r="E52" s="87">
        <v>0</v>
      </c>
      <c r="F52" s="88">
        <v>0</v>
      </c>
      <c r="G52" s="88"/>
      <c r="H52" s="88"/>
      <c r="I52" s="88"/>
      <c r="J52" s="88"/>
      <c r="K52" s="88"/>
      <c r="L52" s="89">
        <v>0</v>
      </c>
      <c r="M52" s="89">
        <v>0</v>
      </c>
      <c r="N52" s="89">
        <v>0</v>
      </c>
      <c r="O52" s="90">
        <v>0</v>
      </c>
      <c r="P52" s="89">
        <v>0</v>
      </c>
      <c r="Q52" s="89">
        <v>0</v>
      </c>
      <c r="R52" s="95" t="s">
        <v>117</v>
      </c>
      <c r="S52" s="92"/>
      <c r="T52" s="92"/>
      <c r="U52" s="88"/>
      <c r="V52" s="89"/>
      <c r="W52" s="89">
        <v>0</v>
      </c>
    </row>
    <row r="53" spans="2:23" x14ac:dyDescent="0.2">
      <c r="B53" s="84">
        <v>14</v>
      </c>
      <c r="C53" s="85" t="s">
        <v>124</v>
      </c>
      <c r="D53" s="86" t="s">
        <v>106</v>
      </c>
      <c r="E53" s="87">
        <v>0</v>
      </c>
      <c r="F53" s="88">
        <v>0</v>
      </c>
      <c r="G53" s="88"/>
      <c r="H53" s="88"/>
      <c r="I53" s="88"/>
      <c r="J53" s="88"/>
      <c r="K53" s="88"/>
      <c r="L53" s="89">
        <v>0</v>
      </c>
      <c r="M53" s="89">
        <v>0</v>
      </c>
      <c r="N53" s="89">
        <v>0</v>
      </c>
      <c r="O53" s="90">
        <v>0</v>
      </c>
      <c r="P53" s="89">
        <v>0</v>
      </c>
      <c r="Q53" s="89">
        <v>0</v>
      </c>
      <c r="R53" s="95" t="s">
        <v>117</v>
      </c>
      <c r="S53" s="92"/>
      <c r="T53" s="92"/>
      <c r="U53" s="88"/>
      <c r="V53" s="89"/>
      <c r="W53" s="89">
        <v>0</v>
      </c>
    </row>
    <row r="54" spans="2:23" x14ac:dyDescent="0.2">
      <c r="B54" s="96">
        <v>14.1</v>
      </c>
      <c r="C54" s="97" t="s">
        <v>125</v>
      </c>
      <c r="D54" s="86" t="s">
        <v>106</v>
      </c>
      <c r="E54" s="87">
        <v>91728.69</v>
      </c>
      <c r="F54" s="93"/>
      <c r="G54" s="93"/>
      <c r="H54" s="88"/>
      <c r="I54" s="88"/>
      <c r="J54" s="88"/>
      <c r="K54" s="88"/>
      <c r="L54" s="89">
        <v>91728.69</v>
      </c>
      <c r="M54" s="89">
        <v>0</v>
      </c>
      <c r="N54" s="89">
        <v>0</v>
      </c>
      <c r="O54" s="90"/>
      <c r="P54" s="89">
        <v>0</v>
      </c>
      <c r="Q54" s="89">
        <v>0</v>
      </c>
      <c r="R54" s="91">
        <v>7.0000000000000007E-2</v>
      </c>
      <c r="S54" s="92"/>
      <c r="T54" s="92"/>
      <c r="U54" s="89">
        <v>6421.0083000000004</v>
      </c>
      <c r="V54" s="89"/>
      <c r="W54" s="89">
        <v>85307.681700000001</v>
      </c>
    </row>
    <row r="55" spans="2:23" x14ac:dyDescent="0.2">
      <c r="B55" s="96">
        <v>14.1</v>
      </c>
      <c r="C55" s="97" t="s">
        <v>126</v>
      </c>
      <c r="D55" s="86" t="s">
        <v>106</v>
      </c>
      <c r="E55" s="87">
        <v>943.35</v>
      </c>
      <c r="F55" s="88"/>
      <c r="G55" s="88"/>
      <c r="H55" s="88"/>
      <c r="I55" s="88"/>
      <c r="J55" s="88"/>
      <c r="K55" s="88"/>
      <c r="L55" s="89">
        <v>943.35</v>
      </c>
      <c r="M55" s="89">
        <v>0</v>
      </c>
      <c r="N55" s="89">
        <v>0</v>
      </c>
      <c r="O55" s="90">
        <v>0.5</v>
      </c>
      <c r="P55" s="89">
        <v>0</v>
      </c>
      <c r="Q55" s="89">
        <v>0</v>
      </c>
      <c r="R55" s="91">
        <v>0.05</v>
      </c>
      <c r="S55" s="92"/>
      <c r="T55" s="92"/>
      <c r="U55" s="89">
        <v>47.167500000000004</v>
      </c>
      <c r="V55" s="89"/>
      <c r="W55" s="89">
        <v>896.1825</v>
      </c>
    </row>
    <row r="56" spans="2:23" x14ac:dyDescent="0.2">
      <c r="B56" s="84">
        <v>17</v>
      </c>
      <c r="C56" s="85" t="s">
        <v>127</v>
      </c>
      <c r="D56" s="86" t="s">
        <v>106</v>
      </c>
      <c r="E56" s="87">
        <v>0</v>
      </c>
      <c r="F56" s="88"/>
      <c r="G56" s="88"/>
      <c r="H56" s="88"/>
      <c r="I56" s="88"/>
      <c r="J56" s="88"/>
      <c r="K56" s="88"/>
      <c r="L56" s="89">
        <v>0</v>
      </c>
      <c r="M56" s="89">
        <v>0</v>
      </c>
      <c r="N56" s="89">
        <v>0</v>
      </c>
      <c r="O56" s="90">
        <v>0.5</v>
      </c>
      <c r="P56" s="89">
        <v>0</v>
      </c>
      <c r="Q56" s="89">
        <v>0</v>
      </c>
      <c r="R56" s="91">
        <v>0.08</v>
      </c>
      <c r="S56" s="92"/>
      <c r="T56" s="92"/>
      <c r="U56" s="89">
        <v>0</v>
      </c>
      <c r="V56" s="89"/>
      <c r="W56" s="89">
        <v>0</v>
      </c>
    </row>
    <row r="57" spans="2:23" x14ac:dyDescent="0.2">
      <c r="B57" s="84">
        <v>42</v>
      </c>
      <c r="C57" s="85" t="s">
        <v>128</v>
      </c>
      <c r="D57" s="86" t="s">
        <v>106</v>
      </c>
      <c r="E57" s="87">
        <v>0</v>
      </c>
      <c r="F57" s="88"/>
      <c r="G57" s="88"/>
      <c r="H57" s="88"/>
      <c r="I57" s="88"/>
      <c r="J57" s="88"/>
      <c r="K57" s="88"/>
      <c r="L57" s="89">
        <v>0</v>
      </c>
      <c r="M57" s="89">
        <v>0</v>
      </c>
      <c r="N57" s="89">
        <v>0</v>
      </c>
      <c r="O57" s="90">
        <v>0.5</v>
      </c>
      <c r="P57" s="89">
        <v>0</v>
      </c>
      <c r="Q57" s="89">
        <v>0</v>
      </c>
      <c r="R57" s="91">
        <v>0.12</v>
      </c>
      <c r="S57" s="92"/>
      <c r="T57" s="92"/>
      <c r="U57" s="89">
        <v>0</v>
      </c>
      <c r="V57" s="89"/>
      <c r="W57" s="89">
        <v>0</v>
      </c>
    </row>
    <row r="58" spans="2:23" x14ac:dyDescent="0.2">
      <c r="B58" s="84">
        <v>43.1</v>
      </c>
      <c r="C58" s="85" t="s">
        <v>129</v>
      </c>
      <c r="D58" s="86" t="s">
        <v>106</v>
      </c>
      <c r="E58" s="87">
        <v>0</v>
      </c>
      <c r="F58" s="88"/>
      <c r="G58" s="88"/>
      <c r="H58" s="88"/>
      <c r="I58" s="88"/>
      <c r="J58" s="88"/>
      <c r="K58" s="88"/>
      <c r="L58" s="89">
        <v>0</v>
      </c>
      <c r="M58" s="89">
        <v>0</v>
      </c>
      <c r="N58" s="89">
        <v>0</v>
      </c>
      <c r="O58" s="90">
        <v>2.3333333333333335</v>
      </c>
      <c r="P58" s="89">
        <v>0</v>
      </c>
      <c r="Q58" s="89">
        <v>0</v>
      </c>
      <c r="R58" s="91">
        <v>0.3</v>
      </c>
      <c r="S58" s="92"/>
      <c r="T58" s="92"/>
      <c r="U58" s="89">
        <v>0</v>
      </c>
      <c r="V58" s="89"/>
      <c r="W58" s="89">
        <v>0</v>
      </c>
    </row>
    <row r="59" spans="2:23" x14ac:dyDescent="0.2">
      <c r="B59" s="84">
        <v>43.2</v>
      </c>
      <c r="C59" s="85" t="s">
        <v>129</v>
      </c>
      <c r="D59" s="86" t="s">
        <v>106</v>
      </c>
      <c r="E59" s="87">
        <v>0</v>
      </c>
      <c r="F59" s="88"/>
      <c r="G59" s="88"/>
      <c r="H59" s="88"/>
      <c r="I59" s="88"/>
      <c r="J59" s="88"/>
      <c r="K59" s="88"/>
      <c r="L59" s="89">
        <v>0</v>
      </c>
      <c r="M59" s="89">
        <v>0</v>
      </c>
      <c r="N59" s="89">
        <v>0</v>
      </c>
      <c r="O59" s="90">
        <v>1</v>
      </c>
      <c r="P59" s="89">
        <v>0</v>
      </c>
      <c r="Q59" s="89">
        <v>0</v>
      </c>
      <c r="R59" s="91">
        <v>0.5</v>
      </c>
      <c r="S59" s="92"/>
      <c r="T59" s="92"/>
      <c r="U59" s="89">
        <v>0</v>
      </c>
      <c r="V59" s="89"/>
      <c r="W59" s="89">
        <v>0</v>
      </c>
    </row>
    <row r="60" spans="2:23" x14ac:dyDescent="0.2">
      <c r="B60" s="84">
        <v>45</v>
      </c>
      <c r="C60" s="85" t="s">
        <v>130</v>
      </c>
      <c r="D60" s="86" t="s">
        <v>106</v>
      </c>
      <c r="E60" s="87">
        <v>2</v>
      </c>
      <c r="F60" s="93"/>
      <c r="G60" s="93"/>
      <c r="H60" s="88"/>
      <c r="I60" s="88"/>
      <c r="J60" s="88"/>
      <c r="K60" s="88"/>
      <c r="L60" s="89">
        <v>2</v>
      </c>
      <c r="M60" s="89">
        <v>0</v>
      </c>
      <c r="N60" s="89">
        <v>0</v>
      </c>
      <c r="O60" s="90"/>
      <c r="P60" s="89">
        <v>0</v>
      </c>
      <c r="Q60" s="89">
        <v>0</v>
      </c>
      <c r="R60" s="91">
        <v>0.45</v>
      </c>
      <c r="S60" s="92"/>
      <c r="T60" s="92"/>
      <c r="U60" s="89">
        <v>0.9</v>
      </c>
      <c r="V60" s="89"/>
      <c r="W60" s="89">
        <v>1.1000000000000001</v>
      </c>
    </row>
    <row r="61" spans="2:23" x14ac:dyDescent="0.2">
      <c r="B61" s="84">
        <v>46</v>
      </c>
      <c r="C61" s="85" t="s">
        <v>131</v>
      </c>
      <c r="D61" s="86" t="s">
        <v>106</v>
      </c>
      <c r="E61" s="87">
        <v>0</v>
      </c>
      <c r="F61" s="88"/>
      <c r="G61" s="88"/>
      <c r="H61" s="88"/>
      <c r="I61" s="88"/>
      <c r="J61" s="88"/>
      <c r="K61" s="88"/>
      <c r="L61" s="89">
        <v>0</v>
      </c>
      <c r="M61" s="89">
        <v>0</v>
      </c>
      <c r="N61" s="89">
        <v>0</v>
      </c>
      <c r="O61" s="90">
        <v>0.5</v>
      </c>
      <c r="P61" s="89">
        <v>0</v>
      </c>
      <c r="Q61" s="89">
        <v>0</v>
      </c>
      <c r="R61" s="91">
        <v>0.3</v>
      </c>
      <c r="S61" s="92"/>
      <c r="T61" s="92"/>
      <c r="U61" s="89">
        <v>0</v>
      </c>
      <c r="V61" s="89"/>
      <c r="W61" s="89">
        <v>0</v>
      </c>
    </row>
    <row r="62" spans="2:23" x14ac:dyDescent="0.2">
      <c r="B62" s="84">
        <v>47</v>
      </c>
      <c r="C62" s="85" t="s">
        <v>132</v>
      </c>
      <c r="D62" s="86" t="s">
        <v>106</v>
      </c>
      <c r="E62" s="87">
        <v>12622041</v>
      </c>
      <c r="F62" s="88">
        <v>1929072.139394288</v>
      </c>
      <c r="G62" s="88">
        <v>1929072.139394288</v>
      </c>
      <c r="H62" s="88"/>
      <c r="I62" s="88"/>
      <c r="J62" s="88"/>
      <c r="K62" s="88"/>
      <c r="L62" s="89">
        <v>14551113.139394287</v>
      </c>
      <c r="M62" s="89">
        <v>0</v>
      </c>
      <c r="N62" s="89">
        <v>1929072.139394288</v>
      </c>
      <c r="O62" s="90">
        <v>0.5</v>
      </c>
      <c r="P62" s="89">
        <v>964536.06969714398</v>
      </c>
      <c r="Q62" s="89">
        <v>0</v>
      </c>
      <c r="R62" s="91">
        <v>0.08</v>
      </c>
      <c r="S62" s="92"/>
      <c r="T62" s="92"/>
      <c r="U62" s="89">
        <v>1241251.9367273145</v>
      </c>
      <c r="V62" s="89"/>
      <c r="W62" s="89">
        <v>13309861.202666972</v>
      </c>
    </row>
    <row r="63" spans="2:23" x14ac:dyDescent="0.2">
      <c r="B63" s="84">
        <v>50</v>
      </c>
      <c r="C63" s="85" t="s">
        <v>133</v>
      </c>
      <c r="D63" s="86" t="s">
        <v>106</v>
      </c>
      <c r="E63" s="87">
        <v>4938</v>
      </c>
      <c r="F63" s="88">
        <v>11695</v>
      </c>
      <c r="G63" s="88">
        <v>11695</v>
      </c>
      <c r="H63" s="88"/>
      <c r="I63" s="88"/>
      <c r="J63" s="88"/>
      <c r="K63" s="88"/>
      <c r="L63" s="89">
        <v>16633</v>
      </c>
      <c r="M63" s="89">
        <v>0</v>
      </c>
      <c r="N63" s="89">
        <v>11695</v>
      </c>
      <c r="O63" s="90">
        <v>0.5</v>
      </c>
      <c r="P63" s="89">
        <v>5847.5</v>
      </c>
      <c r="Q63" s="89">
        <v>0</v>
      </c>
      <c r="R63" s="91">
        <v>0.55000000000000004</v>
      </c>
      <c r="S63" s="92"/>
      <c r="T63" s="92"/>
      <c r="U63" s="89">
        <v>12364.275000000001</v>
      </c>
      <c r="V63" s="89"/>
      <c r="W63" s="89">
        <v>4268.7249999999985</v>
      </c>
    </row>
    <row r="64" spans="2:23" x14ac:dyDescent="0.2">
      <c r="B64" s="84">
        <v>95</v>
      </c>
      <c r="C64" s="85" t="s">
        <v>31</v>
      </c>
      <c r="D64" s="86" t="s">
        <v>106</v>
      </c>
      <c r="E64" s="87">
        <v>35065</v>
      </c>
      <c r="F64" s="88">
        <v>-35067.300000000003</v>
      </c>
      <c r="G64" s="88"/>
      <c r="H64" s="88"/>
      <c r="I64" s="88"/>
      <c r="J64" s="88"/>
      <c r="K64" s="88"/>
      <c r="L64" s="89">
        <v>-2.3000000000029104</v>
      </c>
      <c r="M64" s="89">
        <v>35067.300000000003</v>
      </c>
      <c r="N64" s="89">
        <v>0</v>
      </c>
      <c r="O64" s="90">
        <v>0</v>
      </c>
      <c r="P64" s="89">
        <v>0</v>
      </c>
      <c r="Q64" s="89">
        <v>0</v>
      </c>
      <c r="R64" s="91">
        <v>0</v>
      </c>
      <c r="S64" s="92"/>
      <c r="T64" s="92"/>
      <c r="U64" s="89">
        <v>0</v>
      </c>
      <c r="V64" s="89"/>
      <c r="W64" s="89">
        <v>0</v>
      </c>
    </row>
    <row r="65" spans="2:23" x14ac:dyDescent="0.2">
      <c r="B65" s="96" t="s">
        <v>134</v>
      </c>
      <c r="C65" s="97" t="s">
        <v>134</v>
      </c>
      <c r="D65" s="86" t="s">
        <v>106</v>
      </c>
      <c r="E65" s="87">
        <v>0</v>
      </c>
      <c r="F65" s="88"/>
      <c r="G65" s="88"/>
      <c r="H65" s="88"/>
      <c r="I65" s="88"/>
      <c r="J65" s="88"/>
      <c r="K65" s="88"/>
      <c r="L65" s="89">
        <v>0</v>
      </c>
      <c r="M65" s="89">
        <v>0</v>
      </c>
      <c r="N65" s="89">
        <v>0</v>
      </c>
      <c r="O65" s="90"/>
      <c r="P65" s="98">
        <v>0</v>
      </c>
      <c r="Q65" s="89">
        <v>0</v>
      </c>
      <c r="R65" s="99"/>
      <c r="S65" s="92"/>
      <c r="T65" s="92"/>
      <c r="U65" s="88"/>
      <c r="V65" s="89"/>
      <c r="W65" s="89">
        <v>0</v>
      </c>
    </row>
    <row r="66" spans="2:23" x14ac:dyDescent="0.2">
      <c r="B66" s="96" t="s">
        <v>134</v>
      </c>
      <c r="C66" s="97" t="s">
        <v>134</v>
      </c>
      <c r="D66" s="86" t="s">
        <v>106</v>
      </c>
      <c r="E66" s="87">
        <v>0</v>
      </c>
      <c r="F66" s="88"/>
      <c r="G66" s="88"/>
      <c r="H66" s="88"/>
      <c r="I66" s="88"/>
      <c r="J66" s="88"/>
      <c r="K66" s="88"/>
      <c r="L66" s="89">
        <v>0</v>
      </c>
      <c r="M66" s="89">
        <v>0</v>
      </c>
      <c r="N66" s="89">
        <v>0</v>
      </c>
      <c r="O66" s="90"/>
      <c r="P66" s="98">
        <v>0</v>
      </c>
      <c r="Q66" s="89">
        <v>0</v>
      </c>
      <c r="R66" s="99"/>
      <c r="S66" s="92"/>
      <c r="T66" s="92"/>
      <c r="U66" s="88"/>
      <c r="V66" s="89"/>
      <c r="W66" s="89">
        <v>0</v>
      </c>
    </row>
    <row r="67" spans="2:23" x14ac:dyDescent="0.2">
      <c r="B67" s="96" t="s">
        <v>134</v>
      </c>
      <c r="C67" s="97" t="s">
        <v>134</v>
      </c>
      <c r="D67" s="86" t="s">
        <v>106</v>
      </c>
      <c r="E67" s="87">
        <v>0</v>
      </c>
      <c r="F67" s="88"/>
      <c r="G67" s="88"/>
      <c r="H67" s="88"/>
      <c r="I67" s="88"/>
      <c r="J67" s="88"/>
      <c r="K67" s="88"/>
      <c r="L67" s="89">
        <v>0</v>
      </c>
      <c r="M67" s="89">
        <v>0</v>
      </c>
      <c r="N67" s="89">
        <v>0</v>
      </c>
      <c r="O67" s="90"/>
      <c r="P67" s="98">
        <v>0</v>
      </c>
      <c r="Q67" s="89">
        <v>0</v>
      </c>
      <c r="R67" s="99"/>
      <c r="S67" s="92"/>
      <c r="T67" s="92"/>
      <c r="U67" s="88"/>
      <c r="V67" s="89"/>
      <c r="W67" s="89">
        <v>0</v>
      </c>
    </row>
    <row r="68" spans="2:23" x14ac:dyDescent="0.2">
      <c r="B68" s="96" t="s">
        <v>134</v>
      </c>
      <c r="C68" s="97" t="s">
        <v>134</v>
      </c>
      <c r="D68" s="86" t="s">
        <v>106</v>
      </c>
      <c r="E68" s="87">
        <v>0</v>
      </c>
      <c r="F68" s="88"/>
      <c r="G68" s="88"/>
      <c r="H68" s="88"/>
      <c r="I68" s="88"/>
      <c r="J68" s="88"/>
      <c r="K68" s="88"/>
      <c r="L68" s="89">
        <v>0</v>
      </c>
      <c r="M68" s="89">
        <v>0</v>
      </c>
      <c r="N68" s="89">
        <v>0</v>
      </c>
      <c r="O68" s="90"/>
      <c r="P68" s="98">
        <v>0</v>
      </c>
      <c r="Q68" s="89">
        <v>0</v>
      </c>
      <c r="R68" s="99"/>
      <c r="S68" s="92"/>
      <c r="T68" s="92"/>
      <c r="U68" s="88"/>
      <c r="V68" s="89"/>
      <c r="W68" s="89">
        <v>0</v>
      </c>
    </row>
    <row r="69" spans="2:23" x14ac:dyDescent="0.2">
      <c r="B69" s="96" t="s">
        <v>134</v>
      </c>
      <c r="C69" s="97" t="s">
        <v>134</v>
      </c>
      <c r="D69" s="86" t="s">
        <v>106</v>
      </c>
      <c r="E69" s="87">
        <v>0</v>
      </c>
      <c r="F69" s="88"/>
      <c r="G69" s="88"/>
      <c r="H69" s="88"/>
      <c r="I69" s="88"/>
      <c r="J69" s="88"/>
      <c r="K69" s="88"/>
      <c r="L69" s="89">
        <v>0</v>
      </c>
      <c r="M69" s="89">
        <v>0</v>
      </c>
      <c r="N69" s="89">
        <v>0</v>
      </c>
      <c r="O69" s="90"/>
      <c r="P69" s="98">
        <v>0</v>
      </c>
      <c r="Q69" s="89">
        <v>0</v>
      </c>
      <c r="R69" s="99"/>
      <c r="S69" s="92"/>
      <c r="T69" s="92"/>
      <c r="U69" s="88"/>
      <c r="V69" s="89"/>
      <c r="W69" s="89">
        <v>0</v>
      </c>
    </row>
    <row r="70" spans="2:23" x14ac:dyDescent="0.2">
      <c r="B70" s="96" t="s">
        <v>134</v>
      </c>
      <c r="C70" s="97" t="s">
        <v>134</v>
      </c>
      <c r="D70" s="86" t="s">
        <v>106</v>
      </c>
      <c r="E70" s="87">
        <v>0</v>
      </c>
      <c r="F70" s="88"/>
      <c r="G70" s="88"/>
      <c r="H70" s="88"/>
      <c r="I70" s="88"/>
      <c r="J70" s="88"/>
      <c r="K70" s="88"/>
      <c r="L70" s="89">
        <v>0</v>
      </c>
      <c r="M70" s="89">
        <v>0</v>
      </c>
      <c r="N70" s="89">
        <v>0</v>
      </c>
      <c r="O70" s="90"/>
      <c r="P70" s="98">
        <v>0</v>
      </c>
      <c r="Q70" s="89">
        <v>0</v>
      </c>
      <c r="R70" s="99"/>
      <c r="S70" s="92"/>
      <c r="T70" s="92"/>
      <c r="U70" s="88"/>
      <c r="V70" s="89"/>
      <c r="W70" s="89">
        <v>0</v>
      </c>
    </row>
    <row r="71" spans="2:23" x14ac:dyDescent="0.2">
      <c r="B71" s="96" t="s">
        <v>134</v>
      </c>
      <c r="C71" s="97" t="s">
        <v>134</v>
      </c>
      <c r="D71" s="86" t="s">
        <v>106</v>
      </c>
      <c r="E71" s="87">
        <v>0</v>
      </c>
      <c r="F71" s="88"/>
      <c r="G71" s="88"/>
      <c r="H71" s="88"/>
      <c r="I71" s="88"/>
      <c r="J71" s="88"/>
      <c r="K71" s="88"/>
      <c r="L71" s="89">
        <v>0</v>
      </c>
      <c r="M71" s="89">
        <v>0</v>
      </c>
      <c r="N71" s="89">
        <v>0</v>
      </c>
      <c r="O71" s="90"/>
      <c r="P71" s="98">
        <v>0</v>
      </c>
      <c r="Q71" s="89">
        <v>0</v>
      </c>
      <c r="R71" s="99"/>
      <c r="S71" s="92"/>
      <c r="T71" s="92"/>
      <c r="U71" s="88"/>
      <c r="V71" s="89"/>
      <c r="W71" s="89">
        <v>0</v>
      </c>
    </row>
    <row r="72" spans="2:23" ht="13.5" thickBot="1" x14ac:dyDescent="0.25">
      <c r="B72" s="96" t="s">
        <v>134</v>
      </c>
      <c r="C72" s="97" t="s">
        <v>134</v>
      </c>
      <c r="D72" s="86" t="s">
        <v>106</v>
      </c>
      <c r="E72" s="87">
        <v>0</v>
      </c>
      <c r="F72" s="88"/>
      <c r="G72" s="88"/>
      <c r="H72" s="88"/>
      <c r="I72" s="88"/>
      <c r="J72" s="88"/>
      <c r="K72" s="88"/>
      <c r="L72" s="89">
        <v>0</v>
      </c>
      <c r="M72" s="89">
        <v>0</v>
      </c>
      <c r="N72" s="89">
        <v>0</v>
      </c>
      <c r="O72" s="90"/>
      <c r="P72" s="98">
        <v>0</v>
      </c>
      <c r="Q72" s="89">
        <v>0</v>
      </c>
      <c r="R72" s="99"/>
      <c r="S72" s="92"/>
      <c r="T72" s="92"/>
      <c r="U72" s="88"/>
      <c r="V72" s="89"/>
      <c r="W72" s="89">
        <v>0</v>
      </c>
    </row>
    <row r="73" spans="2:23" ht="13.5" thickBot="1" x14ac:dyDescent="0.25">
      <c r="B73" s="100"/>
      <c r="C73" s="101" t="s">
        <v>135</v>
      </c>
      <c r="D73" s="102"/>
      <c r="E73" s="103">
        <v>20177878.039999999</v>
      </c>
      <c r="F73" s="103">
        <v>2018387.8393942879</v>
      </c>
      <c r="G73" s="103">
        <v>2053455.139394288</v>
      </c>
      <c r="H73" s="103">
        <v>0</v>
      </c>
      <c r="I73" s="103">
        <v>0</v>
      </c>
      <c r="J73" s="103">
        <v>0</v>
      </c>
      <c r="K73" s="103">
        <v>0</v>
      </c>
      <c r="L73" s="103">
        <v>22196265.879394285</v>
      </c>
      <c r="M73" s="103">
        <v>35067.300000000003</v>
      </c>
      <c r="N73" s="103">
        <v>2053455.139394288</v>
      </c>
      <c r="O73" s="103"/>
      <c r="P73" s="103">
        <v>1018965.069697144</v>
      </c>
      <c r="Q73" s="103">
        <v>0</v>
      </c>
      <c r="R73" s="104"/>
      <c r="S73" s="105">
        <v>0</v>
      </c>
      <c r="T73" s="105">
        <v>0</v>
      </c>
      <c r="U73" s="105">
        <v>1636447.2805273144</v>
      </c>
      <c r="V73" s="106" t="s">
        <v>136</v>
      </c>
      <c r="W73" s="107">
        <v>20559820.898866974</v>
      </c>
    </row>
    <row r="74" spans="2:23" x14ac:dyDescent="0.2">
      <c r="N74"/>
    </row>
    <row r="75" spans="2:23" x14ac:dyDescent="0.2">
      <c r="N75"/>
    </row>
    <row r="76" spans="2:23" x14ac:dyDescent="0.2">
      <c r="N76"/>
    </row>
    <row r="77" spans="2:23" x14ac:dyDescent="0.2">
      <c r="N77"/>
    </row>
  </sheetData>
  <mergeCells count="3">
    <mergeCell ref="A1:P1"/>
    <mergeCell ref="A2:P2"/>
    <mergeCell ref="B4:P4"/>
  </mergeCells>
  <conditionalFormatting sqref="B41:C48">
    <cfRule type="expression" dxfId="11" priority="9" stopIfTrue="1">
      <formula>LEN(B41)&gt;0</formula>
    </cfRule>
  </conditionalFormatting>
  <conditionalFormatting sqref="B53:C72">
    <cfRule type="expression" dxfId="10" priority="13" stopIfTrue="1">
      <formula>LEN(B53)&gt;0</formula>
    </cfRule>
  </conditionalFormatting>
  <conditionalFormatting sqref="B40:E40 C49:C52">
    <cfRule type="expression" dxfId="9" priority="15" stopIfTrue="1">
      <formula>LEN(B40)&gt;0</formula>
    </cfRule>
  </conditionalFormatting>
  <conditionalFormatting sqref="D41:E72">
    <cfRule type="expression" dxfId="8" priority="4" stopIfTrue="1">
      <formula>LEN(D41)&gt;0</formula>
    </cfRule>
  </conditionalFormatting>
  <conditionalFormatting sqref="F40:G41">
    <cfRule type="expression" dxfId="7" priority="2" stopIfTrue="1">
      <formula>ISBLANK(F40)</formula>
    </cfRule>
  </conditionalFormatting>
  <conditionalFormatting sqref="F42:G43">
    <cfRule type="expression" dxfId="6" priority="7" stopIfTrue="1">
      <formula>LEN(F42)&gt;0</formula>
    </cfRule>
  </conditionalFormatting>
  <conditionalFormatting sqref="F44:G53">
    <cfRule type="expression" dxfId="5" priority="8" stopIfTrue="1">
      <formula>ISBLANK(F44)</formula>
    </cfRule>
  </conditionalFormatting>
  <conditionalFormatting sqref="F54:G54">
    <cfRule type="expression" dxfId="4" priority="12" stopIfTrue="1">
      <formula>LEN(F54)&gt;0</formula>
    </cfRule>
  </conditionalFormatting>
  <conditionalFormatting sqref="F60:G60">
    <cfRule type="expression" dxfId="3" priority="6" stopIfTrue="1">
      <formula>LEN(F60)&gt;0</formula>
    </cfRule>
  </conditionalFormatting>
  <conditionalFormatting sqref="H40:K72 O65:P72">
    <cfRule type="expression" dxfId="2" priority="5" stopIfTrue="1">
      <formula>ISBLANK(H40)</formula>
    </cfRule>
  </conditionalFormatting>
  <conditionalFormatting sqref="R54:R55 F55:G59 F61:G72 R64:R72">
    <cfRule type="expression" dxfId="1" priority="14" stopIfTrue="1">
      <formula>ISBLANK(F54)</formula>
    </cfRule>
  </conditionalFormatting>
  <conditionalFormatting sqref="S65:T72">
    <cfRule type="expression" dxfId="0" priority="1" stopIfTrue="1">
      <formula>ISBLANK(S65)</formula>
    </cfRule>
  </conditionalFormatting>
  <hyperlinks>
    <hyperlink ref="D40" location="'H8 Sch 8 CCA Hist'!A1" display="H8" xr:uid="{2CFFE4F3-C58B-4AB2-B8D0-24393172CFCF}"/>
    <hyperlink ref="V73" location="'B1 Sch 1 Taxable Income Bridge'!A1" display="B1" xr:uid="{86118E0B-99B0-4AFF-818A-F08D64681E14}"/>
    <hyperlink ref="D41:D72" location="'H8 Sch 8 CCA Hist'!A1" display="H8" xr:uid="{70D15216-7A54-4537-8758-244A0908D034}"/>
  </hyperlinks>
  <pageMargins left="0.74803149606299213" right="0.74803149606299213" top="0.98425196850393704" bottom="0.98425196850393704" header="0.51181102362204722" footer="0.51181102362204722"/>
  <pageSetup scale="48" orientation="landscape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EED4-87BD-42D0-9214-45A6831ADD22}">
  <dimension ref="A1:CJ36"/>
  <sheetViews>
    <sheetView workbookViewId="0">
      <selection activeCell="T3" sqref="T3"/>
    </sheetView>
  </sheetViews>
  <sheetFormatPr defaultRowHeight="12.75" x14ac:dyDescent="0.2"/>
  <cols>
    <col min="2" max="2" width="16.85546875" customWidth="1"/>
    <col min="3" max="17" width="12.85546875" customWidth="1"/>
    <col min="20" max="35" width="12.7109375" customWidth="1"/>
    <col min="38" max="38" width="10.5703125" bestFit="1" customWidth="1"/>
    <col min="39" max="52" width="14.28515625" customWidth="1"/>
    <col min="56" max="71" width="12.42578125" customWidth="1"/>
    <col min="74" max="88" width="12.42578125" customWidth="1"/>
  </cols>
  <sheetData>
    <row r="1" spans="1:88" ht="21" x14ac:dyDescent="0.35">
      <c r="A1" s="35" t="s">
        <v>47</v>
      </c>
      <c r="B1" s="36"/>
      <c r="C1" s="37" t="s">
        <v>80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R1" s="35" t="s">
        <v>47</v>
      </c>
      <c r="S1" s="36"/>
      <c r="T1" s="37" t="s">
        <v>80</v>
      </c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J1" s="35" t="s">
        <v>47</v>
      </c>
      <c r="AK1" s="36"/>
      <c r="AL1" s="37" t="s">
        <v>80</v>
      </c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B1" s="35" t="s">
        <v>47</v>
      </c>
      <c r="BC1" s="36"/>
      <c r="BD1" s="37" t="s">
        <v>80</v>
      </c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T1" s="35" t="s">
        <v>47</v>
      </c>
      <c r="BU1" s="36"/>
      <c r="BV1" s="37" t="s">
        <v>80</v>
      </c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</row>
    <row r="2" spans="1:88" ht="18.75" x14ac:dyDescent="0.3">
      <c r="A2" s="35" t="s">
        <v>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5" t="s">
        <v>48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J2" s="35" t="s">
        <v>48</v>
      </c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B2" s="35" t="s">
        <v>48</v>
      </c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T2" s="35" t="s">
        <v>48</v>
      </c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</row>
    <row r="3" spans="1:88" ht="16.5" thickBot="1" x14ac:dyDescent="0.3">
      <c r="A3" s="38"/>
      <c r="B3" s="80">
        <v>2020</v>
      </c>
      <c r="C3" s="39"/>
      <c r="D3" s="40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R3" s="38"/>
      <c r="S3" s="38"/>
      <c r="T3" s="80">
        <v>2021</v>
      </c>
      <c r="U3" s="40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J3" s="38"/>
      <c r="AK3" s="38"/>
      <c r="AL3" s="80">
        <v>2022</v>
      </c>
      <c r="AM3" s="40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B3" s="38"/>
      <c r="BC3" s="38"/>
      <c r="BD3" s="80">
        <v>2023</v>
      </c>
      <c r="BE3" s="40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T3" s="38"/>
      <c r="BU3" s="38"/>
      <c r="BV3" s="80">
        <v>2024</v>
      </c>
      <c r="BW3" s="40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</row>
    <row r="4" spans="1:88" x14ac:dyDescent="0.2">
      <c r="A4" s="38" t="s">
        <v>49</v>
      </c>
      <c r="B4" s="41" t="s">
        <v>50</v>
      </c>
      <c r="C4" s="42">
        <v>2.18E-2</v>
      </c>
      <c r="D4" s="40">
        <f>C4/12</f>
        <v>1.8166666666666667E-3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R4" s="38" t="s">
        <v>49</v>
      </c>
      <c r="S4" s="41" t="s">
        <v>50</v>
      </c>
      <c r="T4" s="62">
        <v>5.7000000000000002E-3</v>
      </c>
      <c r="U4" s="40">
        <f>T4/12</f>
        <v>4.75E-4</v>
      </c>
      <c r="V4" s="38"/>
      <c r="W4" s="63" t="s">
        <v>81</v>
      </c>
      <c r="X4" s="64"/>
      <c r="Y4" s="64"/>
      <c r="Z4" s="65"/>
      <c r="AA4" s="38"/>
      <c r="AB4" s="38"/>
      <c r="AC4" s="38"/>
      <c r="AD4" s="38"/>
      <c r="AE4" s="38"/>
      <c r="AF4" s="38"/>
      <c r="AG4" s="38"/>
      <c r="AH4" s="38"/>
      <c r="AJ4" s="38" t="s">
        <v>49</v>
      </c>
      <c r="AK4" s="41" t="s">
        <v>50</v>
      </c>
      <c r="AL4" s="62">
        <v>5.7000000000000002E-3</v>
      </c>
      <c r="AM4" s="40">
        <f>AL4/12</f>
        <v>4.75E-4</v>
      </c>
      <c r="AN4" s="38"/>
      <c r="AO4" s="63" t="s">
        <v>81</v>
      </c>
      <c r="AP4" s="64"/>
      <c r="AQ4" s="64"/>
      <c r="AR4" s="65"/>
      <c r="AS4" s="38"/>
      <c r="AT4" s="38"/>
      <c r="AU4" s="38"/>
      <c r="AV4" s="38"/>
      <c r="AW4" s="38"/>
      <c r="AX4" s="38"/>
      <c r="AY4" s="38"/>
      <c r="AZ4" s="38"/>
      <c r="BB4" s="38" t="s">
        <v>49</v>
      </c>
      <c r="BC4" s="41" t="s">
        <v>50</v>
      </c>
      <c r="BD4" s="62">
        <v>4.7300000000000002E-2</v>
      </c>
      <c r="BE4" s="40">
        <f>BD4/12</f>
        <v>3.9416666666666671E-3</v>
      </c>
      <c r="BF4" s="38"/>
      <c r="BG4" s="63" t="s">
        <v>81</v>
      </c>
      <c r="BH4" s="64"/>
      <c r="BI4" s="64"/>
      <c r="BJ4" s="65"/>
      <c r="BK4" s="38"/>
      <c r="BL4" s="38"/>
      <c r="BM4" s="38"/>
      <c r="BN4" s="38"/>
      <c r="BO4" s="38"/>
      <c r="BP4" s="38"/>
      <c r="BQ4" s="38"/>
      <c r="BR4" s="38"/>
      <c r="BT4" s="38" t="s">
        <v>49</v>
      </c>
      <c r="BU4" s="41" t="s">
        <v>50</v>
      </c>
      <c r="BV4" s="62">
        <v>5.4899999999999997E-2</v>
      </c>
      <c r="BW4" s="40">
        <f t="shared" ref="BW4:BW5" si="0">BV4/12</f>
        <v>4.5750000000000001E-3</v>
      </c>
      <c r="BX4" s="38"/>
      <c r="BY4" s="63" t="s">
        <v>81</v>
      </c>
      <c r="BZ4" s="64"/>
      <c r="CA4" s="64"/>
      <c r="CB4" s="65"/>
      <c r="CC4" s="38"/>
      <c r="CD4" s="38"/>
      <c r="CE4" s="38"/>
      <c r="CF4" s="38"/>
      <c r="CG4" s="38"/>
      <c r="CH4" s="38"/>
      <c r="CI4" s="38"/>
      <c r="CJ4" s="38"/>
    </row>
    <row r="5" spans="1:88" x14ac:dyDescent="0.2">
      <c r="A5" s="38"/>
      <c r="B5" s="41" t="s">
        <v>51</v>
      </c>
      <c r="C5" s="43">
        <v>2.18E-2</v>
      </c>
      <c r="D5" s="40">
        <f t="shared" ref="D5:D7" si="1">C5/12</f>
        <v>1.8166666666666667E-3</v>
      </c>
      <c r="E5" s="39"/>
      <c r="F5" s="38"/>
      <c r="G5" s="38"/>
      <c r="H5" s="38"/>
      <c r="I5" s="38"/>
      <c r="J5" s="44"/>
      <c r="K5" s="38"/>
      <c r="L5" s="38"/>
      <c r="M5" s="38"/>
      <c r="N5" s="38"/>
      <c r="O5" s="38"/>
      <c r="P5" s="38"/>
      <c r="R5" s="38"/>
      <c r="S5" s="41" t="s">
        <v>51</v>
      </c>
      <c r="T5" s="62">
        <v>5.7000000000000002E-3</v>
      </c>
      <c r="U5" s="40">
        <f t="shared" ref="U5:U7" si="2">T5/12</f>
        <v>4.75E-4</v>
      </c>
      <c r="V5" s="39"/>
      <c r="W5" s="66" t="s">
        <v>82</v>
      </c>
      <c r="X5" s="38"/>
      <c r="Y5" s="38"/>
      <c r="Z5" s="67"/>
      <c r="AA5" s="44"/>
      <c r="AB5" s="38"/>
      <c r="AC5" s="38"/>
      <c r="AD5" s="38"/>
      <c r="AE5" s="38"/>
      <c r="AF5" s="38"/>
      <c r="AG5" s="38"/>
      <c r="AH5" s="38"/>
      <c r="AJ5" s="38"/>
      <c r="AK5" s="41" t="s">
        <v>51</v>
      </c>
      <c r="AL5" s="62">
        <v>1.0200000000000001E-2</v>
      </c>
      <c r="AM5" s="40">
        <f t="shared" ref="AM5:AM7" si="3">AL5/12</f>
        <v>8.5000000000000006E-4</v>
      </c>
      <c r="AN5" s="39"/>
      <c r="AO5" s="66" t="s">
        <v>82</v>
      </c>
      <c r="AP5" s="38"/>
      <c r="AQ5" s="38"/>
      <c r="AR5" s="67"/>
      <c r="AS5" s="44"/>
      <c r="AT5" s="38"/>
      <c r="AU5" s="38"/>
      <c r="AV5" s="38"/>
      <c r="AW5" s="38"/>
      <c r="AX5" s="38"/>
      <c r="AY5" s="38"/>
      <c r="AZ5" s="38"/>
      <c r="BB5" s="38"/>
      <c r="BC5" s="41" t="s">
        <v>51</v>
      </c>
      <c r="BD5" s="62">
        <v>4.9799999999999997E-2</v>
      </c>
      <c r="BE5" s="40">
        <f t="shared" ref="BE5:BE7" si="4">BD5/12</f>
        <v>4.15E-3</v>
      </c>
      <c r="BF5" s="39"/>
      <c r="BG5" s="66" t="s">
        <v>82</v>
      </c>
      <c r="BH5" s="38"/>
      <c r="BI5" s="38"/>
      <c r="BJ5" s="67"/>
      <c r="BK5" s="44"/>
      <c r="BL5" s="38"/>
      <c r="BM5" s="38"/>
      <c r="BN5" s="38"/>
      <c r="BO5" s="38"/>
      <c r="BP5" s="38"/>
      <c r="BQ5" s="38"/>
      <c r="BR5" s="38"/>
      <c r="BT5" s="38"/>
      <c r="BU5" s="41" t="s">
        <v>51</v>
      </c>
      <c r="BV5" s="62">
        <v>5.4899999999999997E-2</v>
      </c>
      <c r="BW5" s="40">
        <f t="shared" si="0"/>
        <v>4.5750000000000001E-3</v>
      </c>
      <c r="BX5" s="39"/>
      <c r="BY5" s="66" t="s">
        <v>82</v>
      </c>
      <c r="BZ5" s="38"/>
      <c r="CA5" s="38"/>
      <c r="CB5" s="67"/>
      <c r="CC5" s="44"/>
      <c r="CD5" s="38"/>
      <c r="CE5" s="38"/>
      <c r="CF5" s="38"/>
      <c r="CG5" s="38"/>
      <c r="CH5" s="38"/>
      <c r="CI5" s="38"/>
      <c r="CJ5" s="38"/>
    </row>
    <row r="6" spans="1:88" ht="13.5" thickBot="1" x14ac:dyDescent="0.25">
      <c r="A6" s="38"/>
      <c r="B6" s="41" t="s">
        <v>52</v>
      </c>
      <c r="C6" s="42">
        <v>5.7000000000000002E-3</v>
      </c>
      <c r="D6" s="40">
        <f t="shared" si="1"/>
        <v>4.75E-4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R6" s="38"/>
      <c r="S6" s="41" t="s">
        <v>52</v>
      </c>
      <c r="T6" s="62">
        <v>5.7000000000000002E-3</v>
      </c>
      <c r="U6" s="40">
        <f t="shared" si="2"/>
        <v>4.75E-4</v>
      </c>
      <c r="V6" s="38"/>
      <c r="W6" s="68"/>
      <c r="X6" s="69"/>
      <c r="Y6" s="69"/>
      <c r="Z6" s="70"/>
      <c r="AA6" s="38"/>
      <c r="AB6" s="38"/>
      <c r="AC6" s="38"/>
      <c r="AD6" s="38"/>
      <c r="AE6" s="38"/>
      <c r="AF6" s="38"/>
      <c r="AG6" s="38"/>
      <c r="AH6" s="38"/>
      <c r="AJ6" s="38"/>
      <c r="AK6" s="41" t="s">
        <v>52</v>
      </c>
      <c r="AL6" s="62">
        <v>2.1999999999999999E-2</v>
      </c>
      <c r="AM6" s="40">
        <f t="shared" si="3"/>
        <v>1.8333333333333333E-3</v>
      </c>
      <c r="AN6" s="38"/>
      <c r="AO6" s="68"/>
      <c r="AP6" s="69"/>
      <c r="AQ6" s="69"/>
      <c r="AR6" s="70"/>
      <c r="AS6" s="38"/>
      <c r="AT6" s="38"/>
      <c r="AU6" s="38"/>
      <c r="AV6" s="38"/>
      <c r="AW6" s="38"/>
      <c r="AX6" s="38"/>
      <c r="AY6" s="38"/>
      <c r="AZ6" s="38"/>
      <c r="BB6" s="38"/>
      <c r="BC6" s="41" t="s">
        <v>52</v>
      </c>
      <c r="BD6" s="62">
        <v>4.9799999999999997E-2</v>
      </c>
      <c r="BE6" s="40">
        <f t="shared" si="4"/>
        <v>4.15E-3</v>
      </c>
      <c r="BF6" s="38"/>
      <c r="BG6" s="68"/>
      <c r="BH6" s="69"/>
      <c r="BI6" s="69"/>
      <c r="BJ6" s="70"/>
      <c r="BK6" s="38"/>
      <c r="BL6" s="38"/>
      <c r="BM6" s="38"/>
      <c r="BN6" s="38"/>
      <c r="BO6" s="38"/>
      <c r="BP6" s="38"/>
      <c r="BQ6" s="38"/>
      <c r="BR6" s="38"/>
      <c r="BT6" s="38"/>
      <c r="BU6" s="41" t="s">
        <v>52</v>
      </c>
      <c r="BV6" s="62"/>
      <c r="BW6" s="40"/>
      <c r="BX6" s="38"/>
      <c r="BY6" s="68"/>
      <c r="BZ6" s="69"/>
      <c r="CA6" s="69"/>
      <c r="CB6" s="70"/>
      <c r="CC6" s="38"/>
      <c r="CD6" s="38"/>
      <c r="CE6" s="38"/>
      <c r="CF6" s="38"/>
      <c r="CG6" s="38"/>
      <c r="CH6" s="38"/>
      <c r="CI6" s="38"/>
      <c r="CJ6" s="38"/>
    </row>
    <row r="7" spans="1:88" x14ac:dyDescent="0.2">
      <c r="A7" s="38"/>
      <c r="B7" s="41" t="s">
        <v>53</v>
      </c>
      <c r="C7" s="42">
        <v>5.7000000000000002E-3</v>
      </c>
      <c r="D7" s="40">
        <f t="shared" si="1"/>
        <v>4.75E-4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R7" s="38"/>
      <c r="S7" s="41" t="s">
        <v>53</v>
      </c>
      <c r="T7" s="62">
        <v>5.7000000000000002E-3</v>
      </c>
      <c r="U7" s="40">
        <f t="shared" si="2"/>
        <v>4.75E-4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J7" s="38"/>
      <c r="AK7" s="41" t="s">
        <v>53</v>
      </c>
      <c r="AL7" s="62">
        <v>3.8699999999999998E-2</v>
      </c>
      <c r="AM7" s="40">
        <f t="shared" si="3"/>
        <v>3.225E-3</v>
      </c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B7" s="38"/>
      <c r="BC7" s="41" t="s">
        <v>53</v>
      </c>
      <c r="BD7" s="62">
        <v>5.4899999999999997E-2</v>
      </c>
      <c r="BE7" s="40">
        <f t="shared" si="4"/>
        <v>4.5750000000000001E-3</v>
      </c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T7" s="38"/>
      <c r="BU7" s="41" t="s">
        <v>53</v>
      </c>
      <c r="BV7" s="62"/>
      <c r="BW7" s="40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</row>
    <row r="8" spans="1:88" x14ac:dyDescent="0.2">
      <c r="A8" s="41" t="s">
        <v>54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R8" s="41" t="s">
        <v>54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J8" s="41" t="s">
        <v>54</v>
      </c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B8" s="41" t="s">
        <v>54</v>
      </c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T8" s="41" t="s">
        <v>54</v>
      </c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</row>
    <row r="9" spans="1:88" ht="15.75" x14ac:dyDescent="0.25">
      <c r="A9" s="38"/>
      <c r="B9" s="38"/>
      <c r="C9" s="112">
        <v>2020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R9" s="38"/>
      <c r="S9" s="38"/>
      <c r="T9" s="110">
        <v>2021</v>
      </c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38"/>
      <c r="AJ9" s="38"/>
      <c r="AK9" s="38"/>
      <c r="AL9" s="110">
        <v>2022</v>
      </c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38"/>
      <c r="BB9" s="38"/>
      <c r="BC9" s="38"/>
      <c r="BD9" s="110">
        <v>2023</v>
      </c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38"/>
      <c r="BT9" s="38"/>
      <c r="BU9" s="38"/>
      <c r="BV9" s="110">
        <v>2024</v>
      </c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38"/>
    </row>
    <row r="10" spans="1:88" x14ac:dyDescent="0.2">
      <c r="A10" s="38"/>
      <c r="B10" s="38"/>
      <c r="C10" s="45" t="s">
        <v>55</v>
      </c>
      <c r="D10" s="45" t="s">
        <v>56</v>
      </c>
      <c r="E10" s="45" t="s">
        <v>57</v>
      </c>
      <c r="F10" s="45" t="s">
        <v>58</v>
      </c>
      <c r="G10" s="45" t="s">
        <v>59</v>
      </c>
      <c r="H10" s="45" t="s">
        <v>60</v>
      </c>
      <c r="I10" s="45" t="s">
        <v>61</v>
      </c>
      <c r="J10" s="45" t="s">
        <v>62</v>
      </c>
      <c r="K10" s="45" t="s">
        <v>63</v>
      </c>
      <c r="L10" s="45" t="s">
        <v>64</v>
      </c>
      <c r="M10" s="45" t="s">
        <v>65</v>
      </c>
      <c r="N10" s="45" t="s">
        <v>66</v>
      </c>
      <c r="O10" s="45" t="s">
        <v>67</v>
      </c>
      <c r="P10" s="45" t="s">
        <v>68</v>
      </c>
      <c r="R10" s="38"/>
      <c r="S10" s="38"/>
      <c r="T10" s="45" t="s">
        <v>55</v>
      </c>
      <c r="U10" s="45" t="s">
        <v>56</v>
      </c>
      <c r="V10" s="45" t="s">
        <v>57</v>
      </c>
      <c r="W10" s="45" t="s">
        <v>58</v>
      </c>
      <c r="X10" s="45" t="s">
        <v>59</v>
      </c>
      <c r="Y10" s="45" t="s">
        <v>60</v>
      </c>
      <c r="Z10" s="45" t="s">
        <v>61</v>
      </c>
      <c r="AA10" s="45" t="s">
        <v>62</v>
      </c>
      <c r="AB10" s="45" t="s">
        <v>63</v>
      </c>
      <c r="AC10" s="45" t="s">
        <v>64</v>
      </c>
      <c r="AD10" s="45" t="s">
        <v>65</v>
      </c>
      <c r="AE10" s="45" t="s">
        <v>66</v>
      </c>
      <c r="AF10" s="45" t="s">
        <v>67</v>
      </c>
      <c r="AG10" s="45" t="s">
        <v>68</v>
      </c>
      <c r="AH10" s="38"/>
      <c r="AJ10" s="38"/>
      <c r="AK10" s="38"/>
      <c r="AL10" s="45" t="s">
        <v>55</v>
      </c>
      <c r="AM10" s="45" t="s">
        <v>56</v>
      </c>
      <c r="AN10" s="45" t="s">
        <v>57</v>
      </c>
      <c r="AO10" s="45" t="s">
        <v>58</v>
      </c>
      <c r="AP10" s="45" t="s">
        <v>59</v>
      </c>
      <c r="AQ10" s="45" t="s">
        <v>60</v>
      </c>
      <c r="AR10" s="45" t="s">
        <v>61</v>
      </c>
      <c r="AS10" s="45" t="s">
        <v>62</v>
      </c>
      <c r="AT10" s="45" t="s">
        <v>63</v>
      </c>
      <c r="AU10" s="45" t="s">
        <v>64</v>
      </c>
      <c r="AV10" s="45" t="s">
        <v>65</v>
      </c>
      <c r="AW10" s="45" t="s">
        <v>66</v>
      </c>
      <c r="AX10" s="45" t="s">
        <v>67</v>
      </c>
      <c r="AY10" s="45" t="s">
        <v>68</v>
      </c>
      <c r="AZ10" s="38"/>
      <c r="BB10" s="38"/>
      <c r="BC10" s="38"/>
      <c r="BD10" s="45" t="s">
        <v>55</v>
      </c>
      <c r="BE10" s="45" t="s">
        <v>56</v>
      </c>
      <c r="BF10" s="45" t="s">
        <v>57</v>
      </c>
      <c r="BG10" s="45" t="s">
        <v>58</v>
      </c>
      <c r="BH10" s="45" t="s">
        <v>59</v>
      </c>
      <c r="BI10" s="45" t="s">
        <v>60</v>
      </c>
      <c r="BJ10" s="45" t="s">
        <v>61</v>
      </c>
      <c r="BK10" s="45" t="s">
        <v>62</v>
      </c>
      <c r="BL10" s="45" t="s">
        <v>63</v>
      </c>
      <c r="BM10" s="45" t="s">
        <v>64</v>
      </c>
      <c r="BN10" s="45" t="s">
        <v>65</v>
      </c>
      <c r="BO10" s="45" t="s">
        <v>66</v>
      </c>
      <c r="BP10" s="45" t="s">
        <v>67</v>
      </c>
      <c r="BQ10" s="45" t="s">
        <v>68</v>
      </c>
      <c r="BR10" s="38"/>
      <c r="BT10" s="38"/>
      <c r="BU10" s="38"/>
      <c r="BV10" s="45" t="s">
        <v>55</v>
      </c>
      <c r="BW10" s="45" t="s">
        <v>56</v>
      </c>
      <c r="BX10" s="45" t="s">
        <v>57</v>
      </c>
      <c r="BY10" s="45" t="s">
        <v>58</v>
      </c>
      <c r="BZ10" s="45" t="s">
        <v>59</v>
      </c>
      <c r="CA10" s="45" t="s">
        <v>60</v>
      </c>
      <c r="CB10" s="45" t="s">
        <v>61</v>
      </c>
      <c r="CC10" s="45" t="s">
        <v>62</v>
      </c>
      <c r="CD10" s="45" t="s">
        <v>63</v>
      </c>
      <c r="CE10" s="45" t="s">
        <v>64</v>
      </c>
      <c r="CF10" s="45" t="s">
        <v>65</v>
      </c>
      <c r="CG10" s="45" t="s">
        <v>66</v>
      </c>
      <c r="CH10" s="45" t="s">
        <v>67</v>
      </c>
      <c r="CI10" s="45" t="s">
        <v>68</v>
      </c>
      <c r="CJ10" s="38"/>
    </row>
    <row r="11" spans="1:88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</row>
    <row r="12" spans="1:88" x14ac:dyDescent="0.2">
      <c r="A12" s="45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R12" s="4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J12" s="45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B12" s="45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T12" s="45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</row>
    <row r="13" spans="1:88" x14ac:dyDescent="0.2">
      <c r="A13" s="38" t="s">
        <v>69</v>
      </c>
      <c r="B13" s="38"/>
      <c r="C13" s="46"/>
      <c r="D13" s="47"/>
      <c r="E13" s="47">
        <f>+D16</f>
        <v>0</v>
      </c>
      <c r="F13" s="47">
        <f>+E16</f>
        <v>0</v>
      </c>
      <c r="G13" s="47">
        <f>+F16</f>
        <v>0</v>
      </c>
      <c r="H13" s="47">
        <f t="shared" ref="H13:O13" si="5">+G16</f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 t="shared" si="5"/>
        <v>0</v>
      </c>
      <c r="N13" s="47">
        <f t="shared" si="5"/>
        <v>0</v>
      </c>
      <c r="O13" s="47">
        <f t="shared" si="5"/>
        <v>0</v>
      </c>
      <c r="P13" s="47">
        <f>+O16</f>
        <v>-27724</v>
      </c>
      <c r="R13" s="38" t="s">
        <v>69</v>
      </c>
      <c r="S13" s="38"/>
      <c r="T13" s="50"/>
      <c r="U13" s="47"/>
      <c r="V13" s="47">
        <f>+U16</f>
        <v>0</v>
      </c>
      <c r="W13" s="47">
        <f>+V16</f>
        <v>0</v>
      </c>
      <c r="X13" s="47">
        <f>+W16</f>
        <v>0</v>
      </c>
      <c r="Y13" s="47">
        <f t="shared" ref="Y13:AF13" si="6">+X16</f>
        <v>0</v>
      </c>
      <c r="Z13" s="47">
        <f t="shared" si="6"/>
        <v>0</v>
      </c>
      <c r="AA13" s="47">
        <f t="shared" si="6"/>
        <v>0</v>
      </c>
      <c r="AB13" s="47">
        <f t="shared" si="6"/>
        <v>0</v>
      </c>
      <c r="AC13" s="47">
        <f t="shared" si="6"/>
        <v>0</v>
      </c>
      <c r="AD13" s="47">
        <f t="shared" si="6"/>
        <v>0</v>
      </c>
      <c r="AE13" s="47">
        <f t="shared" si="6"/>
        <v>0</v>
      </c>
      <c r="AF13" s="47">
        <f t="shared" si="6"/>
        <v>0</v>
      </c>
      <c r="AG13" s="47">
        <f>+AF16</f>
        <v>-23460</v>
      </c>
      <c r="AH13" s="38"/>
      <c r="AJ13" s="38" t="s">
        <v>69</v>
      </c>
      <c r="AK13" s="38"/>
      <c r="AL13" s="50"/>
      <c r="AM13" s="47"/>
      <c r="AN13" s="47">
        <f>+AM16</f>
        <v>0</v>
      </c>
      <c r="AO13" s="47">
        <f>+AN16</f>
        <v>0</v>
      </c>
      <c r="AP13" s="47">
        <f>+AO16</f>
        <v>0</v>
      </c>
      <c r="AQ13" s="47">
        <f t="shared" ref="AQ13" si="7">+AP16</f>
        <v>0</v>
      </c>
      <c r="AR13" s="47">
        <f t="shared" ref="AR13" si="8">+AQ16</f>
        <v>0</v>
      </c>
      <c r="AS13" s="47">
        <f t="shared" ref="AS13" si="9">+AR16</f>
        <v>0</v>
      </c>
      <c r="AT13" s="47">
        <f t="shared" ref="AT13" si="10">+AS16</f>
        <v>0</v>
      </c>
      <c r="AU13" s="47">
        <f t="shared" ref="AU13" si="11">+AT16</f>
        <v>0</v>
      </c>
      <c r="AV13" s="47">
        <f t="shared" ref="AV13" si="12">+AU16</f>
        <v>0</v>
      </c>
      <c r="AW13" s="47">
        <f t="shared" ref="AW13" si="13">+AV16</f>
        <v>0</v>
      </c>
      <c r="AX13" s="47">
        <f t="shared" ref="AX13" si="14">+AW16</f>
        <v>0</v>
      </c>
      <c r="AY13" s="47">
        <f>+AX16</f>
        <v>-35000.36</v>
      </c>
      <c r="AZ13" s="38"/>
      <c r="BB13" s="38" t="s">
        <v>69</v>
      </c>
      <c r="BC13" s="38"/>
      <c r="BD13" s="50"/>
      <c r="BE13" s="47"/>
      <c r="BF13" s="47">
        <f>+BE16</f>
        <v>0</v>
      </c>
      <c r="BG13" s="47">
        <f>+BF16</f>
        <v>0</v>
      </c>
      <c r="BH13" s="47">
        <f>+BG16</f>
        <v>0</v>
      </c>
      <c r="BI13" s="47">
        <f t="shared" ref="BI13" si="15">+BH16</f>
        <v>0</v>
      </c>
      <c r="BJ13" s="47">
        <f t="shared" ref="BJ13" si="16">+BI16</f>
        <v>0</v>
      </c>
      <c r="BK13" s="47">
        <f t="shared" ref="BK13" si="17">+BJ16</f>
        <v>0</v>
      </c>
      <c r="BL13" s="47">
        <f t="shared" ref="BL13" si="18">+BK16</f>
        <v>0</v>
      </c>
      <c r="BM13" s="47">
        <f t="shared" ref="BM13" si="19">+BL16</f>
        <v>0</v>
      </c>
      <c r="BN13" s="47">
        <f t="shared" ref="BN13" si="20">+BM16</f>
        <v>0</v>
      </c>
      <c r="BO13" s="47">
        <f t="shared" ref="BO13" si="21">+BN16</f>
        <v>0</v>
      </c>
      <c r="BP13" s="47">
        <f t="shared" ref="BP13" si="22">+BO16</f>
        <v>0</v>
      </c>
      <c r="BQ13" s="47">
        <f>+BP16</f>
        <v>-15553.045961058628</v>
      </c>
      <c r="BR13" s="38"/>
      <c r="BT13" s="38" t="s">
        <v>69</v>
      </c>
      <c r="BU13" s="38"/>
      <c r="BV13" s="50"/>
      <c r="BW13" s="47"/>
      <c r="BX13" s="47">
        <f>+BW16</f>
        <v>0</v>
      </c>
      <c r="BY13" s="47">
        <f>+BX16</f>
        <v>0</v>
      </c>
      <c r="BZ13" s="47">
        <f>+BY16</f>
        <v>0</v>
      </c>
      <c r="CA13" s="47">
        <f t="shared" ref="CA13" si="23">+BZ16</f>
        <v>0</v>
      </c>
      <c r="CB13" s="47">
        <f t="shared" ref="CB13" si="24">+CA16</f>
        <v>0</v>
      </c>
      <c r="CC13" s="47">
        <f t="shared" ref="CC13" si="25">+CB16</f>
        <v>0</v>
      </c>
      <c r="CD13" s="47">
        <f t="shared" ref="CD13" si="26">+CC16</f>
        <v>0</v>
      </c>
      <c r="CE13" s="47">
        <f t="shared" ref="CE13" si="27">+CD16</f>
        <v>0</v>
      </c>
      <c r="CF13" s="47">
        <f t="shared" ref="CF13" si="28">+CE16</f>
        <v>0</v>
      </c>
      <c r="CG13" s="47">
        <f t="shared" ref="CG13" si="29">+CF16</f>
        <v>0</v>
      </c>
      <c r="CH13" s="47">
        <f t="shared" ref="CH13" si="30">+CG16</f>
        <v>0</v>
      </c>
      <c r="CI13" s="47">
        <f>+CH16</f>
        <v>0</v>
      </c>
      <c r="CJ13" s="38"/>
    </row>
    <row r="14" spans="1:88" x14ac:dyDescent="0.2">
      <c r="A14" s="38" t="s">
        <v>83</v>
      </c>
      <c r="B14" s="38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>
        <v>-27724</v>
      </c>
      <c r="P14" s="49"/>
      <c r="R14" s="38" t="s">
        <v>83</v>
      </c>
      <c r="S14" s="38"/>
      <c r="T14" s="58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>
        <v>-23460</v>
      </c>
      <c r="AG14" s="49"/>
      <c r="AH14" s="50">
        <f>SUM(T14:AG14)</f>
        <v>-23460</v>
      </c>
      <c r="AJ14" s="38" t="s">
        <v>83</v>
      </c>
      <c r="AK14" s="38"/>
      <c r="AL14" s="58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>
        <f>-41558+6557.64</f>
        <v>-35000.36</v>
      </c>
      <c r="AY14" s="49"/>
      <c r="AZ14" s="50">
        <f>SUM(AL14:AY14)</f>
        <v>-35000.36</v>
      </c>
      <c r="BB14" s="38" t="s">
        <v>83</v>
      </c>
      <c r="BC14" s="38"/>
      <c r="BD14" s="58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>
        <f>'CCA Continuity 2023'!N35</f>
        <v>-15553.045961058628</v>
      </c>
      <c r="BQ14" s="49"/>
      <c r="BR14" s="50">
        <f>SUM(BD14:BQ14)</f>
        <v>-15553.045961058628</v>
      </c>
      <c r="BT14" s="38" t="s">
        <v>83</v>
      </c>
      <c r="BU14" s="38"/>
      <c r="BV14" s="58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>
        <f>'CCA Continuity 2023'!AF35</f>
        <v>0</v>
      </c>
      <c r="CI14" s="49"/>
      <c r="CJ14" s="50">
        <f>SUM(BV14:CI14)</f>
        <v>0</v>
      </c>
    </row>
    <row r="15" spans="1:88" x14ac:dyDescent="0.2">
      <c r="A15" s="51" t="s">
        <v>70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R15" s="51" t="s">
        <v>70</v>
      </c>
      <c r="S15" s="51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>
        <f>SUM(AH14:AH14)</f>
        <v>-23460</v>
      </c>
      <c r="AJ15" s="51" t="s">
        <v>70</v>
      </c>
      <c r="AK15" s="51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>
        <f>SUM(AZ14:AZ14)</f>
        <v>-35000.36</v>
      </c>
      <c r="BB15" s="51" t="s">
        <v>70</v>
      </c>
      <c r="BC15" s="51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>
        <f>SUM(BR14:BR14)</f>
        <v>-15553.045961058628</v>
      </c>
      <c r="BT15" s="51" t="s">
        <v>70</v>
      </c>
      <c r="BU15" s="51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>
        <f>SUM(CJ14:CJ14)</f>
        <v>0</v>
      </c>
    </row>
    <row r="16" spans="1:88" x14ac:dyDescent="0.2">
      <c r="A16" s="53" t="s">
        <v>71</v>
      </c>
      <c r="B16" s="38"/>
      <c r="C16" s="50"/>
      <c r="D16" s="54">
        <f t="shared" ref="D16:P16" si="31">SUM(D13:D14)</f>
        <v>0</v>
      </c>
      <c r="E16" s="54">
        <f t="shared" si="31"/>
        <v>0</v>
      </c>
      <c r="F16" s="54">
        <f t="shared" si="31"/>
        <v>0</v>
      </c>
      <c r="G16" s="54">
        <f t="shared" si="31"/>
        <v>0</v>
      </c>
      <c r="H16" s="54">
        <f t="shared" si="31"/>
        <v>0</v>
      </c>
      <c r="I16" s="54">
        <f t="shared" si="31"/>
        <v>0</v>
      </c>
      <c r="J16" s="54">
        <f t="shared" si="31"/>
        <v>0</v>
      </c>
      <c r="K16" s="54">
        <f t="shared" si="31"/>
        <v>0</v>
      </c>
      <c r="L16" s="54">
        <f t="shared" si="31"/>
        <v>0</v>
      </c>
      <c r="M16" s="54">
        <f t="shared" si="31"/>
        <v>0</v>
      </c>
      <c r="N16" s="54">
        <f t="shared" si="31"/>
        <v>0</v>
      </c>
      <c r="O16" s="54">
        <f t="shared" si="31"/>
        <v>-27724</v>
      </c>
      <c r="P16" s="54">
        <f t="shared" si="31"/>
        <v>-27724</v>
      </c>
      <c r="R16" s="53" t="s">
        <v>71</v>
      </c>
      <c r="S16" s="38"/>
      <c r="T16" s="50"/>
      <c r="U16" s="54">
        <f t="shared" ref="U16:AG16" si="32">SUM(U13:U14)</f>
        <v>0</v>
      </c>
      <c r="V16" s="54">
        <f t="shared" si="32"/>
        <v>0</v>
      </c>
      <c r="W16" s="54">
        <f t="shared" si="32"/>
        <v>0</v>
      </c>
      <c r="X16" s="54">
        <f t="shared" si="32"/>
        <v>0</v>
      </c>
      <c r="Y16" s="54">
        <f t="shared" si="32"/>
        <v>0</v>
      </c>
      <c r="Z16" s="54">
        <f t="shared" si="32"/>
        <v>0</v>
      </c>
      <c r="AA16" s="54">
        <f t="shared" si="32"/>
        <v>0</v>
      </c>
      <c r="AB16" s="54">
        <f t="shared" si="32"/>
        <v>0</v>
      </c>
      <c r="AC16" s="54">
        <f t="shared" si="32"/>
        <v>0</v>
      </c>
      <c r="AD16" s="54">
        <f t="shared" si="32"/>
        <v>0</v>
      </c>
      <c r="AE16" s="54">
        <f t="shared" si="32"/>
        <v>0</v>
      </c>
      <c r="AF16" s="54">
        <f t="shared" si="32"/>
        <v>-23460</v>
      </c>
      <c r="AG16" s="54">
        <f t="shared" si="32"/>
        <v>-23460</v>
      </c>
      <c r="AH16" s="50"/>
      <c r="AJ16" s="53" t="s">
        <v>71</v>
      </c>
      <c r="AK16" s="38"/>
      <c r="AL16" s="50"/>
      <c r="AM16" s="54">
        <f t="shared" ref="AM16:AY16" si="33">SUM(AM13:AM14)</f>
        <v>0</v>
      </c>
      <c r="AN16" s="54">
        <f t="shared" si="33"/>
        <v>0</v>
      </c>
      <c r="AO16" s="54">
        <f t="shared" si="33"/>
        <v>0</v>
      </c>
      <c r="AP16" s="54">
        <f t="shared" si="33"/>
        <v>0</v>
      </c>
      <c r="AQ16" s="54">
        <f t="shared" si="33"/>
        <v>0</v>
      </c>
      <c r="AR16" s="54">
        <f t="shared" si="33"/>
        <v>0</v>
      </c>
      <c r="AS16" s="54">
        <f t="shared" si="33"/>
        <v>0</v>
      </c>
      <c r="AT16" s="54">
        <f t="shared" si="33"/>
        <v>0</v>
      </c>
      <c r="AU16" s="54">
        <f t="shared" si="33"/>
        <v>0</v>
      </c>
      <c r="AV16" s="54">
        <f t="shared" si="33"/>
        <v>0</v>
      </c>
      <c r="AW16" s="54">
        <f t="shared" si="33"/>
        <v>0</v>
      </c>
      <c r="AX16" s="54">
        <f t="shared" si="33"/>
        <v>-35000.36</v>
      </c>
      <c r="AY16" s="54">
        <f t="shared" si="33"/>
        <v>-35000.36</v>
      </c>
      <c r="AZ16" s="50"/>
      <c r="BB16" s="53" t="s">
        <v>71</v>
      </c>
      <c r="BC16" s="38"/>
      <c r="BD16" s="50"/>
      <c r="BE16" s="54">
        <f t="shared" ref="BE16:BQ16" si="34">SUM(BE13:BE14)</f>
        <v>0</v>
      </c>
      <c r="BF16" s="54">
        <f t="shared" si="34"/>
        <v>0</v>
      </c>
      <c r="BG16" s="54">
        <f t="shared" si="34"/>
        <v>0</v>
      </c>
      <c r="BH16" s="54">
        <f t="shared" si="34"/>
        <v>0</v>
      </c>
      <c r="BI16" s="54">
        <f t="shared" si="34"/>
        <v>0</v>
      </c>
      <c r="BJ16" s="54">
        <f t="shared" si="34"/>
        <v>0</v>
      </c>
      <c r="BK16" s="54">
        <f t="shared" si="34"/>
        <v>0</v>
      </c>
      <c r="BL16" s="54">
        <f t="shared" si="34"/>
        <v>0</v>
      </c>
      <c r="BM16" s="54">
        <f t="shared" si="34"/>
        <v>0</v>
      </c>
      <c r="BN16" s="54">
        <f t="shared" si="34"/>
        <v>0</v>
      </c>
      <c r="BO16" s="54">
        <f t="shared" si="34"/>
        <v>0</v>
      </c>
      <c r="BP16" s="54">
        <f t="shared" si="34"/>
        <v>-15553.045961058628</v>
      </c>
      <c r="BQ16" s="54">
        <f t="shared" si="34"/>
        <v>-15553.045961058628</v>
      </c>
      <c r="BR16" s="50"/>
      <c r="BT16" s="53" t="s">
        <v>71</v>
      </c>
      <c r="BU16" s="38"/>
      <c r="BV16" s="50"/>
      <c r="BW16" s="54">
        <f t="shared" ref="BW16:CI16" si="35">SUM(BW13:BW14)</f>
        <v>0</v>
      </c>
      <c r="BX16" s="54">
        <f t="shared" si="35"/>
        <v>0</v>
      </c>
      <c r="BY16" s="54">
        <f t="shared" si="35"/>
        <v>0</v>
      </c>
      <c r="BZ16" s="54">
        <f t="shared" si="35"/>
        <v>0</v>
      </c>
      <c r="CA16" s="54">
        <f t="shared" si="35"/>
        <v>0</v>
      </c>
      <c r="CB16" s="54">
        <f t="shared" si="35"/>
        <v>0</v>
      </c>
      <c r="CC16" s="54">
        <f t="shared" si="35"/>
        <v>0</v>
      </c>
      <c r="CD16" s="54">
        <f t="shared" si="35"/>
        <v>0</v>
      </c>
      <c r="CE16" s="54">
        <f t="shared" si="35"/>
        <v>0</v>
      </c>
      <c r="CF16" s="54">
        <f t="shared" si="35"/>
        <v>0</v>
      </c>
      <c r="CG16" s="54">
        <f t="shared" si="35"/>
        <v>0</v>
      </c>
      <c r="CH16" s="54">
        <f t="shared" si="35"/>
        <v>0</v>
      </c>
      <c r="CI16" s="54">
        <f t="shared" si="35"/>
        <v>0</v>
      </c>
      <c r="CJ16" s="50"/>
    </row>
    <row r="17" spans="1:88" x14ac:dyDescent="0.2">
      <c r="A17" s="38" t="s">
        <v>72</v>
      </c>
      <c r="B17" s="38"/>
      <c r="C17" s="55">
        <v>-43213</v>
      </c>
      <c r="D17" s="56">
        <f>+D16+$C$17</f>
        <v>-43213</v>
      </c>
      <c r="E17" s="56">
        <f>+E16+$C$17</f>
        <v>-43213</v>
      </c>
      <c r="F17" s="56">
        <f t="shared" ref="F17:G17" si="36">+F16+$C$17</f>
        <v>-43213</v>
      </c>
      <c r="G17" s="56">
        <f t="shared" si="36"/>
        <v>-43213</v>
      </c>
      <c r="H17" s="56">
        <f>+H16+$C$17+$H$15</f>
        <v>-43213</v>
      </c>
      <c r="I17" s="56">
        <f t="shared" ref="I17:P17" si="37">+I16+$C$17+$H$15</f>
        <v>-43213</v>
      </c>
      <c r="J17" s="56">
        <f t="shared" si="37"/>
        <v>-43213</v>
      </c>
      <c r="K17" s="56">
        <f t="shared" si="37"/>
        <v>-43213</v>
      </c>
      <c r="L17" s="56">
        <f t="shared" si="37"/>
        <v>-43213</v>
      </c>
      <c r="M17" s="56">
        <f t="shared" si="37"/>
        <v>-43213</v>
      </c>
      <c r="N17" s="56">
        <f t="shared" si="37"/>
        <v>-43213</v>
      </c>
      <c r="O17" s="56">
        <f t="shared" si="37"/>
        <v>-70937</v>
      </c>
      <c r="P17" s="56">
        <f t="shared" si="37"/>
        <v>-70937</v>
      </c>
      <c r="R17" s="38" t="s">
        <v>72</v>
      </c>
      <c r="S17" s="38"/>
      <c r="T17" s="72">
        <f>P17</f>
        <v>-70937</v>
      </c>
      <c r="U17" s="56">
        <f>+U16+$T$17</f>
        <v>-70937</v>
      </c>
      <c r="V17" s="56">
        <f t="shared" ref="V17:AG17" si="38">+V16+$T$17</f>
        <v>-70937</v>
      </c>
      <c r="W17" s="56">
        <f t="shared" si="38"/>
        <v>-70937</v>
      </c>
      <c r="X17" s="56">
        <f t="shared" si="38"/>
        <v>-70937</v>
      </c>
      <c r="Y17" s="56">
        <f t="shared" si="38"/>
        <v>-70937</v>
      </c>
      <c r="Z17" s="56">
        <f t="shared" si="38"/>
        <v>-70937</v>
      </c>
      <c r="AA17" s="56">
        <f t="shared" si="38"/>
        <v>-70937</v>
      </c>
      <c r="AB17" s="56">
        <f t="shared" si="38"/>
        <v>-70937</v>
      </c>
      <c r="AC17" s="56">
        <f t="shared" si="38"/>
        <v>-70937</v>
      </c>
      <c r="AD17" s="56">
        <f t="shared" si="38"/>
        <v>-70937</v>
      </c>
      <c r="AE17" s="56">
        <f t="shared" si="38"/>
        <v>-70937</v>
      </c>
      <c r="AF17" s="56">
        <f t="shared" si="38"/>
        <v>-94397</v>
      </c>
      <c r="AG17" s="56">
        <f t="shared" si="38"/>
        <v>-94397</v>
      </c>
      <c r="AH17" s="50"/>
      <c r="AJ17" s="38" t="s">
        <v>72</v>
      </c>
      <c r="AK17" s="38"/>
      <c r="AL17" s="72">
        <f>AG17</f>
        <v>-94397</v>
      </c>
      <c r="AM17" s="56">
        <f>+AM16+$AL$17</f>
        <v>-94397</v>
      </c>
      <c r="AN17" s="56">
        <f t="shared" ref="AN17:AY17" si="39">+AN16+$AL$17</f>
        <v>-94397</v>
      </c>
      <c r="AO17" s="56">
        <f t="shared" si="39"/>
        <v>-94397</v>
      </c>
      <c r="AP17" s="56">
        <f t="shared" si="39"/>
        <v>-94397</v>
      </c>
      <c r="AQ17" s="56">
        <f t="shared" si="39"/>
        <v>-94397</v>
      </c>
      <c r="AR17" s="56">
        <f t="shared" si="39"/>
        <v>-94397</v>
      </c>
      <c r="AS17" s="56">
        <f t="shared" si="39"/>
        <v>-94397</v>
      </c>
      <c r="AT17" s="56">
        <f t="shared" si="39"/>
        <v>-94397</v>
      </c>
      <c r="AU17" s="56">
        <f t="shared" si="39"/>
        <v>-94397</v>
      </c>
      <c r="AV17" s="56">
        <f t="shared" si="39"/>
        <v>-94397</v>
      </c>
      <c r="AW17" s="56">
        <f t="shared" si="39"/>
        <v>-94397</v>
      </c>
      <c r="AX17" s="56">
        <f t="shared" si="39"/>
        <v>-129397.36</v>
      </c>
      <c r="AY17" s="56">
        <f t="shared" si="39"/>
        <v>-129397.36</v>
      </c>
      <c r="AZ17" s="50"/>
      <c r="BB17" s="38" t="s">
        <v>72</v>
      </c>
      <c r="BC17" s="38"/>
      <c r="BD17" s="72">
        <f>AY17</f>
        <v>-129397.36</v>
      </c>
      <c r="BE17" s="56">
        <f>+BE16+$BD$17</f>
        <v>-129397.36</v>
      </c>
      <c r="BF17" s="56">
        <f t="shared" ref="BF17:BQ17" si="40">+BF16+$BD$17</f>
        <v>-129397.36</v>
      </c>
      <c r="BG17" s="56">
        <f t="shared" si="40"/>
        <v>-129397.36</v>
      </c>
      <c r="BH17" s="56">
        <f t="shared" si="40"/>
        <v>-129397.36</v>
      </c>
      <c r="BI17" s="56">
        <f t="shared" si="40"/>
        <v>-129397.36</v>
      </c>
      <c r="BJ17" s="56">
        <f t="shared" si="40"/>
        <v>-129397.36</v>
      </c>
      <c r="BK17" s="56">
        <f t="shared" si="40"/>
        <v>-129397.36</v>
      </c>
      <c r="BL17" s="56">
        <f t="shared" si="40"/>
        <v>-129397.36</v>
      </c>
      <c r="BM17" s="56">
        <f t="shared" si="40"/>
        <v>-129397.36</v>
      </c>
      <c r="BN17" s="56">
        <f t="shared" si="40"/>
        <v>-129397.36</v>
      </c>
      <c r="BO17" s="56">
        <f t="shared" si="40"/>
        <v>-129397.36</v>
      </c>
      <c r="BP17" s="56">
        <f t="shared" si="40"/>
        <v>-144950.40596105863</v>
      </c>
      <c r="BQ17" s="56">
        <f t="shared" si="40"/>
        <v>-144950.40596105863</v>
      </c>
      <c r="BR17" s="50"/>
      <c r="BT17" s="38" t="s">
        <v>72</v>
      </c>
      <c r="BU17" s="38"/>
      <c r="BV17" s="72">
        <f>BQ17</f>
        <v>-144950.40596105863</v>
      </c>
      <c r="BW17" s="56">
        <f>+BW16+$BV$17</f>
        <v>-144950.40596105863</v>
      </c>
      <c r="BX17" s="56">
        <f t="shared" ref="BX17:CI17" si="41">+BX16+$BV$17</f>
        <v>-144950.40596105863</v>
      </c>
      <c r="BY17" s="56">
        <f t="shared" si="41"/>
        <v>-144950.40596105863</v>
      </c>
      <c r="BZ17" s="56">
        <f t="shared" si="41"/>
        <v>-144950.40596105863</v>
      </c>
      <c r="CA17" s="56">
        <f t="shared" si="41"/>
        <v>-144950.40596105863</v>
      </c>
      <c r="CB17" s="56">
        <f t="shared" si="41"/>
        <v>-144950.40596105863</v>
      </c>
      <c r="CC17" s="56">
        <f t="shared" si="41"/>
        <v>-144950.40596105863</v>
      </c>
      <c r="CD17" s="56">
        <f t="shared" si="41"/>
        <v>-144950.40596105863</v>
      </c>
      <c r="CE17" s="56">
        <f t="shared" si="41"/>
        <v>-144950.40596105863</v>
      </c>
      <c r="CF17" s="56">
        <f t="shared" si="41"/>
        <v>-144950.40596105863</v>
      </c>
      <c r="CG17" s="56">
        <f t="shared" si="41"/>
        <v>-144950.40596105863</v>
      </c>
      <c r="CH17" s="56">
        <f t="shared" si="41"/>
        <v>-144950.40596105863</v>
      </c>
      <c r="CI17" s="56">
        <f t="shared" si="41"/>
        <v>-144950.40596105863</v>
      </c>
      <c r="CJ17" s="50"/>
    </row>
    <row r="18" spans="1:88" x14ac:dyDescent="0.2">
      <c r="A18" s="38"/>
      <c r="B18" s="38"/>
      <c r="C18" s="38"/>
      <c r="D18" s="38"/>
      <c r="E18" s="38"/>
      <c r="F18" s="38"/>
      <c r="G18" s="38"/>
      <c r="H18" s="50"/>
      <c r="I18" s="38"/>
      <c r="J18" s="38"/>
      <c r="K18" s="38"/>
      <c r="L18" s="38"/>
      <c r="M18" s="38"/>
      <c r="N18" s="38"/>
      <c r="O18" s="38"/>
      <c r="P18" s="38"/>
      <c r="R18" s="38"/>
      <c r="S18" s="38"/>
      <c r="T18" s="38"/>
      <c r="U18" s="38"/>
      <c r="V18" s="38"/>
      <c r="W18" s="38"/>
      <c r="X18" s="38"/>
      <c r="Y18" s="50"/>
      <c r="Z18" s="38"/>
      <c r="AA18" s="38"/>
      <c r="AB18" s="38"/>
      <c r="AC18" s="38"/>
      <c r="AD18" s="38"/>
      <c r="AE18" s="38"/>
      <c r="AF18" s="38"/>
      <c r="AG18" s="38"/>
      <c r="AH18" s="50"/>
      <c r="AJ18" s="38"/>
      <c r="AK18" s="38"/>
      <c r="AL18" s="38"/>
      <c r="AM18" s="38"/>
      <c r="AN18" s="38"/>
      <c r="AO18" s="38"/>
      <c r="AP18" s="38"/>
      <c r="AQ18" s="50"/>
      <c r="AR18" s="38"/>
      <c r="AS18" s="38"/>
      <c r="AT18" s="38"/>
      <c r="AU18" s="38"/>
      <c r="AV18" s="38"/>
      <c r="AW18" s="38"/>
      <c r="AX18" s="38"/>
      <c r="AY18" s="38"/>
      <c r="AZ18" s="50"/>
      <c r="BB18" s="38"/>
      <c r="BC18" s="38"/>
      <c r="BD18" s="38"/>
      <c r="BE18" s="38"/>
      <c r="BF18" s="38"/>
      <c r="BG18" s="38"/>
      <c r="BH18" s="38"/>
      <c r="BI18" s="50"/>
      <c r="BJ18" s="38"/>
      <c r="BK18" s="38"/>
      <c r="BL18" s="38"/>
      <c r="BM18" s="38"/>
      <c r="BN18" s="38"/>
      <c r="BO18" s="38"/>
      <c r="BP18" s="38"/>
      <c r="BQ18" s="38"/>
      <c r="BR18" s="50"/>
      <c r="BT18" s="38"/>
      <c r="BU18" s="38"/>
      <c r="BV18" s="38"/>
      <c r="BW18" s="38"/>
      <c r="BX18" s="38"/>
      <c r="BY18" s="38"/>
      <c r="BZ18" s="38"/>
      <c r="CA18" s="50"/>
      <c r="CB18" s="38"/>
      <c r="CC18" s="38"/>
      <c r="CD18" s="38"/>
      <c r="CE18" s="38"/>
      <c r="CF18" s="38"/>
      <c r="CG18" s="38"/>
      <c r="CH18" s="38"/>
      <c r="CI18" s="38"/>
      <c r="CJ18" s="50"/>
    </row>
    <row r="19" spans="1:88" x14ac:dyDescent="0.2">
      <c r="A19" s="53" t="s">
        <v>73</v>
      </c>
      <c r="B19" s="38"/>
      <c r="C19" s="46"/>
      <c r="D19" s="57">
        <f>ROUND(C17*$D$4,2)</f>
        <v>-78.5</v>
      </c>
      <c r="E19" s="47">
        <f>ROUND(D17*$D$4,2)</f>
        <v>-78.5</v>
      </c>
      <c r="F19" s="47">
        <f>ROUND(E17*$D$4,2)</f>
        <v>-78.5</v>
      </c>
      <c r="G19" s="47">
        <f>ROUND(F17*$D$5,2)</f>
        <v>-78.5</v>
      </c>
      <c r="H19" s="47">
        <f>ROUND(G17*$D$5,2)</f>
        <v>-78.5</v>
      </c>
      <c r="I19" s="47">
        <f>ROUND(H17*$D$5,2)</f>
        <v>-78.5</v>
      </c>
      <c r="J19" s="47">
        <f>ROUND(I17*$D$6,2)</f>
        <v>-20.53</v>
      </c>
      <c r="K19" s="47">
        <f>ROUND(J17*$D$6,2)</f>
        <v>-20.53</v>
      </c>
      <c r="L19" s="47">
        <f>ROUND(K17*$D$6,2)</f>
        <v>-20.53</v>
      </c>
      <c r="M19" s="47">
        <f>ROUND(L17*$D$7,2)</f>
        <v>-20.53</v>
      </c>
      <c r="N19" s="47">
        <f>ROUND(M17*$D$7,2)</f>
        <v>-20.53</v>
      </c>
      <c r="O19" s="47">
        <f>ROUND(N17*$D$7,2)</f>
        <v>-20.53</v>
      </c>
      <c r="P19" s="47"/>
      <c r="R19" s="53" t="s">
        <v>73</v>
      </c>
      <c r="S19" s="38"/>
      <c r="T19" s="50"/>
      <c r="U19" s="57">
        <f>ROUND(T17*$U$4,2)</f>
        <v>-33.700000000000003</v>
      </c>
      <c r="V19" s="57">
        <f t="shared" ref="V19" si="42">ROUND(U17*$U$4,2)</f>
        <v>-33.700000000000003</v>
      </c>
      <c r="W19" s="57">
        <f>ROUND(V17*$U$4,2)</f>
        <v>-33.700000000000003</v>
      </c>
      <c r="X19" s="57">
        <f>ROUND(W17*$U$5,2)</f>
        <v>-33.700000000000003</v>
      </c>
      <c r="Y19" s="57">
        <f t="shared" ref="Y19:Z19" si="43">ROUND(X17*$U$5,2)</f>
        <v>-33.700000000000003</v>
      </c>
      <c r="Z19" s="57">
        <f t="shared" si="43"/>
        <v>-33.700000000000003</v>
      </c>
      <c r="AA19" s="57">
        <f>ROUND(Z17*$U$6,2)</f>
        <v>-33.700000000000003</v>
      </c>
      <c r="AB19" s="57">
        <f t="shared" ref="AB19:AC19" si="44">ROUND(AA17*$U$6,2)</f>
        <v>-33.700000000000003</v>
      </c>
      <c r="AC19" s="57">
        <f t="shared" si="44"/>
        <v>-33.700000000000003</v>
      </c>
      <c r="AD19" s="57">
        <f>ROUND(AC17*$U$7,2)</f>
        <v>-33.700000000000003</v>
      </c>
      <c r="AE19" s="57">
        <f t="shared" ref="AE19:AF19" si="45">ROUND(AD17*$U$7,2)</f>
        <v>-33.700000000000003</v>
      </c>
      <c r="AF19" s="57">
        <f t="shared" si="45"/>
        <v>-33.700000000000003</v>
      </c>
      <c r="AG19" s="47"/>
      <c r="AH19" s="50">
        <f>SUM(U19:AG19)</f>
        <v>-404.39999999999992</v>
      </c>
      <c r="AJ19" s="53" t="s">
        <v>73</v>
      </c>
      <c r="AK19" s="38"/>
      <c r="AL19" s="50"/>
      <c r="AM19" s="57">
        <f>ROUND(AL17*$AM$4,2)</f>
        <v>-44.84</v>
      </c>
      <c r="AN19" s="57">
        <f t="shared" ref="AN19:AO19" si="46">ROUND(AM17*$AM$4,2)</f>
        <v>-44.84</v>
      </c>
      <c r="AO19" s="57">
        <f t="shared" si="46"/>
        <v>-44.84</v>
      </c>
      <c r="AP19" s="57">
        <f>ROUND(AO17*$AM$5,2)</f>
        <v>-80.239999999999995</v>
      </c>
      <c r="AQ19" s="57">
        <f t="shared" ref="AQ19:AR19" si="47">ROUND(AP17*$AM$5,2)</f>
        <v>-80.239999999999995</v>
      </c>
      <c r="AR19" s="57">
        <f t="shared" si="47"/>
        <v>-80.239999999999995</v>
      </c>
      <c r="AS19" s="57">
        <f>ROUND(AR17*$AM$6,2)</f>
        <v>-173.06</v>
      </c>
      <c r="AT19" s="57">
        <f t="shared" ref="AT19:AU19" si="48">ROUND(AS17*$AM$6,2)</f>
        <v>-173.06</v>
      </c>
      <c r="AU19" s="57">
        <f t="shared" si="48"/>
        <v>-173.06</v>
      </c>
      <c r="AV19" s="57">
        <f>ROUND(AU17*$AM$7,2)</f>
        <v>-304.43</v>
      </c>
      <c r="AW19" s="57">
        <f t="shared" ref="AW19:AX19" si="49">ROUND(AV17*$AM$7,2)</f>
        <v>-304.43</v>
      </c>
      <c r="AX19" s="57">
        <f t="shared" si="49"/>
        <v>-304.43</v>
      </c>
      <c r="AY19" s="47"/>
      <c r="AZ19" s="50">
        <f>SUM(AM19:AY19)</f>
        <v>-1807.71</v>
      </c>
      <c r="BB19" s="53" t="s">
        <v>73</v>
      </c>
      <c r="BC19" s="38"/>
      <c r="BD19" s="50"/>
      <c r="BE19" s="57">
        <f>ROUND(BD17*$BE$4,2)</f>
        <v>-510.04</v>
      </c>
      <c r="BF19" s="57">
        <f t="shared" ref="BF19:BG19" si="50">ROUND(BE17*$BE$4,2)</f>
        <v>-510.04</v>
      </c>
      <c r="BG19" s="57">
        <f t="shared" si="50"/>
        <v>-510.04</v>
      </c>
      <c r="BH19" s="57">
        <f>ROUND(BG17*$BE$5,2)</f>
        <v>-537</v>
      </c>
      <c r="BI19" s="57">
        <f t="shared" ref="BI19:BJ19" si="51">ROUND(BH17*$BE$5,2)</f>
        <v>-537</v>
      </c>
      <c r="BJ19" s="57">
        <f t="shared" si="51"/>
        <v>-537</v>
      </c>
      <c r="BK19" s="57">
        <f>ROUND(BJ17*$BE$6,2)</f>
        <v>-537</v>
      </c>
      <c r="BL19" s="57">
        <f t="shared" ref="BL19:BM19" si="52">ROUND(BK17*$BE$6,2)</f>
        <v>-537</v>
      </c>
      <c r="BM19" s="57">
        <f t="shared" si="52"/>
        <v>-537</v>
      </c>
      <c r="BN19" s="57">
        <f>ROUND(BM17*$BE$7,2)</f>
        <v>-591.99</v>
      </c>
      <c r="BO19" s="57">
        <f t="shared" ref="BO19:BP19" si="53">ROUND(BN17*$BE$7,2)</f>
        <v>-591.99</v>
      </c>
      <c r="BP19" s="57">
        <f t="shared" si="53"/>
        <v>-591.99</v>
      </c>
      <c r="BQ19" s="47"/>
      <c r="BR19" s="50">
        <f>SUM(BE19:BQ19)</f>
        <v>-6528.0899999999992</v>
      </c>
      <c r="BT19" s="53" t="s">
        <v>73</v>
      </c>
      <c r="BU19" s="38"/>
      <c r="BV19" s="50"/>
      <c r="BW19" s="57">
        <f>ROUND(BV17*$BW$4,2)</f>
        <v>-663.15</v>
      </c>
      <c r="BX19" s="57">
        <f t="shared" ref="BX19:BY19" si="54">ROUND(BW17*$BW$4,2)</f>
        <v>-663.15</v>
      </c>
      <c r="BY19" s="57">
        <f t="shared" si="54"/>
        <v>-663.15</v>
      </c>
      <c r="BZ19" s="57">
        <f>ROUND(BY17*$BW$5,2)</f>
        <v>-663.15</v>
      </c>
      <c r="CA19" s="57"/>
      <c r="CB19" s="57"/>
      <c r="CC19" s="57"/>
      <c r="CD19" s="57"/>
      <c r="CE19" s="57"/>
      <c r="CF19" s="57"/>
      <c r="CG19" s="57"/>
      <c r="CH19" s="57"/>
      <c r="CI19" s="47"/>
      <c r="CJ19" s="50">
        <f>SUM(BW19:CI19)</f>
        <v>-2652.6</v>
      </c>
    </row>
    <row r="20" spans="1:88" x14ac:dyDescent="0.2">
      <c r="A20" s="51" t="s">
        <v>70</v>
      </c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R20" s="51" t="s">
        <v>70</v>
      </c>
      <c r="S20" s="51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1"/>
      <c r="AJ20" s="51" t="s">
        <v>70</v>
      </c>
      <c r="AK20" s="51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1"/>
      <c r="BB20" s="51" t="s">
        <v>70</v>
      </c>
      <c r="BC20" s="51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1"/>
      <c r="BT20" s="51" t="s">
        <v>70</v>
      </c>
      <c r="BU20" s="51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1"/>
    </row>
    <row r="21" spans="1:88" x14ac:dyDescent="0.2">
      <c r="A21" s="38" t="s">
        <v>74</v>
      </c>
      <c r="B21" s="38"/>
      <c r="C21" s="55">
        <v>0</v>
      </c>
      <c r="D21" s="56">
        <f>D19+C21</f>
        <v>-78.5</v>
      </c>
      <c r="E21" s="56">
        <f t="shared" ref="E21:N21" si="55">E19+D21</f>
        <v>-157</v>
      </c>
      <c r="F21" s="56">
        <f t="shared" si="55"/>
        <v>-235.5</v>
      </c>
      <c r="G21" s="56">
        <f t="shared" si="55"/>
        <v>-314</v>
      </c>
      <c r="H21" s="56">
        <f>H19+G21+H20</f>
        <v>-392.5</v>
      </c>
      <c r="I21" s="56">
        <f t="shared" si="55"/>
        <v>-471</v>
      </c>
      <c r="J21" s="56">
        <f t="shared" si="55"/>
        <v>-491.53</v>
      </c>
      <c r="K21" s="56">
        <f t="shared" si="55"/>
        <v>-512.05999999999995</v>
      </c>
      <c r="L21" s="56">
        <f t="shared" si="55"/>
        <v>-532.58999999999992</v>
      </c>
      <c r="M21" s="56">
        <f t="shared" si="55"/>
        <v>-553.11999999999989</v>
      </c>
      <c r="N21" s="56">
        <f t="shared" si="55"/>
        <v>-573.64999999999986</v>
      </c>
      <c r="O21" s="56">
        <f>O19+N21</f>
        <v>-594.17999999999984</v>
      </c>
      <c r="P21" s="56">
        <f>+O21</f>
        <v>-594.17999999999984</v>
      </c>
      <c r="R21" s="38" t="s">
        <v>74</v>
      </c>
      <c r="S21" s="38"/>
      <c r="T21" s="72">
        <f>P21</f>
        <v>-594.17999999999984</v>
      </c>
      <c r="U21" s="56">
        <f>U19+T21</f>
        <v>-627.87999999999988</v>
      </c>
      <c r="V21" s="56">
        <f t="shared" ref="V21:AE21" si="56">V19+U21</f>
        <v>-661.57999999999993</v>
      </c>
      <c r="W21" s="56">
        <f t="shared" si="56"/>
        <v>-695.28</v>
      </c>
      <c r="X21" s="56">
        <f t="shared" si="56"/>
        <v>-728.98</v>
      </c>
      <c r="Y21" s="56">
        <f>Y19+X21+Y20</f>
        <v>-762.68000000000006</v>
      </c>
      <c r="Z21" s="56">
        <f t="shared" si="56"/>
        <v>-796.38000000000011</v>
      </c>
      <c r="AA21" s="56">
        <f t="shared" si="56"/>
        <v>-830.08000000000015</v>
      </c>
      <c r="AB21" s="56">
        <f t="shared" si="56"/>
        <v>-863.7800000000002</v>
      </c>
      <c r="AC21" s="56">
        <f t="shared" si="56"/>
        <v>-897.48000000000025</v>
      </c>
      <c r="AD21" s="56">
        <f t="shared" si="56"/>
        <v>-931.18000000000029</v>
      </c>
      <c r="AE21" s="56">
        <f t="shared" si="56"/>
        <v>-964.88000000000034</v>
      </c>
      <c r="AF21" s="56">
        <f>AF19+AE21</f>
        <v>-998.58000000000038</v>
      </c>
      <c r="AG21" s="56">
        <f>+AF21</f>
        <v>-998.58000000000038</v>
      </c>
      <c r="AH21" s="50"/>
      <c r="AJ21" s="38" t="s">
        <v>74</v>
      </c>
      <c r="AK21" s="38"/>
      <c r="AL21" s="72">
        <f>AG21</f>
        <v>-998.58000000000038</v>
      </c>
      <c r="AM21" s="56">
        <f>AM19+AL21</f>
        <v>-1043.4200000000003</v>
      </c>
      <c r="AN21" s="56">
        <f t="shared" ref="AN21" si="57">AN19+AM21</f>
        <v>-1088.2600000000002</v>
      </c>
      <c r="AO21" s="56">
        <f t="shared" ref="AO21" si="58">AO19+AN21</f>
        <v>-1133.1000000000001</v>
      </c>
      <c r="AP21" s="56">
        <f t="shared" ref="AP21" si="59">AP19+AO21</f>
        <v>-1213.3400000000001</v>
      </c>
      <c r="AQ21" s="56">
        <f>AQ19+AP21+AQ20</f>
        <v>-1293.5800000000002</v>
      </c>
      <c r="AR21" s="56">
        <f t="shared" ref="AR21" si="60">AR19+AQ21</f>
        <v>-1373.8200000000002</v>
      </c>
      <c r="AS21" s="56">
        <f t="shared" ref="AS21" si="61">AS19+AR21</f>
        <v>-1546.88</v>
      </c>
      <c r="AT21" s="56">
        <f t="shared" ref="AT21" si="62">AT19+AS21</f>
        <v>-1719.94</v>
      </c>
      <c r="AU21" s="56">
        <f t="shared" ref="AU21" si="63">AU19+AT21</f>
        <v>-1893</v>
      </c>
      <c r="AV21" s="56">
        <f t="shared" ref="AV21" si="64">AV19+AU21</f>
        <v>-2197.4299999999998</v>
      </c>
      <c r="AW21" s="56">
        <f t="shared" ref="AW21" si="65">AW19+AV21</f>
        <v>-2501.8599999999997</v>
      </c>
      <c r="AX21" s="56">
        <f>AX19+AW21</f>
        <v>-2806.2899999999995</v>
      </c>
      <c r="AY21" s="56">
        <f>+AX21</f>
        <v>-2806.2899999999995</v>
      </c>
      <c r="AZ21" s="50"/>
      <c r="BB21" s="38" t="s">
        <v>74</v>
      </c>
      <c r="BC21" s="38"/>
      <c r="BD21" s="72">
        <f>AY21</f>
        <v>-2806.2899999999995</v>
      </c>
      <c r="BE21" s="56">
        <f>BE19+BD21</f>
        <v>-3316.3299999999995</v>
      </c>
      <c r="BF21" s="56">
        <f t="shared" ref="BF21" si="66">BF19+BE21</f>
        <v>-3826.3699999999994</v>
      </c>
      <c r="BG21" s="56">
        <f t="shared" ref="BG21" si="67">BG19+BF21</f>
        <v>-4336.41</v>
      </c>
      <c r="BH21" s="56">
        <f t="shared" ref="BH21" si="68">BH19+BG21</f>
        <v>-4873.41</v>
      </c>
      <c r="BI21" s="56">
        <f>BI19+BH21+BI20</f>
        <v>-5410.41</v>
      </c>
      <c r="BJ21" s="56">
        <f t="shared" ref="BJ21" si="69">BJ19+BI21</f>
        <v>-5947.41</v>
      </c>
      <c r="BK21" s="56">
        <f t="shared" ref="BK21" si="70">BK19+BJ21</f>
        <v>-6484.41</v>
      </c>
      <c r="BL21" s="56">
        <f t="shared" ref="BL21" si="71">BL19+BK21</f>
        <v>-7021.41</v>
      </c>
      <c r="BM21" s="56">
        <f t="shared" ref="BM21" si="72">BM19+BL21</f>
        <v>-7558.41</v>
      </c>
      <c r="BN21" s="56">
        <f t="shared" ref="BN21" si="73">BN19+BM21</f>
        <v>-8150.4</v>
      </c>
      <c r="BO21" s="56">
        <f t="shared" ref="BO21" si="74">BO19+BN21</f>
        <v>-8742.39</v>
      </c>
      <c r="BP21" s="56">
        <f>BP19+BO21</f>
        <v>-9334.3799999999992</v>
      </c>
      <c r="BQ21" s="56">
        <f>+BP21</f>
        <v>-9334.3799999999992</v>
      </c>
      <c r="BR21" s="50"/>
      <c r="BT21" s="38" t="s">
        <v>74</v>
      </c>
      <c r="BU21" s="38"/>
      <c r="BV21" s="72">
        <f>BQ21</f>
        <v>-9334.3799999999992</v>
      </c>
      <c r="BW21" s="56">
        <f>BW19+BV21</f>
        <v>-9997.5299999999988</v>
      </c>
      <c r="BX21" s="56">
        <f t="shared" ref="BX21" si="75">BX19+BW21</f>
        <v>-10660.679999999998</v>
      </c>
      <c r="BY21" s="56">
        <f t="shared" ref="BY21" si="76">BY19+BX21</f>
        <v>-11323.829999999998</v>
      </c>
      <c r="BZ21" s="56">
        <f t="shared" ref="BZ21" si="77">BZ19+BY21</f>
        <v>-11986.979999999998</v>
      </c>
      <c r="CA21" s="56">
        <f>CA19+BZ21+CA20</f>
        <v>-11986.979999999998</v>
      </c>
      <c r="CB21" s="56">
        <f t="shared" ref="CB21" si="78">CB19+CA21</f>
        <v>-11986.979999999998</v>
      </c>
      <c r="CC21" s="56">
        <f t="shared" ref="CC21" si="79">CC19+CB21</f>
        <v>-11986.979999999998</v>
      </c>
      <c r="CD21" s="56">
        <f t="shared" ref="CD21" si="80">CD19+CC21</f>
        <v>-11986.979999999998</v>
      </c>
      <c r="CE21" s="56">
        <f t="shared" ref="CE21" si="81">CE19+CD21</f>
        <v>-11986.979999999998</v>
      </c>
      <c r="CF21" s="56">
        <f t="shared" ref="CF21" si="82">CF19+CE21</f>
        <v>-11986.979999999998</v>
      </c>
      <c r="CG21" s="56">
        <f t="shared" ref="CG21" si="83">CG19+CF21</f>
        <v>-11986.979999999998</v>
      </c>
      <c r="CH21" s="56">
        <f>CH19+CG21</f>
        <v>-11986.979999999998</v>
      </c>
      <c r="CI21" s="56">
        <f>+CH21</f>
        <v>-11986.979999999998</v>
      </c>
      <c r="CJ21" s="50"/>
    </row>
    <row r="22" spans="1:88" x14ac:dyDescent="0.2">
      <c r="A22" s="38"/>
      <c r="B22" s="38"/>
      <c r="C22" s="38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R22" s="38"/>
      <c r="S22" s="38"/>
      <c r="T22" s="38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38"/>
      <c r="AJ22" s="38"/>
      <c r="AK22" s="38"/>
      <c r="AL22" s="38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38"/>
      <c r="BB22" s="38"/>
      <c r="BC22" s="38"/>
      <c r="BD22" s="38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38"/>
      <c r="BT22" s="38"/>
      <c r="BU22" s="38"/>
      <c r="BV22" s="38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38"/>
    </row>
    <row r="23" spans="1:88" x14ac:dyDescent="0.2">
      <c r="A23" s="45" t="s">
        <v>75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R23" s="45" t="s">
        <v>75</v>
      </c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J23" s="45" t="s">
        <v>75</v>
      </c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B23" s="45" t="s">
        <v>75</v>
      </c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T23" s="45" t="s">
        <v>75</v>
      </c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</row>
    <row r="24" spans="1:88" x14ac:dyDescent="0.2">
      <c r="A24" s="38" t="s">
        <v>76</v>
      </c>
      <c r="B24" s="38"/>
      <c r="C24" s="38"/>
      <c r="D24" s="38"/>
      <c r="E24" s="50"/>
      <c r="F24" s="50">
        <f>SUM(D14:F14)</f>
        <v>0</v>
      </c>
      <c r="G24" s="50"/>
      <c r="H24" s="50"/>
      <c r="I24" s="50">
        <f>SUM(G14:I14)</f>
        <v>0</v>
      </c>
      <c r="J24" s="38"/>
      <c r="K24" s="50"/>
      <c r="L24" s="50">
        <f>SUM(J14:L14)</f>
        <v>0</v>
      </c>
      <c r="M24" s="38"/>
      <c r="N24" s="50"/>
      <c r="O24" s="50">
        <f>SUM(M14:O14)</f>
        <v>-27724</v>
      </c>
      <c r="P24" s="50"/>
      <c r="R24" s="38" t="s">
        <v>76</v>
      </c>
      <c r="S24" s="38"/>
      <c r="T24" s="38"/>
      <c r="U24" s="38"/>
      <c r="V24" s="50"/>
      <c r="W24" s="50">
        <f>SUM(U14:W14)</f>
        <v>0</v>
      </c>
      <c r="X24" s="50"/>
      <c r="Y24" s="50"/>
      <c r="Z24" s="50">
        <f>SUM(X14:Z14)</f>
        <v>0</v>
      </c>
      <c r="AA24" s="38"/>
      <c r="AB24" s="50"/>
      <c r="AC24" s="50">
        <f>SUM(AA14:AC14)</f>
        <v>0</v>
      </c>
      <c r="AD24" s="38"/>
      <c r="AE24" s="50"/>
      <c r="AF24" s="50">
        <f>SUM(AD14:AF14)</f>
        <v>-23460</v>
      </c>
      <c r="AG24" s="50"/>
      <c r="AH24" s="38"/>
      <c r="AJ24" s="38" t="s">
        <v>76</v>
      </c>
      <c r="AK24" s="38"/>
      <c r="AL24" s="38"/>
      <c r="AM24" s="38"/>
      <c r="AN24" s="50"/>
      <c r="AO24" s="50">
        <f>SUM(AM14:AO14)</f>
        <v>0</v>
      </c>
      <c r="AP24" s="50"/>
      <c r="AQ24" s="50"/>
      <c r="AR24" s="50">
        <f>SUM(AP14:AR14)</f>
        <v>0</v>
      </c>
      <c r="AS24" s="38"/>
      <c r="AT24" s="50"/>
      <c r="AU24" s="50">
        <f>SUM(AS14:AU14)</f>
        <v>0</v>
      </c>
      <c r="AV24" s="38"/>
      <c r="AW24" s="50"/>
      <c r="AX24" s="50">
        <f>SUM(AV14:AX14)</f>
        <v>-35000.36</v>
      </c>
      <c r="AY24" s="50"/>
      <c r="AZ24" s="38"/>
      <c r="BB24" s="38" t="s">
        <v>76</v>
      </c>
      <c r="BC24" s="38"/>
      <c r="BD24" s="38"/>
      <c r="BE24" s="38"/>
      <c r="BF24" s="50"/>
      <c r="BG24" s="50">
        <f>SUM(BE14:BG14)</f>
        <v>0</v>
      </c>
      <c r="BH24" s="50"/>
      <c r="BI24" s="50"/>
      <c r="BJ24" s="50">
        <f>SUM(BH14:BJ14)</f>
        <v>0</v>
      </c>
      <c r="BK24" s="38"/>
      <c r="BL24" s="50"/>
      <c r="BM24" s="50">
        <f>SUM(BK14:BM14)</f>
        <v>0</v>
      </c>
      <c r="BN24" s="38"/>
      <c r="BO24" s="50"/>
      <c r="BP24" s="50">
        <f>SUM(BN14:BP14)</f>
        <v>-15553.045961058628</v>
      </c>
      <c r="BQ24" s="50"/>
      <c r="BR24" s="38"/>
      <c r="BT24" s="38" t="s">
        <v>76</v>
      </c>
      <c r="BU24" s="38"/>
      <c r="BV24" s="38"/>
      <c r="BW24" s="38"/>
      <c r="BX24" s="50"/>
      <c r="BY24" s="50">
        <f>SUM(BW14:BY14)</f>
        <v>0</v>
      </c>
      <c r="BZ24" s="50"/>
      <c r="CA24" s="50"/>
      <c r="CB24" s="50">
        <f>SUM(BZ14:CB14)</f>
        <v>0</v>
      </c>
      <c r="CC24" s="38"/>
      <c r="CD24" s="50"/>
      <c r="CE24" s="50">
        <f>SUM(CC14:CE14)</f>
        <v>0</v>
      </c>
      <c r="CF24" s="38"/>
      <c r="CG24" s="50"/>
      <c r="CH24" s="50">
        <f>SUM(CF14:CH14)</f>
        <v>0</v>
      </c>
      <c r="CI24" s="50"/>
      <c r="CJ24" s="38"/>
    </row>
    <row r="25" spans="1:88" x14ac:dyDescent="0.2">
      <c r="A25" s="38" t="s">
        <v>77</v>
      </c>
      <c r="B25" s="38"/>
      <c r="C25" s="38"/>
      <c r="D25" s="38"/>
      <c r="E25" s="50"/>
      <c r="F25" s="50">
        <f>D19+E19+F19</f>
        <v>-235.5</v>
      </c>
      <c r="G25" s="38"/>
      <c r="H25" s="50"/>
      <c r="I25" s="50">
        <f>G19+H19+I19</f>
        <v>-235.5</v>
      </c>
      <c r="J25" s="38"/>
      <c r="K25" s="50"/>
      <c r="L25" s="50">
        <f>J19+K19+L19</f>
        <v>-61.59</v>
      </c>
      <c r="M25" s="38"/>
      <c r="N25" s="50"/>
      <c r="O25" s="50">
        <f>M19+N19+O19</f>
        <v>-61.59</v>
      </c>
      <c r="P25" s="50"/>
      <c r="R25" s="38" t="s">
        <v>77</v>
      </c>
      <c r="S25" s="38"/>
      <c r="T25" s="38"/>
      <c r="U25" s="38"/>
      <c r="V25" s="50"/>
      <c r="W25" s="50">
        <f>U19+V19+W19</f>
        <v>-101.10000000000001</v>
      </c>
      <c r="X25" s="38"/>
      <c r="Y25" s="50"/>
      <c r="Z25" s="50">
        <f>X19+Y19+Z19</f>
        <v>-101.10000000000001</v>
      </c>
      <c r="AA25" s="38"/>
      <c r="AB25" s="50"/>
      <c r="AC25" s="50">
        <f>AA19+AB19+AC19</f>
        <v>-101.10000000000001</v>
      </c>
      <c r="AD25" s="38"/>
      <c r="AE25" s="50"/>
      <c r="AF25" s="50">
        <f>AD19+AE19+AF19</f>
        <v>-101.10000000000001</v>
      </c>
      <c r="AG25" s="50"/>
      <c r="AH25" s="38"/>
      <c r="AJ25" s="38" t="s">
        <v>77</v>
      </c>
      <c r="AK25" s="38"/>
      <c r="AL25" s="38"/>
      <c r="AM25" s="38"/>
      <c r="AN25" s="50"/>
      <c r="AO25" s="50">
        <f>AM19+AN19+AO19</f>
        <v>-134.52000000000001</v>
      </c>
      <c r="AP25" s="38"/>
      <c r="AQ25" s="50"/>
      <c r="AR25" s="50">
        <f>AP19+AQ19+AR19</f>
        <v>-240.71999999999997</v>
      </c>
      <c r="AS25" s="38"/>
      <c r="AT25" s="50"/>
      <c r="AU25" s="50">
        <f>AS19+AT19+AU19</f>
        <v>-519.18000000000006</v>
      </c>
      <c r="AV25" s="38"/>
      <c r="AW25" s="50"/>
      <c r="AX25" s="50">
        <f>AV19+AW19+AX19</f>
        <v>-913.29</v>
      </c>
      <c r="AY25" s="50"/>
      <c r="AZ25" s="38"/>
      <c r="BB25" s="38" t="s">
        <v>77</v>
      </c>
      <c r="BC25" s="38"/>
      <c r="BD25" s="38"/>
      <c r="BE25" s="38"/>
      <c r="BF25" s="50"/>
      <c r="BG25" s="50">
        <f>BE19+BF19+BG19</f>
        <v>-1530.1200000000001</v>
      </c>
      <c r="BH25" s="38"/>
      <c r="BI25" s="50"/>
      <c r="BJ25" s="50">
        <f>BH19+BI19+BJ19</f>
        <v>-1611</v>
      </c>
      <c r="BK25" s="38"/>
      <c r="BL25" s="50"/>
      <c r="BM25" s="50">
        <f>BK19+BL19+BM19</f>
        <v>-1611</v>
      </c>
      <c r="BN25" s="38"/>
      <c r="BO25" s="50"/>
      <c r="BP25" s="50">
        <f>BN19+BO19+BP19</f>
        <v>-1775.97</v>
      </c>
      <c r="BQ25" s="50"/>
      <c r="BR25" s="38"/>
      <c r="BT25" s="38" t="s">
        <v>77</v>
      </c>
      <c r="BU25" s="38"/>
      <c r="BV25" s="38"/>
      <c r="BW25" s="38"/>
      <c r="BX25" s="50"/>
      <c r="BY25" s="50">
        <f>BW19+BX19+BY19</f>
        <v>-1989.4499999999998</v>
      </c>
      <c r="BZ25" s="38"/>
      <c r="CA25" s="50"/>
      <c r="CB25" s="50">
        <f>BZ19+CA19+CB19</f>
        <v>-663.15</v>
      </c>
      <c r="CC25" s="38"/>
      <c r="CD25" s="50"/>
      <c r="CE25" s="50">
        <f>CC19+CD19+CE19</f>
        <v>0</v>
      </c>
      <c r="CF25" s="38"/>
      <c r="CG25" s="50"/>
      <c r="CH25" s="50">
        <f>CF19+CG19+CH19</f>
        <v>0</v>
      </c>
      <c r="CI25" s="50"/>
      <c r="CJ25" s="38"/>
    </row>
    <row r="26" spans="1:88" x14ac:dyDescent="0.2">
      <c r="A26" s="38" t="s">
        <v>78</v>
      </c>
      <c r="B26" s="38"/>
      <c r="C26" s="58">
        <f>C17+C21</f>
        <v>-43213</v>
      </c>
      <c r="D26" s="38"/>
      <c r="E26" s="50"/>
      <c r="F26" s="50">
        <f>C26+F24+F25</f>
        <v>-43448.5</v>
      </c>
      <c r="G26" s="38"/>
      <c r="H26" s="50"/>
      <c r="I26" s="50">
        <f>F26+I24+I25</f>
        <v>-43684</v>
      </c>
      <c r="J26" s="38"/>
      <c r="K26" s="50"/>
      <c r="L26" s="50">
        <f>I26+L24+L25</f>
        <v>-43745.59</v>
      </c>
      <c r="M26" s="38"/>
      <c r="N26" s="50"/>
      <c r="O26" s="50">
        <f>L26+O24+O25</f>
        <v>-71531.179999999993</v>
      </c>
      <c r="P26" s="59">
        <f>P17+P21</f>
        <v>-71531.179999999993</v>
      </c>
      <c r="R26" s="38" t="s">
        <v>78</v>
      </c>
      <c r="S26" s="38"/>
      <c r="T26" s="58">
        <f>T17+T21</f>
        <v>-71531.179999999993</v>
      </c>
      <c r="U26" s="38"/>
      <c r="V26" s="50"/>
      <c r="W26" s="50">
        <f>T26+W24+W25</f>
        <v>-71632.28</v>
      </c>
      <c r="X26" s="38"/>
      <c r="Y26" s="50"/>
      <c r="Z26" s="50">
        <f>W26+Z24+Z25</f>
        <v>-71733.38</v>
      </c>
      <c r="AA26" s="38"/>
      <c r="AB26" s="50"/>
      <c r="AC26" s="50">
        <f>Z26+AC24+AC25</f>
        <v>-71834.48000000001</v>
      </c>
      <c r="AD26" s="38"/>
      <c r="AE26" s="50"/>
      <c r="AF26" s="50">
        <f>AC26+AF24+AF25</f>
        <v>-95395.580000000016</v>
      </c>
      <c r="AG26" s="59">
        <f>AG17+AG21</f>
        <v>-95395.58</v>
      </c>
      <c r="AH26" s="38"/>
      <c r="AJ26" s="38" t="s">
        <v>78</v>
      </c>
      <c r="AK26" s="38"/>
      <c r="AL26" s="58">
        <f>AL17+AL21</f>
        <v>-95395.58</v>
      </c>
      <c r="AM26" s="38"/>
      <c r="AN26" s="50"/>
      <c r="AO26" s="50">
        <f>AL26+AO24+AO25</f>
        <v>-95530.1</v>
      </c>
      <c r="AP26" s="38"/>
      <c r="AQ26" s="50"/>
      <c r="AR26" s="50">
        <f>AO26+AR24+AR25</f>
        <v>-95770.82</v>
      </c>
      <c r="AS26" s="38"/>
      <c r="AT26" s="50"/>
      <c r="AU26" s="50">
        <f>AR26+AU24+AU25</f>
        <v>-96290</v>
      </c>
      <c r="AV26" s="38"/>
      <c r="AW26" s="50"/>
      <c r="AX26" s="50">
        <f>AU26+AX24+AX25</f>
        <v>-132203.65</v>
      </c>
      <c r="AY26" s="59">
        <f>AY17+AY21</f>
        <v>-132203.65</v>
      </c>
      <c r="AZ26" s="38"/>
      <c r="BB26" s="38" t="s">
        <v>78</v>
      </c>
      <c r="BC26" s="38"/>
      <c r="BD26" s="58">
        <f>BD17+BD21</f>
        <v>-132203.65</v>
      </c>
      <c r="BE26" s="38"/>
      <c r="BF26" s="50"/>
      <c r="BG26" s="50">
        <f>BD26+BG24+BG25</f>
        <v>-133733.76999999999</v>
      </c>
      <c r="BH26" s="38"/>
      <c r="BI26" s="50"/>
      <c r="BJ26" s="50">
        <f>BG26+BJ24+BJ25</f>
        <v>-135344.76999999999</v>
      </c>
      <c r="BK26" s="38"/>
      <c r="BL26" s="50"/>
      <c r="BM26" s="50">
        <f>BJ26+BM24+BM25</f>
        <v>-136955.76999999999</v>
      </c>
      <c r="BN26" s="38"/>
      <c r="BO26" s="50"/>
      <c r="BP26" s="50">
        <f>BM26+BP24+BP25</f>
        <v>-154284.78596105863</v>
      </c>
      <c r="BQ26" s="59">
        <f>BQ17+BQ21</f>
        <v>-154284.78596105863</v>
      </c>
      <c r="BR26" s="38"/>
      <c r="BT26" s="38" t="s">
        <v>78</v>
      </c>
      <c r="BU26" s="38"/>
      <c r="BV26" s="58">
        <f>BV17+BV21</f>
        <v>-154284.78596105863</v>
      </c>
      <c r="BW26" s="38"/>
      <c r="BX26" s="50"/>
      <c r="BY26" s="50">
        <f>BV26+BY24+BY25</f>
        <v>-156274.23596105864</v>
      </c>
      <c r="BZ26" s="38"/>
      <c r="CA26" s="50"/>
      <c r="CB26" s="50">
        <f>BY26+CB24+CB25</f>
        <v>-156937.38596105864</v>
      </c>
      <c r="CC26" s="38"/>
      <c r="CD26" s="50"/>
      <c r="CE26" s="50">
        <f>CB26+CE24+CE25</f>
        <v>-156937.38596105864</v>
      </c>
      <c r="CF26" s="38"/>
      <c r="CG26" s="50"/>
      <c r="CH26" s="50">
        <f>CE26+CH24+CH25</f>
        <v>-156937.38596105864</v>
      </c>
      <c r="CI26" s="59">
        <f>CI17+CI21</f>
        <v>-156937.38596105864</v>
      </c>
      <c r="CJ26" s="38"/>
    </row>
    <row r="27" spans="1:88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50"/>
      <c r="M27" s="38"/>
      <c r="N27" s="38"/>
      <c r="O27" s="38"/>
      <c r="P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50"/>
      <c r="AD27" s="38"/>
      <c r="AE27" s="38"/>
      <c r="AF27" s="38"/>
      <c r="AG27" s="38"/>
      <c r="AH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50"/>
      <c r="AV27" s="38"/>
      <c r="AW27" s="38"/>
      <c r="AX27" s="38"/>
      <c r="AY27" s="38"/>
      <c r="AZ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50"/>
      <c r="BN27" s="38"/>
      <c r="BO27" s="38"/>
      <c r="BP27" s="38"/>
      <c r="BQ27" s="38"/>
      <c r="BR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50"/>
      <c r="CF27" s="38"/>
      <c r="CG27" s="38"/>
      <c r="CH27" s="38"/>
      <c r="CI27" s="38"/>
      <c r="CJ27" s="38"/>
    </row>
    <row r="28" spans="1:88" ht="13.5" thickBot="1" x14ac:dyDescent="0.25">
      <c r="A28" s="60" t="s">
        <v>79</v>
      </c>
      <c r="B28" s="60"/>
      <c r="C28" s="61">
        <f t="shared" ref="C28:P28" si="84">C17+C21</f>
        <v>-43213</v>
      </c>
      <c r="D28" s="61">
        <f t="shared" si="84"/>
        <v>-43291.5</v>
      </c>
      <c r="E28" s="61">
        <f t="shared" si="84"/>
        <v>-43370</v>
      </c>
      <c r="F28" s="61">
        <f t="shared" si="84"/>
        <v>-43448.5</v>
      </c>
      <c r="G28" s="61">
        <f>G17+G21</f>
        <v>-43527</v>
      </c>
      <c r="H28" s="61">
        <f>H17+H21</f>
        <v>-43605.5</v>
      </c>
      <c r="I28" s="61">
        <f t="shared" si="84"/>
        <v>-43684</v>
      </c>
      <c r="J28" s="61">
        <f t="shared" si="84"/>
        <v>-43704.53</v>
      </c>
      <c r="K28" s="61">
        <f t="shared" si="84"/>
        <v>-43725.06</v>
      </c>
      <c r="L28" s="61">
        <f t="shared" si="84"/>
        <v>-43745.59</v>
      </c>
      <c r="M28" s="61">
        <f t="shared" si="84"/>
        <v>-43766.12</v>
      </c>
      <c r="N28" s="61">
        <f t="shared" si="84"/>
        <v>-43786.65</v>
      </c>
      <c r="O28" s="61">
        <f t="shared" si="84"/>
        <v>-71531.179999999993</v>
      </c>
      <c r="P28" s="61">
        <f t="shared" si="84"/>
        <v>-71531.179999999993</v>
      </c>
      <c r="R28" s="60" t="s">
        <v>79</v>
      </c>
      <c r="S28" s="60"/>
      <c r="T28" s="61">
        <f t="shared" ref="T28:AG28" si="85">T17+T21</f>
        <v>-71531.179999999993</v>
      </c>
      <c r="U28" s="61">
        <f t="shared" si="85"/>
        <v>-71564.88</v>
      </c>
      <c r="V28" s="61">
        <f t="shared" si="85"/>
        <v>-71598.58</v>
      </c>
      <c r="W28" s="61">
        <f t="shared" si="85"/>
        <v>-71632.28</v>
      </c>
      <c r="X28" s="61">
        <f>X17+X21</f>
        <v>-71665.98</v>
      </c>
      <c r="Y28" s="61">
        <f>Y17+Y21</f>
        <v>-71699.679999999993</v>
      </c>
      <c r="Z28" s="61">
        <f t="shared" si="85"/>
        <v>-71733.38</v>
      </c>
      <c r="AA28" s="61">
        <f t="shared" si="85"/>
        <v>-71767.08</v>
      </c>
      <c r="AB28" s="61">
        <f t="shared" si="85"/>
        <v>-71800.78</v>
      </c>
      <c r="AC28" s="61">
        <f t="shared" si="85"/>
        <v>-71834.48</v>
      </c>
      <c r="AD28" s="61">
        <f t="shared" si="85"/>
        <v>-71868.179999999993</v>
      </c>
      <c r="AE28" s="61">
        <f t="shared" si="85"/>
        <v>-71901.88</v>
      </c>
      <c r="AF28" s="61">
        <f t="shared" si="85"/>
        <v>-95395.58</v>
      </c>
      <c r="AG28" s="61">
        <f t="shared" si="85"/>
        <v>-95395.58</v>
      </c>
      <c r="AH28" s="60"/>
      <c r="AJ28" s="60" t="s">
        <v>79</v>
      </c>
      <c r="AK28" s="60"/>
      <c r="AL28" s="61">
        <f t="shared" ref="AL28:AO28" si="86">AL17+AL21</f>
        <v>-95395.58</v>
      </c>
      <c r="AM28" s="61">
        <f t="shared" si="86"/>
        <v>-95440.42</v>
      </c>
      <c r="AN28" s="61">
        <f t="shared" si="86"/>
        <v>-95485.26</v>
      </c>
      <c r="AO28" s="61">
        <f t="shared" si="86"/>
        <v>-95530.1</v>
      </c>
      <c r="AP28" s="61">
        <f>AP17+AP21</f>
        <v>-95610.34</v>
      </c>
      <c r="AQ28" s="61">
        <f>AQ17+AQ21</f>
        <v>-95690.58</v>
      </c>
      <c r="AR28" s="61">
        <f t="shared" ref="AR28:AY28" si="87">AR17+AR21</f>
        <v>-95770.82</v>
      </c>
      <c r="AS28" s="61">
        <f t="shared" si="87"/>
        <v>-95943.88</v>
      </c>
      <c r="AT28" s="61">
        <f t="shared" si="87"/>
        <v>-96116.94</v>
      </c>
      <c r="AU28" s="61">
        <f t="shared" si="87"/>
        <v>-96290</v>
      </c>
      <c r="AV28" s="61">
        <f t="shared" si="87"/>
        <v>-96594.43</v>
      </c>
      <c r="AW28" s="61">
        <f t="shared" si="87"/>
        <v>-96898.86</v>
      </c>
      <c r="AX28" s="61">
        <f t="shared" si="87"/>
        <v>-132203.65</v>
      </c>
      <c r="AY28" s="61">
        <f t="shared" si="87"/>
        <v>-132203.65</v>
      </c>
      <c r="AZ28" s="60"/>
      <c r="BB28" s="60" t="s">
        <v>79</v>
      </c>
      <c r="BC28" s="60"/>
      <c r="BD28" s="61">
        <f t="shared" ref="BD28:BG28" si="88">BD17+BD21</f>
        <v>-132203.65</v>
      </c>
      <c r="BE28" s="61">
        <f t="shared" si="88"/>
        <v>-132713.69</v>
      </c>
      <c r="BF28" s="61">
        <f t="shared" si="88"/>
        <v>-133223.73000000001</v>
      </c>
      <c r="BG28" s="61">
        <f t="shared" si="88"/>
        <v>-133733.76999999999</v>
      </c>
      <c r="BH28" s="61">
        <f>BH17+BH21</f>
        <v>-134270.76999999999</v>
      </c>
      <c r="BI28" s="61">
        <f>BI17+BI21</f>
        <v>-134807.76999999999</v>
      </c>
      <c r="BJ28" s="61">
        <f t="shared" ref="BJ28:BQ28" si="89">BJ17+BJ21</f>
        <v>-135344.76999999999</v>
      </c>
      <c r="BK28" s="61">
        <f t="shared" si="89"/>
        <v>-135881.76999999999</v>
      </c>
      <c r="BL28" s="61">
        <f t="shared" si="89"/>
        <v>-136418.76999999999</v>
      </c>
      <c r="BM28" s="61">
        <f t="shared" si="89"/>
        <v>-136955.76999999999</v>
      </c>
      <c r="BN28" s="61">
        <f t="shared" si="89"/>
        <v>-137547.76</v>
      </c>
      <c r="BO28" s="61">
        <f t="shared" si="89"/>
        <v>-138139.75</v>
      </c>
      <c r="BP28" s="61">
        <f t="shared" si="89"/>
        <v>-154284.78596105863</v>
      </c>
      <c r="BQ28" s="61">
        <f t="shared" si="89"/>
        <v>-154284.78596105863</v>
      </c>
      <c r="BR28" s="60"/>
      <c r="BT28" s="60" t="s">
        <v>79</v>
      </c>
      <c r="BU28" s="60"/>
      <c r="BV28" s="61">
        <f t="shared" ref="BV28:BY28" si="90">BV17+BV21</f>
        <v>-154284.78596105863</v>
      </c>
      <c r="BW28" s="61">
        <f t="shared" si="90"/>
        <v>-154947.93596105863</v>
      </c>
      <c r="BX28" s="61">
        <f t="shared" si="90"/>
        <v>-155611.08596105862</v>
      </c>
      <c r="BY28" s="61">
        <f t="shared" si="90"/>
        <v>-156274.23596105861</v>
      </c>
      <c r="BZ28" s="61">
        <f>BZ17+BZ21</f>
        <v>-156937.38596105864</v>
      </c>
      <c r="CA28" s="61">
        <f>CA17+CA21</f>
        <v>-156937.38596105864</v>
      </c>
      <c r="CB28" s="61">
        <f t="shared" ref="CB28:CI28" si="91">CB17+CB21</f>
        <v>-156937.38596105864</v>
      </c>
      <c r="CC28" s="61">
        <f t="shared" si="91"/>
        <v>-156937.38596105864</v>
      </c>
      <c r="CD28" s="61">
        <f t="shared" si="91"/>
        <v>-156937.38596105864</v>
      </c>
      <c r="CE28" s="61">
        <f t="shared" si="91"/>
        <v>-156937.38596105864</v>
      </c>
      <c r="CF28" s="61">
        <f t="shared" si="91"/>
        <v>-156937.38596105864</v>
      </c>
      <c r="CG28" s="61">
        <f t="shared" si="91"/>
        <v>-156937.38596105864</v>
      </c>
      <c r="CH28" s="61">
        <f t="shared" si="91"/>
        <v>-156937.38596105864</v>
      </c>
      <c r="CI28" s="61">
        <f t="shared" si="91"/>
        <v>-156937.38596105864</v>
      </c>
      <c r="CJ28" s="60"/>
    </row>
    <row r="29" spans="1:88" ht="13.5" thickTop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</row>
    <row r="30" spans="1:88" ht="13.5" thickBot="1" x14ac:dyDescent="0.25">
      <c r="A30" s="38"/>
      <c r="B30" s="38"/>
      <c r="C30" s="38"/>
      <c r="D30" s="38"/>
      <c r="E30" s="50"/>
      <c r="F30" s="38"/>
      <c r="G30" s="38"/>
      <c r="H30" s="50"/>
      <c r="I30" s="38"/>
      <c r="J30" s="38"/>
      <c r="K30" s="38"/>
      <c r="L30" s="38"/>
      <c r="M30" s="38"/>
      <c r="N30" s="38"/>
      <c r="O30" s="38"/>
      <c r="P30" s="50"/>
      <c r="R30" s="41"/>
      <c r="S30" s="38"/>
      <c r="T30" s="38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38"/>
      <c r="AH30" s="38"/>
      <c r="AJ30" s="41"/>
      <c r="AK30" s="38"/>
      <c r="AL30" s="38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38"/>
      <c r="AZ30" s="38"/>
      <c r="BB30" s="41"/>
      <c r="BC30" s="38"/>
      <c r="BD30" s="38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38"/>
      <c r="BR30" s="38"/>
      <c r="BT30" s="41"/>
      <c r="BU30" s="38"/>
      <c r="BV30" s="38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38"/>
      <c r="CJ30" s="38"/>
    </row>
    <row r="31" spans="1:88" ht="13.5" thickTop="1" x14ac:dyDescent="0.2">
      <c r="A31" s="38"/>
      <c r="B31" s="38"/>
      <c r="C31" s="38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38"/>
      <c r="R31" s="73"/>
      <c r="S31" s="73"/>
      <c r="T31" s="73"/>
      <c r="U31" s="74"/>
      <c r="V31" s="74"/>
      <c r="W31" s="74"/>
      <c r="X31" s="74"/>
      <c r="Y31" s="74"/>
      <c r="Z31" s="74"/>
      <c r="AA31" s="74"/>
      <c r="AB31" s="74"/>
      <c r="AC31" s="75"/>
      <c r="AD31" s="75"/>
      <c r="AE31" s="75"/>
      <c r="AF31" s="75"/>
      <c r="AG31" s="38"/>
      <c r="AH31" s="38"/>
      <c r="AJ31" s="73"/>
      <c r="AK31" s="73"/>
      <c r="AL31" s="73"/>
      <c r="AM31" s="74"/>
      <c r="AN31" s="74"/>
      <c r="AO31" s="74"/>
      <c r="AP31" s="74"/>
      <c r="AQ31" s="74"/>
      <c r="AR31" s="74"/>
      <c r="AS31" s="74"/>
      <c r="AT31" s="74"/>
      <c r="AU31" s="75"/>
      <c r="AV31" s="75"/>
      <c r="AW31" s="75"/>
      <c r="AX31" s="75"/>
      <c r="AY31" s="38"/>
      <c r="AZ31" s="38"/>
      <c r="BB31" s="73"/>
      <c r="BC31" s="73"/>
      <c r="BD31" s="73"/>
      <c r="BE31" s="74"/>
      <c r="BF31" s="74"/>
      <c r="BG31" s="74"/>
      <c r="BH31" s="74"/>
      <c r="BI31" s="74"/>
      <c r="BJ31" s="74"/>
      <c r="BK31" s="74"/>
      <c r="BL31" s="74"/>
      <c r="BM31" s="75"/>
      <c r="BN31" s="75"/>
      <c r="BO31" s="75"/>
      <c r="BP31" s="75"/>
      <c r="BQ31" s="38"/>
      <c r="BR31" s="38"/>
      <c r="BT31" s="73"/>
      <c r="BU31" s="73"/>
      <c r="BV31" s="73"/>
      <c r="BW31" s="74"/>
      <c r="BX31" s="74"/>
      <c r="BY31" s="74"/>
      <c r="BZ31" s="74"/>
      <c r="CA31" s="74"/>
      <c r="CB31" s="74"/>
      <c r="CC31" s="74"/>
      <c r="CD31" s="74"/>
      <c r="CE31" s="75"/>
      <c r="CF31" s="75"/>
      <c r="CG31" s="75"/>
      <c r="CH31" s="75"/>
      <c r="CI31" s="38"/>
      <c r="CJ31" s="38"/>
    </row>
    <row r="32" spans="1:88" x14ac:dyDescent="0.2">
      <c r="A32" s="38"/>
      <c r="B32" s="38"/>
      <c r="C32" s="38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38"/>
    </row>
    <row r="33" spans="1:16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x14ac:dyDescent="0.2">
      <c r="A35" s="38"/>
      <c r="B35" s="38"/>
      <c r="C35" s="3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38"/>
    </row>
    <row r="36" spans="1:16" x14ac:dyDescent="0.2">
      <c r="A36" s="38"/>
      <c r="B36" s="38"/>
      <c r="C36" s="38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38"/>
    </row>
  </sheetData>
  <mergeCells count="5">
    <mergeCell ref="BV9:CI9"/>
    <mergeCell ref="C9:P9"/>
    <mergeCell ref="T9:AG9"/>
    <mergeCell ref="AL9:AY9"/>
    <mergeCell ref="BD9:BQ9"/>
  </mergeCells>
  <hyperlinks>
    <hyperlink ref="W5" r:id="rId1" display="https://www.oeb.ca/industry/rules-codes-and-requirements/prescribed-interest-rates" xr:uid="{C0F1CD70-7992-4FC2-9A8C-471DFF4081A7}"/>
    <hyperlink ref="AO5" r:id="rId2" display="https://www.oeb.ca/industry/rules-codes-and-requirements/prescribed-interest-rates" xr:uid="{33D2D43E-6E3F-4669-A95E-86A5C7D24BEE}"/>
    <hyperlink ref="BG5" r:id="rId3" display="https://www.oeb.ca/industry/rules-codes-and-requirements/prescribed-interest-rates" xr:uid="{58F157B7-12A2-4618-979E-5F338B109090}"/>
    <hyperlink ref="BY5" r:id="rId4" display="https://www.oeb.ca/industry/rules-codes-and-requirements/prescribed-interest-rates" xr:uid="{A27D0B54-F065-4708-957B-B1729BB0020C}"/>
  </hyperlinks>
  <pageMargins left="0.7" right="0.7" top="0.75" bottom="0.75" header="0.3" footer="0.3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CCA Continuity 2023</vt:lpstr>
      <vt:lpstr>Carrying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Long</dc:creator>
  <cp:lastModifiedBy>Amy Long</cp:lastModifiedBy>
  <dcterms:created xsi:type="dcterms:W3CDTF">2024-01-08T21:44:15Z</dcterms:created>
  <dcterms:modified xsi:type="dcterms:W3CDTF">2024-01-19T00:39:51Z</dcterms:modified>
</cp:coreProperties>
</file>