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30 - HONI Dx Rates 2024 Annual Update/Working Folder/Application and Evidence/"/>
    </mc:Choice>
  </mc:AlternateContent>
  <xr:revisionPtr revIDLastSave="6" documentId="13_ncr:1_{957BAFE8-52E4-483A-A691-F9F53033CD09}" xr6:coauthVersionLast="47" xr6:coauthVersionMax="47" xr10:uidLastSave="{5E53BE86-680F-413C-BFB8-B118D541348C}"/>
  <bookViews>
    <workbookView xWindow="-120" yWindow="-120" windowWidth="29040" windowHeight="15840" xr2:uid="{00000000-000D-0000-FFFF-FFFF00000000}"/>
  </bookViews>
  <sheets>
    <sheet name="Tab1of3" sheetId="1" r:id="rId1"/>
    <sheet name="Tab2of3" sheetId="2" r:id="rId2"/>
    <sheet name="Tab3of3" sheetId="3" r:id="rId3"/>
  </sheets>
  <definedNames>
    <definedName name="_xlnm.Print_Area" localSheetId="0">Tab1of3!$A$1:$F$19</definedName>
    <definedName name="_xlnm.Print_Area" localSheetId="1">Tab2of3!$A$1:$F$25</definedName>
    <definedName name="_xlnm.Print_Area" localSheetId="2">Tab3of3!$A$1:$D$30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D24" i="3" l="1"/>
  <c r="D8" i="3" l="1"/>
  <c r="C24" i="3" l="1"/>
  <c r="C27" i="3" l="1"/>
  <c r="D27" i="3" l="1"/>
  <c r="D29" i="3" s="1"/>
  <c r="C29" i="3"/>
  <c r="D23" i="2" l="1"/>
  <c r="D25" i="2" l="1"/>
  <c r="E23" i="2"/>
  <c r="E25" i="2" l="1"/>
  <c r="F13" i="1" l="1"/>
  <c r="F16" i="1" s="1"/>
  <c r="D19" i="1" s="1"/>
</calcChain>
</file>

<file path=xl/sharedStrings.xml><?xml version="1.0" encoding="utf-8"?>
<sst xmlns="http://schemas.openxmlformats.org/spreadsheetml/2006/main" count="107" uniqueCount="95">
  <si>
    <t>Derivation of ST Common Line Charge</t>
  </si>
  <si>
    <t>Minus</t>
  </si>
  <si>
    <t>Billing Quantity (Annual)</t>
  </si>
  <si>
    <t>Rates</t>
  </si>
  <si>
    <t>Revenue Generated (Annual)</t>
  </si>
  <si>
    <t>HVDS-high cost allocation</t>
  </si>
  <si>
    <t>$/kW</t>
  </si>
  <si>
    <t>HVDS-low cost allocation</t>
  </si>
  <si>
    <t>LVDS-low cost allocation</t>
  </si>
  <si>
    <t>Specific ST lines</t>
  </si>
  <si>
    <t>$/kM</t>
  </si>
  <si>
    <t>Specific Primary lines</t>
  </si>
  <si>
    <t>Plus:</t>
  </si>
  <si>
    <t>Service Charge (per Delivery Point)</t>
  </si>
  <si>
    <t>Fixed Rate</t>
  </si>
  <si>
    <t>$</t>
  </si>
  <si>
    <t>Meter Charge (for Hydro One ownership per Meter Point)</t>
  </si>
  <si>
    <t>Meter Charge</t>
  </si>
  <si>
    <t>Total revenue generated through other delivery charges:</t>
  </si>
  <si>
    <t>Revenue to be recovered through ST rates</t>
  </si>
  <si>
    <t>Revenue to be collected by ST (adjusted for change in revenue from Rates target R/C Ratio, if applicable)</t>
  </si>
  <si>
    <t>ST Common Line Revenue Requirement (Annual $)</t>
  </si>
  <si>
    <t>ST Common Line Revenue Requirement (Annual)</t>
  </si>
  <si>
    <t>ST Common Line Charge Determinant (Annual kM)</t>
  </si>
  <si>
    <t>ST Common Line Charge Determinant (Annual)</t>
  </si>
  <si>
    <t>ST Common Line Charge (Monthly $/kW)</t>
  </si>
  <si>
    <t>ST Common Line Charge ($/kW)</t>
  </si>
  <si>
    <t>Derivation of Facility Charge for connection to Low Voltage Distribution Station (LVDS Low)</t>
  </si>
  <si>
    <t>Proportion of Total Forecast Costs associated with ST share of LVDS-low stations</t>
  </si>
  <si>
    <t>USoA</t>
  </si>
  <si>
    <t>Account</t>
  </si>
  <si>
    <t>Allocation to ST rate class (2023 CAM O4 Sheet)</t>
  </si>
  <si>
    <t>Proportion of allocation to ST rate class associated with LVDS-low</t>
  </si>
  <si>
    <t>5005</t>
  </si>
  <si>
    <t>Operation Supervision and Engineering</t>
  </si>
  <si>
    <t>5012</t>
  </si>
  <si>
    <t>Station Buildings and Fixtures Expense [exclude - no "bldgs" at LVDSs]</t>
  </si>
  <si>
    <t>5016</t>
  </si>
  <si>
    <t>Distribution Station Equipment - Operation Labour</t>
  </si>
  <si>
    <t>5017</t>
  </si>
  <si>
    <t>Distribution Station Equipment - Operation Supplies and Expenses</t>
  </si>
  <si>
    <t>5105</t>
  </si>
  <si>
    <t>Maintenance Supervision and Engineering</t>
  </si>
  <si>
    <t>5110</t>
  </si>
  <si>
    <t>Maintenance of Buildings and Fixtures - Distribution Stations</t>
  </si>
  <si>
    <t>5114</t>
  </si>
  <si>
    <t>Maintenance of Distribution Station Equipment</t>
  </si>
  <si>
    <t>5405 to 5680</t>
  </si>
  <si>
    <t>25 General Admin. Acc'ts (12 non-zero)</t>
  </si>
  <si>
    <t>Other ("NIDIT") "expenses"</t>
  </si>
  <si>
    <t>3046</t>
  </si>
  <si>
    <t>Net Inc (Balance Transferred From Income)</t>
  </si>
  <si>
    <t>5705</t>
  </si>
  <si>
    <t>Amortization Expense - Property, Plant, and Equipment</t>
  </si>
  <si>
    <t>6005</t>
  </si>
  <si>
    <t>Interest on Long Term Debt</t>
  </si>
  <si>
    <t>6105</t>
  </si>
  <si>
    <t>Taxes Other Than Income Taxes</t>
  </si>
  <si>
    <t>6110</t>
  </si>
  <si>
    <t>Income Taxes</t>
  </si>
  <si>
    <t>**Note: USofA 5016, 5017 &amp; 5114 are wholly recovered by the LVDS Low tariff</t>
  </si>
  <si>
    <t>Change in Service Revenue Requirement allocated to the ST rate class</t>
  </si>
  <si>
    <t>Total LVDS Low Revenue Requirement (Annual $)</t>
  </si>
  <si>
    <t>Total LVDS Low Charge Determinant (Annual kW)</t>
  </si>
  <si>
    <t>LVDS Low Rate (Monthly, $/kW)</t>
  </si>
  <si>
    <t>Derivation of Facility Charge for connection to Specific ST Lines</t>
  </si>
  <si>
    <t>Total</t>
  </si>
  <si>
    <t>Assigned to Lines</t>
  </si>
  <si>
    <t>Costs:  di Lines - 50kV to 750V</t>
  </si>
  <si>
    <t>Costs:  di General + di Remainder</t>
  </si>
  <si>
    <t>Costs:  cu group (excluding customer premise costs)</t>
  </si>
  <si>
    <t>Proportion of Total (di+cu) Costs allocated to ST Lines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</si>
  <si>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</si>
  <si>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</si>
  <si>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</si>
  <si>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</si>
  <si>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</si>
  <si>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</si>
  <si>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</si>
  <si>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</si>
  <si>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</si>
  <si>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</si>
  <si>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</si>
  <si>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</si>
  <si>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</si>
  <si>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Direct Allocation</t>
  </si>
  <si>
    <t>NI</t>
  </si>
  <si>
    <t>Allocated Net Income  (NI)</t>
  </si>
  <si>
    <t>Total Revenue Requirement (includes NI)</t>
  </si>
  <si>
    <t>Specific Line Rates Calculation</t>
  </si>
  <si>
    <t>Annual costs associated with all HON "50 kV to 750 V" Line Assets</t>
  </si>
  <si>
    <t>Total Length 44 kV to 13.8 kV inclusive (2020 Actual, kM)</t>
  </si>
  <si>
    <t>Total Length 12.5 to 4.16 kV inclusive (2020 Actual, weighted kM)</t>
  </si>
  <si>
    <t>Total km of 50kV-to-4.16kV line (Actual 2020, kM)</t>
  </si>
  <si>
    <t>ST Specific Line Rate (Monthly, per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</si>
</sst>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000"/>
    <numFmt numFmtId="180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/>
    <xf numFmtId="166" fontId="6" fillId="0" borderId="0"/>
    <xf numFmtId="166" fontId="6" fillId="0" borderId="0"/>
    <xf numFmtId="165" fontId="7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/>
    <xf numFmtId="44" fontId="6" fillId="0" borderId="0" applyFont="0" applyFill="0" applyBorder="0" applyAlignment="0" applyProtection="0"/>
    <xf numFmtId="174" fontId="8" fillId="0" borderId="0"/>
    <xf numFmtId="175" fontId="8" fillId="0" borderId="0"/>
    <xf numFmtId="38" fontId="9" fillId="2" borderId="0" applyNumberFormat="0" applyBorder="0" applyAlignment="0" applyProtection="0"/>
    <xf numFmtId="0" fontId="10" fillId="0" borderId="12" applyNumberFormat="0" applyAlignment="0" applyProtection="0">
      <alignment horizontal="left" vertical="center"/>
    </xf>
    <xf numFmtId="0" fontId="10" fillId="0" borderId="13">
      <alignment horizontal="left" vertical="center"/>
    </xf>
    <xf numFmtId="10" fontId="9" fillId="3" borderId="10" applyNumberFormat="0" applyBorder="0" applyAlignment="0" applyProtection="0"/>
    <xf numFmtId="176" fontId="7" fillId="0" borderId="0"/>
    <xf numFmtId="177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37" fontId="11" fillId="4" borderId="0">
      <alignment horizontal="right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4">
      <alignment horizontal="center"/>
    </xf>
    <xf numFmtId="3" fontId="12" fillId="0" borderId="0" applyFont="0" applyFill="0" applyBorder="0" applyAlignment="0" applyProtection="0"/>
    <xf numFmtId="0" fontId="12" fillId="5" borderId="0" applyNumberFormat="0" applyFont="0" applyBorder="0" applyAlignment="0" applyProtection="0"/>
    <xf numFmtId="1" fontId="6" fillId="0" borderId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178" fontId="6" fillId="0" borderId="0"/>
    <xf numFmtId="178" fontId="6" fillId="0" borderId="0"/>
    <xf numFmtId="178" fontId="6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164" fontId="2" fillId="0" borderId="2" xfId="0" applyNumberFormat="1" applyFont="1" applyBorder="1"/>
    <xf numFmtId="0" fontId="2" fillId="0" borderId="3" xfId="0" applyFont="1" applyBorder="1"/>
    <xf numFmtId="0" fontId="2" fillId="0" borderId="2" xfId="0" applyFont="1" applyBorder="1"/>
    <xf numFmtId="164" fontId="2" fillId="0" borderId="2" xfId="2" applyNumberFormat="1" applyFont="1" applyBorder="1"/>
    <xf numFmtId="0" fontId="3" fillId="0" borderId="0" xfId="0" applyFont="1"/>
    <xf numFmtId="0" fontId="3" fillId="0" borderId="5" xfId="0" applyFont="1" applyBorder="1"/>
    <xf numFmtId="165" fontId="3" fillId="0" borderId="0" xfId="0" applyNumberFormat="1" applyFont="1"/>
    <xf numFmtId="37" fontId="3" fillId="0" borderId="0" xfId="0" applyNumberFormat="1" applyFont="1"/>
    <xf numFmtId="165" fontId="3" fillId="0" borderId="0" xfId="2" applyNumberFormat="1" applyFont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165" fontId="3" fillId="0" borderId="5" xfId="2" applyNumberFormat="1" applyFont="1" applyFill="1" applyBorder="1"/>
    <xf numFmtId="165" fontId="3" fillId="0" borderId="1" xfId="0" applyNumberFormat="1" applyFont="1" applyBorder="1"/>
    <xf numFmtId="0" fontId="0" fillId="0" borderId="0" xfId="0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165" fontId="3" fillId="0" borderId="7" xfId="0" applyNumberFormat="1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Font="1" applyBorder="1" applyAlignment="1">
      <alignment vertical="center" wrapText="1"/>
    </xf>
    <xf numFmtId="0" fontId="3" fillId="0" borderId="11" xfId="0" applyFont="1" applyBorder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/>
    <xf numFmtId="0" fontId="2" fillId="0" borderId="0" xfId="0" applyFont="1" applyAlignment="1">
      <alignment horizontal="right"/>
    </xf>
    <xf numFmtId="6" fontId="7" fillId="0" borderId="0" xfId="0" applyNumberFormat="1" applyFont="1" applyAlignment="1">
      <alignment horizontal="left"/>
    </xf>
    <xf numFmtId="165" fontId="3" fillId="0" borderId="0" xfId="2" applyNumberFormat="1" applyFont="1" applyBorder="1" applyAlignment="1">
      <alignment vertical="center" wrapText="1"/>
    </xf>
    <xf numFmtId="0" fontId="7" fillId="0" borderId="0" xfId="0" applyFont="1"/>
    <xf numFmtId="49" fontId="7" fillId="0" borderId="0" xfId="0" applyNumberFormat="1" applyFont="1"/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Border="1"/>
    <xf numFmtId="0" fontId="15" fillId="0" borderId="0" xfId="0" applyFont="1"/>
    <xf numFmtId="10" fontId="3" fillId="6" borderId="3" xfId="0" applyNumberFormat="1" applyFont="1" applyFill="1" applyBorder="1" applyAlignment="1">
      <alignment horizontal="centerContinuous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3" fillId="0" borderId="8" xfId="2" applyNumberFormat="1" applyFont="1" applyBorder="1" applyAlignment="1">
      <alignment vertical="center" wrapText="1"/>
    </xf>
    <xf numFmtId="165" fontId="3" fillId="0" borderId="15" xfId="2" applyNumberFormat="1" applyFont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vertical="center" wrapText="1"/>
    </xf>
    <xf numFmtId="165" fontId="3" fillId="6" borderId="9" xfId="2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 vertical="center" wrapText="1"/>
    </xf>
    <xf numFmtId="10" fontId="14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5" fontId="2" fillId="0" borderId="4" xfId="0" applyNumberFormat="1" applyFont="1" applyBorder="1"/>
    <xf numFmtId="166" fontId="2" fillId="0" borderId="4" xfId="1" applyNumberFormat="1" applyFont="1" applyBorder="1"/>
    <xf numFmtId="0" fontId="0" fillId="0" borderId="3" xfId="0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79" fontId="14" fillId="0" borderId="15" xfId="0" applyNumberFormat="1" applyFont="1" applyBorder="1"/>
    <xf numFmtId="179" fontId="14" fillId="0" borderId="1" xfId="0" applyNumberFormat="1" applyFont="1" applyBorder="1"/>
    <xf numFmtId="165" fontId="3" fillId="0" borderId="8" xfId="2" applyNumberFormat="1" applyFont="1" applyFill="1" applyBorder="1" applyAlignment="1">
      <alignment vertical="center" wrapText="1"/>
    </xf>
    <xf numFmtId="180" fontId="3" fillId="0" borderId="16" xfId="47" applyNumberFormat="1" applyFont="1" applyFill="1" applyBorder="1"/>
    <xf numFmtId="165" fontId="3" fillId="0" borderId="16" xfId="2" applyNumberFormat="1" applyFont="1" applyBorder="1" applyAlignment="1">
      <alignment vertical="center" wrapText="1"/>
    </xf>
    <xf numFmtId="0" fontId="3" fillId="7" borderId="9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165" fontId="3" fillId="0" borderId="7" xfId="2" applyNumberFormat="1" applyFont="1" applyBorder="1" applyAlignment="1">
      <alignment vertical="center" wrapText="1"/>
    </xf>
    <xf numFmtId="180" fontId="3" fillId="0" borderId="16" xfId="47" applyNumberFormat="1" applyFont="1" applyBorder="1"/>
    <xf numFmtId="167" fontId="3" fillId="0" borderId="16" xfId="1" applyNumberFormat="1" applyFont="1" applyBorder="1" applyAlignment="1">
      <alignment vertical="center" wrapText="1"/>
    </xf>
    <xf numFmtId="166" fontId="3" fillId="0" borderId="16" xfId="1" applyNumberFormat="1" applyFont="1" applyBorder="1" applyAlignment="1">
      <alignment vertical="center" wrapText="1"/>
    </xf>
    <xf numFmtId="180" fontId="14" fillId="0" borderId="16" xfId="47" applyNumberFormat="1" applyFont="1" applyBorder="1"/>
    <xf numFmtId="0" fontId="14" fillId="0" borderId="16" xfId="0" applyFont="1" applyBorder="1"/>
    <xf numFmtId="166" fontId="17" fillId="0" borderId="16" xfId="1" applyNumberFormat="1" applyFont="1" applyBorder="1" applyAlignment="1">
      <alignment vertical="center" wrapText="1"/>
    </xf>
    <xf numFmtId="164" fontId="3" fillId="0" borderId="15" xfId="2" applyNumberFormat="1" applyFont="1" applyBorder="1" applyAlignment="1">
      <alignment vertical="center" wrapText="1"/>
    </xf>
    <xf numFmtId="1" fontId="3" fillId="0" borderId="10" xfId="2" applyNumberFormat="1" applyFont="1" applyBorder="1" applyAlignment="1">
      <alignment vertical="center" wrapText="1"/>
    </xf>
    <xf numFmtId="1" fontId="3" fillId="0" borderId="10" xfId="0" applyNumberFormat="1" applyFont="1" applyBorder="1"/>
    <xf numFmtId="165" fontId="14" fillId="0" borderId="16" xfId="2" applyNumberFormat="1" applyFont="1" applyBorder="1"/>
    <xf numFmtId="180" fontId="3" fillId="0" borderId="6" xfId="0" applyNumberFormat="1" applyFont="1" applyBorder="1" applyAlignment="1">
      <alignment horizontal="center" vertical="center" wrapText="1"/>
    </xf>
    <xf numFmtId="165" fontId="3" fillId="0" borderId="3" xfId="2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/>
    <xf numFmtId="1" fontId="3" fillId="0" borderId="0" xfId="0" applyNumberFormat="1" applyFont="1"/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165" fontId="3" fillId="0" borderId="16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</cellXfs>
  <cellStyles count="48">
    <cellStyle name="$" xfId="3" xr:uid="{00000000-0005-0000-0000-000000000000}"/>
    <cellStyle name="$_CCA-Request_H11bps" xfId="4" xr:uid="{00000000-0005-0000-0000-000001000000}"/>
    <cellStyle name="$_CCA-Request_H11bps July 9" xfId="5" xr:uid="{00000000-0005-0000-0000-000002000000}"/>
    <cellStyle name="$comma" xfId="6" xr:uid="{00000000-0005-0000-0000-000003000000}"/>
    <cellStyle name="_Comma" xfId="7" xr:uid="{00000000-0005-0000-0000-000004000000}"/>
    <cellStyle name="_Currency" xfId="8" xr:uid="{00000000-0005-0000-0000-000005000000}"/>
    <cellStyle name="_CurrencySpace" xfId="9" xr:uid="{00000000-0005-0000-0000-000006000000}"/>
    <cellStyle name="_Multiple" xfId="10" xr:uid="{00000000-0005-0000-0000-000007000000}"/>
    <cellStyle name="_MultipleSpace" xfId="11" xr:uid="{00000000-0005-0000-0000-000008000000}"/>
    <cellStyle name="_Percent" xfId="12" xr:uid="{00000000-0005-0000-0000-000009000000}"/>
    <cellStyle name="_PercentSpace" xfId="13" xr:uid="{00000000-0005-0000-0000-00000A000000}"/>
    <cellStyle name="_PercentSpace_AR Analysis 061207" xfId="14" xr:uid="{00000000-0005-0000-0000-00000B000000}"/>
    <cellStyle name="_PercentSpace_RMDx BP050513a 051212a" xfId="15" xr:uid="{00000000-0005-0000-0000-00000C000000}"/>
    <cellStyle name="Comma" xfId="1" builtinId="3"/>
    <cellStyle name="Comma 2" xfId="16" xr:uid="{00000000-0005-0000-0000-00000E000000}"/>
    <cellStyle name="comma zerodec" xfId="17" xr:uid="{00000000-0005-0000-0000-00000F000000}"/>
    <cellStyle name="Currency" xfId="2" builtinId="4"/>
    <cellStyle name="Currency 2" xfId="18" xr:uid="{00000000-0005-0000-0000-000011000000}"/>
    <cellStyle name="Currency1" xfId="19" xr:uid="{00000000-0005-0000-0000-000012000000}"/>
    <cellStyle name="Dollar (zero dec)" xfId="20" xr:uid="{00000000-0005-0000-0000-000013000000}"/>
    <cellStyle name="Grey" xfId="21" xr:uid="{00000000-0005-0000-0000-000014000000}"/>
    <cellStyle name="Header1" xfId="22" xr:uid="{00000000-0005-0000-0000-000015000000}"/>
    <cellStyle name="Header2" xfId="23" xr:uid="{00000000-0005-0000-0000-000016000000}"/>
    <cellStyle name="Input [yellow]" xfId="24" xr:uid="{00000000-0005-0000-0000-000017000000}"/>
    <cellStyle name="multiple" xfId="25" xr:uid="{00000000-0005-0000-0000-000018000000}"/>
    <cellStyle name="Normal" xfId="0" builtinId="0"/>
    <cellStyle name="Normal - Style1" xfId="26" xr:uid="{00000000-0005-0000-0000-00001A000000}"/>
    <cellStyle name="Normal 2" xfId="27" xr:uid="{00000000-0005-0000-0000-00001B000000}"/>
    <cellStyle name="Normal 3" xfId="28" xr:uid="{00000000-0005-0000-0000-00001C000000}"/>
    <cellStyle name="Number" xfId="29" xr:uid="{00000000-0005-0000-0000-00001D000000}"/>
    <cellStyle name="OH01" xfId="30" xr:uid="{00000000-0005-0000-0000-00001E000000}"/>
    <cellStyle name="OHnplode" xfId="31" xr:uid="{00000000-0005-0000-0000-00001F000000}"/>
    <cellStyle name="Percent" xfId="47" builtinId="5"/>
    <cellStyle name="Percent [2]" xfId="32" xr:uid="{00000000-0005-0000-0000-000021000000}"/>
    <cellStyle name="Percent 2" xfId="33" xr:uid="{00000000-0005-0000-0000-000022000000}"/>
    <cellStyle name="PSChar" xfId="34" xr:uid="{00000000-0005-0000-0000-000023000000}"/>
    <cellStyle name="PSDate" xfId="35" xr:uid="{00000000-0005-0000-0000-000024000000}"/>
    <cellStyle name="PSDec" xfId="36" xr:uid="{00000000-0005-0000-0000-000025000000}"/>
    <cellStyle name="PSHeading" xfId="37" xr:uid="{00000000-0005-0000-0000-000026000000}"/>
    <cellStyle name="PSInt" xfId="38" xr:uid="{00000000-0005-0000-0000-000027000000}"/>
    <cellStyle name="PSSpacer" xfId="39" xr:uid="{00000000-0005-0000-0000-000028000000}"/>
    <cellStyle name="ShOut" xfId="40" xr:uid="{00000000-0005-0000-0000-000029000000}"/>
    <cellStyle name="Style 1" xfId="41" xr:uid="{00000000-0005-0000-0000-00002A000000}"/>
    <cellStyle name="Style 2" xfId="42" xr:uid="{00000000-0005-0000-0000-00002B000000}"/>
    <cellStyle name="Style 3" xfId="43" xr:uid="{00000000-0005-0000-0000-00002C000000}"/>
    <cellStyle name="x" xfId="44" xr:uid="{00000000-0005-0000-0000-00002D000000}"/>
    <cellStyle name="x_CCA-Request_H11bps" xfId="45" xr:uid="{00000000-0005-0000-0000-00002E000000}"/>
    <cellStyle name="x_CCA-Request_H11bps July 9" xfId="46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zoomScaleNormal="100" workbookViewId="0">
      <selection activeCell="H11" sqref="H11:H12"/>
    </sheetView>
  </sheetViews>
  <sheetFormatPr defaultRowHeight="15" x14ac:dyDescent="0.25"/>
  <cols>
    <col min="1" max="1" width="45.7109375" bestFit="1" customWidth="1"/>
    <col min="2" max="2" width="39.7109375" customWidth="1"/>
    <col min="3" max="3" width="10.140625" bestFit="1" customWidth="1"/>
    <col min="4" max="4" width="8.28515625" bestFit="1" customWidth="1"/>
    <col min="5" max="5" width="5.42578125" bestFit="1" customWidth="1"/>
    <col min="6" max="6" width="10.7109375" bestFit="1" customWidth="1"/>
  </cols>
  <sheetData>
    <row r="1" spans="1:8" s="6" customFormat="1" ht="12" x14ac:dyDescent="0.2">
      <c r="A1" s="34" t="s">
        <v>0</v>
      </c>
      <c r="D1" s="32"/>
      <c r="E1" s="33"/>
    </row>
    <row r="2" spans="1:8" s="6" customFormat="1" ht="12" x14ac:dyDescent="0.2"/>
    <row r="3" spans="1:8" s="6" customFormat="1" x14ac:dyDescent="0.25">
      <c r="C3" s="99">
        <v>2024</v>
      </c>
      <c r="D3" s="100"/>
      <c r="E3" s="100"/>
      <c r="F3" s="100"/>
    </row>
    <row r="4" spans="1:8" s="28" customFormat="1" ht="36" x14ac:dyDescent="0.2">
      <c r="A4" s="31" t="s">
        <v>1</v>
      </c>
      <c r="B4" s="31" t="s">
        <v>1</v>
      </c>
      <c r="C4" s="29" t="s">
        <v>2</v>
      </c>
      <c r="D4" s="59" t="s">
        <v>3</v>
      </c>
      <c r="E4" s="59"/>
      <c r="F4" s="29" t="s">
        <v>4</v>
      </c>
    </row>
    <row r="5" spans="1:8" s="6" customFormat="1" ht="12" x14ac:dyDescent="0.2">
      <c r="A5" s="24" t="s">
        <v>5</v>
      </c>
      <c r="B5" s="24" t="s">
        <v>5</v>
      </c>
      <c r="C5" s="21">
        <v>1135915.4154966946</v>
      </c>
      <c r="D5" s="25">
        <v>3.1716000000000002</v>
      </c>
      <c r="E5" s="25" t="s">
        <v>6</v>
      </c>
      <c r="F5" s="41">
        <v>3602669.3317893171</v>
      </c>
      <c r="G5" s="7"/>
      <c r="H5" s="98"/>
    </row>
    <row r="6" spans="1:8" s="6" customFormat="1" ht="12" x14ac:dyDescent="0.2">
      <c r="A6" s="24" t="s">
        <v>7</v>
      </c>
      <c r="B6" s="24" t="s">
        <v>7</v>
      </c>
      <c r="C6" s="21">
        <v>66408.029105033755</v>
      </c>
      <c r="D6" s="25">
        <v>5.1970999999999998</v>
      </c>
      <c r="E6" s="25" t="s">
        <v>6</v>
      </c>
      <c r="F6" s="41">
        <v>345129.16806177091</v>
      </c>
      <c r="G6" s="7"/>
      <c r="H6" s="98"/>
    </row>
    <row r="7" spans="1:8" s="6" customFormat="1" ht="12" x14ac:dyDescent="0.2">
      <c r="A7" s="24" t="s">
        <v>8</v>
      </c>
      <c r="B7" s="24" t="s">
        <v>8</v>
      </c>
      <c r="C7" s="21">
        <v>686106.7253646187</v>
      </c>
      <c r="D7" s="25">
        <v>2.0255000000000001</v>
      </c>
      <c r="E7" s="25" t="s">
        <v>6</v>
      </c>
      <c r="F7" s="41">
        <v>1389709.1722260353</v>
      </c>
      <c r="G7" s="7"/>
      <c r="H7" s="98"/>
    </row>
    <row r="8" spans="1:8" s="6" customFormat="1" ht="12" x14ac:dyDescent="0.2">
      <c r="A8" s="27" t="s">
        <v>9</v>
      </c>
      <c r="B8" s="27" t="s">
        <v>9</v>
      </c>
      <c r="C8" s="21">
        <v>723.25199999999995</v>
      </c>
      <c r="D8" s="25">
        <v>655.24530000000004</v>
      </c>
      <c r="E8" s="25" t="s">
        <v>10</v>
      </c>
      <c r="F8" s="41">
        <v>473907.47371559998</v>
      </c>
      <c r="G8" s="7"/>
      <c r="H8" s="98"/>
    </row>
    <row r="9" spans="1:8" s="6" customFormat="1" ht="12" hidden="1" x14ac:dyDescent="0.2">
      <c r="A9" s="27" t="s">
        <v>11</v>
      </c>
      <c r="B9" s="27" t="s">
        <v>11</v>
      </c>
      <c r="C9" s="21">
        <v>0</v>
      </c>
      <c r="D9" s="25">
        <v>655.24530000000004</v>
      </c>
      <c r="E9" s="25"/>
      <c r="F9" s="41">
        <v>0</v>
      </c>
      <c r="G9" s="7"/>
      <c r="H9" s="98"/>
    </row>
    <row r="10" spans="1:8" s="6" customFormat="1" ht="12" x14ac:dyDescent="0.2">
      <c r="A10" s="26" t="s">
        <v>12</v>
      </c>
      <c r="B10" s="26" t="s">
        <v>12</v>
      </c>
      <c r="C10" s="21"/>
      <c r="D10" s="25"/>
      <c r="E10" s="25"/>
      <c r="F10" s="41">
        <v>0</v>
      </c>
      <c r="G10" s="7"/>
      <c r="H10" s="98"/>
    </row>
    <row r="11" spans="1:8" s="6" customFormat="1" ht="12" x14ac:dyDescent="0.2">
      <c r="A11" s="24" t="s">
        <v>13</v>
      </c>
      <c r="B11" s="24" t="s">
        <v>14</v>
      </c>
      <c r="C11" s="21">
        <v>11004</v>
      </c>
      <c r="D11" s="22">
        <v>824.28</v>
      </c>
      <c r="E11" s="22" t="s">
        <v>15</v>
      </c>
      <c r="F11" s="41">
        <v>9070377.1199999992</v>
      </c>
      <c r="G11" s="7"/>
      <c r="H11" s="98"/>
    </row>
    <row r="12" spans="1:8" s="6" customFormat="1" ht="12" x14ac:dyDescent="0.2">
      <c r="A12" s="23" t="s">
        <v>16</v>
      </c>
      <c r="B12" s="23" t="s">
        <v>17</v>
      </c>
      <c r="C12" s="21">
        <v>7352.4484304932739</v>
      </c>
      <c r="D12" s="22">
        <v>417.59</v>
      </c>
      <c r="E12" s="22" t="s">
        <v>15</v>
      </c>
      <c r="F12" s="41">
        <v>3070308.9400896858</v>
      </c>
      <c r="G12" s="7"/>
      <c r="H12" s="98"/>
    </row>
    <row r="13" spans="1:8" s="6" customFormat="1" ht="12" x14ac:dyDescent="0.2">
      <c r="A13" s="19" t="s">
        <v>18</v>
      </c>
      <c r="B13" s="19" t="s">
        <v>18</v>
      </c>
      <c r="C13" s="18"/>
      <c r="D13" s="18"/>
      <c r="E13" s="18"/>
      <c r="F13" s="20">
        <f>SUM(F5:F12)</f>
        <v>17952101.205882408</v>
      </c>
      <c r="G13" s="7"/>
    </row>
    <row r="14" spans="1:8" s="6" customFormat="1" ht="36.75" x14ac:dyDescent="0.25">
      <c r="A14" s="17" t="s">
        <v>19</v>
      </c>
      <c r="B14" s="17" t="s">
        <v>20</v>
      </c>
      <c r="C14" s="16"/>
      <c r="D14" s="16"/>
      <c r="E14" s="16"/>
      <c r="F14" s="15">
        <v>67905687.49950166</v>
      </c>
      <c r="G14" s="7"/>
    </row>
    <row r="15" spans="1:8" s="6" customFormat="1" ht="12" x14ac:dyDescent="0.2">
      <c r="A15" s="7"/>
      <c r="B15" s="7"/>
      <c r="F15" s="8"/>
      <c r="G15" s="7"/>
    </row>
    <row r="16" spans="1:8" s="10" customFormat="1" ht="12" x14ac:dyDescent="0.2">
      <c r="A16" s="7" t="s">
        <v>21</v>
      </c>
      <c r="B16" s="14" t="s">
        <v>22</v>
      </c>
      <c r="C16" s="13"/>
      <c r="D16" s="11"/>
      <c r="E16" s="11"/>
      <c r="F16" s="13">
        <f>F14-F13</f>
        <v>49953586.293619253</v>
      </c>
      <c r="G16" s="12"/>
      <c r="H16" s="13"/>
    </row>
    <row r="17" spans="1:7" s="6" customFormat="1" ht="12" x14ac:dyDescent="0.2">
      <c r="A17" s="7" t="s">
        <v>23</v>
      </c>
      <c r="B17" s="7" t="s">
        <v>24</v>
      </c>
      <c r="C17" s="9">
        <v>30463599.909313295</v>
      </c>
      <c r="G17" s="7"/>
    </row>
    <row r="18" spans="1:7" s="6" customFormat="1" ht="12" x14ac:dyDescent="0.2">
      <c r="A18" s="7"/>
      <c r="B18" s="7"/>
      <c r="F18" s="8"/>
      <c r="G18" s="7"/>
    </row>
    <row r="19" spans="1:7" s="1" customFormat="1" ht="12" x14ac:dyDescent="0.2">
      <c r="A19" s="3" t="s">
        <v>25</v>
      </c>
      <c r="B19" s="3" t="s">
        <v>26</v>
      </c>
      <c r="C19" s="2"/>
      <c r="D19" s="5">
        <f>ROUND(F16/C17,4)</f>
        <v>1.6397999999999999</v>
      </c>
      <c r="E19" s="2"/>
      <c r="F19" s="4"/>
      <c r="G19" s="57"/>
    </row>
  </sheetData>
  <mergeCells count="1">
    <mergeCell ref="C3:F3"/>
  </mergeCells>
  <pageMargins left="0.25" right="0.25" top="1.3270833333333301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zoomScaleNormal="100" workbookViewId="0">
      <selection activeCell="B13" sqref="B13"/>
    </sheetView>
  </sheetViews>
  <sheetFormatPr defaultRowHeight="15" x14ac:dyDescent="0.25"/>
  <cols>
    <col min="1" max="1" width="10.28515625" customWidth="1"/>
    <col min="2" max="2" width="57" customWidth="1"/>
    <col min="3" max="3" width="10.42578125" bestFit="1" customWidth="1"/>
    <col min="4" max="4" width="11.140625" bestFit="1" customWidth="1"/>
    <col min="5" max="5" width="19" bestFit="1" customWidth="1"/>
  </cols>
  <sheetData>
    <row r="1" spans="1:5" s="6" customFormat="1" ht="12" x14ac:dyDescent="0.2">
      <c r="A1" s="34" t="s">
        <v>27</v>
      </c>
      <c r="B1" s="34"/>
      <c r="C1" s="33"/>
      <c r="D1" s="33"/>
    </row>
    <row r="2" spans="1:5" s="6" customFormat="1" ht="12" x14ac:dyDescent="0.2"/>
    <row r="3" spans="1:5" s="6" customFormat="1" x14ac:dyDescent="0.25">
      <c r="C3" s="99">
        <v>2023</v>
      </c>
      <c r="D3" s="100"/>
      <c r="E3" s="58">
        <v>2024</v>
      </c>
    </row>
    <row r="4" spans="1:5" s="6" customFormat="1" ht="12" x14ac:dyDescent="0.2">
      <c r="A4" s="6" t="s">
        <v>28</v>
      </c>
      <c r="C4" s="44">
        <v>1.5241592597097016E-2</v>
      </c>
      <c r="D4" s="60"/>
      <c r="E4" s="74"/>
    </row>
    <row r="5" spans="1:5" s="28" customFormat="1" ht="72" x14ac:dyDescent="0.2">
      <c r="A5" s="43" t="s">
        <v>29</v>
      </c>
      <c r="B5" s="43" t="s">
        <v>30</v>
      </c>
      <c r="C5" s="29" t="s">
        <v>31</v>
      </c>
      <c r="D5" s="30" t="s">
        <v>32</v>
      </c>
      <c r="E5" s="75"/>
    </row>
    <row r="6" spans="1:5" s="6" customFormat="1" ht="12" x14ac:dyDescent="0.2">
      <c r="A6" s="40" t="s">
        <v>33</v>
      </c>
      <c r="B6" s="39" t="s">
        <v>34</v>
      </c>
      <c r="C6" s="41">
        <v>120210.46811591153</v>
      </c>
      <c r="D6" s="41">
        <v>1832.198980929044</v>
      </c>
      <c r="E6" s="76"/>
    </row>
    <row r="7" spans="1:5" s="6" customFormat="1" ht="12" x14ac:dyDescent="0.2">
      <c r="A7" s="96" t="s">
        <v>35</v>
      </c>
      <c r="B7" s="39" t="s">
        <v>36</v>
      </c>
      <c r="C7" s="41">
        <v>0</v>
      </c>
      <c r="D7" s="41">
        <v>0</v>
      </c>
      <c r="E7" s="76"/>
    </row>
    <row r="8" spans="1:5" s="6" customFormat="1" ht="12" x14ac:dyDescent="0.2">
      <c r="A8" s="96" t="s">
        <v>37</v>
      </c>
      <c r="B8" s="39" t="s">
        <v>38</v>
      </c>
      <c r="C8" s="41">
        <v>97571.176011103817</v>
      </c>
      <c r="D8" s="41">
        <v>97571.176011103817</v>
      </c>
      <c r="E8" s="76"/>
    </row>
    <row r="9" spans="1:5" s="6" customFormat="1" ht="12" x14ac:dyDescent="0.2">
      <c r="A9" s="96" t="s">
        <v>39</v>
      </c>
      <c r="B9" s="39" t="s">
        <v>40</v>
      </c>
      <c r="C9" s="41">
        <v>29018.393512765131</v>
      </c>
      <c r="D9" s="41">
        <v>29018.393512765131</v>
      </c>
      <c r="E9" s="76"/>
    </row>
    <row r="10" spans="1:5" s="6" customFormat="1" ht="12" x14ac:dyDescent="0.2">
      <c r="A10" s="96" t="s">
        <v>41</v>
      </c>
      <c r="B10" s="39" t="s">
        <v>42</v>
      </c>
      <c r="C10" s="41">
        <v>472881.08423146908</v>
      </c>
      <c r="D10" s="41">
        <v>7207.46083272957</v>
      </c>
      <c r="E10" s="76"/>
    </row>
    <row r="11" spans="1:5" s="6" customFormat="1" ht="12" x14ac:dyDescent="0.2">
      <c r="A11" s="96" t="s">
        <v>43</v>
      </c>
      <c r="B11" s="39" t="s">
        <v>44</v>
      </c>
      <c r="C11" s="41">
        <v>106303.11357156462</v>
      </c>
      <c r="D11" s="41">
        <v>106303.11357156462</v>
      </c>
      <c r="E11" s="76"/>
    </row>
    <row r="12" spans="1:5" s="6" customFormat="1" ht="12" x14ac:dyDescent="0.2">
      <c r="A12" s="96" t="s">
        <v>45</v>
      </c>
      <c r="B12" s="39" t="s">
        <v>46</v>
      </c>
      <c r="C12" s="41">
        <v>232358.89597623146</v>
      </c>
      <c r="D12" s="41">
        <v>232358.89597623146</v>
      </c>
      <c r="E12" s="76"/>
    </row>
    <row r="13" spans="1:5" s="6" customFormat="1" ht="12" x14ac:dyDescent="0.2">
      <c r="A13" s="96" t="s">
        <v>47</v>
      </c>
      <c r="B13" s="39" t="s">
        <v>48</v>
      </c>
      <c r="C13" s="41">
        <v>5295543.1325745061</v>
      </c>
      <c r="D13" s="41">
        <v>80712.511007055538</v>
      </c>
      <c r="E13" s="76"/>
    </row>
    <row r="14" spans="1:5" s="6" customFormat="1" ht="12" x14ac:dyDescent="0.2">
      <c r="A14" s="97"/>
      <c r="B14" s="43" t="s">
        <v>49</v>
      </c>
      <c r="C14" s="41"/>
      <c r="D14" s="41"/>
      <c r="E14" s="77"/>
    </row>
    <row r="15" spans="1:5" s="6" customFormat="1" x14ac:dyDescent="0.25">
      <c r="A15" s="40" t="s">
        <v>50</v>
      </c>
      <c r="B15" s="39" t="s">
        <v>51</v>
      </c>
      <c r="C15" s="41">
        <v>17573471.714680672</v>
      </c>
      <c r="D15" s="41">
        <v>267847.69639177073</v>
      </c>
      <c r="E15" s="78"/>
    </row>
    <row r="16" spans="1:5" s="6" customFormat="1" ht="12" x14ac:dyDescent="0.2">
      <c r="A16" s="40" t="s">
        <v>52</v>
      </c>
      <c r="B16" s="39" t="s">
        <v>53</v>
      </c>
      <c r="C16" s="41">
        <v>17590593.737287331</v>
      </c>
      <c r="D16" s="41">
        <v>268108.6632847797</v>
      </c>
      <c r="E16" s="77"/>
    </row>
    <row r="17" spans="1:7" s="10" customFormat="1" ht="12" x14ac:dyDescent="0.2">
      <c r="A17" s="40" t="s">
        <v>54</v>
      </c>
      <c r="B17" s="39" t="s">
        <v>55</v>
      </c>
      <c r="C17" s="41">
        <v>11989621.57003713</v>
      </c>
      <c r="D17" s="41">
        <v>182740.92736387262</v>
      </c>
      <c r="E17" s="79"/>
      <c r="F17" s="13"/>
      <c r="G17" s="13"/>
    </row>
    <row r="18" spans="1:7" s="6" customFormat="1" ht="12" x14ac:dyDescent="0.2">
      <c r="A18" s="40" t="s">
        <v>56</v>
      </c>
      <c r="B18" s="39" t="s">
        <v>57</v>
      </c>
      <c r="C18" s="41">
        <v>304466.60595421819</v>
      </c>
      <c r="D18" s="41">
        <v>4640.5559673750658</v>
      </c>
      <c r="E18" s="80"/>
    </row>
    <row r="19" spans="1:7" s="6" customFormat="1" ht="12" x14ac:dyDescent="0.2">
      <c r="A19" s="40" t="s">
        <v>58</v>
      </c>
      <c r="B19" s="39" t="s">
        <v>59</v>
      </c>
      <c r="C19" s="41">
        <v>2664943.3725975673</v>
      </c>
      <c r="D19" s="41">
        <v>40617.981179465838</v>
      </c>
      <c r="E19" s="81"/>
    </row>
    <row r="20" spans="1:7" s="6" customFormat="1" ht="12" x14ac:dyDescent="0.2">
      <c r="A20" s="40" t="s">
        <v>60</v>
      </c>
      <c r="B20" s="39"/>
      <c r="C20" s="49"/>
      <c r="D20" s="61"/>
      <c r="E20" s="42"/>
    </row>
    <row r="21" spans="1:7" s="6" customFormat="1" ht="12" x14ac:dyDescent="0.2">
      <c r="A21" s="40"/>
      <c r="B21" s="39"/>
      <c r="C21" s="62"/>
      <c r="D21" s="63"/>
      <c r="E21" s="42"/>
    </row>
    <row r="22" spans="1:7" s="6" customFormat="1" ht="12" x14ac:dyDescent="0.2">
      <c r="A22" s="40"/>
      <c r="B22" s="36" t="s">
        <v>61</v>
      </c>
      <c r="C22" s="62"/>
      <c r="D22" s="63"/>
      <c r="E22" s="72">
        <v>5.3661830575936549E-2</v>
      </c>
    </row>
    <row r="23" spans="1:7" s="1" customFormat="1" ht="12" x14ac:dyDescent="0.2">
      <c r="B23" s="36" t="s">
        <v>62</v>
      </c>
      <c r="C23" s="57"/>
      <c r="D23" s="64">
        <f>SUM(D6:D19)</f>
        <v>1318959.574079643</v>
      </c>
      <c r="E23" s="67">
        <f>$D23*(1+E22)</f>
        <v>1389737.3592804144</v>
      </c>
    </row>
    <row r="24" spans="1:7" s="1" customFormat="1" ht="12" x14ac:dyDescent="0.2">
      <c r="B24" s="36" t="s">
        <v>63</v>
      </c>
      <c r="C24" s="57"/>
      <c r="D24" s="65">
        <v>683547.2515187544</v>
      </c>
      <c r="E24" s="68">
        <v>686106.7253646187</v>
      </c>
    </row>
    <row r="25" spans="1:7" x14ac:dyDescent="0.25">
      <c r="A25" s="37"/>
      <c r="B25" s="36" t="s">
        <v>64</v>
      </c>
      <c r="C25" s="66"/>
      <c r="D25" s="70">
        <f>ROUND(D23/D24,4)</f>
        <v>1.9296</v>
      </c>
      <c r="E25" s="69">
        <f>E23/E24</f>
        <v>2.0255410826090712</v>
      </c>
    </row>
  </sheetData>
  <mergeCells count="1">
    <mergeCell ref="C3:D3"/>
  </mergeCells>
  <pageMargins left="0.25" right="0.25" top="1.3270833333333301" bottom="0.75" header="0.3" footer="0.3"/>
  <pageSetup paperSize="17" orientation="landscape" r:id="rId1"/>
  <ignoredErrors>
    <ignoredError sqref="A6:A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9"/>
  <sheetViews>
    <sheetView zoomScaleNormal="100" workbookViewId="0">
      <selection activeCell="I20" sqref="I20"/>
    </sheetView>
  </sheetViews>
  <sheetFormatPr defaultColWidth="8.85546875" defaultRowHeight="12" x14ac:dyDescent="0.2"/>
  <cols>
    <col min="1" max="1" width="6.28515625" style="35" customWidth="1"/>
    <col min="2" max="2" width="51.85546875" style="35" customWidth="1"/>
    <col min="3" max="3" width="12" style="35" bestFit="1" customWidth="1"/>
    <col min="4" max="4" width="12.140625" style="35" bestFit="1" customWidth="1"/>
    <col min="5" max="5" width="9.85546875" style="35" bestFit="1" customWidth="1"/>
    <col min="6" max="16384" width="8.85546875" style="35"/>
  </cols>
  <sheetData>
    <row r="1" spans="1:4" s="6" customFormat="1" x14ac:dyDescent="0.2">
      <c r="A1" s="34" t="s">
        <v>65</v>
      </c>
      <c r="B1" s="34"/>
      <c r="C1" s="33"/>
      <c r="D1" s="33"/>
    </row>
    <row r="2" spans="1:4" s="6" customFormat="1" x14ac:dyDescent="0.2"/>
    <row r="3" spans="1:4" s="6" customFormat="1" x14ac:dyDescent="0.2">
      <c r="C3" s="99">
        <v>2023</v>
      </c>
      <c r="D3" s="101"/>
    </row>
    <row r="4" spans="1:4" s="28" customFormat="1" ht="24" x14ac:dyDescent="0.2">
      <c r="A4" s="6"/>
      <c r="B4" s="6"/>
      <c r="C4" s="56" t="s">
        <v>66</v>
      </c>
      <c r="D4" s="55" t="s">
        <v>67</v>
      </c>
    </row>
    <row r="5" spans="1:4" s="6" customFormat="1" x14ac:dyDescent="0.2">
      <c r="B5" s="6" t="s">
        <v>68</v>
      </c>
      <c r="C5" s="53">
        <v>203280305.51405093</v>
      </c>
      <c r="D5" s="54">
        <v>203280305.51405093</v>
      </c>
    </row>
    <row r="6" spans="1:4" s="6" customFormat="1" x14ac:dyDescent="0.2">
      <c r="B6" s="6" t="s">
        <v>69</v>
      </c>
      <c r="C6" s="53">
        <v>86959404.179838389</v>
      </c>
      <c r="D6" s="52"/>
    </row>
    <row r="7" spans="1:4" s="6" customFormat="1" x14ac:dyDescent="0.2">
      <c r="B7" s="6" t="s">
        <v>70</v>
      </c>
      <c r="C7" s="53">
        <v>97333863.42886515</v>
      </c>
      <c r="D7" s="51"/>
    </row>
    <row r="8" spans="1:4" s="6" customFormat="1" x14ac:dyDescent="0.2">
      <c r="B8" s="6" t="s">
        <v>71</v>
      </c>
      <c r="C8" s="71"/>
      <c r="D8" s="93">
        <f>D5/SUM(C5:C7)</f>
        <v>0.5244947530250389</v>
      </c>
    </row>
    <row r="9" spans="1:4" s="6" customFormat="1" x14ac:dyDescent="0.2">
      <c r="A9" s="34"/>
      <c r="B9" s="1" t="s">
        <v>72</v>
      </c>
      <c r="C9" s="94"/>
      <c r="D9" s="95"/>
    </row>
    <row r="10" spans="1:4" s="6" customFormat="1" x14ac:dyDescent="0.2">
      <c r="A10" s="34" t="s">
        <v>73</v>
      </c>
      <c r="B10" s="6" t="s">
        <v>74</v>
      </c>
      <c r="C10" s="50">
        <v>290239709.69388926</v>
      </c>
      <c r="D10" s="102">
        <v>203280305.51405093</v>
      </c>
    </row>
    <row r="11" spans="1:4" s="6" customFormat="1" x14ac:dyDescent="0.2">
      <c r="A11" s="34" t="s">
        <v>75</v>
      </c>
      <c r="B11" s="6" t="s">
        <v>76</v>
      </c>
      <c r="C11" s="50">
        <v>136350800.99522918</v>
      </c>
      <c r="D11" s="103"/>
    </row>
    <row r="12" spans="1:4" s="6" customFormat="1" x14ac:dyDescent="0.2">
      <c r="A12" s="34" t="s">
        <v>77</v>
      </c>
      <c r="B12" s="6" t="s">
        <v>78</v>
      </c>
      <c r="C12" s="50">
        <v>177887774.9111059</v>
      </c>
      <c r="D12" s="41">
        <v>93301204.568174198</v>
      </c>
    </row>
    <row r="13" spans="1:4" s="6" customFormat="1" x14ac:dyDescent="0.2">
      <c r="A13" s="34" t="s">
        <v>79</v>
      </c>
      <c r="B13" s="6" t="s">
        <v>80</v>
      </c>
      <c r="C13" s="50">
        <v>461417512.51684433</v>
      </c>
      <c r="D13" s="41">
        <v>242011064.26895007</v>
      </c>
    </row>
    <row r="14" spans="1:4" s="6" customFormat="1" x14ac:dyDescent="0.2">
      <c r="A14" s="34" t="s">
        <v>81</v>
      </c>
      <c r="B14" s="6" t="s">
        <v>82</v>
      </c>
      <c r="C14" s="50">
        <v>53710476.284571722</v>
      </c>
      <c r="D14" s="41">
        <v>28170862.993733656</v>
      </c>
    </row>
    <row r="15" spans="1:4" s="10" customFormat="1" x14ac:dyDescent="0.2">
      <c r="A15" s="34" t="s">
        <v>83</v>
      </c>
      <c r="B15" s="6" t="s">
        <v>84</v>
      </c>
      <c r="C15" s="50">
        <v>241644265.92328733</v>
      </c>
      <c r="D15" s="41">
        <v>126741149.57535142</v>
      </c>
    </row>
    <row r="16" spans="1:4" s="6" customFormat="1" x14ac:dyDescent="0.2">
      <c r="A16" s="34"/>
      <c r="B16" s="1" t="s">
        <v>85</v>
      </c>
      <c r="C16" s="50">
        <v>11805407.381171068</v>
      </c>
      <c r="D16" s="41">
        <v>0</v>
      </c>
    </row>
    <row r="17" spans="1:4" s="6" customFormat="1" x14ac:dyDescent="0.2">
      <c r="A17" s="34" t="s">
        <v>86</v>
      </c>
      <c r="B17" s="6" t="s">
        <v>87</v>
      </c>
      <c r="C17" s="50">
        <v>354183711.92215312</v>
      </c>
      <c r="D17" s="41">
        <v>185767498.51010123</v>
      </c>
    </row>
    <row r="18" spans="1:4" s="1" customFormat="1" x14ac:dyDescent="0.2">
      <c r="A18" s="34"/>
      <c r="B18" s="1" t="s">
        <v>88</v>
      </c>
      <c r="C18" s="50">
        <v>1727239659.628252</v>
      </c>
      <c r="D18" s="41">
        <v>879272085.43036139</v>
      </c>
    </row>
    <row r="19" spans="1:4" s="1" customFormat="1" x14ac:dyDescent="0.2">
      <c r="A19" s="34"/>
      <c r="C19" s="38"/>
      <c r="D19" s="82"/>
    </row>
    <row r="20" spans="1:4" s="1" customFormat="1" x14ac:dyDescent="0.2">
      <c r="A20" s="34"/>
      <c r="C20" s="90">
        <v>2023</v>
      </c>
      <c r="D20" s="91">
        <v>2024</v>
      </c>
    </row>
    <row r="21" spans="1:4" x14ac:dyDescent="0.2">
      <c r="A21" s="6"/>
      <c r="B21" s="34" t="s">
        <v>61</v>
      </c>
      <c r="C21" s="84"/>
      <c r="D21" s="83">
        <f>Tab2of3!E22</f>
        <v>5.3661830575936549E-2</v>
      </c>
    </row>
    <row r="22" spans="1:4" x14ac:dyDescent="0.2">
      <c r="A22" s="6"/>
      <c r="B22" s="6"/>
      <c r="C22" s="84"/>
      <c r="D22" s="83"/>
    </row>
    <row r="23" spans="1:4" x14ac:dyDescent="0.2">
      <c r="A23" s="6"/>
      <c r="B23" s="48" t="s">
        <v>89</v>
      </c>
      <c r="C23" s="85"/>
      <c r="D23" s="86"/>
    </row>
    <row r="24" spans="1:4" x14ac:dyDescent="0.2">
      <c r="A24" s="6"/>
      <c r="B24" s="46" t="s">
        <v>90</v>
      </c>
      <c r="C24" s="73">
        <f>$D18</f>
        <v>879272085.43036139</v>
      </c>
      <c r="D24" s="92">
        <f>(1+D21)*D18</f>
        <v>926455435.10887599</v>
      </c>
    </row>
    <row r="25" spans="1:4" x14ac:dyDescent="0.2">
      <c r="A25" s="6"/>
      <c r="B25" s="47" t="s">
        <v>91</v>
      </c>
      <c r="C25" s="85">
        <v>30016.286982472244</v>
      </c>
      <c r="D25" s="87"/>
    </row>
    <row r="26" spans="1:4" ht="14.25" x14ac:dyDescent="0.2">
      <c r="A26" s="6"/>
      <c r="B26" s="47" t="s">
        <v>92</v>
      </c>
      <c r="C26" s="88">
        <v>87809.227034442243</v>
      </c>
      <c r="D26" s="87"/>
    </row>
    <row r="27" spans="1:4" x14ac:dyDescent="0.2">
      <c r="A27" s="6"/>
      <c r="B27" s="46" t="s">
        <v>93</v>
      </c>
      <c r="C27" s="85">
        <f>SUM(C25:C26)</f>
        <v>117825.51401691449</v>
      </c>
      <c r="D27" s="85">
        <f>C27</f>
        <v>117825.51401691449</v>
      </c>
    </row>
    <row r="28" spans="1:4" x14ac:dyDescent="0.2">
      <c r="A28" s="6"/>
      <c r="B28" s="6"/>
      <c r="C28" s="85"/>
      <c r="D28" s="87"/>
    </row>
    <row r="29" spans="1:4" x14ac:dyDescent="0.2">
      <c r="A29" s="6"/>
      <c r="B29" s="45" t="s">
        <v>94</v>
      </c>
      <c r="C29" s="89">
        <f>C24/C27/12</f>
        <v>621.87442505317449</v>
      </c>
      <c r="D29" s="89">
        <f t="shared" ref="D29" si="0">D24/D27/12</f>
        <v>655.24534508988597</v>
      </c>
    </row>
  </sheetData>
  <mergeCells count="2">
    <mergeCell ref="C3:D3"/>
    <mergeCell ref="D10:D11"/>
  </mergeCells>
  <pageMargins left="0.25" right="0.25" top="1.3270833333333301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2023-08-17T04:00:00+00:00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72048c76357f7c6e154ec10a951fc50f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d3e6a51955c0801646648d1fa7a77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95707-17A3-4AA8-ABB9-F756D42853DE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1f5e108a-442b-424d-88d6-fdac133e65d6"/>
    <ds:schemaRef ds:uri="http://purl.org/dc/elements/1.1/"/>
    <ds:schemaRef ds:uri="7e651a3a-8d05-4ee0-9344-b668032e30e0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0177350-A784-457F-8C3C-3A95CC9C6B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B1FAB-701D-431B-A8CF-C3098D22E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Tab1of3</vt:lpstr>
      <vt:lpstr>Tab2of3</vt:lpstr>
      <vt:lpstr>Tab3of3</vt:lpstr>
      <vt:lpstr>Tab1of3!Print_Area</vt:lpstr>
      <vt:lpstr>Tab2of3!Print_Area</vt:lpstr>
      <vt:lpstr>Tab3of3!Print_Area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Susan</dc:creator>
  <cp:keywords/>
  <dc:description/>
  <cp:lastModifiedBy>LEE Julie(Qiu Ling)</cp:lastModifiedBy>
  <cp:revision/>
  <cp:lastPrinted>2023-08-15T13:28:37Z</cp:lastPrinted>
  <dcterms:created xsi:type="dcterms:W3CDTF">2017-03-09T15:13:10Z</dcterms:created>
  <dcterms:modified xsi:type="dcterms:W3CDTF">2023-08-15T13:28:42Z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