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bridge.sharepoint.com/teams/MohwaksoftheBayofQuinteMBQCommunityExpansionProject/Shared Documents/Interrogatory Responses/"/>
    </mc:Choice>
  </mc:AlternateContent>
  <xr:revisionPtr revIDLastSave="0" documentId="13_ncr:1_{23E5107B-1A38-421D-A0DB-2E26AC97B369}" xr6:coauthVersionLast="47" xr6:coauthVersionMax="47" xr10:uidLastSave="{00000000-0000-0000-0000-000000000000}"/>
  <bookViews>
    <workbookView xWindow="-28920" yWindow="-120" windowWidth="29040" windowHeight="15840" firstSheet="4" activeTab="4" xr2:uid="{77380A63-7CA5-49CE-BEB1-D427DC83463A}"/>
  </bookViews>
  <sheets>
    <sheet name="Figure 1" sheetId="9" r:id="rId1"/>
    <sheet name="Price Comparison Table 1" sheetId="8" r:id="rId2"/>
    <sheet name="Figure 2" sheetId="10" r:id="rId3"/>
    <sheet name="Price Comparison Table 2" sheetId="11" r:id="rId4"/>
    <sheet name="Conversions" sheetId="2" r:id="rId5"/>
    <sheet name="Natural Gas Price ($ per m3)" sheetId="4" r:id="rId6"/>
    <sheet name="Oil Assumptions ($ per L)" sheetId="5" r:id="rId7"/>
    <sheet name="Electricity Price ($ per kWh)" sheetId="6" r:id="rId8"/>
    <sheet name="Propane Price ($ per L)" sheetId="7" r:id="rId9"/>
  </sheets>
  <definedNames>
    <definedName name="_xlnm.Print_Area" localSheetId="4">Conversions!$A$1:$M$30</definedName>
    <definedName name="_xlnm.Print_Area" localSheetId="1">'Price Comparison Table 1'!$A$1:$M$28</definedName>
    <definedName name="_xlnm.Print_Area" localSheetId="3">'Price Comparison Table 2'!$A$1:$M$28</definedName>
    <definedName name="_xlnm.Print_Area" localSheetId="8">'Propane Price ($ per L)'!$A$1:$J$60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6" l="1"/>
  <c r="G25" i="6"/>
  <c r="H10" i="11"/>
  <c r="H6" i="11" s="1"/>
  <c r="F10" i="11"/>
  <c r="E10" i="11"/>
  <c r="F8" i="11"/>
  <c r="F12" i="11" s="1"/>
  <c r="F13" i="11" s="1"/>
  <c r="E8" i="11"/>
  <c r="H7" i="11"/>
  <c r="G7" i="11"/>
  <c r="F7" i="11"/>
  <c r="F6" i="11"/>
  <c r="E6" i="11"/>
  <c r="H7" i="8"/>
  <c r="G7" i="8"/>
  <c r="F7" i="8"/>
  <c r="E15" i="5"/>
  <c r="C19" i="5" s="1"/>
  <c r="H8" i="11" l="1"/>
  <c r="H12" i="11" s="1"/>
  <c r="H13" i="11" s="1"/>
  <c r="F15" i="5"/>
  <c r="F10" i="8"/>
  <c r="F6" i="8" s="1"/>
  <c r="E6" i="5" l="1"/>
  <c r="F6" i="5" s="1"/>
  <c r="D7" i="7"/>
  <c r="C7" i="7" s="1"/>
  <c r="G7" i="7" s="1"/>
  <c r="C46" i="7"/>
  <c r="D8" i="7" l="1"/>
  <c r="D9" i="7" l="1"/>
  <c r="C8" i="7"/>
  <c r="G8" i="7" s="1"/>
  <c r="C9" i="7" l="1"/>
  <c r="G9" i="7" s="1"/>
  <c r="D10" i="7"/>
  <c r="D11" i="7" l="1"/>
  <c r="C10" i="7"/>
  <c r="G10" i="7" s="1"/>
  <c r="D12" i="7" l="1"/>
  <c r="C11" i="7"/>
  <c r="G11" i="7" s="1"/>
  <c r="C12" i="7" l="1"/>
  <c r="G12" i="7" s="1"/>
  <c r="D13" i="7"/>
  <c r="D14" i="7" l="1"/>
  <c r="C13" i="7"/>
  <c r="G13" i="7" s="1"/>
  <c r="C14" i="7" l="1"/>
  <c r="G14" i="7" s="1"/>
  <c r="D15" i="7"/>
  <c r="C15" i="7" l="1"/>
  <c r="G15" i="7" s="1"/>
  <c r="D16" i="7"/>
  <c r="D17" i="7" l="1"/>
  <c r="C16" i="7"/>
  <c r="G16" i="7" s="1"/>
  <c r="C17" i="7" l="1"/>
  <c r="G17" i="7" s="1"/>
  <c r="D18" i="7"/>
  <c r="D19" i="7" l="1"/>
  <c r="C18" i="7"/>
  <c r="G18" i="7" s="1"/>
  <c r="D20" i="7" l="1"/>
  <c r="C19" i="7"/>
  <c r="G19" i="7" s="1"/>
  <c r="C20" i="7" l="1"/>
  <c r="G20" i="7" s="1"/>
  <c r="D21" i="7"/>
  <c r="D22" i="7" l="1"/>
  <c r="C21" i="7"/>
  <c r="G21" i="7" s="1"/>
  <c r="C22" i="7" l="1"/>
  <c r="G22" i="7" s="1"/>
  <c r="D23" i="7"/>
  <c r="C23" i="7" l="1"/>
  <c r="G23" i="7" s="1"/>
  <c r="D24" i="7"/>
  <c r="D25" i="7" l="1"/>
  <c r="C24" i="7"/>
  <c r="G24" i="7" s="1"/>
  <c r="C25" i="7" l="1"/>
  <c r="G25" i="7" s="1"/>
  <c r="D26" i="7"/>
  <c r="D27" i="7" l="1"/>
  <c r="C26" i="7"/>
  <c r="G26" i="7" s="1"/>
  <c r="D28" i="7" l="1"/>
  <c r="C27" i="7"/>
  <c r="G27" i="7" s="1"/>
  <c r="C28" i="7" l="1"/>
  <c r="G28" i="7" s="1"/>
  <c r="D29" i="7"/>
  <c r="D30" i="7" l="1"/>
  <c r="C29" i="7"/>
  <c r="G29" i="7" s="1"/>
  <c r="C30" i="7" l="1"/>
  <c r="G30" i="7" s="1"/>
  <c r="D31" i="7"/>
  <c r="C31" i="7" l="1"/>
  <c r="G31" i="7" s="1"/>
  <c r="D32" i="7"/>
  <c r="D33" i="7" l="1"/>
  <c r="C32" i="7"/>
  <c r="G32" i="7" s="1"/>
  <c r="C33" i="7" l="1"/>
  <c r="G33" i="7" s="1"/>
  <c r="D34" i="7"/>
  <c r="D35" i="7" l="1"/>
  <c r="C34" i="7"/>
  <c r="G34" i="7" s="1"/>
  <c r="D36" i="7" l="1"/>
  <c r="C35" i="7"/>
  <c r="G35" i="7" s="1"/>
  <c r="C36" i="7" l="1"/>
  <c r="G36" i="7" s="1"/>
  <c r="D37" i="7"/>
  <c r="D38" i="7" l="1"/>
  <c r="C37" i="7"/>
  <c r="G37" i="7" s="1"/>
  <c r="C38" i="7" l="1"/>
  <c r="G38" i="7" s="1"/>
  <c r="D39" i="7"/>
  <c r="C39" i="7" l="1"/>
  <c r="G39" i="7" s="1"/>
  <c r="D40" i="7"/>
  <c r="C43" i="7" l="1"/>
  <c r="C45" i="7" s="1"/>
  <c r="C47" i="7" s="1"/>
  <c r="C48" i="7" s="1"/>
  <c r="C50" i="7" s="1"/>
  <c r="C51" i="7" s="1"/>
  <c r="C40" i="7"/>
  <c r="G40" i="7" s="1"/>
  <c r="H10" i="8" l="1"/>
  <c r="H6" i="8" s="1"/>
  <c r="G16" i="6"/>
  <c r="G15" i="6"/>
  <c r="G13" i="6"/>
  <c r="C14" i="6"/>
  <c r="C15" i="6" s="1"/>
  <c r="G26" i="6" s="1"/>
  <c r="G10" i="11" s="1"/>
  <c r="C2" i="6"/>
  <c r="E14" i="5"/>
  <c r="F14" i="5" s="1"/>
  <c r="E13" i="5"/>
  <c r="F13" i="5" s="1"/>
  <c r="F12" i="5"/>
  <c r="E12" i="5"/>
  <c r="E11" i="5"/>
  <c r="F11" i="5" s="1"/>
  <c r="E10" i="5"/>
  <c r="F10" i="5" s="1"/>
  <c r="E9" i="5"/>
  <c r="F9" i="5" s="1"/>
  <c r="E8" i="5"/>
  <c r="F8" i="5" s="1"/>
  <c r="E7" i="5"/>
  <c r="F7" i="5" s="1"/>
  <c r="E20" i="4"/>
  <c r="E22" i="4" s="1"/>
  <c r="E24" i="4" s="1"/>
  <c r="E26" i="4" s="1"/>
  <c r="G8" i="11" l="1"/>
  <c r="G12" i="11" s="1"/>
  <c r="G13" i="11" s="1"/>
  <c r="G6" i="11"/>
  <c r="G10" i="8"/>
  <c r="G6" i="8" s="1"/>
  <c r="E10" i="8"/>
  <c r="F8" i="8"/>
  <c r="H8" i="8"/>
  <c r="G8" i="8" l="1"/>
  <c r="E6" i="8"/>
  <c r="E8" i="8"/>
  <c r="G12" i="8" l="1"/>
  <c r="G13" i="8" s="1"/>
  <c r="F12" i="8"/>
  <c r="F13" i="8" s="1"/>
  <c r="H12" i="8"/>
  <c r="H13" i="8" s="1"/>
</calcChain>
</file>

<file path=xl/sharedStrings.xml><?xml version="1.0" encoding="utf-8"?>
<sst xmlns="http://schemas.openxmlformats.org/spreadsheetml/2006/main" count="213" uniqueCount="138">
  <si>
    <t>Table 1</t>
  </si>
  <si>
    <t>Table 2</t>
  </si>
  <si>
    <t>Natural Gas</t>
  </si>
  <si>
    <t>Electricity</t>
  </si>
  <si>
    <t>Heating Oil</t>
  </si>
  <si>
    <t>Propane</t>
  </si>
  <si>
    <t>Total</t>
  </si>
  <si>
    <t>Substance</t>
  </si>
  <si>
    <t>Table 3</t>
  </si>
  <si>
    <t>Note</t>
  </si>
  <si>
    <t>Energy Price Conversion</t>
  </si>
  <si>
    <t>Starting Unit</t>
  </si>
  <si>
    <t>Conversion</t>
  </si>
  <si>
    <t>Conversion Unit</t>
  </si>
  <si>
    <t>m3</t>
  </si>
  <si>
    <t>GJ</t>
  </si>
  <si>
    <t>kWh</t>
  </si>
  <si>
    <t>L</t>
  </si>
  <si>
    <t>Union North East</t>
  </si>
  <si>
    <t>Volume</t>
  </si>
  <si>
    <t>Customer Charge</t>
  </si>
  <si>
    <t>$</t>
  </si>
  <si>
    <t>Distribution Charge</t>
  </si>
  <si>
    <t>Storage</t>
  </si>
  <si>
    <t>Transportation</t>
  </si>
  <si>
    <t>Sales Commodity</t>
  </si>
  <si>
    <t>Cost Adjustment</t>
  </si>
  <si>
    <t>Gas Supply</t>
  </si>
  <si>
    <t>Delivery</t>
  </si>
  <si>
    <t>Total Sales with Cost Adjustments</t>
  </si>
  <si>
    <t>Average Rate</t>
  </si>
  <si>
    <t>System Expansion Surcharge (SES)</t>
  </si>
  <si>
    <t>Average Rate including SES</t>
  </si>
  <si>
    <t>Month</t>
  </si>
  <si>
    <t>HHO 
(excl. GST/HST)</t>
  </si>
  <si>
    <t>HHO 
(excl. tax and C&amp;T)</t>
  </si>
  <si>
    <t>Total $/L</t>
  </si>
  <si>
    <t>Notes:</t>
  </si>
  <si>
    <t>(1)</t>
  </si>
  <si>
    <t>all prices in cents/litre</t>
  </si>
  <si>
    <t>(2)</t>
  </si>
  <si>
    <t>(3)</t>
  </si>
  <si>
    <t xml:space="preserve">Regulated Price Plan -TOU </t>
  </si>
  <si>
    <t>On Peak</t>
  </si>
  <si>
    <t>Mid Peak</t>
  </si>
  <si>
    <t>Off Peak</t>
  </si>
  <si>
    <t>$/kWh</t>
  </si>
  <si>
    <t>Total Load - cent/KWh</t>
  </si>
  <si>
    <t>Total Load - $/kWh</t>
  </si>
  <si>
    <t>Hydro One Electricity Rates</t>
  </si>
  <si>
    <t>Rates Effective</t>
  </si>
  <si>
    <t>$/month</t>
  </si>
  <si>
    <t>Distribution Rate</t>
  </si>
  <si>
    <t>Transmission</t>
  </si>
  <si>
    <t>Wholesale Market Service Rate + CBR</t>
  </si>
  <si>
    <t xml:space="preserve">Rural rate protection charge </t>
  </si>
  <si>
    <t>Adjustment Factor Charge</t>
  </si>
  <si>
    <t>Standard Supply Servise Charge</t>
  </si>
  <si>
    <t>Fixed Charge Rate Riders</t>
  </si>
  <si>
    <t>SME</t>
  </si>
  <si>
    <t>Total $/kWh</t>
  </si>
  <si>
    <t>Total $/kWh with OER</t>
  </si>
  <si>
    <t>Total $/kWh with OER, no distribution charge</t>
  </si>
  <si>
    <t xml:space="preserve">  Medium Density - R1</t>
  </si>
  <si>
    <t>Cents/kWh (2)</t>
  </si>
  <si>
    <t>% of Load (3)</t>
  </si>
  <si>
    <t>(2) TOU rates effective from November 1, 2022 to April 30, 2023</t>
  </si>
  <si>
    <t>Time of Use</t>
  </si>
  <si>
    <t>Ontario Energy Rebate (OER):</t>
  </si>
  <si>
    <t>Medium Density - R1 (1)</t>
  </si>
  <si>
    <t>Typical Residenital Customer Total Bill Impacts (1)</t>
  </si>
  <si>
    <t>Jan. 1, 2023</t>
  </si>
  <si>
    <t>Rates Effective:</t>
  </si>
  <si>
    <t>Ending Value Oct. 28, 2022 (cents/L)</t>
  </si>
  <si>
    <t>Date</t>
  </si>
  <si>
    <t>$/L</t>
  </si>
  <si>
    <t>Cents/L</t>
  </si>
  <si>
    <t>Daily Price Change (2)</t>
  </si>
  <si>
    <t>Carbon Tax (3)</t>
  </si>
  <si>
    <t>November Monthly Average</t>
  </si>
  <si>
    <t>Current Price:</t>
  </si>
  <si>
    <t>Carbon Tax:</t>
  </si>
  <si>
    <t>Total Cents/L</t>
  </si>
  <si>
    <t>Rate M1 South Residential</t>
  </si>
  <si>
    <t>Rate 01 North East/North West Residential (4)</t>
  </si>
  <si>
    <t>Propane Prices for Residential South Rate M1 Customer</t>
  </si>
  <si>
    <t>(3) Source: https://www.canada.ca/en/revenue-agency/services/forms-publications/publications/fcrates/fuel-charge-rates.html</t>
  </si>
  <si>
    <t xml:space="preserve">
Federal/Provincial Carbon Tax Charge
HHO (2)</t>
  </si>
  <si>
    <t>HHO
(v735163) (3)</t>
  </si>
  <si>
    <t>Home Heating Oil (HHO) (1)</t>
  </si>
  <si>
    <t>Annual Consumption</t>
  </si>
  <si>
    <t>Annual Contribution to Energy Bill</t>
  </si>
  <si>
    <t>Energy Cost per Unit</t>
  </si>
  <si>
    <t>Annual Natural Gas Savings ($)</t>
  </si>
  <si>
    <t>Annual Natural Gas Savings (%)</t>
  </si>
  <si>
    <t>Union Rate Zone - North (1)</t>
  </si>
  <si>
    <t>Federal Carbon Charge</t>
  </si>
  <si>
    <t xml:space="preserve">Rate 01 NE 
Annual Space &amp; Water Heating Bills </t>
  </si>
  <si>
    <t xml:space="preserve">Rate 01 NE (First Nations)
Annual Space &amp; Water Heating Bills </t>
  </si>
  <si>
    <t>Conversion from m3 to GJ</t>
  </si>
  <si>
    <t>Conversion factor</t>
  </si>
  <si>
    <t>(1) Source: https://www.enbridgegas.com/storage-transportation/doing-business-with-us/unit-measure-conversion-information (April 1/22 - North)</t>
  </si>
  <si>
    <t>Efficiency Assumptions</t>
  </si>
  <si>
    <t>Union Rate Zone</t>
  </si>
  <si>
    <t>Notes</t>
  </si>
  <si>
    <t>(1) Last recorded daily price change from the previous month</t>
  </si>
  <si>
    <t>(2) Source: https://edproenergy.com/residential/ ;   Zone 1,   2,500-4,499 Litres</t>
  </si>
  <si>
    <t xml:space="preserve">(4) North Propane price is based on the latest available retail prices at the time of comparison in our Rate M1 Union South area discounted by 10% as a conservative estimate. Since individual fuel prices may vary, savings assumptions may or may not be accurate in your situation. Please go to the calculator at savewithgas.com for a more accurate savings estimate. </t>
  </si>
  <si>
    <t>(1) Source: OEB Newsroom - Friday Oct. 21, 2022</t>
  </si>
  <si>
    <t>(3) Source: OEB Regulated Price Plan Price Report - November 1, 2021 to October 31, 2022</t>
  </si>
  <si>
    <t>(1) Source: EB-2021-0110 Hydro One Networks Inc. Tariff of Rates and Charges, Effective and Implementation Date January 1, 2023</t>
  </si>
  <si>
    <t>Source: https://natural-resources.canada.ca/our-natural-resources/domestic-and-international-markets/transportation-fuel-prices/fuel-consumption-taxes-canada/18885
Federal and Provincial Carbon Levies (Alberta, Saskatchewan, Manitoba, Ontario, New Brunswich, Yukon, Nunavut)</t>
  </si>
  <si>
    <t>Source: the Conference Board of Canada (CANSIM) - v735163</t>
  </si>
  <si>
    <t>(1)  Source: EB-2022-0286, Exhibit A, Tab 3, Schedule 1, Page 2</t>
  </si>
  <si>
    <t>Table 1: Annual Energy Price Comparison for a Typical Residential Customer living in Union North Rate Zone (Space &amp; Water Heating)</t>
  </si>
  <si>
    <t xml:space="preserve">For Union rate zone, the natural gas consumption assumption for a typical residential customer is 2,200m3. All comparisons are based on an energy-equivalent annual consumption level of 2,200 m3/yr. </t>
  </si>
  <si>
    <t xml:space="preserve">The energy-equivalent annual consumption for other energy sources (Electricity, Oil and Propane) are calculated as: </t>
  </si>
  <si>
    <t>Natural gas consumption (2,200 m3) * Conversion from m3 to GJ * Conversions from GJ to kwh (for electricity) and to L (for oil and propane)</t>
  </si>
  <si>
    <t xml:space="preserve">The energy cost per unit for each energy source is based on the latest actual data available </t>
  </si>
  <si>
    <t>a)</t>
  </si>
  <si>
    <t>Natural Gas cost per unit for a typical residential customer is from the January 2023 QRAM filing for Union Northeast. Please refer to 'Natural Gas Price ($ per m3)' tab for a detailed calculation.</t>
  </si>
  <si>
    <t>b)</t>
  </si>
  <si>
    <t>c)</t>
  </si>
  <si>
    <t>Electricity cost per unit is from Hydro One Networks Inc. (EB-2021-0110),  Tariff of Rates and Charges, Effective and Implementation Date January 1, 2023. Please refer to 'Electricity Price ($ per kWh)' tab for a detailed calculation.</t>
  </si>
  <si>
    <t>d)</t>
  </si>
  <si>
    <t>Propane cost per unit is calculated using a monthly average of the latest residential retail prices available at the time of comparison and factors in the actual carbon tax and is discounted by 10% for Union North for a conservative estimate. Please refer to 'Propane Price ($ per L)' tab for a detailed calculation.</t>
  </si>
  <si>
    <t>Table 2: Annual Energy Price Comparison for a Typical Residential Customer living in Union North Rate Zone (Space &amp; Water Heating)</t>
  </si>
  <si>
    <t>Including SES (First Nations Communities)</t>
  </si>
  <si>
    <t>Including SES</t>
  </si>
  <si>
    <t>Figure 1: Annual Energy Costs &amp; Savings Versus Natural Gas, Including SES</t>
  </si>
  <si>
    <t>Notes: Natural gas price is based on Rate 01 NE rates in effect as of Jan. 1, 2023, and includes the $0.23 per m³ expansion surcharge. Oil and propane prices are based on the latest available retail prices at the time of comparison. Electricity rates based on Hydro One Distribution rates (Mid-density R1) as of Jan. 1, 2023, and Regulated Price Plan (RPP) customers that are on Time-Of-Use (TOU) pricing. It includes the Ontario Electricity Rebate (OER). Propane price is based on the latest available retail prices at the time of comparison in our Rate M1 Union South area discounted by 10% as a conservative estimate. Since individual fuel prices may vary, savings assumptions may or may not be accurate in your situation. Please go to the calculator at savewithgas.com for a more accurate savings estimate. Costs have been calculated for the equivalent energy consumed and include all service, delivery and energy charges. Carbon price is included for all energy types as reported. HST is not included.</t>
  </si>
  <si>
    <t>Figure 2: Annual Energy Costs &amp; Savings Versus Natural Gas, Including SES (First Nations Communities)</t>
  </si>
  <si>
    <t>Notes: Natural gas price is based on Rate 01 NE rates in effect as of Jan. 1, 2023, and includes the $0.23 per m³ expansion surcharge. Oil and propane prices are based on the latest available retail prices at the time of comparison. Electricity rates based on Hydro One Distribution rates (Mid-density R1) as of Jan. 1, 2023, and Regulated Price Plan (RPP) customers that are on Time-Of-Use (TOU) pricing. It includes the Ontario Electricity Rebate (OER) and excludes distribution charges per First Nations Delivery Credit. Propane price is based on the latest available retail prices at the time of comparison in our Rate M1 Union South area discounted by 10% as a conservative estimate. Since individual fuel prices may vary, savings assumptions may or may not be accurate in your situation. Please go to the calculator at savewithgas.com for a more accurate savings estimate. Costs have been calculated for the equivalent energy consumed and include all service, delivery and energy charges. Carbon price is included for all energy types as reported. HST is not included.</t>
  </si>
  <si>
    <t>Oil cost per unit is from Statistics Canada using the latest available monthly retail price at the time of compairson. Please refer to 'Heating Oil Price ($ per L)' tab for a detailed calculation.</t>
  </si>
  <si>
    <t>Oil cost per unit is from Statistics Canada using the latest available monthly retail price at the time of comparison. Please refer to 'Heating Oil Price ($ per L)' tab for a detailed calculation.</t>
  </si>
  <si>
    <t>Conversions</t>
  </si>
  <si>
    <t>Service Charge (2)</t>
  </si>
  <si>
    <t>(2) Excluded for cost comparison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</si>
</sst>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_(&quot;$&quot;* \(#,##0.00\);_(&quot;$&quot;* &quot;-&quot;??_);_(@_)"/>
    <numFmt numFmtId="43" formatCode="_(* #,##0.00_);_(* \(#,##0.00\);_(* &quot;-&quot;??_);_(@_)"/>
    <numFmt numFmtId="164" formatCode="&quot;Updated:&quot;\ m/d/yyyy"/>
    <numFmt numFmtId="165" formatCode="_(&quot;$&quot;* #,##0.000_);_(&quot;$&quot;* \(#,##0.000\);_(&quot;$&quot;* &quot;-&quot;??_);_(@_)"/>
    <numFmt numFmtId="166" formatCode="#,##0.000_);[Red]\(#,##0.000\)"/>
    <numFmt numFmtId="167" formatCode="0.000"/>
    <numFmt numFmtId="168" formatCode="0.0%"/>
    <numFmt numFmtId="169" formatCode="0.0000"/>
    <numFmt numFmtId="170" formatCode="d\-mmm\-yyyy"/>
    <numFmt numFmtId="171" formatCode="_(* #,##0.0000_);_(* \(#,##0.0000\);_(* &quot;-&quot;??_);_(@_)"/>
    <numFmt numFmtId="172" formatCode="dd\-mmm\-yyyy"/>
    <numFmt numFmtId="173" formatCode="0.00000"/>
    <numFmt numFmtId="174" formatCode="#,##0.0000_);\(#,##0.0000\)"/>
    <numFmt numFmtId="175" formatCode="&quot;$&quot;#,##0.000&quot;/m³&quot;"/>
    <numFmt numFmtId="176" formatCode="&quot;$&quot;#,##0.000&quot;/L&quot;"/>
    <numFmt numFmtId="177" formatCode="&quot;$&quot;#,##0.000&quot;/kWh&quot;"/>
    <numFmt numFmtId="178" formatCode="&quot;$&quot;#,##0"/>
    <numFmt numFmtId="179" formatCode="&quot;$&quot;#,##0.000"/>
  </numFmts>
  <fonts count="21" x14ac:knownFonts="1">
    <font>
      <sz val="11"/>
      <color theme="1"/>
      <name val="Calibri"/>
      <family val="2"/>
      <scheme val="minor"/>
    </font>
    <font>
      <sz val="11"/>
      <color theme="1"/>
      <name val="Calibri"/>
      <family val="2"/>
      <scheme val="minor"/>
    </font>
    <font>
      <u/>
      <sz val="18"/>
      <color theme="1"/>
      <name val="Arial"/>
      <family val="2"/>
    </font>
    <font>
      <sz val="11"/>
      <color theme="1"/>
      <name val="Arial"/>
      <family val="2"/>
    </font>
    <font>
      <u/>
      <sz val="11"/>
      <color theme="10"/>
      <name val="Calibri"/>
      <family val="2"/>
      <scheme val="minor"/>
    </font>
    <font>
      <sz val="11"/>
      <name val="Arial"/>
      <family val="2"/>
    </font>
    <font>
      <sz val="12"/>
      <color theme="1"/>
      <name val="Arial"/>
      <family val="2"/>
    </font>
    <font>
      <u/>
      <sz val="14"/>
      <color theme="1"/>
      <name val="Arial"/>
      <family val="2"/>
    </font>
    <font>
      <sz val="10"/>
      <name val="Arial"/>
      <family val="2"/>
    </font>
    <font>
      <b/>
      <sz val="18"/>
      <color theme="1"/>
      <name val="Neue Haas Grotesk Text Pro"/>
      <family val="2"/>
    </font>
    <font>
      <u/>
      <sz val="12"/>
      <color theme="1"/>
      <name val="Arial"/>
      <family val="2"/>
    </font>
    <font>
      <b/>
      <sz val="12"/>
      <color theme="1"/>
      <name val="Arial"/>
      <family val="2"/>
    </font>
    <font>
      <i/>
      <sz val="12"/>
      <color rgb="FF0000FF"/>
      <name val="Arial"/>
      <family val="2"/>
    </font>
    <font>
      <b/>
      <sz val="12"/>
      <color rgb="FFFF0000"/>
      <name val="Arial"/>
      <family val="2"/>
    </font>
    <font>
      <sz val="12"/>
      <name val="Arial"/>
      <family val="2"/>
    </font>
    <font>
      <u/>
      <sz val="12"/>
      <color theme="10"/>
      <name val="Arial"/>
      <family val="2"/>
    </font>
    <font>
      <b/>
      <u/>
      <sz val="12"/>
      <color theme="1"/>
      <name val="Arial"/>
      <family val="2"/>
    </font>
    <font>
      <b/>
      <sz val="12"/>
      <color rgb="FFFFC000"/>
      <name val="Arial"/>
      <family val="2"/>
    </font>
    <font>
      <b/>
      <sz val="12"/>
      <color theme="4"/>
      <name val="Arial"/>
      <family val="2"/>
    </font>
    <font>
      <b/>
      <sz val="12"/>
      <name val="Arial"/>
      <family val="2"/>
    </font>
    <font>
      <u/>
      <sz val="1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cellStyleXfs>
  <cellXfs count="205">
    <xf numFmtId="0" fontId="0" fillId="0" borderId="0" xfId="0"/>
    <xf numFmtId="0" fontId="3" fillId="0" borderId="8" xfId="0" applyFont="1" applyBorder="1"/>
    <xf numFmtId="0" fontId="3" fillId="0" borderId="11" xfId="0" applyFont="1" applyBorder="1"/>
    <xf numFmtId="0" fontId="3" fillId="0" borderId="5" xfId="0" applyFont="1" applyBorder="1" applyAlignment="1">
      <alignment horizontal="center"/>
    </xf>
    <xf numFmtId="0" fontId="3" fillId="0" borderId="6" xfId="0" applyFont="1" applyBorder="1" applyAlignment="1">
      <alignment horizontal="center" wrapText="1"/>
    </xf>
    <xf numFmtId="0" fontId="3" fillId="0" borderId="12" xfId="0" applyFont="1" applyBorder="1" applyAlignment="1">
      <alignment horizontal="center"/>
    </xf>
    <xf numFmtId="0" fontId="3" fillId="0" borderId="0" xfId="0" applyFont="1" applyBorder="1" applyAlignment="1">
      <alignment horizontal="left"/>
    </xf>
    <xf numFmtId="0" fontId="3" fillId="0" borderId="4" xfId="0" applyFont="1" applyBorder="1" applyAlignment="1">
      <alignment horizontal="right"/>
    </xf>
    <xf numFmtId="0" fontId="3" fillId="0" borderId="0" xfId="0" applyFont="1" applyBorder="1" applyAlignment="1">
      <alignment horizontal="center"/>
    </xf>
    <xf numFmtId="0" fontId="0" fillId="0" borderId="7" xfId="0" applyBorder="1"/>
    <xf numFmtId="0" fontId="0" fillId="0" borderId="8" xfId="0" applyBorder="1"/>
    <xf numFmtId="0" fontId="0" fillId="0" borderId="0" xfId="0" applyBorder="1"/>
    <xf numFmtId="2" fontId="3" fillId="0" borderId="0" xfId="0" applyNumberFormat="1" applyFont="1" applyBorder="1"/>
    <xf numFmtId="0" fontId="3" fillId="0" borderId="0" xfId="0" applyFont="1" applyBorder="1" applyAlignment="1">
      <alignment horizontal="right"/>
    </xf>
    <xf numFmtId="0" fontId="6" fillId="0" borderId="0" xfId="0" applyFont="1" applyAlignment="1">
      <alignment horizontal="left"/>
    </xf>
    <xf numFmtId="0" fontId="2" fillId="0" borderId="0" xfId="0" applyFont="1" applyAlignment="1">
      <alignment horizontal="center"/>
    </xf>
    <xf numFmtId="2" fontId="3" fillId="2" borderId="13" xfId="0" applyNumberFormat="1" applyFont="1" applyFill="1" applyBorder="1" applyAlignment="1">
      <alignment horizontal="center"/>
    </xf>
    <xf numFmtId="172" fontId="3" fillId="0" borderId="7" xfId="0" applyNumberFormat="1" applyFont="1" applyBorder="1" applyAlignment="1">
      <alignment horizontal="right"/>
    </xf>
    <xf numFmtId="174" fontId="3" fillId="0" borderId="0" xfId="0" applyNumberFormat="1" applyFont="1" applyBorder="1" applyAlignment="1">
      <alignment horizontal="center"/>
    </xf>
    <xf numFmtId="39" fontId="3" fillId="2" borderId="0" xfId="0" applyNumberFormat="1" applyFont="1" applyFill="1" applyBorder="1" applyAlignment="1">
      <alignment horizontal="center" wrapText="1"/>
    </xf>
    <xf numFmtId="39" fontId="3" fillId="0" borderId="0" xfId="0" applyNumberFormat="1" applyFont="1" applyBorder="1" applyAlignment="1">
      <alignment horizontal="center" wrapText="1"/>
    </xf>
    <xf numFmtId="174" fontId="3" fillId="0" borderId="0" xfId="0" applyNumberFormat="1" applyFont="1" applyBorder="1" applyAlignment="1">
      <alignment horizontal="center" wrapText="1"/>
    </xf>
    <xf numFmtId="174" fontId="3" fillId="0" borderId="8" xfId="0" applyNumberFormat="1" applyFont="1" applyBorder="1" applyAlignment="1">
      <alignment horizontal="center"/>
    </xf>
    <xf numFmtId="39" fontId="3" fillId="0" borderId="0" xfId="0" applyNumberFormat="1" applyFont="1" applyBorder="1" applyAlignment="1">
      <alignment horizontal="center"/>
    </xf>
    <xf numFmtId="172" fontId="5" fillId="0" borderId="7" xfId="0" applyNumberFormat="1" applyFont="1" applyBorder="1" applyAlignment="1">
      <alignment horizontal="right"/>
    </xf>
    <xf numFmtId="39" fontId="5" fillId="0" borderId="0" xfId="0" applyNumberFormat="1" applyFont="1" applyBorder="1" applyAlignment="1">
      <alignment horizontal="center"/>
    </xf>
    <xf numFmtId="172" fontId="5" fillId="0" borderId="10" xfId="0" applyNumberFormat="1" applyFont="1" applyBorder="1" applyAlignment="1">
      <alignment horizontal="right"/>
    </xf>
    <xf numFmtId="0" fontId="3" fillId="0" borderId="0" xfId="0" quotePrefix="1" applyFont="1" applyAlignment="1">
      <alignment horizontal="left" indent="1"/>
    </xf>
    <xf numFmtId="2" fontId="3" fillId="0" borderId="0" xfId="0" applyNumberFormat="1" applyFont="1" applyBorder="1" applyAlignment="1">
      <alignment horizontal="right"/>
    </xf>
    <xf numFmtId="173" fontId="3" fillId="0" borderId="0" xfId="0" applyNumberFormat="1" applyFont="1" applyBorder="1" applyAlignment="1">
      <alignment horizontal="right"/>
    </xf>
    <xf numFmtId="169" fontId="3" fillId="0" borderId="0" xfId="0" applyNumberFormat="1" applyFont="1" applyBorder="1" applyAlignment="1">
      <alignment horizontal="right"/>
    </xf>
    <xf numFmtId="169" fontId="3" fillId="0" borderId="12" xfId="0" applyNumberFormat="1" applyFont="1" applyBorder="1" applyAlignment="1">
      <alignment horizontal="right"/>
    </xf>
    <xf numFmtId="0" fontId="3" fillId="0" borderId="12" xfId="0" applyFont="1" applyBorder="1" applyAlignment="1">
      <alignment horizontal="left"/>
    </xf>
    <xf numFmtId="0" fontId="9" fillId="0" borderId="0" xfId="0" applyFont="1" applyAlignment="1">
      <alignment vertical="center" wrapText="1"/>
    </xf>
    <xf numFmtId="0" fontId="6" fillId="0" borderId="7" xfId="0" applyFont="1" applyBorder="1"/>
    <xf numFmtId="0" fontId="6" fillId="0" borderId="0" xfId="0" applyFont="1"/>
    <xf numFmtId="0" fontId="6" fillId="0" borderId="8" xfId="0" applyFont="1" applyBorder="1"/>
    <xf numFmtId="0" fontId="6" fillId="0" borderId="4" xfId="0" applyFont="1" applyBorder="1"/>
    <xf numFmtId="0" fontId="6" fillId="0" borderId="6" xfId="0" applyFont="1" applyBorder="1" applyAlignment="1">
      <alignment horizontal="left" wrapText="1"/>
    </xf>
    <xf numFmtId="15" fontId="6" fillId="0" borderId="7" xfId="0" applyNumberFormat="1" applyFont="1" applyBorder="1" applyAlignment="1">
      <alignment horizontal="left"/>
    </xf>
    <xf numFmtId="0" fontId="6" fillId="0" borderId="0" xfId="0" applyFont="1" applyAlignment="1">
      <alignment horizontal="center"/>
    </xf>
    <xf numFmtId="2" fontId="6" fillId="0" borderId="8" xfId="0" applyNumberFormat="1" applyFont="1" applyBorder="1" applyAlignment="1">
      <alignment horizontal="center"/>
    </xf>
    <xf numFmtId="0" fontId="6" fillId="0" borderId="10" xfId="0" applyFont="1" applyBorder="1"/>
    <xf numFmtId="0" fontId="6" fillId="0" borderId="12" xfId="0" applyFont="1" applyBorder="1" applyAlignment="1">
      <alignment horizontal="center"/>
    </xf>
    <xf numFmtId="0" fontId="6" fillId="0" borderId="12" xfId="0" applyFont="1" applyBorder="1"/>
    <xf numFmtId="0" fontId="6" fillId="0" borderId="11" xfId="0" applyFont="1" applyBorder="1" applyAlignment="1">
      <alignment horizontal="center"/>
    </xf>
    <xf numFmtId="0" fontId="10" fillId="0" borderId="0" xfId="0" applyFont="1"/>
    <xf numFmtId="0" fontId="6" fillId="0" borderId="0" xfId="0" quotePrefix="1" applyFont="1"/>
    <xf numFmtId="0" fontId="6" fillId="0" borderId="6" xfId="0" applyFont="1" applyBorder="1" applyAlignment="1">
      <alignment horizontal="center" wrapText="1"/>
    </xf>
    <xf numFmtId="0" fontId="6" fillId="0" borderId="6" xfId="0" applyFont="1" applyBorder="1" applyAlignment="1">
      <alignment horizontal="center"/>
    </xf>
    <xf numFmtId="0" fontId="6" fillId="0" borderId="5" xfId="0" applyFont="1" applyBorder="1" applyAlignment="1">
      <alignment horizontal="center" wrapText="1"/>
    </xf>
    <xf numFmtId="0" fontId="6" fillId="0" borderId="8" xfId="0" applyFont="1" applyBorder="1" applyAlignment="1">
      <alignment horizontal="center"/>
    </xf>
    <xf numFmtId="0" fontId="10" fillId="0" borderId="4" xfId="0" applyFont="1" applyBorder="1" applyAlignment="1">
      <alignment horizontal="center"/>
    </xf>
    <xf numFmtId="0" fontId="10" fillId="0" borderId="6" xfId="0" applyFont="1" applyBorder="1" applyAlignment="1">
      <alignment horizontal="center"/>
    </xf>
    <xf numFmtId="0" fontId="10" fillId="0" borderId="5" xfId="0" applyFont="1" applyBorder="1" applyAlignment="1">
      <alignment horizontal="center"/>
    </xf>
    <xf numFmtId="0" fontId="10" fillId="0" borderId="7" xfId="0"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11" fillId="0" borderId="7" xfId="0" applyFont="1" applyBorder="1" applyAlignment="1">
      <alignment horizontal="center"/>
    </xf>
    <xf numFmtId="0" fontId="11" fillId="0" borderId="0" xfId="0" applyFont="1" applyAlignment="1">
      <alignment horizontal="center"/>
    </xf>
    <xf numFmtId="0" fontId="11" fillId="0" borderId="8" xfId="0" applyFont="1" applyBorder="1" applyAlignment="1">
      <alignment horizontal="center"/>
    </xf>
    <xf numFmtId="9" fontId="6" fillId="0" borderId="10" xfId="3" applyFont="1" applyBorder="1" applyAlignment="1">
      <alignment horizontal="center"/>
    </xf>
    <xf numFmtId="9" fontId="6" fillId="0" borderId="12" xfId="3" applyFont="1" applyBorder="1" applyAlignment="1">
      <alignment horizontal="center"/>
    </xf>
    <xf numFmtId="9" fontId="6" fillId="0" borderId="11" xfId="3" applyFont="1" applyBorder="1" applyAlignment="1">
      <alignment horizontal="center"/>
    </xf>
    <xf numFmtId="0" fontId="12" fillId="0" borderId="0" xfId="0" applyFont="1"/>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0" xfId="0" applyFont="1" applyBorder="1" applyAlignment="1">
      <alignment horizontal="center"/>
    </xf>
    <xf numFmtId="0" fontId="11" fillId="0" borderId="7" xfId="0" applyFont="1" applyBorder="1" applyAlignment="1">
      <alignment horizontal="right"/>
    </xf>
    <xf numFmtId="0" fontId="11" fillId="0" borderId="6" xfId="0" applyFont="1" applyBorder="1" applyAlignment="1">
      <alignment horizontal="center"/>
    </xf>
    <xf numFmtId="0" fontId="11" fillId="0" borderId="0" xfId="0" applyFont="1" applyBorder="1" applyAlignment="1"/>
    <xf numFmtId="0" fontId="11" fillId="0" borderId="8" xfId="0" applyFont="1" applyBorder="1" applyAlignment="1"/>
    <xf numFmtId="0" fontId="6" fillId="0" borderId="0" xfId="0" applyFont="1" applyBorder="1"/>
    <xf numFmtId="3" fontId="6" fillId="0" borderId="8" xfId="0" applyNumberFormat="1" applyFont="1" applyBorder="1"/>
    <xf numFmtId="164" fontId="11" fillId="0" borderId="8" xfId="0" applyNumberFormat="1" applyFont="1" applyBorder="1" applyAlignment="1">
      <alignment horizontal="center" wrapText="1"/>
    </xf>
    <xf numFmtId="0" fontId="6" fillId="0" borderId="7" xfId="0" applyFont="1" applyBorder="1" applyAlignment="1">
      <alignment horizontal="left"/>
    </xf>
    <xf numFmtId="39" fontId="6" fillId="0" borderId="0" xfId="0" applyNumberFormat="1" applyFont="1" applyBorder="1"/>
    <xf numFmtId="39" fontId="6" fillId="0" borderId="8" xfId="0" applyNumberFormat="1" applyFont="1" applyBorder="1"/>
    <xf numFmtId="39" fontId="11" fillId="0" borderId="8" xfId="2" applyNumberFormat="1" applyFont="1" applyFill="1" applyBorder="1"/>
    <xf numFmtId="0" fontId="6" fillId="0" borderId="7" xfId="0" applyFont="1" applyBorder="1" applyAlignment="1">
      <alignment horizontal="left" indent="3"/>
    </xf>
    <xf numFmtId="39" fontId="6" fillId="0" borderId="6" xfId="0" applyNumberFormat="1" applyFont="1" applyBorder="1"/>
    <xf numFmtId="39" fontId="6" fillId="0" borderId="8" xfId="2" applyNumberFormat="1" applyFont="1" applyFill="1" applyBorder="1"/>
    <xf numFmtId="165" fontId="13" fillId="0" borderId="11" xfId="2" applyNumberFormat="1" applyFont="1" applyFill="1" applyBorder="1"/>
    <xf numFmtId="2" fontId="6" fillId="0" borderId="0" xfId="0" applyNumberFormat="1" applyFont="1"/>
    <xf numFmtId="0" fontId="6" fillId="0" borderId="4" xfId="0" applyFont="1" applyBorder="1" applyAlignment="1">
      <alignment horizontal="right"/>
    </xf>
    <xf numFmtId="17" fontId="14" fillId="0" borderId="7" xfId="0" applyNumberFormat="1" applyFont="1" applyBorder="1" applyAlignment="1">
      <alignment horizontal="right"/>
    </xf>
    <xf numFmtId="2" fontId="14" fillId="0" borderId="0" xfId="0" applyNumberFormat="1" applyFont="1" applyAlignment="1">
      <alignment horizontal="center"/>
    </xf>
    <xf numFmtId="2" fontId="6" fillId="0" borderId="0" xfId="0" applyNumberFormat="1" applyFont="1" applyAlignment="1">
      <alignment horizontal="center"/>
    </xf>
    <xf numFmtId="0" fontId="6" fillId="0" borderId="7" xfId="0" applyFont="1" applyBorder="1" applyAlignment="1">
      <alignment horizontal="right"/>
    </xf>
    <xf numFmtId="166" fontId="14" fillId="0" borderId="0" xfId="0" applyNumberFormat="1" applyFont="1" applyAlignment="1">
      <alignment horizontal="center" wrapText="1"/>
    </xf>
    <xf numFmtId="17" fontId="14" fillId="0" borderId="0" xfId="0" applyNumberFormat="1" applyFont="1" applyAlignment="1">
      <alignment horizontal="right" wrapText="1"/>
    </xf>
    <xf numFmtId="167" fontId="14" fillId="0" borderId="0" xfId="0" applyNumberFormat="1" applyFont="1" applyAlignment="1">
      <alignment horizontal="right"/>
    </xf>
    <xf numFmtId="0" fontId="6" fillId="0" borderId="8" xfId="0" applyFont="1" applyBorder="1" applyAlignment="1">
      <alignment horizontal="left"/>
    </xf>
    <xf numFmtId="17" fontId="14" fillId="0" borderId="10" xfId="0" applyNumberFormat="1" applyFont="1" applyBorder="1" applyAlignment="1">
      <alignment wrapText="1"/>
    </xf>
    <xf numFmtId="2" fontId="6" fillId="0" borderId="12" xfId="0" applyNumberFormat="1" applyFont="1" applyBorder="1"/>
    <xf numFmtId="0" fontId="6" fillId="0" borderId="0" xfId="0" applyFont="1" applyAlignment="1">
      <alignment horizontal="right"/>
    </xf>
    <xf numFmtId="0" fontId="6" fillId="0" borderId="0" xfId="0" applyFont="1" applyAlignment="1">
      <alignment horizontal="right" vertical="top"/>
    </xf>
    <xf numFmtId="0" fontId="11" fillId="0" borderId="0" xfId="0" applyFont="1" applyAlignment="1">
      <alignment horizontal="right"/>
    </xf>
    <xf numFmtId="168" fontId="11" fillId="0" borderId="6" xfId="3" applyNumberFormat="1" applyFont="1" applyBorder="1" applyAlignment="1">
      <alignment horizontal="center"/>
    </xf>
    <xf numFmtId="0" fontId="10" fillId="0" borderId="7" xfId="0" applyFont="1" applyBorder="1"/>
    <xf numFmtId="0" fontId="6" fillId="0" borderId="6" xfId="0" applyFont="1" applyBorder="1"/>
    <xf numFmtId="0" fontId="15" fillId="0" borderId="5" xfId="4" applyFont="1" applyBorder="1"/>
    <xf numFmtId="2" fontId="14" fillId="0" borderId="0" xfId="0" applyNumberFormat="1" applyFont="1" applyBorder="1" applyAlignment="1">
      <alignment horizontal="center"/>
    </xf>
    <xf numFmtId="9" fontId="6" fillId="0" borderId="8" xfId="3" applyFont="1" applyBorder="1" applyAlignment="1">
      <alignment horizontal="center"/>
    </xf>
    <xf numFmtId="170" fontId="16" fillId="0" borderId="0" xfId="0" applyNumberFormat="1" applyFont="1" applyBorder="1" applyAlignment="1">
      <alignment horizontal="center"/>
    </xf>
    <xf numFmtId="0" fontId="14" fillId="0" borderId="0" xfId="0" applyFont="1" applyBorder="1" applyAlignment="1">
      <alignment horizontal="right"/>
    </xf>
    <xf numFmtId="2" fontId="6" fillId="0" borderId="0" xfId="0" applyNumberFormat="1" applyFont="1" applyBorder="1" applyAlignment="1">
      <alignment horizontal="center"/>
    </xf>
    <xf numFmtId="169" fontId="14" fillId="0" borderId="0" xfId="0" applyNumberFormat="1" applyFont="1" applyBorder="1" applyAlignment="1">
      <alignment horizontal="right"/>
    </xf>
    <xf numFmtId="169" fontId="6" fillId="0" borderId="0" xfId="0" applyNumberFormat="1" applyFont="1" applyBorder="1" applyAlignment="1">
      <alignment horizontal="center"/>
    </xf>
    <xf numFmtId="0" fontId="6" fillId="0" borderId="11" xfId="0" applyFont="1" applyBorder="1"/>
    <xf numFmtId="0" fontId="6" fillId="0" borderId="0" xfId="0" applyFont="1" applyBorder="1" applyAlignment="1">
      <alignment horizontal="right"/>
    </xf>
    <xf numFmtId="0" fontId="6" fillId="0" borderId="7" xfId="0" applyFont="1" applyBorder="1" applyAlignment="1">
      <alignment horizontal="left" indent="5"/>
    </xf>
    <xf numFmtId="0" fontId="6" fillId="0" borderId="4" xfId="0" applyFont="1" applyBorder="1" applyAlignment="1">
      <alignment horizontal="left" indent="2"/>
    </xf>
    <xf numFmtId="0" fontId="14" fillId="0" borderId="6" xfId="0" applyFont="1" applyBorder="1" applyAlignment="1">
      <alignment horizontal="center"/>
    </xf>
    <xf numFmtId="0" fontId="6" fillId="0" borderId="5" xfId="0" applyFont="1" applyBorder="1" applyAlignment="1">
      <alignment horizontal="left"/>
    </xf>
    <xf numFmtId="171" fontId="6" fillId="0" borderId="0" xfId="1" applyNumberFormat="1" applyFont="1" applyFill="1" applyBorder="1" applyAlignment="1">
      <alignment horizontal="center"/>
    </xf>
    <xf numFmtId="171" fontId="6" fillId="0" borderId="0" xfId="0" applyNumberFormat="1" applyFont="1" applyBorder="1" applyAlignment="1">
      <alignment horizontal="center"/>
    </xf>
    <xf numFmtId="0" fontId="6" fillId="0" borderId="0" xfId="0" applyFont="1" applyAlignment="1">
      <alignment horizontal="left" indent="1"/>
    </xf>
    <xf numFmtId="174" fontId="3" fillId="0" borderId="0" xfId="0" applyNumberFormat="1" applyFont="1" applyFill="1" applyBorder="1" applyAlignment="1">
      <alignment horizontal="center" wrapText="1"/>
    </xf>
    <xf numFmtId="0" fontId="0" fillId="0" borderId="0" xfId="0" applyFill="1"/>
    <xf numFmtId="2" fontId="14" fillId="0" borderId="0" xfId="0" applyNumberFormat="1" applyFont="1"/>
    <xf numFmtId="0" fontId="10" fillId="0" borderId="0" xfId="0" applyFont="1" applyAlignment="1">
      <alignment horizontal="left"/>
    </xf>
    <xf numFmtId="0" fontId="14" fillId="3" borderId="15" xfId="5" applyFont="1" applyFill="1" applyBorder="1"/>
    <xf numFmtId="49" fontId="19" fillId="0" borderId="19" xfId="5" applyNumberFormat="1" applyFont="1" applyBorder="1" applyAlignment="1">
      <alignment horizontal="center" wrapText="1"/>
    </xf>
    <xf numFmtId="49" fontId="19" fillId="0" borderId="20" xfId="5" applyNumberFormat="1" applyFont="1" applyBorder="1" applyAlignment="1">
      <alignment horizontal="center" wrapText="1"/>
    </xf>
    <xf numFmtId="49" fontId="19" fillId="0" borderId="21" xfId="5" applyNumberFormat="1" applyFont="1" applyBorder="1" applyAlignment="1">
      <alignment horizontal="center" wrapText="1"/>
    </xf>
    <xf numFmtId="0" fontId="14" fillId="0" borderId="0" xfId="0" applyFont="1" applyAlignment="1">
      <alignment horizontal="center" vertical="center"/>
    </xf>
    <xf numFmtId="0" fontId="19" fillId="4" borderId="25" xfId="5" applyFont="1" applyFill="1" applyBorder="1" applyAlignment="1">
      <alignment horizontal="left" vertical="center"/>
    </xf>
    <xf numFmtId="0" fontId="19" fillId="0" borderId="28" xfId="5" applyFont="1" applyBorder="1" applyAlignment="1">
      <alignment horizontal="left" vertical="center"/>
    </xf>
    <xf numFmtId="0" fontId="19" fillId="5" borderId="7" xfId="5" applyFont="1" applyFill="1" applyBorder="1" applyAlignment="1">
      <alignment horizontal="left" vertical="center"/>
    </xf>
    <xf numFmtId="0" fontId="19" fillId="4" borderId="28" xfId="5" applyFont="1" applyFill="1" applyBorder="1" applyAlignment="1">
      <alignment horizontal="left" vertical="center"/>
    </xf>
    <xf numFmtId="0" fontId="19" fillId="5" borderId="32" xfId="5" applyFont="1" applyFill="1" applyBorder="1" applyAlignment="1">
      <alignment horizontal="left" vertical="center"/>
    </xf>
    <xf numFmtId="0" fontId="19" fillId="4" borderId="4" xfId="5" applyFont="1" applyFill="1" applyBorder="1" applyAlignment="1">
      <alignment horizontal="left" vertical="center"/>
    </xf>
    <xf numFmtId="0" fontId="19" fillId="5" borderId="35" xfId="5" applyFont="1" applyFill="1" applyBorder="1" applyAlignment="1">
      <alignment horizontal="left" vertical="center"/>
    </xf>
    <xf numFmtId="0" fontId="20" fillId="0" borderId="0" xfId="5" applyFont="1" applyAlignment="1">
      <alignment horizontal="left" vertical="center"/>
    </xf>
    <xf numFmtId="0" fontId="6" fillId="0" borderId="0" xfId="0" quotePrefix="1" applyFont="1" applyAlignment="1">
      <alignment vertical="top"/>
    </xf>
    <xf numFmtId="175" fontId="14" fillId="0" borderId="23" xfId="5" applyNumberFormat="1" applyFont="1" applyBorder="1" applyAlignment="1">
      <alignment horizontal="center" vertical="center" wrapText="1"/>
    </xf>
    <xf numFmtId="176" fontId="14" fillId="0" borderId="23" xfId="5" applyNumberFormat="1" applyFont="1" applyBorder="1" applyAlignment="1">
      <alignment horizontal="center" vertical="center" wrapText="1"/>
    </xf>
    <xf numFmtId="177" fontId="14" fillId="0" borderId="23" xfId="5" applyNumberFormat="1" applyFont="1" applyBorder="1" applyAlignment="1">
      <alignment horizontal="center" vertical="center" wrapText="1"/>
    </xf>
    <xf numFmtId="176" fontId="14" fillId="0" borderId="24" xfId="5" applyNumberFormat="1" applyFont="1" applyBorder="1" applyAlignment="1">
      <alignment horizontal="center" vertical="center" wrapText="1"/>
    </xf>
    <xf numFmtId="3" fontId="14" fillId="4" borderId="26" xfId="6" applyNumberFormat="1" applyFont="1" applyFill="1" applyBorder="1" applyAlignment="1">
      <alignment horizontal="center" vertical="center"/>
    </xf>
    <xf numFmtId="3" fontId="14" fillId="4" borderId="27" xfId="6" applyNumberFormat="1" applyFont="1" applyFill="1" applyBorder="1" applyAlignment="1">
      <alignment horizontal="center" vertical="center"/>
    </xf>
    <xf numFmtId="178" fontId="14" fillId="0" borderId="13" xfId="5" applyNumberFormat="1" applyFont="1" applyBorder="1" applyAlignment="1">
      <alignment horizontal="center" vertical="center"/>
    </xf>
    <xf numFmtId="178" fontId="14" fillId="0" borderId="29" xfId="5" applyNumberFormat="1" applyFont="1" applyBorder="1" applyAlignment="1">
      <alignment horizontal="center" vertical="center"/>
    </xf>
    <xf numFmtId="178" fontId="14" fillId="0" borderId="9" xfId="5" applyNumberFormat="1" applyFont="1" applyBorder="1" applyAlignment="1">
      <alignment horizontal="center" vertical="center"/>
    </xf>
    <xf numFmtId="178" fontId="14" fillId="5" borderId="0" xfId="5" applyNumberFormat="1" applyFont="1" applyFill="1" applyBorder="1" applyAlignment="1">
      <alignment horizontal="center" vertical="center"/>
    </xf>
    <xf numFmtId="178" fontId="14" fillId="0" borderId="8" xfId="5" applyNumberFormat="1" applyFont="1" applyBorder="1" applyAlignment="1">
      <alignment horizontal="center" vertical="center"/>
    </xf>
    <xf numFmtId="179" fontId="14" fillId="4" borderId="13" xfId="5" applyNumberFormat="1" applyFont="1" applyFill="1" applyBorder="1" applyAlignment="1">
      <alignment horizontal="center" vertical="center"/>
    </xf>
    <xf numFmtId="179" fontId="14" fillId="4" borderId="30" xfId="5" applyNumberFormat="1" applyFont="1" applyFill="1" applyBorder="1" applyAlignment="1">
      <alignment horizontal="center" vertical="center"/>
    </xf>
    <xf numFmtId="9" fontId="14" fillId="5" borderId="33" xfId="7" applyFont="1" applyFill="1" applyBorder="1" applyAlignment="1">
      <alignment horizontal="center" vertical="center"/>
    </xf>
    <xf numFmtId="9" fontId="14" fillId="0" borderId="34" xfId="7" applyFont="1" applyFill="1" applyBorder="1" applyAlignment="1">
      <alignment horizontal="center" vertical="center"/>
    </xf>
    <xf numFmtId="0" fontId="14" fillId="4" borderId="26" xfId="5" applyFont="1" applyFill="1" applyBorder="1" applyAlignment="1">
      <alignment horizontal="center" vertical="center"/>
    </xf>
    <xf numFmtId="178" fontId="14" fillId="4" borderId="26" xfId="5" applyNumberFormat="1" applyFont="1" applyFill="1" applyBorder="1" applyAlignment="1">
      <alignment horizontal="center" vertical="center"/>
    </xf>
    <xf numFmtId="178" fontId="14" fillId="4" borderId="31" xfId="5" applyNumberFormat="1" applyFont="1" applyFill="1" applyBorder="1" applyAlignment="1">
      <alignment horizontal="center" vertical="center"/>
    </xf>
    <xf numFmtId="0" fontId="14" fillId="5" borderId="36" xfId="5" applyFont="1" applyFill="1" applyBorder="1" applyAlignment="1">
      <alignment horizontal="center" vertical="center"/>
    </xf>
    <xf numFmtId="9" fontId="14" fillId="0" borderId="36" xfId="7" applyFont="1" applyFill="1" applyBorder="1" applyAlignment="1">
      <alignment horizontal="center" vertical="center"/>
    </xf>
    <xf numFmtId="9" fontId="14" fillId="0" borderId="37" xfId="7" applyFont="1" applyFill="1" applyBorder="1" applyAlignment="1">
      <alignment horizontal="center" vertical="center"/>
    </xf>
    <xf numFmtId="0" fontId="7" fillId="0" borderId="0" xfId="0" applyFont="1"/>
    <xf numFmtId="0" fontId="14" fillId="0" borderId="0" xfId="5" applyFont="1" applyAlignment="1">
      <alignment horizontal="center" vertical="center"/>
    </xf>
    <xf numFmtId="9" fontId="14" fillId="0" borderId="0" xfId="7" applyFont="1" applyFill="1" applyBorder="1" applyAlignment="1">
      <alignment horizontal="center" vertical="center"/>
    </xf>
    <xf numFmtId="0" fontId="10" fillId="0" borderId="0" xfId="0" quotePrefix="1" applyFont="1" applyAlignment="1">
      <alignment vertical="top"/>
    </xf>
    <xf numFmtId="0" fontId="14" fillId="0" borderId="0" xfId="5" applyFont="1" applyAlignment="1">
      <alignment vertical="top" wrapText="1"/>
    </xf>
    <xf numFmtId="0" fontId="6" fillId="0" borderId="0" xfId="0" quotePrefix="1" applyFont="1" applyAlignment="1">
      <alignment horizontal="left" vertical="top" indent="1"/>
    </xf>
    <xf numFmtId="0" fontId="6" fillId="0" borderId="0" xfId="0" applyFont="1" applyAlignment="1">
      <alignment horizontal="left" vertical="top" indent="1"/>
    </xf>
    <xf numFmtId="0" fontId="6" fillId="0" borderId="0" xfId="0" applyFont="1" applyAlignment="1">
      <alignment vertical="top" wrapText="1"/>
    </xf>
    <xf numFmtId="0" fontId="7" fillId="0" borderId="0" xfId="0" applyFont="1" applyAlignment="1">
      <alignment horizontal="left" indent="1"/>
    </xf>
    <xf numFmtId="0" fontId="3" fillId="0" borderId="0" xfId="0" applyFont="1" applyAlignment="1">
      <alignment horizontal="left" vertical="top" wrapText="1"/>
    </xf>
    <xf numFmtId="0" fontId="9" fillId="0" borderId="0" xfId="0" applyFont="1" applyAlignment="1">
      <alignment horizontal="center" vertical="center" wrapText="1"/>
    </xf>
    <xf numFmtId="0" fontId="7" fillId="0" borderId="0" xfId="0" applyFont="1" applyAlignment="1">
      <alignment horizontal="center"/>
    </xf>
    <xf numFmtId="0" fontId="6" fillId="0" borderId="0" xfId="0" applyFont="1" applyAlignment="1">
      <alignment horizontal="left" vertical="top" wrapText="1"/>
    </xf>
    <xf numFmtId="0" fontId="17" fillId="3" borderId="16" xfId="5" applyFont="1" applyFill="1" applyBorder="1" applyAlignment="1">
      <alignment horizontal="center" vertical="center" wrapText="1"/>
    </xf>
    <xf numFmtId="0" fontId="18" fillId="3" borderId="16" xfId="5" applyFont="1" applyFill="1" applyBorder="1" applyAlignment="1">
      <alignment horizontal="center" vertical="center" wrapText="1"/>
    </xf>
    <xf numFmtId="0" fontId="18" fillId="3" borderId="17" xfId="5" applyFont="1" applyFill="1" applyBorder="1" applyAlignment="1">
      <alignment horizontal="center" vertical="center" wrapText="1"/>
    </xf>
    <xf numFmtId="0" fontId="14" fillId="0" borderId="18" xfId="5" applyFont="1" applyBorder="1" applyAlignment="1">
      <alignment horizontal="center"/>
    </xf>
    <xf numFmtId="0" fontId="14" fillId="0" borderId="22" xfId="5" applyFont="1" applyBorder="1" applyAlignment="1">
      <alignment horizontal="center"/>
    </xf>
    <xf numFmtId="0" fontId="14" fillId="0" borderId="0" xfId="5" applyFont="1" applyAlignment="1">
      <alignment horizontal="left" vertical="top" wrapText="1"/>
    </xf>
    <xf numFmtId="49" fontId="6" fillId="0" borderId="0" xfId="0" applyNumberFormat="1" applyFont="1" applyAlignment="1">
      <alignment horizontal="left" vertical="center" wrapText="1"/>
    </xf>
    <xf numFmtId="0" fontId="10" fillId="0" borderId="0" xfId="0" applyFont="1" applyAlignment="1">
      <alignment horizontal="left" vertical="center" wrapText="1"/>
    </xf>
    <xf numFmtId="0" fontId="6" fillId="0" borderId="0" xfId="0" quotePrefix="1" applyFont="1" applyAlignment="1">
      <alignment horizontal="left" vertical="top" wrapText="1"/>
    </xf>
    <xf numFmtId="0" fontId="10" fillId="0" borderId="7" xfId="0"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10" fillId="0" borderId="1"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center"/>
    </xf>
    <xf numFmtId="0" fontId="6" fillId="0" borderId="6" xfId="0" applyFont="1" applyBorder="1" applyAlignment="1">
      <alignment horizontal="right" wrapText="1"/>
    </xf>
    <xf numFmtId="0" fontId="6" fillId="0" borderId="5" xfId="0" applyFont="1" applyBorder="1" applyAlignment="1">
      <alignment horizontal="right" wrapText="1"/>
    </xf>
    <xf numFmtId="0" fontId="6" fillId="0" borderId="7"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6" fillId="0" borderId="0" xfId="0" applyFont="1" applyAlignment="1">
      <alignment wrapText="1"/>
    </xf>
    <xf numFmtId="0" fontId="10" fillId="0" borderId="0" xfId="0" applyFont="1" applyAlignment="1">
      <alignment horizontal="left"/>
    </xf>
    <xf numFmtId="0" fontId="6" fillId="0" borderId="1" xfId="0"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xf>
    <xf numFmtId="0" fontId="3" fillId="0" borderId="0"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right"/>
    </xf>
    <xf numFmtId="0" fontId="3" fillId="0" borderId="14" xfId="0" applyFont="1" applyBorder="1" applyAlignment="1">
      <alignment horizontal="right"/>
    </xf>
    <xf numFmtId="0" fontId="6" fillId="0" borderId="0" xfId="0" applyFont="1" applyAlignment="1">
      <alignment horizontal="left" wrapText="1"/>
    </xf>
  </cellXfs>
  <cellStyles count="9">
    <cellStyle name="Comma" xfId="1" builtinId="3"/>
    <cellStyle name="Comma 3" xfId="6" xr:uid="{0DF91E38-D2C7-4782-B825-0EA50ED9B30C}"/>
    <cellStyle name="Currency" xfId="2" builtinId="4"/>
    <cellStyle name="Hyperlink" xfId="4" builtinId="8"/>
    <cellStyle name="Normal" xfId="0" builtinId="0"/>
    <cellStyle name="Normal 2" xfId="8" xr:uid="{A0E2D3E7-AD7E-4326-90E9-30BFCAEA2844}"/>
    <cellStyle name="Normal 3" xfId="5" xr:uid="{FA940D66-9541-4E7A-9FCE-F3EDDE9C5AC5}"/>
    <cellStyle name="Percent" xfId="3" builtinId="5"/>
    <cellStyle name="Percent 3" xfId="7" xr:uid="{AE521D79-E6AD-4C20-87EF-C1A4E8AD9DD1}"/>
  </cellStyles>
  <dxfs count="0"/>
  <tableStyles count="0" defaultTableStyle="TableStyleMedium2" defaultPivotStyle="PivotStyleLight16"/>
  <colors>
    <mruColors>
      <color rgb="FF4A773C"/>
      <color rgb="FFC8102E"/>
      <color rgb="FF555555"/>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'Price Comparison Table 1'!$E$5</c:f>
              <c:strCache>
                <c:ptCount val="1"/>
                <c:pt idx="0">
                  <c:v>Natural Gas</c:v>
                </c:pt>
              </c:strCache>
            </c:strRef>
          </c:tx>
          <c:spPr>
            <a:solidFill>
              <a:srgbClr val="007DBA"/>
            </a:solidFill>
            <a:ln>
              <a:noFill/>
            </a:ln>
            <a:effectLst/>
          </c:spPr>
          <c:invertIfNegative val="0"/>
          <c:dPt>
            <c:idx val="0"/>
            <c:invertIfNegative val="0"/>
            <c:bubble3D val="0"/>
            <c:spPr>
              <a:solidFill>
                <a:srgbClr val="555555"/>
              </a:solidFill>
              <a:ln>
                <a:noFill/>
              </a:ln>
              <a:effectLst/>
            </c:spPr>
            <c:extLst>
              <c:ext xmlns:c16="http://schemas.microsoft.com/office/drawing/2014/chart" uri="{C3380CC4-5D6E-409C-BE32-E72D297353CC}">
                <c16:uniqueId val="{00000004-7AB1-447D-8547-6A6B069990F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 1'!$E$5:$H$5</c:f>
              <c:strCache>
                <c:ptCount val="4"/>
                <c:pt idx="0">
                  <c:v>Natural Gas</c:v>
                </c:pt>
                <c:pt idx="1">
                  <c:v>Heating Oil</c:v>
                </c:pt>
                <c:pt idx="2">
                  <c:v>Electricity</c:v>
                </c:pt>
                <c:pt idx="3">
                  <c:v>Propane</c:v>
                </c:pt>
              </c:strCache>
            </c:strRef>
          </c:cat>
          <c:val>
            <c:numRef>
              <c:f>'Price Comparison Table 1'!$E$8</c:f>
              <c:numCache>
                <c:formatCode>"$"#,##0</c:formatCode>
                <c:ptCount val="1"/>
                <c:pt idx="0">
                  <c:v>2174.48</c:v>
                </c:pt>
              </c:numCache>
            </c:numRef>
          </c:val>
          <c:extLst>
            <c:ext xmlns:c16="http://schemas.microsoft.com/office/drawing/2014/chart" uri="{C3380CC4-5D6E-409C-BE32-E72D297353CC}">
              <c16:uniqueId val="{00000000-7AB1-447D-8547-6A6B069990F1}"/>
            </c:ext>
          </c:extLst>
        </c:ser>
        <c:ser>
          <c:idx val="1"/>
          <c:order val="1"/>
          <c:tx>
            <c:strRef>
              <c:f>'Price Comparison Table 1'!$F$5</c:f>
              <c:strCache>
                <c:ptCount val="1"/>
                <c:pt idx="0">
                  <c:v>Heating Oil</c:v>
                </c:pt>
              </c:strCache>
            </c:strRef>
          </c:tx>
          <c:spPr>
            <a:solidFill>
              <a:srgbClr val="C810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 1'!$E$5:$H$5</c:f>
              <c:strCache>
                <c:ptCount val="4"/>
                <c:pt idx="0">
                  <c:v>Natural Gas</c:v>
                </c:pt>
                <c:pt idx="1">
                  <c:v>Heating Oil</c:v>
                </c:pt>
                <c:pt idx="2">
                  <c:v>Electricity</c:v>
                </c:pt>
                <c:pt idx="3">
                  <c:v>Propane</c:v>
                </c:pt>
              </c:strCache>
            </c:strRef>
          </c:cat>
          <c:val>
            <c:numRef>
              <c:f>'Price Comparison Table 1'!$F$8</c:f>
              <c:numCache>
                <c:formatCode>"$"#,##0</c:formatCode>
                <c:ptCount val="1"/>
                <c:pt idx="0">
                  <c:v>5108.2809215006246</c:v>
                </c:pt>
              </c:numCache>
            </c:numRef>
          </c:val>
          <c:extLst>
            <c:ext xmlns:c16="http://schemas.microsoft.com/office/drawing/2014/chart" uri="{C3380CC4-5D6E-409C-BE32-E72D297353CC}">
              <c16:uniqueId val="{00000001-7AB1-447D-8547-6A6B069990F1}"/>
            </c:ext>
          </c:extLst>
        </c:ser>
        <c:ser>
          <c:idx val="2"/>
          <c:order val="2"/>
          <c:tx>
            <c:strRef>
              <c:f>'Price Comparison Table 1'!$G$5</c:f>
              <c:strCache>
                <c:ptCount val="1"/>
                <c:pt idx="0">
                  <c:v>Electricity</c:v>
                </c:pt>
              </c:strCache>
            </c:strRef>
          </c:tx>
          <c:spPr>
            <a:solidFill>
              <a:srgbClr val="4A773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 1'!$E$5:$H$5</c:f>
              <c:strCache>
                <c:ptCount val="4"/>
                <c:pt idx="0">
                  <c:v>Natural Gas</c:v>
                </c:pt>
                <c:pt idx="1">
                  <c:v>Heating Oil</c:v>
                </c:pt>
                <c:pt idx="2">
                  <c:v>Electricity</c:v>
                </c:pt>
                <c:pt idx="3">
                  <c:v>Propane</c:v>
                </c:pt>
              </c:strCache>
            </c:strRef>
          </c:cat>
          <c:val>
            <c:numRef>
              <c:f>'Price Comparison Table 1'!$G$8</c:f>
              <c:numCache>
                <c:formatCode>"$"#,##0</c:formatCode>
                <c:ptCount val="1"/>
                <c:pt idx="0">
                  <c:v>2224.5530912864656</c:v>
                </c:pt>
              </c:numCache>
            </c:numRef>
          </c:val>
          <c:extLst>
            <c:ext xmlns:c16="http://schemas.microsoft.com/office/drawing/2014/chart" uri="{C3380CC4-5D6E-409C-BE32-E72D297353CC}">
              <c16:uniqueId val="{00000002-7AB1-447D-8547-6A6B069990F1}"/>
            </c:ext>
          </c:extLst>
        </c:ser>
        <c:ser>
          <c:idx val="3"/>
          <c:order val="3"/>
          <c:tx>
            <c:strRef>
              <c:f>'Price Comparison Table 1'!$H$5</c:f>
              <c:strCache>
                <c:ptCount val="1"/>
                <c:pt idx="0">
                  <c:v>Propane</c:v>
                </c:pt>
              </c:strCache>
            </c:strRef>
          </c:tx>
          <c:spPr>
            <a:solidFill>
              <a:srgbClr val="007DB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 1'!$E$5:$H$5</c:f>
              <c:strCache>
                <c:ptCount val="4"/>
                <c:pt idx="0">
                  <c:v>Natural Gas</c:v>
                </c:pt>
                <c:pt idx="1">
                  <c:v>Heating Oil</c:v>
                </c:pt>
                <c:pt idx="2">
                  <c:v>Electricity</c:v>
                </c:pt>
                <c:pt idx="3">
                  <c:v>Propane</c:v>
                </c:pt>
              </c:strCache>
            </c:strRef>
          </c:cat>
          <c:val>
            <c:numRef>
              <c:f>'Price Comparison Table 1'!$H$8</c:f>
              <c:numCache>
                <c:formatCode>"$"#,##0</c:formatCode>
                <c:ptCount val="1"/>
                <c:pt idx="0">
                  <c:v>2478.3726886368299</c:v>
                </c:pt>
              </c:numCache>
            </c:numRef>
          </c:val>
          <c:extLst>
            <c:ext xmlns:c16="http://schemas.microsoft.com/office/drawing/2014/chart" uri="{C3380CC4-5D6E-409C-BE32-E72D297353CC}">
              <c16:uniqueId val="{00000003-7AB1-447D-8547-6A6B069990F1}"/>
            </c:ext>
          </c:extLst>
        </c:ser>
        <c:dLbls>
          <c:showLegendKey val="0"/>
          <c:showVal val="0"/>
          <c:showCatName val="0"/>
          <c:showSerName val="0"/>
          <c:showPercent val="0"/>
          <c:showBubbleSize val="0"/>
        </c:dLbls>
        <c:gapWidth val="25"/>
        <c:overlap val="-10"/>
        <c:axId val="862801480"/>
        <c:axId val="862801808"/>
      </c:barChart>
      <c:catAx>
        <c:axId val="862801480"/>
        <c:scaling>
          <c:orientation val="minMax"/>
        </c:scaling>
        <c:delete val="1"/>
        <c:axPos val="b"/>
        <c:numFmt formatCode="General" sourceLinked="1"/>
        <c:majorTickMark val="none"/>
        <c:minorTickMark val="none"/>
        <c:tickLblPos val="nextTo"/>
        <c:crossAx val="862801808"/>
        <c:crosses val="autoZero"/>
        <c:auto val="1"/>
        <c:lblAlgn val="ctr"/>
        <c:lblOffset val="100"/>
        <c:noMultiLvlLbl val="0"/>
      </c:catAx>
      <c:valAx>
        <c:axId val="862801808"/>
        <c:scaling>
          <c:orientation val="minMax"/>
        </c:scaling>
        <c:delete val="0"/>
        <c:axPos val="l"/>
        <c:majorGridlines>
          <c:spPr>
            <a:ln w="9525" cap="flat" cmpd="sng" algn="ctr">
              <a:no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tx1"/>
                </a:solidFill>
                <a:latin typeface="+mn-lt"/>
                <a:ea typeface="+mn-ea"/>
                <a:cs typeface="+mn-cs"/>
              </a:defRPr>
            </a:pPr>
            <a:endParaRPr lang="en-US"/>
          </a:p>
        </c:txPr>
        <c:crossAx val="862801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'Price Comparison Table 2'!$E$5</c:f>
              <c:strCache>
                <c:ptCount val="1"/>
                <c:pt idx="0">
                  <c:v>Natural Gas</c:v>
                </c:pt>
              </c:strCache>
            </c:strRef>
          </c:tx>
          <c:spPr>
            <a:solidFill>
              <a:srgbClr val="55555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 2'!$D$5:$G$5</c:f>
              <c:strCache>
                <c:ptCount val="4"/>
                <c:pt idx="1">
                  <c:v>Natural Gas</c:v>
                </c:pt>
                <c:pt idx="2">
                  <c:v>Heating Oil</c:v>
                </c:pt>
                <c:pt idx="3">
                  <c:v>Electricity</c:v>
                </c:pt>
              </c:strCache>
            </c:strRef>
          </c:cat>
          <c:val>
            <c:numRef>
              <c:f>'Price Comparison Table 2'!$E$8</c:f>
              <c:numCache>
                <c:formatCode>"$"#,##0</c:formatCode>
                <c:ptCount val="1"/>
                <c:pt idx="0">
                  <c:v>2174.48</c:v>
                </c:pt>
              </c:numCache>
            </c:numRef>
          </c:val>
          <c:extLst>
            <c:ext xmlns:c16="http://schemas.microsoft.com/office/drawing/2014/chart" uri="{C3380CC4-5D6E-409C-BE32-E72D297353CC}">
              <c16:uniqueId val="{00000002-F243-45E6-9DDE-1A11922BA02D}"/>
            </c:ext>
          </c:extLst>
        </c:ser>
        <c:ser>
          <c:idx val="1"/>
          <c:order val="1"/>
          <c:tx>
            <c:strRef>
              <c:f>'Price Comparison Table 2'!$F$5</c:f>
              <c:strCache>
                <c:ptCount val="1"/>
                <c:pt idx="0">
                  <c:v>Heating Oil</c:v>
                </c:pt>
              </c:strCache>
            </c:strRef>
          </c:tx>
          <c:spPr>
            <a:solidFill>
              <a:srgbClr val="C810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 2'!$D$5:$G$5</c:f>
              <c:strCache>
                <c:ptCount val="4"/>
                <c:pt idx="1">
                  <c:v>Natural Gas</c:v>
                </c:pt>
                <c:pt idx="2">
                  <c:v>Heating Oil</c:v>
                </c:pt>
                <c:pt idx="3">
                  <c:v>Electricity</c:v>
                </c:pt>
              </c:strCache>
            </c:strRef>
          </c:cat>
          <c:val>
            <c:numRef>
              <c:f>'Price Comparison Table 2'!$F$8</c:f>
              <c:numCache>
                <c:formatCode>"$"#,##0</c:formatCode>
                <c:ptCount val="1"/>
                <c:pt idx="0">
                  <c:v>5108.2809215006246</c:v>
                </c:pt>
              </c:numCache>
            </c:numRef>
          </c:val>
          <c:extLst>
            <c:ext xmlns:c16="http://schemas.microsoft.com/office/drawing/2014/chart" uri="{C3380CC4-5D6E-409C-BE32-E72D297353CC}">
              <c16:uniqueId val="{00000003-F243-45E6-9DDE-1A11922BA02D}"/>
            </c:ext>
          </c:extLst>
        </c:ser>
        <c:ser>
          <c:idx val="2"/>
          <c:order val="2"/>
          <c:tx>
            <c:strRef>
              <c:f>'Price Comparison Table 2'!$G$5</c:f>
              <c:strCache>
                <c:ptCount val="1"/>
                <c:pt idx="0">
                  <c:v>Electricity</c:v>
                </c:pt>
              </c:strCache>
            </c:strRef>
          </c:tx>
          <c:spPr>
            <a:solidFill>
              <a:srgbClr val="4A773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 2'!$D$5:$G$5</c:f>
              <c:strCache>
                <c:ptCount val="4"/>
                <c:pt idx="1">
                  <c:v>Natural Gas</c:v>
                </c:pt>
                <c:pt idx="2">
                  <c:v>Heating Oil</c:v>
                </c:pt>
                <c:pt idx="3">
                  <c:v>Electricity</c:v>
                </c:pt>
              </c:strCache>
            </c:strRef>
          </c:cat>
          <c:val>
            <c:numRef>
              <c:f>'Price Comparison Table 2'!$G$8</c:f>
              <c:numCache>
                <c:formatCode>"$"#,##0</c:formatCode>
                <c:ptCount val="1"/>
                <c:pt idx="0">
                  <c:v>2127.4264854813678</c:v>
                </c:pt>
              </c:numCache>
            </c:numRef>
          </c:val>
          <c:extLst>
            <c:ext xmlns:c16="http://schemas.microsoft.com/office/drawing/2014/chart" uri="{C3380CC4-5D6E-409C-BE32-E72D297353CC}">
              <c16:uniqueId val="{00000004-F243-45E6-9DDE-1A11922BA02D}"/>
            </c:ext>
          </c:extLst>
        </c:ser>
        <c:ser>
          <c:idx val="3"/>
          <c:order val="3"/>
          <c:tx>
            <c:strRef>
              <c:f>'Price Comparison Table 2'!$H$5</c:f>
              <c:strCache>
                <c:ptCount val="1"/>
                <c:pt idx="0">
                  <c:v>Propane</c:v>
                </c:pt>
              </c:strCache>
            </c:strRef>
          </c:tx>
          <c:spPr>
            <a:solidFill>
              <a:srgbClr val="007DB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 2'!$D$5:$G$5</c:f>
              <c:strCache>
                <c:ptCount val="4"/>
                <c:pt idx="1">
                  <c:v>Natural Gas</c:v>
                </c:pt>
                <c:pt idx="2">
                  <c:v>Heating Oil</c:v>
                </c:pt>
                <c:pt idx="3">
                  <c:v>Electricity</c:v>
                </c:pt>
              </c:strCache>
            </c:strRef>
          </c:cat>
          <c:val>
            <c:numRef>
              <c:f>'Price Comparison Table 2'!$H$8</c:f>
              <c:numCache>
                <c:formatCode>"$"#,##0</c:formatCode>
                <c:ptCount val="1"/>
                <c:pt idx="0">
                  <c:v>2478.3726886368299</c:v>
                </c:pt>
              </c:numCache>
            </c:numRef>
          </c:val>
          <c:extLst>
            <c:ext xmlns:c16="http://schemas.microsoft.com/office/drawing/2014/chart" uri="{C3380CC4-5D6E-409C-BE32-E72D297353CC}">
              <c16:uniqueId val="{00000005-F243-45E6-9DDE-1A11922BA02D}"/>
            </c:ext>
          </c:extLst>
        </c:ser>
        <c:dLbls>
          <c:showLegendKey val="0"/>
          <c:showVal val="0"/>
          <c:showCatName val="0"/>
          <c:showSerName val="0"/>
          <c:showPercent val="0"/>
          <c:showBubbleSize val="0"/>
        </c:dLbls>
        <c:gapWidth val="25"/>
        <c:overlap val="-10"/>
        <c:axId val="862801480"/>
        <c:axId val="862801808"/>
      </c:barChart>
      <c:catAx>
        <c:axId val="862801480"/>
        <c:scaling>
          <c:orientation val="minMax"/>
        </c:scaling>
        <c:delete val="1"/>
        <c:axPos val="b"/>
        <c:numFmt formatCode="General" sourceLinked="1"/>
        <c:majorTickMark val="none"/>
        <c:minorTickMark val="none"/>
        <c:tickLblPos val="nextTo"/>
        <c:crossAx val="862801808"/>
        <c:crosses val="autoZero"/>
        <c:auto val="1"/>
        <c:lblAlgn val="ctr"/>
        <c:lblOffset val="100"/>
        <c:noMultiLvlLbl val="0"/>
      </c:catAx>
      <c:valAx>
        <c:axId val="862801808"/>
        <c:scaling>
          <c:orientation val="minMax"/>
        </c:scaling>
        <c:delete val="0"/>
        <c:axPos val="l"/>
        <c:majorGridlines>
          <c:spPr>
            <a:ln w="9525" cap="flat" cmpd="sng" algn="ctr">
              <a:no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tx1"/>
                </a:solidFill>
                <a:latin typeface="+mn-lt"/>
                <a:ea typeface="+mn-ea"/>
                <a:cs typeface="+mn-cs"/>
              </a:defRPr>
            </a:pPr>
            <a:endParaRPr lang="en-US"/>
          </a:p>
        </c:txPr>
        <c:crossAx val="862801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2.png"/><Relationship Id="rId7"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chart" Target="../charts/chart2.xml"/><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20779</xdr:colOff>
      <xdr:row>7</xdr:row>
      <xdr:rowOff>176647</xdr:rowOff>
    </xdr:from>
    <xdr:to>
      <xdr:col>12</xdr:col>
      <xdr:colOff>623454</xdr:colOff>
      <xdr:row>34</xdr:row>
      <xdr:rowOff>135082</xdr:rowOff>
    </xdr:to>
    <xdr:graphicFrame macro="">
      <xdr:nvGraphicFramePr>
        <xdr:cNvPr id="2" name="Chart 1">
          <a:extLst>
            <a:ext uri="{FF2B5EF4-FFF2-40B4-BE49-F238E27FC236}">
              <a16:creationId xmlns:a16="http://schemas.microsoft.com/office/drawing/2014/main" id="{04258929-9951-21F1-241A-B67CDCD8F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124689</xdr:colOff>
      <xdr:row>3</xdr:row>
      <xdr:rowOff>0</xdr:rowOff>
    </xdr:from>
    <xdr:to>
      <xdr:col>12</xdr:col>
      <xdr:colOff>538156</xdr:colOff>
      <xdr:row>6</xdr:row>
      <xdr:rowOff>20783</xdr:rowOff>
    </xdr:to>
    <xdr:pic>
      <xdr:nvPicPr>
        <xdr:cNvPr id="3" name="Picture 2">
          <a:extLst>
            <a:ext uri="{FF2B5EF4-FFF2-40B4-BE49-F238E27FC236}">
              <a16:creationId xmlns:a16="http://schemas.microsoft.com/office/drawing/2014/main" id="{FFBCC4E5-B0E5-9929-87FF-8C131EBC8A98}"/>
            </a:ext>
          </a:extLst>
        </xdr:cNvPr>
        <xdr:cNvPicPr>
          <a:picLocks noChangeAspect="1"/>
        </xdr:cNvPicPr>
      </xdr:nvPicPr>
      <xdr:blipFill>
        <a:blip xmlns:r="http://schemas.openxmlformats.org/officeDocument/2006/relationships" r:embed="rId2"/>
        <a:stretch>
          <a:fillRect/>
        </a:stretch>
      </xdr:blipFill>
      <xdr:spPr>
        <a:xfrm>
          <a:off x="6109853" y="187036"/>
          <a:ext cx="2408522" cy="581891"/>
        </a:xfrm>
        <a:prstGeom prst="rect">
          <a:avLst/>
        </a:prstGeom>
      </xdr:spPr>
    </xdr:pic>
    <xdr:clientData/>
  </xdr:twoCellAnchor>
  <xdr:twoCellAnchor editAs="oneCell">
    <xdr:from>
      <xdr:col>5</xdr:col>
      <xdr:colOff>396849</xdr:colOff>
      <xdr:row>13</xdr:row>
      <xdr:rowOff>166254</xdr:rowOff>
    </xdr:from>
    <xdr:to>
      <xdr:col>7</xdr:col>
      <xdr:colOff>387229</xdr:colOff>
      <xdr:row>36</xdr:row>
      <xdr:rowOff>115003</xdr:rowOff>
    </xdr:to>
    <xdr:pic>
      <xdr:nvPicPr>
        <xdr:cNvPr id="4" name="Picture 3">
          <a:extLst>
            <a:ext uri="{FF2B5EF4-FFF2-40B4-BE49-F238E27FC236}">
              <a16:creationId xmlns:a16="http://schemas.microsoft.com/office/drawing/2014/main" id="{4678DD29-0D7D-8BE5-E40A-353537E6EDFD}"/>
            </a:ext>
          </a:extLst>
        </xdr:cNvPr>
        <xdr:cNvPicPr>
          <a:picLocks noChangeAspect="1"/>
        </xdr:cNvPicPr>
      </xdr:nvPicPr>
      <xdr:blipFill>
        <a:blip xmlns:r="http://schemas.openxmlformats.org/officeDocument/2006/relationships" r:embed="rId3"/>
        <a:stretch>
          <a:fillRect/>
        </a:stretch>
      </xdr:blipFill>
      <xdr:spPr>
        <a:xfrm>
          <a:off x="3721940" y="2223654"/>
          <a:ext cx="1320417" cy="4250586"/>
        </a:xfrm>
        <a:prstGeom prst="rect">
          <a:avLst/>
        </a:prstGeom>
      </xdr:spPr>
    </xdr:pic>
    <xdr:clientData/>
  </xdr:twoCellAnchor>
  <xdr:twoCellAnchor editAs="oneCell">
    <xdr:from>
      <xdr:col>7</xdr:col>
      <xdr:colOff>644237</xdr:colOff>
      <xdr:row>24</xdr:row>
      <xdr:rowOff>124692</xdr:rowOff>
    </xdr:from>
    <xdr:to>
      <xdr:col>9</xdr:col>
      <xdr:colOff>593497</xdr:colOff>
      <xdr:row>36</xdr:row>
      <xdr:rowOff>66592</xdr:rowOff>
    </xdr:to>
    <xdr:pic>
      <xdr:nvPicPr>
        <xdr:cNvPr id="10" name="Picture 9">
          <a:extLst>
            <a:ext uri="{FF2B5EF4-FFF2-40B4-BE49-F238E27FC236}">
              <a16:creationId xmlns:a16="http://schemas.microsoft.com/office/drawing/2014/main" id="{A90EBCB6-8517-24CC-0679-F6A1DBBC0028}"/>
            </a:ext>
          </a:extLst>
        </xdr:cNvPr>
        <xdr:cNvPicPr>
          <a:picLocks noChangeAspect="1"/>
        </xdr:cNvPicPr>
      </xdr:nvPicPr>
      <xdr:blipFill>
        <a:blip xmlns:r="http://schemas.openxmlformats.org/officeDocument/2006/relationships" r:embed="rId4"/>
        <a:stretch>
          <a:fillRect/>
        </a:stretch>
      </xdr:blipFill>
      <xdr:spPr>
        <a:xfrm>
          <a:off x="5299365" y="4239492"/>
          <a:ext cx="1279296" cy="2186337"/>
        </a:xfrm>
        <a:prstGeom prst="rect">
          <a:avLst/>
        </a:prstGeom>
      </xdr:spPr>
    </xdr:pic>
    <xdr:clientData/>
  </xdr:twoCellAnchor>
  <xdr:twoCellAnchor editAs="oneCell">
    <xdr:from>
      <xdr:col>10</xdr:col>
      <xdr:colOff>311728</xdr:colOff>
      <xdr:row>23</xdr:row>
      <xdr:rowOff>114298</xdr:rowOff>
    </xdr:from>
    <xdr:to>
      <xdr:col>12</xdr:col>
      <xdr:colOff>156125</xdr:colOff>
      <xdr:row>36</xdr:row>
      <xdr:rowOff>99855</xdr:rowOff>
    </xdr:to>
    <xdr:pic>
      <xdr:nvPicPr>
        <xdr:cNvPr id="11" name="Picture 10">
          <a:extLst>
            <a:ext uri="{FF2B5EF4-FFF2-40B4-BE49-F238E27FC236}">
              <a16:creationId xmlns:a16="http://schemas.microsoft.com/office/drawing/2014/main" id="{69A3D40F-6764-891F-F02A-EABB34AA3FB5}"/>
            </a:ext>
          </a:extLst>
        </xdr:cNvPr>
        <xdr:cNvPicPr>
          <a:picLocks noChangeAspect="1"/>
        </xdr:cNvPicPr>
      </xdr:nvPicPr>
      <xdr:blipFill>
        <a:blip xmlns:r="http://schemas.openxmlformats.org/officeDocument/2006/relationships" r:embed="rId5"/>
        <a:stretch>
          <a:fillRect/>
        </a:stretch>
      </xdr:blipFill>
      <xdr:spPr>
        <a:xfrm>
          <a:off x="6961909" y="4042062"/>
          <a:ext cx="1174435" cy="2417030"/>
        </a:xfrm>
        <a:prstGeom prst="rect">
          <a:avLst/>
        </a:prstGeom>
      </xdr:spPr>
    </xdr:pic>
    <xdr:clientData/>
  </xdr:twoCellAnchor>
  <xdr:twoCellAnchor editAs="oneCell">
    <xdr:from>
      <xdr:col>3</xdr:col>
      <xdr:colOff>477983</xdr:colOff>
      <xdr:row>29</xdr:row>
      <xdr:rowOff>83128</xdr:rowOff>
    </xdr:from>
    <xdr:to>
      <xdr:col>4</xdr:col>
      <xdr:colOff>429669</xdr:colOff>
      <xdr:row>32</xdr:row>
      <xdr:rowOff>166255</xdr:rowOff>
    </xdr:to>
    <xdr:pic>
      <xdr:nvPicPr>
        <xdr:cNvPr id="12" name="Picture 11">
          <a:extLst>
            <a:ext uri="{FF2B5EF4-FFF2-40B4-BE49-F238E27FC236}">
              <a16:creationId xmlns:a16="http://schemas.microsoft.com/office/drawing/2014/main" id="{82F44201-10A2-B7F1-7CA8-0A1697580832}"/>
            </a:ext>
          </a:extLst>
        </xdr:cNvPr>
        <xdr:cNvPicPr>
          <a:picLocks noChangeAspect="1"/>
        </xdr:cNvPicPr>
      </xdr:nvPicPr>
      <xdr:blipFill>
        <a:blip xmlns:r="http://schemas.openxmlformats.org/officeDocument/2006/relationships" r:embed="rId6"/>
        <a:stretch>
          <a:fillRect/>
        </a:stretch>
      </xdr:blipFill>
      <xdr:spPr>
        <a:xfrm>
          <a:off x="2473038" y="5133109"/>
          <a:ext cx="616704" cy="644236"/>
        </a:xfrm>
        <a:prstGeom prst="rect">
          <a:avLst/>
        </a:prstGeom>
      </xdr:spPr>
    </xdr:pic>
    <xdr:clientData/>
  </xdr:twoCellAnchor>
  <xdr:twoCellAnchor editAs="oneCell">
    <xdr:from>
      <xdr:col>3</xdr:col>
      <xdr:colOff>93518</xdr:colOff>
      <xdr:row>33</xdr:row>
      <xdr:rowOff>51954</xdr:rowOff>
    </xdr:from>
    <xdr:to>
      <xdr:col>5</xdr:col>
      <xdr:colOff>74236</xdr:colOff>
      <xdr:row>37</xdr:row>
      <xdr:rowOff>48317</xdr:rowOff>
    </xdr:to>
    <xdr:pic>
      <xdr:nvPicPr>
        <xdr:cNvPr id="14" name="Picture 13">
          <a:extLst>
            <a:ext uri="{FF2B5EF4-FFF2-40B4-BE49-F238E27FC236}">
              <a16:creationId xmlns:a16="http://schemas.microsoft.com/office/drawing/2014/main" id="{39644B0A-8AA3-EA92-CF9D-A9A5B089AE44}"/>
            </a:ext>
          </a:extLst>
        </xdr:cNvPr>
        <xdr:cNvPicPr>
          <a:picLocks noChangeAspect="1"/>
        </xdr:cNvPicPr>
      </xdr:nvPicPr>
      <xdr:blipFill>
        <a:blip xmlns:r="http://schemas.openxmlformats.org/officeDocument/2006/relationships" r:embed="rId7"/>
        <a:stretch>
          <a:fillRect/>
        </a:stretch>
      </xdr:blipFill>
      <xdr:spPr>
        <a:xfrm>
          <a:off x="2088573" y="5850082"/>
          <a:ext cx="1310754" cy="744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123307</xdr:colOff>
      <xdr:row>3</xdr:row>
      <xdr:rowOff>147724</xdr:rowOff>
    </xdr:from>
    <xdr:to>
      <xdr:col>3</xdr:col>
      <xdr:colOff>1648979</xdr:colOff>
      <xdr:row>3</xdr:row>
      <xdr:rowOff>679359</xdr:rowOff>
    </xdr:to>
    <xdr:pic>
      <xdr:nvPicPr>
        <xdr:cNvPr id="2" name="Picture 1">
          <a:extLst>
            <a:ext uri="{FF2B5EF4-FFF2-40B4-BE49-F238E27FC236}">
              <a16:creationId xmlns:a16="http://schemas.microsoft.com/office/drawing/2014/main" id="{6C0F881D-5CFD-45C6-BB4E-14045B343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071" y="636097"/>
          <a:ext cx="1528847" cy="5348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20779</xdr:colOff>
      <xdr:row>7</xdr:row>
      <xdr:rowOff>176647</xdr:rowOff>
    </xdr:from>
    <xdr:to>
      <xdr:col>12</xdr:col>
      <xdr:colOff>623454</xdr:colOff>
      <xdr:row>34</xdr:row>
      <xdr:rowOff>135082</xdr:rowOff>
    </xdr:to>
    <xdr:graphicFrame macro="">
      <xdr:nvGraphicFramePr>
        <xdr:cNvPr id="2" name="Chart 1">
          <a:extLst>
            <a:ext uri="{FF2B5EF4-FFF2-40B4-BE49-F238E27FC236}">
              <a16:creationId xmlns:a16="http://schemas.microsoft.com/office/drawing/2014/main" id="{870C5907-B1F5-473D-AFEE-7EFCDD60F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124689</xdr:colOff>
      <xdr:row>3</xdr:row>
      <xdr:rowOff>0</xdr:rowOff>
    </xdr:from>
    <xdr:to>
      <xdr:col>12</xdr:col>
      <xdr:colOff>541331</xdr:colOff>
      <xdr:row>6</xdr:row>
      <xdr:rowOff>20783</xdr:rowOff>
    </xdr:to>
    <xdr:pic>
      <xdr:nvPicPr>
        <xdr:cNvPr id="3" name="Picture 2">
          <a:extLst>
            <a:ext uri="{FF2B5EF4-FFF2-40B4-BE49-F238E27FC236}">
              <a16:creationId xmlns:a16="http://schemas.microsoft.com/office/drawing/2014/main" id="{8D70FAB8-FEA7-4053-A986-C3739DC1AA7D}"/>
            </a:ext>
          </a:extLst>
        </xdr:cNvPr>
        <xdr:cNvPicPr>
          <a:picLocks noChangeAspect="1"/>
        </xdr:cNvPicPr>
      </xdr:nvPicPr>
      <xdr:blipFill>
        <a:blip xmlns:r="http://schemas.openxmlformats.org/officeDocument/2006/relationships" r:embed="rId2"/>
        <a:stretch>
          <a:fillRect/>
        </a:stretch>
      </xdr:blipFill>
      <xdr:spPr>
        <a:xfrm>
          <a:off x="6109853" y="191193"/>
          <a:ext cx="2408521" cy="594360"/>
        </a:xfrm>
        <a:prstGeom prst="rect">
          <a:avLst/>
        </a:prstGeom>
      </xdr:spPr>
    </xdr:pic>
    <xdr:clientData/>
  </xdr:twoCellAnchor>
  <xdr:twoCellAnchor editAs="oneCell">
    <xdr:from>
      <xdr:col>5</xdr:col>
      <xdr:colOff>396849</xdr:colOff>
      <xdr:row>13</xdr:row>
      <xdr:rowOff>166254</xdr:rowOff>
    </xdr:from>
    <xdr:to>
      <xdr:col>7</xdr:col>
      <xdr:colOff>390404</xdr:colOff>
      <xdr:row>36</xdr:row>
      <xdr:rowOff>115003</xdr:rowOff>
    </xdr:to>
    <xdr:pic>
      <xdr:nvPicPr>
        <xdr:cNvPr id="4" name="Picture 3">
          <a:extLst>
            <a:ext uri="{FF2B5EF4-FFF2-40B4-BE49-F238E27FC236}">
              <a16:creationId xmlns:a16="http://schemas.microsoft.com/office/drawing/2014/main" id="{1FBD3BF4-C4EA-46E9-99FA-8E2486C56E7D}"/>
            </a:ext>
          </a:extLst>
        </xdr:cNvPr>
        <xdr:cNvPicPr>
          <a:picLocks noChangeAspect="1"/>
        </xdr:cNvPicPr>
      </xdr:nvPicPr>
      <xdr:blipFill>
        <a:blip xmlns:r="http://schemas.openxmlformats.org/officeDocument/2006/relationships" r:embed="rId3"/>
        <a:stretch>
          <a:fillRect/>
        </a:stretch>
      </xdr:blipFill>
      <xdr:spPr>
        <a:xfrm>
          <a:off x="3721940" y="2223654"/>
          <a:ext cx="1320417" cy="4250586"/>
        </a:xfrm>
        <a:prstGeom prst="rect">
          <a:avLst/>
        </a:prstGeom>
      </xdr:spPr>
    </xdr:pic>
    <xdr:clientData/>
  </xdr:twoCellAnchor>
  <xdr:twoCellAnchor editAs="oneCell">
    <xdr:from>
      <xdr:col>10</xdr:col>
      <xdr:colOff>311728</xdr:colOff>
      <xdr:row>23</xdr:row>
      <xdr:rowOff>114298</xdr:rowOff>
    </xdr:from>
    <xdr:to>
      <xdr:col>12</xdr:col>
      <xdr:colOff>159300</xdr:colOff>
      <xdr:row>36</xdr:row>
      <xdr:rowOff>103030</xdr:rowOff>
    </xdr:to>
    <xdr:pic>
      <xdr:nvPicPr>
        <xdr:cNvPr id="6" name="Picture 5">
          <a:extLst>
            <a:ext uri="{FF2B5EF4-FFF2-40B4-BE49-F238E27FC236}">
              <a16:creationId xmlns:a16="http://schemas.microsoft.com/office/drawing/2014/main" id="{1E230AFB-92C0-473F-9F12-969A170AE2EB}"/>
            </a:ext>
          </a:extLst>
        </xdr:cNvPr>
        <xdr:cNvPicPr>
          <a:picLocks noChangeAspect="1"/>
        </xdr:cNvPicPr>
      </xdr:nvPicPr>
      <xdr:blipFill>
        <a:blip xmlns:r="http://schemas.openxmlformats.org/officeDocument/2006/relationships" r:embed="rId4"/>
        <a:stretch>
          <a:fillRect/>
        </a:stretch>
      </xdr:blipFill>
      <xdr:spPr>
        <a:xfrm>
          <a:off x="6961910" y="4129345"/>
          <a:ext cx="1174433" cy="2471064"/>
        </a:xfrm>
        <a:prstGeom prst="rect">
          <a:avLst/>
        </a:prstGeom>
      </xdr:spPr>
    </xdr:pic>
    <xdr:clientData/>
  </xdr:twoCellAnchor>
  <xdr:twoCellAnchor editAs="oneCell">
    <xdr:from>
      <xdr:col>3</xdr:col>
      <xdr:colOff>477983</xdr:colOff>
      <xdr:row>29</xdr:row>
      <xdr:rowOff>83128</xdr:rowOff>
    </xdr:from>
    <xdr:to>
      <xdr:col>4</xdr:col>
      <xdr:colOff>426494</xdr:colOff>
      <xdr:row>32</xdr:row>
      <xdr:rowOff>163080</xdr:rowOff>
    </xdr:to>
    <xdr:pic>
      <xdr:nvPicPr>
        <xdr:cNvPr id="7" name="Picture 6">
          <a:extLst>
            <a:ext uri="{FF2B5EF4-FFF2-40B4-BE49-F238E27FC236}">
              <a16:creationId xmlns:a16="http://schemas.microsoft.com/office/drawing/2014/main" id="{10B02FF5-BAB0-438B-A0F1-A647BAFC11E7}"/>
            </a:ext>
          </a:extLst>
        </xdr:cNvPr>
        <xdr:cNvPicPr>
          <a:picLocks noChangeAspect="1"/>
        </xdr:cNvPicPr>
      </xdr:nvPicPr>
      <xdr:blipFill>
        <a:blip xmlns:r="http://schemas.openxmlformats.org/officeDocument/2006/relationships" r:embed="rId5"/>
        <a:stretch>
          <a:fillRect/>
        </a:stretch>
      </xdr:blipFill>
      <xdr:spPr>
        <a:xfrm>
          <a:off x="2473038" y="5245332"/>
          <a:ext cx="616704" cy="656704"/>
        </a:xfrm>
        <a:prstGeom prst="rect">
          <a:avLst/>
        </a:prstGeom>
      </xdr:spPr>
    </xdr:pic>
    <xdr:clientData/>
  </xdr:twoCellAnchor>
  <xdr:twoCellAnchor editAs="oneCell">
    <xdr:from>
      <xdr:col>3</xdr:col>
      <xdr:colOff>93518</xdr:colOff>
      <xdr:row>33</xdr:row>
      <xdr:rowOff>51954</xdr:rowOff>
    </xdr:from>
    <xdr:to>
      <xdr:col>5</xdr:col>
      <xdr:colOff>74236</xdr:colOff>
      <xdr:row>37</xdr:row>
      <xdr:rowOff>45142</xdr:rowOff>
    </xdr:to>
    <xdr:pic>
      <xdr:nvPicPr>
        <xdr:cNvPr id="8" name="Picture 7">
          <a:extLst>
            <a:ext uri="{FF2B5EF4-FFF2-40B4-BE49-F238E27FC236}">
              <a16:creationId xmlns:a16="http://schemas.microsoft.com/office/drawing/2014/main" id="{4957BEB3-47C8-4FF7-B083-249C4DEB68CA}"/>
            </a:ext>
          </a:extLst>
        </xdr:cNvPr>
        <xdr:cNvPicPr>
          <a:picLocks noChangeAspect="1"/>
        </xdr:cNvPicPr>
      </xdr:nvPicPr>
      <xdr:blipFill>
        <a:blip xmlns:r="http://schemas.openxmlformats.org/officeDocument/2006/relationships" r:embed="rId6"/>
        <a:stretch>
          <a:fillRect/>
        </a:stretch>
      </xdr:blipFill>
      <xdr:spPr>
        <a:xfrm>
          <a:off x="2088573" y="5978929"/>
          <a:ext cx="1310754" cy="761133"/>
        </a:xfrm>
        <a:prstGeom prst="rect">
          <a:avLst/>
        </a:prstGeom>
      </xdr:spPr>
    </xdr:pic>
    <xdr:clientData/>
  </xdr:twoCellAnchor>
  <xdr:twoCellAnchor editAs="oneCell">
    <xdr:from>
      <xdr:col>7</xdr:col>
      <xdr:colOff>155864</xdr:colOff>
      <xdr:row>24</xdr:row>
      <xdr:rowOff>145476</xdr:rowOff>
    </xdr:from>
    <xdr:to>
      <xdr:col>10</xdr:col>
      <xdr:colOff>526763</xdr:colOff>
      <xdr:row>34</xdr:row>
      <xdr:rowOff>122629</xdr:rowOff>
    </xdr:to>
    <xdr:pic>
      <xdr:nvPicPr>
        <xdr:cNvPr id="10" name="Picture 9">
          <a:extLst>
            <a:ext uri="{FF2B5EF4-FFF2-40B4-BE49-F238E27FC236}">
              <a16:creationId xmlns:a16="http://schemas.microsoft.com/office/drawing/2014/main" id="{190B4BEF-78D0-3ADF-5A0B-7CC44FEC3C3D}"/>
            </a:ext>
          </a:extLst>
        </xdr:cNvPr>
        <xdr:cNvPicPr>
          <a:picLocks noChangeAspect="1"/>
        </xdr:cNvPicPr>
      </xdr:nvPicPr>
      <xdr:blipFill>
        <a:blip xmlns:r="http://schemas.openxmlformats.org/officeDocument/2006/relationships" r:embed="rId7"/>
        <a:stretch>
          <a:fillRect/>
        </a:stretch>
      </xdr:blipFill>
      <xdr:spPr>
        <a:xfrm>
          <a:off x="4810992" y="4675912"/>
          <a:ext cx="2369127" cy="1850692"/>
        </a:xfrm>
        <a:prstGeom prst="rect">
          <a:avLst/>
        </a:prstGeom>
      </xdr:spPr>
    </xdr:pic>
    <xdr:clientData/>
  </xdr:twoCellAnchor>
  <xdr:twoCellAnchor editAs="oneCell">
    <xdr:from>
      <xdr:col>8</xdr:col>
      <xdr:colOff>176646</xdr:colOff>
      <xdr:row>29</xdr:row>
      <xdr:rowOff>41565</xdr:rowOff>
    </xdr:from>
    <xdr:to>
      <xdr:col>9</xdr:col>
      <xdr:colOff>410738</xdr:colOff>
      <xdr:row>33</xdr:row>
      <xdr:rowOff>617</xdr:rowOff>
    </xdr:to>
    <xdr:pic>
      <xdr:nvPicPr>
        <xdr:cNvPr id="14" name="Picture 13">
          <a:extLst>
            <a:ext uri="{FF2B5EF4-FFF2-40B4-BE49-F238E27FC236}">
              <a16:creationId xmlns:a16="http://schemas.microsoft.com/office/drawing/2014/main" id="{3A19F8E2-88FD-1F68-62DA-7D1E1389568F}"/>
            </a:ext>
          </a:extLst>
        </xdr:cNvPr>
        <xdr:cNvPicPr>
          <a:picLocks noChangeAspect="1"/>
        </xdr:cNvPicPr>
      </xdr:nvPicPr>
      <xdr:blipFill>
        <a:blip xmlns:r="http://schemas.openxmlformats.org/officeDocument/2006/relationships" r:embed="rId8"/>
        <a:stretch>
          <a:fillRect/>
        </a:stretch>
      </xdr:blipFill>
      <xdr:spPr>
        <a:xfrm>
          <a:off x="5496791" y="5507184"/>
          <a:ext cx="902286" cy="707197"/>
        </a:xfrm>
        <a:prstGeom prst="rect">
          <a:avLst/>
        </a:prstGeom>
      </xdr:spPr>
    </xdr:pic>
    <xdr:clientData/>
  </xdr:twoCellAnchor>
  <xdr:twoCellAnchor editAs="oneCell">
    <xdr:from>
      <xdr:col>7</xdr:col>
      <xdr:colOff>498764</xdr:colOff>
      <xdr:row>33</xdr:row>
      <xdr:rowOff>31172</xdr:rowOff>
    </xdr:from>
    <xdr:to>
      <xdr:col>10</xdr:col>
      <xdr:colOff>108074</xdr:colOff>
      <xdr:row>37</xdr:row>
      <xdr:rowOff>123977</xdr:rowOff>
    </xdr:to>
    <xdr:pic>
      <xdr:nvPicPr>
        <xdr:cNvPr id="15" name="Picture 14">
          <a:extLst>
            <a:ext uri="{FF2B5EF4-FFF2-40B4-BE49-F238E27FC236}">
              <a16:creationId xmlns:a16="http://schemas.microsoft.com/office/drawing/2014/main" id="{91224451-7A46-C48C-9FD0-51EB2A9C9396}"/>
            </a:ext>
          </a:extLst>
        </xdr:cNvPr>
        <xdr:cNvPicPr>
          <a:picLocks noChangeAspect="1"/>
        </xdr:cNvPicPr>
      </xdr:nvPicPr>
      <xdr:blipFill>
        <a:blip xmlns:r="http://schemas.openxmlformats.org/officeDocument/2006/relationships" r:embed="rId9"/>
        <a:stretch>
          <a:fillRect/>
        </a:stretch>
      </xdr:blipFill>
      <xdr:spPr>
        <a:xfrm>
          <a:off x="5153892" y="5829300"/>
          <a:ext cx="1604363" cy="844125"/>
        </a:xfrm>
        <a:prstGeom prst="rect">
          <a:avLst/>
        </a:prstGeom>
      </xdr:spPr>
    </xdr:pic>
    <xdr:clientData/>
  </xdr:twoCellAnchor>
  <xdr:twoCellAnchor>
    <xdr:from>
      <xdr:col>8</xdr:col>
      <xdr:colOff>93518</xdr:colOff>
      <xdr:row>26</xdr:row>
      <xdr:rowOff>114300</xdr:rowOff>
    </xdr:from>
    <xdr:to>
      <xdr:col>10</xdr:col>
      <xdr:colOff>10391</xdr:colOff>
      <xdr:row>28</xdr:row>
      <xdr:rowOff>124692</xdr:rowOff>
    </xdr:to>
    <xdr:sp macro="" textlink="">
      <xdr:nvSpPr>
        <xdr:cNvPr id="5" name="TextBox 4">
          <a:extLst>
            <a:ext uri="{FF2B5EF4-FFF2-40B4-BE49-F238E27FC236}">
              <a16:creationId xmlns:a16="http://schemas.microsoft.com/office/drawing/2014/main" id="{2E6226F0-0663-A06A-B6CD-AD4E989C9DDE}"/>
            </a:ext>
          </a:extLst>
        </xdr:cNvPr>
        <xdr:cNvSpPr txBox="1"/>
      </xdr:nvSpPr>
      <xdr:spPr>
        <a:xfrm>
          <a:off x="5413663" y="5018809"/>
          <a:ext cx="1246909" cy="384464"/>
        </a:xfrm>
        <a:prstGeom prst="rect">
          <a:avLst/>
        </a:prstGeom>
        <a:solidFill>
          <a:srgbClr val="4A773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solidFill>
                <a:schemeClr val="bg1"/>
              </a:solidFill>
            </a:rPr>
            <a:t>Savings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102525</xdr:colOff>
      <xdr:row>3</xdr:row>
      <xdr:rowOff>116551</xdr:rowOff>
    </xdr:from>
    <xdr:to>
      <xdr:col>3</xdr:col>
      <xdr:colOff>1399598</xdr:colOff>
      <xdr:row>3</xdr:row>
      <xdr:rowOff>673630</xdr:rowOff>
    </xdr:to>
    <xdr:pic>
      <xdr:nvPicPr>
        <xdr:cNvPr id="2" name="Picture 1">
          <a:extLst>
            <a:ext uri="{FF2B5EF4-FFF2-40B4-BE49-F238E27FC236}">
              <a16:creationId xmlns:a16="http://schemas.microsoft.com/office/drawing/2014/main" id="{029D9BCF-B719-46D1-9924-22D5120789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289" y="604924"/>
          <a:ext cx="1601584" cy="560254"/>
        </a:xfrm>
        <a:prstGeom prst="rect">
          <a:avLst/>
        </a:prstGeom>
      </xdr:spPr>
    </xdr:pic>
    <xdr:clientData/>
  </xdr:twoCellAnchor>
  <xdr:twoCellAnchor editAs="oneCell">
    <xdr:from>
      <xdr:col>3</xdr:col>
      <xdr:colOff>123307</xdr:colOff>
      <xdr:row>3</xdr:row>
      <xdr:rowOff>147724</xdr:rowOff>
    </xdr:from>
    <xdr:to>
      <xdr:col>3</xdr:col>
      <xdr:colOff>1644822</xdr:colOff>
      <xdr:row>3</xdr:row>
      <xdr:rowOff>679359</xdr:rowOff>
    </xdr:to>
    <xdr:pic>
      <xdr:nvPicPr>
        <xdr:cNvPr id="3" name="Picture 2">
          <a:extLst>
            <a:ext uri="{FF2B5EF4-FFF2-40B4-BE49-F238E27FC236}">
              <a16:creationId xmlns:a16="http://schemas.microsoft.com/office/drawing/2014/main" id="{76EE1AED-FE3D-4E92-B0C7-0F0005954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329" y="571673"/>
          <a:ext cx="1528847" cy="5348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26C1-900D-4742-9F79-11C3674D985A}">
  <sheetPr>
    <tabColor theme="8" tint="0.79998168889431442"/>
  </sheetPr>
  <dimension ref="B1:M46"/>
  <sheetViews>
    <sheetView showGridLines="0" view="pageBreakPreview" topLeftCell="A16" zoomScale="60" zoomScaleNormal="80" workbookViewId="0">
      <selection activeCell="E47" sqref="E47"/>
    </sheetView>
  </sheetViews>
  <sheetFormatPr defaultRowHeight="14.5" x14ac:dyDescent="0.35"/>
  <sheetData>
    <row r="1" spans="2:13" ht="17.5" x14ac:dyDescent="0.35">
      <c r="B1" s="169" t="s">
        <v>129</v>
      </c>
      <c r="C1" s="169"/>
      <c r="D1" s="169"/>
      <c r="E1" s="169"/>
      <c r="F1" s="169"/>
      <c r="G1" s="169"/>
      <c r="H1" s="169"/>
      <c r="I1" s="169"/>
      <c r="J1" s="169"/>
      <c r="K1" s="169"/>
      <c r="L1" s="169"/>
      <c r="M1" s="169"/>
    </row>
    <row r="4" spans="2:13" ht="15" customHeight="1" x14ac:dyDescent="0.35">
      <c r="B4" s="168" t="s">
        <v>97</v>
      </c>
      <c r="C4" s="168"/>
      <c r="D4" s="168"/>
      <c r="E4" s="168"/>
      <c r="F4" s="168"/>
      <c r="G4" s="168"/>
      <c r="H4" s="168"/>
      <c r="I4" s="33"/>
    </row>
    <row r="5" spans="2:13" ht="15" customHeight="1" x14ac:dyDescent="0.35">
      <c r="B5" s="168"/>
      <c r="C5" s="168"/>
      <c r="D5" s="168"/>
      <c r="E5" s="168"/>
      <c r="F5" s="168"/>
      <c r="G5" s="168"/>
      <c r="H5" s="168"/>
      <c r="I5" s="33"/>
    </row>
    <row r="6" spans="2:13" ht="15" customHeight="1" x14ac:dyDescent="0.35">
      <c r="B6" s="168"/>
      <c r="C6" s="168"/>
      <c r="D6" s="168"/>
      <c r="E6" s="168"/>
      <c r="F6" s="168"/>
      <c r="G6" s="168"/>
      <c r="H6" s="168"/>
      <c r="I6" s="33"/>
    </row>
    <row r="7" spans="2:13" ht="15" customHeight="1" x14ac:dyDescent="0.35">
      <c r="D7" s="33"/>
      <c r="E7" s="33"/>
      <c r="F7" s="33"/>
      <c r="G7" s="33"/>
      <c r="H7" s="33"/>
      <c r="I7" s="33"/>
    </row>
    <row r="8" spans="2:13" ht="15" customHeight="1" x14ac:dyDescent="0.35">
      <c r="D8" s="33"/>
      <c r="E8" s="33"/>
      <c r="F8" s="33"/>
      <c r="G8" s="33"/>
      <c r="H8" s="33"/>
      <c r="I8" s="33"/>
    </row>
    <row r="38" spans="2:13" x14ac:dyDescent="0.35">
      <c r="B38" s="167" t="s">
        <v>130</v>
      </c>
      <c r="C38" s="167"/>
      <c r="D38" s="167"/>
      <c r="E38" s="167"/>
      <c r="F38" s="167"/>
      <c r="G38" s="167"/>
      <c r="H38" s="167"/>
      <c r="I38" s="167"/>
      <c r="J38" s="167"/>
      <c r="K38" s="167"/>
      <c r="L38" s="167"/>
      <c r="M38" s="167"/>
    </row>
    <row r="39" spans="2:13" x14ac:dyDescent="0.35">
      <c r="B39" s="167"/>
      <c r="C39" s="167"/>
      <c r="D39" s="167"/>
      <c r="E39" s="167"/>
      <c r="F39" s="167"/>
      <c r="G39" s="167"/>
      <c r="H39" s="167"/>
      <c r="I39" s="167"/>
      <c r="J39" s="167"/>
      <c r="K39" s="167"/>
      <c r="L39" s="167"/>
      <c r="M39" s="167"/>
    </row>
    <row r="40" spans="2:13" x14ac:dyDescent="0.35">
      <c r="B40" s="167"/>
      <c r="C40" s="167"/>
      <c r="D40" s="167"/>
      <c r="E40" s="167"/>
      <c r="F40" s="167"/>
      <c r="G40" s="167"/>
      <c r="H40" s="167"/>
      <c r="I40" s="167"/>
      <c r="J40" s="167"/>
      <c r="K40" s="167"/>
      <c r="L40" s="167"/>
      <c r="M40" s="167"/>
    </row>
    <row r="41" spans="2:13" x14ac:dyDescent="0.35">
      <c r="B41" s="167"/>
      <c r="C41" s="167"/>
      <c r="D41" s="167"/>
      <c r="E41" s="167"/>
      <c r="F41" s="167"/>
      <c r="G41" s="167"/>
      <c r="H41" s="167"/>
      <c r="I41" s="167"/>
      <c r="J41" s="167"/>
      <c r="K41" s="167"/>
      <c r="L41" s="167"/>
      <c r="M41" s="167"/>
    </row>
    <row r="42" spans="2:13" x14ac:dyDescent="0.35">
      <c r="B42" s="167"/>
      <c r="C42" s="167"/>
      <c r="D42" s="167"/>
      <c r="E42" s="167"/>
      <c r="F42" s="167"/>
      <c r="G42" s="167"/>
      <c r="H42" s="167"/>
      <c r="I42" s="167"/>
      <c r="J42" s="167"/>
      <c r="K42" s="167"/>
      <c r="L42" s="167"/>
      <c r="M42" s="167"/>
    </row>
    <row r="43" spans="2:13" x14ac:dyDescent="0.35">
      <c r="B43" s="167"/>
      <c r="C43" s="167"/>
      <c r="D43" s="167"/>
      <c r="E43" s="167"/>
      <c r="F43" s="167"/>
      <c r="G43" s="167"/>
      <c r="H43" s="167"/>
      <c r="I43" s="167"/>
      <c r="J43" s="167"/>
      <c r="K43" s="167"/>
      <c r="L43" s="167"/>
      <c r="M43" s="167"/>
    </row>
    <row r="44" spans="2:13" x14ac:dyDescent="0.35">
      <c r="B44" s="167"/>
      <c r="C44" s="167"/>
      <c r="D44" s="167"/>
      <c r="E44" s="167"/>
      <c r="F44" s="167"/>
      <c r="G44" s="167"/>
      <c r="H44" s="167"/>
      <c r="I44" s="167"/>
      <c r="J44" s="167"/>
      <c r="K44" s="167"/>
      <c r="L44" s="167"/>
      <c r="M44" s="167"/>
    </row>
    <row r="45" spans="2:13" x14ac:dyDescent="0.35">
      <c r="B45" s="167"/>
      <c r="C45" s="167"/>
      <c r="D45" s="167"/>
      <c r="E45" s="167"/>
      <c r="F45" s="167"/>
      <c r="G45" s="167"/>
      <c r="H45" s="167"/>
      <c r="I45" s="167"/>
      <c r="J45" s="167"/>
      <c r="K45" s="167"/>
      <c r="L45" s="167"/>
      <c r="M45" s="167"/>
    </row>
    <row r="46" spans="2:13" x14ac:dyDescent="0.35">
      <c r="B46" s="167"/>
      <c r="C46" s="167"/>
      <c r="D46" s="167"/>
      <c r="E46" s="167"/>
      <c r="F46" s="167"/>
      <c r="G46" s="167"/>
      <c r="H46" s="167"/>
      <c r="I46" s="167"/>
      <c r="J46" s="167"/>
      <c r="K46" s="167"/>
      <c r="L46" s="167"/>
      <c r="M46" s="167"/>
    </row>
  </sheetData>
  <mergeCells count="3">
    <mergeCell ref="B38:M46"/>
    <mergeCell ref="B4:H6"/>
    <mergeCell ref="B1:M1"/>
  </mergeCells>
  <pageMargins left="1.95" right="0.7" top="0.75" bottom="0.75" header="0.3" footer="0.3"/>
  <pageSetup scale="74"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3AEA-5F94-412D-ADB1-B5217AFECA2E}">
  <sheetPr>
    <tabColor theme="8" tint="0.79998168889431442"/>
  </sheetPr>
  <dimension ref="A1:I28"/>
  <sheetViews>
    <sheetView showGridLines="0" view="pageBreakPreview" zoomScale="60" zoomScaleNormal="80" workbookViewId="0">
      <selection activeCell="E47" sqref="E47"/>
    </sheetView>
  </sheetViews>
  <sheetFormatPr defaultColWidth="8.90625" defaultRowHeight="15.5" x14ac:dyDescent="0.35"/>
  <cols>
    <col min="1" max="2" width="3.36328125" style="35" customWidth="1"/>
    <col min="3" max="3" width="4" style="35" customWidth="1"/>
    <col min="4" max="4" width="42" style="35" customWidth="1"/>
    <col min="5" max="6" width="14.81640625" style="35" customWidth="1"/>
    <col min="7" max="7" width="15.81640625" style="35" customWidth="1"/>
    <col min="8" max="8" width="14.90625" style="35" customWidth="1"/>
    <col min="9" max="16384" width="8.90625" style="35"/>
  </cols>
  <sheetData>
    <row r="1" spans="1:9" ht="17.5" x14ac:dyDescent="0.35">
      <c r="A1" s="46"/>
      <c r="B1" s="158" t="s">
        <v>114</v>
      </c>
      <c r="C1" s="158"/>
    </row>
    <row r="2" spans="1:9" ht="17.5" x14ac:dyDescent="0.35">
      <c r="A2" s="46"/>
      <c r="B2" s="158"/>
      <c r="C2" s="158"/>
      <c r="D2" s="166" t="s">
        <v>128</v>
      </c>
    </row>
    <row r="3" spans="1:9" ht="16" thickBot="1" x14ac:dyDescent="0.4"/>
    <row r="4" spans="1:9" ht="65" customHeight="1" thickBot="1" x14ac:dyDescent="0.4">
      <c r="D4" s="123"/>
      <c r="E4" s="171"/>
      <c r="F4" s="172"/>
      <c r="G4" s="172"/>
      <c r="H4" s="173"/>
    </row>
    <row r="5" spans="1:9" ht="20" customHeight="1" thickTop="1" x14ac:dyDescent="0.35">
      <c r="D5" s="174"/>
      <c r="E5" s="124" t="s">
        <v>2</v>
      </c>
      <c r="F5" s="125" t="s">
        <v>4</v>
      </c>
      <c r="G5" s="125" t="s">
        <v>3</v>
      </c>
      <c r="H5" s="126" t="s">
        <v>5</v>
      </c>
    </row>
    <row r="6" spans="1:9" s="127" customFormat="1" ht="20" customHeight="1" thickBot="1" x14ac:dyDescent="0.4">
      <c r="D6" s="175"/>
      <c r="E6" s="137">
        <f>E10</f>
        <v>0.98839999999999995</v>
      </c>
      <c r="F6" s="138">
        <f t="shared" ref="F6:H6" si="0">F10</f>
        <v>2.0831858407079649</v>
      </c>
      <c r="G6" s="139">
        <f t="shared" si="0"/>
        <v>0.11325393320000002</v>
      </c>
      <c r="H6" s="140">
        <f t="shared" si="0"/>
        <v>0.71130000000000093</v>
      </c>
    </row>
    <row r="7" spans="1:9" ht="20" customHeight="1" thickTop="1" x14ac:dyDescent="0.35">
      <c r="D7" s="128" t="s">
        <v>90</v>
      </c>
      <c r="E7" s="141">
        <v>2200</v>
      </c>
      <c r="F7" s="141">
        <f>E7*Conversions!E8*Conversions!D19*Conversions!B30/Conversions!D30</f>
        <v>2452.1484457500869</v>
      </c>
      <c r="G7" s="141">
        <f>E7*Conversions!E8*Conversions!D18*Conversions!B30/Conversions!C30</f>
        <v>19642.170725832817</v>
      </c>
      <c r="H7" s="142">
        <f>E7*Conversions!E8*Conversions!D20*Conversions!B30/Conversions!E30</f>
        <v>3484.2860799055625</v>
      </c>
    </row>
    <row r="8" spans="1:9" ht="20" customHeight="1" x14ac:dyDescent="0.35">
      <c r="D8" s="129" t="s">
        <v>91</v>
      </c>
      <c r="E8" s="143">
        <f>E10*E7</f>
        <v>2174.48</v>
      </c>
      <c r="F8" s="144">
        <f>F10*F7</f>
        <v>5108.2809215006246</v>
      </c>
      <c r="G8" s="144">
        <f>G10*G7</f>
        <v>2224.5530912864656</v>
      </c>
      <c r="H8" s="145">
        <f>H10*H7</f>
        <v>2478.3726886368299</v>
      </c>
    </row>
    <row r="9" spans="1:9" ht="20" customHeight="1" x14ac:dyDescent="0.35">
      <c r="D9" s="130"/>
      <c r="E9" s="146"/>
      <c r="F9" s="146"/>
      <c r="G9" s="146"/>
      <c r="H9" s="147"/>
    </row>
    <row r="10" spans="1:9" ht="20" customHeight="1" x14ac:dyDescent="0.35">
      <c r="D10" s="131" t="s">
        <v>92</v>
      </c>
      <c r="E10" s="148">
        <f>'Natural Gas Price ($ per m3)'!E26</f>
        <v>0.98839999999999995</v>
      </c>
      <c r="F10" s="148">
        <f>'Oil Assumptions ($ per L)'!C19</f>
        <v>2.0831858407079649</v>
      </c>
      <c r="G10" s="148">
        <f>'Electricity Price ($ per kWh)'!G25</f>
        <v>0.11325393320000002</v>
      </c>
      <c r="H10" s="149">
        <f>'Propane Price ($ per L)'!C51</f>
        <v>0.71130000000000093</v>
      </c>
    </row>
    <row r="11" spans="1:9" ht="20" customHeight="1" thickBot="1" x14ac:dyDescent="0.4">
      <c r="D11" s="132"/>
      <c r="E11" s="150"/>
      <c r="F11" s="150"/>
      <c r="G11" s="150"/>
      <c r="H11" s="151"/>
    </row>
    <row r="12" spans="1:9" ht="20" customHeight="1" thickTop="1" x14ac:dyDescent="0.35">
      <c r="D12" s="133" t="s">
        <v>93</v>
      </c>
      <c r="E12" s="152"/>
      <c r="F12" s="153">
        <f>+F8-$E$8</f>
        <v>2933.8009215006246</v>
      </c>
      <c r="G12" s="153">
        <f>+G8-$E$8</f>
        <v>50.073091286465569</v>
      </c>
      <c r="H12" s="154">
        <f>+H8-$E$8</f>
        <v>303.89268863682992</v>
      </c>
    </row>
    <row r="13" spans="1:9" ht="20" customHeight="1" thickBot="1" x14ac:dyDescent="0.4">
      <c r="D13" s="134" t="s">
        <v>94</v>
      </c>
      <c r="E13" s="155"/>
      <c r="F13" s="156">
        <f>+F12/F$8</f>
        <v>0.57432254932424154</v>
      </c>
      <c r="G13" s="156">
        <f>+G12/G$8</f>
        <v>2.2509281294566971E-2</v>
      </c>
      <c r="H13" s="157">
        <f>+H12/H$8</f>
        <v>0.12261783307658175</v>
      </c>
    </row>
    <row r="16" spans="1:9" x14ac:dyDescent="0.35">
      <c r="B16" s="46" t="s">
        <v>104</v>
      </c>
      <c r="C16" s="46"/>
      <c r="F16" s="159"/>
      <c r="G16" s="160"/>
      <c r="H16" s="160"/>
      <c r="I16" s="160"/>
    </row>
    <row r="17" spans="2:9" x14ac:dyDescent="0.35">
      <c r="B17" s="46"/>
      <c r="C17" s="46"/>
      <c r="D17" s="135"/>
      <c r="F17" s="159"/>
      <c r="G17" s="160"/>
      <c r="H17" s="160"/>
      <c r="I17" s="160"/>
    </row>
    <row r="18" spans="2:9" x14ac:dyDescent="0.35">
      <c r="B18" s="47" t="s">
        <v>38</v>
      </c>
      <c r="C18" s="135" t="s">
        <v>90</v>
      </c>
      <c r="E18" s="159"/>
      <c r="F18" s="160"/>
      <c r="G18" s="160"/>
      <c r="H18" s="160"/>
    </row>
    <row r="19" spans="2:9" ht="54.4" customHeight="1" x14ac:dyDescent="0.35">
      <c r="C19" s="177" t="s">
        <v>115</v>
      </c>
      <c r="D19" s="177"/>
      <c r="E19" s="177"/>
      <c r="F19" s="177"/>
      <c r="G19" s="177"/>
      <c r="H19" s="177"/>
    </row>
    <row r="20" spans="2:9" ht="30.75" customHeight="1" x14ac:dyDescent="0.35">
      <c r="C20" s="178" t="s">
        <v>116</v>
      </c>
      <c r="D20" s="178"/>
      <c r="E20" s="178"/>
      <c r="F20" s="178"/>
      <c r="G20" s="178"/>
      <c r="H20" s="178"/>
    </row>
    <row r="21" spans="2:9" ht="34.75" customHeight="1" x14ac:dyDescent="0.35">
      <c r="C21" s="179" t="s">
        <v>117</v>
      </c>
      <c r="D21" s="179"/>
      <c r="E21" s="179"/>
      <c r="F21" s="179"/>
      <c r="G21" s="179"/>
      <c r="H21" s="179"/>
    </row>
    <row r="22" spans="2:9" x14ac:dyDescent="0.35">
      <c r="D22" s="136"/>
      <c r="E22" s="176"/>
      <c r="F22" s="176"/>
      <c r="G22" s="176"/>
      <c r="H22" s="176"/>
      <c r="I22" s="176"/>
    </row>
    <row r="23" spans="2:9" x14ac:dyDescent="0.35">
      <c r="B23" s="47" t="s">
        <v>40</v>
      </c>
      <c r="C23" s="161" t="s">
        <v>92</v>
      </c>
      <c r="E23" s="162"/>
      <c r="F23" s="162"/>
      <c r="G23" s="162"/>
      <c r="H23" s="162"/>
      <c r="I23" s="162"/>
    </row>
    <row r="24" spans="2:9" ht="23.65" customHeight="1" x14ac:dyDescent="0.35">
      <c r="B24" s="47"/>
      <c r="C24" s="136" t="s">
        <v>118</v>
      </c>
      <c r="E24" s="162"/>
      <c r="F24" s="162"/>
      <c r="G24" s="162"/>
      <c r="H24" s="162"/>
      <c r="I24" s="162"/>
    </row>
    <row r="25" spans="2:9" ht="60" customHeight="1" x14ac:dyDescent="0.35">
      <c r="C25" s="163" t="s">
        <v>119</v>
      </c>
      <c r="D25" s="170" t="s">
        <v>120</v>
      </c>
      <c r="E25" s="170"/>
      <c r="F25" s="170"/>
      <c r="G25" s="170"/>
      <c r="H25" s="170"/>
      <c r="I25" s="165"/>
    </row>
    <row r="26" spans="2:9" ht="60" customHeight="1" x14ac:dyDescent="0.35">
      <c r="C26" s="163" t="s">
        <v>121</v>
      </c>
      <c r="D26" s="170" t="s">
        <v>133</v>
      </c>
      <c r="E26" s="170"/>
      <c r="F26" s="170"/>
      <c r="G26" s="170"/>
      <c r="H26" s="170"/>
      <c r="I26" s="165"/>
    </row>
    <row r="27" spans="2:9" ht="60" customHeight="1" x14ac:dyDescent="0.35">
      <c r="C27" s="164" t="s">
        <v>122</v>
      </c>
      <c r="D27" s="170" t="s">
        <v>123</v>
      </c>
      <c r="E27" s="170"/>
      <c r="F27" s="170"/>
      <c r="G27" s="170"/>
      <c r="H27" s="170"/>
      <c r="I27" s="165"/>
    </row>
    <row r="28" spans="2:9" ht="60" customHeight="1" x14ac:dyDescent="0.35">
      <c r="C28" s="164" t="s">
        <v>124</v>
      </c>
      <c r="D28" s="170" t="s">
        <v>125</v>
      </c>
      <c r="E28" s="170"/>
      <c r="F28" s="170"/>
      <c r="G28" s="170"/>
      <c r="H28" s="170"/>
      <c r="I28" s="165"/>
    </row>
  </sheetData>
  <mergeCells count="10">
    <mergeCell ref="D27:H27"/>
    <mergeCell ref="D28:H28"/>
    <mergeCell ref="E4:H4"/>
    <mergeCell ref="D5:D6"/>
    <mergeCell ref="E22:I22"/>
    <mergeCell ref="C19:H19"/>
    <mergeCell ref="C20:H20"/>
    <mergeCell ref="C21:H21"/>
    <mergeCell ref="D25:H25"/>
    <mergeCell ref="D26:H26"/>
  </mergeCells>
  <pageMargins left="1.45" right="0.7" top="0.75" bottom="0.75" header="0.3" footer="0.3"/>
  <pageSetup scale="51" orientation="portrait" r:id="rId1"/>
  <customProperties>
    <customPr name="EpmWorksheetKeyString_GUID" r:id="rId2"/>
  </customProperties>
  <ignoredErrors>
    <ignoredError sqref="B18:B23"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A60D-98F4-4C9D-8213-90105AD5BD8C}">
  <sheetPr>
    <tabColor theme="9" tint="0.79998168889431442"/>
  </sheetPr>
  <dimension ref="B1:M46"/>
  <sheetViews>
    <sheetView showGridLines="0" view="pageBreakPreview" topLeftCell="A13" zoomScale="60" zoomScaleNormal="80" workbookViewId="0">
      <selection activeCell="E47" sqref="E47"/>
    </sheetView>
  </sheetViews>
  <sheetFormatPr defaultRowHeight="14.5" x14ac:dyDescent="0.35"/>
  <cols>
    <col min="10" max="10" width="8.7265625" customWidth="1"/>
    <col min="13" max="13" width="10.36328125" customWidth="1"/>
  </cols>
  <sheetData>
    <row r="1" spans="2:13" s="158" customFormat="1" ht="17.5" x14ac:dyDescent="0.35">
      <c r="B1" s="169" t="s">
        <v>131</v>
      </c>
      <c r="C1" s="169"/>
      <c r="D1" s="169"/>
      <c r="E1" s="169"/>
      <c r="F1" s="169"/>
      <c r="G1" s="169"/>
      <c r="H1" s="169"/>
      <c r="I1" s="169"/>
      <c r="J1" s="169"/>
      <c r="K1" s="169"/>
      <c r="L1" s="169"/>
      <c r="M1" s="169"/>
    </row>
    <row r="4" spans="2:13" ht="15" customHeight="1" x14ac:dyDescent="0.35">
      <c r="B4" s="168" t="s">
        <v>98</v>
      </c>
      <c r="C4" s="168"/>
      <c r="D4" s="168"/>
      <c r="E4" s="168"/>
      <c r="F4" s="168"/>
      <c r="G4" s="168"/>
      <c r="H4" s="168"/>
      <c r="I4" s="33"/>
    </row>
    <row r="5" spans="2:13" ht="15" customHeight="1" x14ac:dyDescent="0.35">
      <c r="B5" s="168"/>
      <c r="C5" s="168"/>
      <c r="D5" s="168"/>
      <c r="E5" s="168"/>
      <c r="F5" s="168"/>
      <c r="G5" s="168"/>
      <c r="H5" s="168"/>
      <c r="I5" s="33"/>
    </row>
    <row r="6" spans="2:13" ht="15" customHeight="1" x14ac:dyDescent="0.35">
      <c r="B6" s="168"/>
      <c r="C6" s="168"/>
      <c r="D6" s="168"/>
      <c r="E6" s="168"/>
      <c r="F6" s="168"/>
      <c r="G6" s="168"/>
      <c r="H6" s="168"/>
      <c r="I6" s="33"/>
    </row>
    <row r="7" spans="2:13" ht="15" customHeight="1" x14ac:dyDescent="0.35">
      <c r="D7" s="33"/>
      <c r="E7" s="33"/>
      <c r="F7" s="33"/>
      <c r="G7" s="33"/>
      <c r="H7" s="33"/>
      <c r="I7" s="33"/>
    </row>
    <row r="8" spans="2:13" ht="15" customHeight="1" x14ac:dyDescent="0.35">
      <c r="D8" s="33"/>
      <c r="E8" s="33"/>
      <c r="F8" s="33"/>
      <c r="G8" s="33"/>
      <c r="H8" s="33"/>
      <c r="I8" s="33"/>
    </row>
    <row r="38" spans="2:13" x14ac:dyDescent="0.35">
      <c r="B38" s="167" t="s">
        <v>132</v>
      </c>
      <c r="C38" s="167"/>
      <c r="D38" s="167"/>
      <c r="E38" s="167"/>
      <c r="F38" s="167"/>
      <c r="G38" s="167"/>
      <c r="H38" s="167"/>
      <c r="I38" s="167"/>
      <c r="J38" s="167"/>
      <c r="K38" s="167"/>
      <c r="L38" s="167"/>
      <c r="M38" s="167"/>
    </row>
    <row r="39" spans="2:13" x14ac:dyDescent="0.35">
      <c r="B39" s="167"/>
      <c r="C39" s="167"/>
      <c r="D39" s="167"/>
      <c r="E39" s="167"/>
      <c r="F39" s="167"/>
      <c r="G39" s="167"/>
      <c r="H39" s="167"/>
      <c r="I39" s="167"/>
      <c r="J39" s="167"/>
      <c r="K39" s="167"/>
      <c r="L39" s="167"/>
      <c r="M39" s="167"/>
    </row>
    <row r="40" spans="2:13" x14ac:dyDescent="0.35">
      <c r="B40" s="167"/>
      <c r="C40" s="167"/>
      <c r="D40" s="167"/>
      <c r="E40" s="167"/>
      <c r="F40" s="167"/>
      <c r="G40" s="167"/>
      <c r="H40" s="167"/>
      <c r="I40" s="167"/>
      <c r="J40" s="167"/>
      <c r="K40" s="167"/>
      <c r="L40" s="167"/>
      <c r="M40" s="167"/>
    </row>
    <row r="41" spans="2:13" x14ac:dyDescent="0.35">
      <c r="B41" s="167"/>
      <c r="C41" s="167"/>
      <c r="D41" s="167"/>
      <c r="E41" s="167"/>
      <c r="F41" s="167"/>
      <c r="G41" s="167"/>
      <c r="H41" s="167"/>
      <c r="I41" s="167"/>
      <c r="J41" s="167"/>
      <c r="K41" s="167"/>
      <c r="L41" s="167"/>
      <c r="M41" s="167"/>
    </row>
    <row r="42" spans="2:13" x14ac:dyDescent="0.35">
      <c r="B42" s="167"/>
      <c r="C42" s="167"/>
      <c r="D42" s="167"/>
      <c r="E42" s="167"/>
      <c r="F42" s="167"/>
      <c r="G42" s="167"/>
      <c r="H42" s="167"/>
      <c r="I42" s="167"/>
      <c r="J42" s="167"/>
      <c r="K42" s="167"/>
      <c r="L42" s="167"/>
      <c r="M42" s="167"/>
    </row>
    <row r="43" spans="2:13" x14ac:dyDescent="0.35">
      <c r="B43" s="167"/>
      <c r="C43" s="167"/>
      <c r="D43" s="167"/>
      <c r="E43" s="167"/>
      <c r="F43" s="167"/>
      <c r="G43" s="167"/>
      <c r="H43" s="167"/>
      <c r="I43" s="167"/>
      <c r="J43" s="167"/>
      <c r="K43" s="167"/>
      <c r="L43" s="167"/>
      <c r="M43" s="167"/>
    </row>
    <row r="44" spans="2:13" x14ac:dyDescent="0.35">
      <c r="B44" s="167"/>
      <c r="C44" s="167"/>
      <c r="D44" s="167"/>
      <c r="E44" s="167"/>
      <c r="F44" s="167"/>
      <c r="G44" s="167"/>
      <c r="H44" s="167"/>
      <c r="I44" s="167"/>
      <c r="J44" s="167"/>
      <c r="K44" s="167"/>
      <c r="L44" s="167"/>
      <c r="M44" s="167"/>
    </row>
    <row r="45" spans="2:13" x14ac:dyDescent="0.35">
      <c r="B45" s="167"/>
      <c r="C45" s="167"/>
      <c r="D45" s="167"/>
      <c r="E45" s="167"/>
      <c r="F45" s="167"/>
      <c r="G45" s="167"/>
      <c r="H45" s="167"/>
      <c r="I45" s="167"/>
      <c r="J45" s="167"/>
      <c r="K45" s="167"/>
      <c r="L45" s="167"/>
      <c r="M45" s="167"/>
    </row>
    <row r="46" spans="2:13" x14ac:dyDescent="0.35">
      <c r="B46" s="167"/>
      <c r="C46" s="167"/>
      <c r="D46" s="167"/>
      <c r="E46" s="167"/>
      <c r="F46" s="167"/>
      <c r="G46" s="167"/>
      <c r="H46" s="167"/>
      <c r="I46" s="167"/>
      <c r="J46" s="167"/>
      <c r="K46" s="167"/>
      <c r="L46" s="167"/>
      <c r="M46" s="167"/>
    </row>
  </sheetData>
  <mergeCells count="3">
    <mergeCell ref="B38:M46"/>
    <mergeCell ref="B4:H6"/>
    <mergeCell ref="B1:M1"/>
  </mergeCells>
  <pageMargins left="1.7" right="0.7" top="0.75" bottom="0.75" header="0.3" footer="0.3"/>
  <pageSetup scale="74" orientation="landscape"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5340-2874-4EC1-8069-296D2DEFC465}">
  <sheetPr>
    <tabColor theme="9" tint="0.79998168889431442"/>
  </sheetPr>
  <dimension ref="A1:I28"/>
  <sheetViews>
    <sheetView showGridLines="0" view="pageBreakPreview" zoomScale="60" zoomScaleNormal="80" workbookViewId="0">
      <selection activeCell="E47" sqref="E47"/>
    </sheetView>
  </sheetViews>
  <sheetFormatPr defaultColWidth="8.90625" defaultRowHeight="15.5" x14ac:dyDescent="0.35"/>
  <cols>
    <col min="1" max="2" width="3.36328125" style="35" customWidth="1"/>
    <col min="3" max="3" width="4" style="35" customWidth="1"/>
    <col min="4" max="4" width="42" style="35" customWidth="1"/>
    <col min="5" max="6" width="14.81640625" style="35" customWidth="1"/>
    <col min="7" max="7" width="15.81640625" style="35" customWidth="1"/>
    <col min="8" max="8" width="14.90625" style="35" customWidth="1"/>
    <col min="9" max="16384" width="8.90625" style="35"/>
  </cols>
  <sheetData>
    <row r="1" spans="1:9" ht="17.5" x14ac:dyDescent="0.35">
      <c r="A1" s="46"/>
      <c r="B1" s="158" t="s">
        <v>126</v>
      </c>
      <c r="C1" s="158"/>
    </row>
    <row r="2" spans="1:9" ht="17.5" x14ac:dyDescent="0.35">
      <c r="A2" s="46"/>
      <c r="B2" s="158"/>
      <c r="C2" s="158"/>
      <c r="D2" s="166" t="s">
        <v>127</v>
      </c>
    </row>
    <row r="3" spans="1:9" ht="16" thickBot="1" x14ac:dyDescent="0.4"/>
    <row r="4" spans="1:9" ht="65" customHeight="1" thickBot="1" x14ac:dyDescent="0.4">
      <c r="D4" s="123"/>
      <c r="E4" s="171"/>
      <c r="F4" s="172"/>
      <c r="G4" s="172"/>
      <c r="H4" s="173"/>
    </row>
    <row r="5" spans="1:9" ht="20" customHeight="1" thickTop="1" x14ac:dyDescent="0.35">
      <c r="D5" s="174"/>
      <c r="E5" s="124" t="s">
        <v>2</v>
      </c>
      <c r="F5" s="125" t="s">
        <v>4</v>
      </c>
      <c r="G5" s="125" t="s">
        <v>3</v>
      </c>
      <c r="H5" s="126" t="s">
        <v>5</v>
      </c>
    </row>
    <row r="6" spans="1:9" s="127" customFormat="1" ht="20" customHeight="1" thickBot="1" x14ac:dyDescent="0.4">
      <c r="D6" s="175"/>
      <c r="E6" s="137">
        <f>E10</f>
        <v>0.98839999999999995</v>
      </c>
      <c r="F6" s="138">
        <f t="shared" ref="F6:H6" si="0">F10</f>
        <v>2.0831858407079649</v>
      </c>
      <c r="G6" s="139">
        <f t="shared" si="0"/>
        <v>0.10830913320000003</v>
      </c>
      <c r="H6" s="140">
        <f t="shared" si="0"/>
        <v>0.71130000000000093</v>
      </c>
    </row>
    <row r="7" spans="1:9" ht="20" customHeight="1" thickTop="1" x14ac:dyDescent="0.35">
      <c r="D7" s="128" t="s">
        <v>90</v>
      </c>
      <c r="E7" s="141">
        <v>2200</v>
      </c>
      <c r="F7" s="141">
        <f>E7*Conversions!E8*Conversions!D19*Conversions!B30/Conversions!D30</f>
        <v>2452.1484457500869</v>
      </c>
      <c r="G7" s="141">
        <f>E7*Conversions!E8*Conversions!D18*Conversions!B30/Conversions!C30</f>
        <v>19642.170725832817</v>
      </c>
      <c r="H7" s="142">
        <f>E7*Conversions!E8*Conversions!D20*Conversions!B30/Conversions!E30</f>
        <v>3484.2860799055625</v>
      </c>
    </row>
    <row r="8" spans="1:9" ht="20" customHeight="1" x14ac:dyDescent="0.35">
      <c r="D8" s="129" t="s">
        <v>91</v>
      </c>
      <c r="E8" s="143">
        <f>E10*E7</f>
        <v>2174.48</v>
      </c>
      <c r="F8" s="144">
        <f>F10*F7</f>
        <v>5108.2809215006246</v>
      </c>
      <c r="G8" s="144">
        <f>G10*G7</f>
        <v>2127.4264854813678</v>
      </c>
      <c r="H8" s="145">
        <f>H10*H7</f>
        <v>2478.3726886368299</v>
      </c>
    </row>
    <row r="9" spans="1:9" ht="20" customHeight="1" x14ac:dyDescent="0.35">
      <c r="D9" s="130"/>
      <c r="E9" s="146"/>
      <c r="F9" s="146"/>
      <c r="G9" s="146"/>
      <c r="H9" s="147"/>
    </row>
    <row r="10" spans="1:9" ht="20" customHeight="1" x14ac:dyDescent="0.35">
      <c r="D10" s="131" t="s">
        <v>92</v>
      </c>
      <c r="E10" s="148">
        <f>'Natural Gas Price ($ per m3)'!E26</f>
        <v>0.98839999999999995</v>
      </c>
      <c r="F10" s="148">
        <f>'Oil Assumptions ($ per L)'!C19</f>
        <v>2.0831858407079649</v>
      </c>
      <c r="G10" s="148">
        <f>'Electricity Price ($ per kWh)'!G26</f>
        <v>0.10830913320000003</v>
      </c>
      <c r="H10" s="149">
        <f>'Propane Price ($ per L)'!C51</f>
        <v>0.71130000000000093</v>
      </c>
    </row>
    <row r="11" spans="1:9" ht="20" customHeight="1" thickBot="1" x14ac:dyDescent="0.4">
      <c r="D11" s="132"/>
      <c r="E11" s="150"/>
      <c r="F11" s="150"/>
      <c r="G11" s="150"/>
      <c r="H11" s="151"/>
    </row>
    <row r="12" spans="1:9" ht="20" customHeight="1" thickTop="1" x14ac:dyDescent="0.35">
      <c r="D12" s="133" t="s">
        <v>93</v>
      </c>
      <c r="E12" s="152"/>
      <c r="F12" s="153">
        <f>+F8-$E$8</f>
        <v>2933.8009215006246</v>
      </c>
      <c r="G12" s="153">
        <f>+G8-$E$8</f>
        <v>-47.053514518632255</v>
      </c>
      <c r="H12" s="154">
        <f>+H8-$E$8</f>
        <v>303.89268863682992</v>
      </c>
    </row>
    <row r="13" spans="1:9" ht="20" customHeight="1" thickBot="1" x14ac:dyDescent="0.4">
      <c r="D13" s="134" t="s">
        <v>94</v>
      </c>
      <c r="E13" s="155"/>
      <c r="F13" s="156">
        <f>+F12/F$8</f>
        <v>0.57432254932424154</v>
      </c>
      <c r="G13" s="156">
        <f>+G12/G$8</f>
        <v>-2.2117574844418453E-2</v>
      </c>
      <c r="H13" s="157">
        <f>+H12/H$8</f>
        <v>0.12261783307658175</v>
      </c>
    </row>
    <row r="16" spans="1:9" x14ac:dyDescent="0.35">
      <c r="B16" s="46" t="s">
        <v>104</v>
      </c>
      <c r="C16" s="46"/>
      <c r="F16" s="159"/>
      <c r="G16" s="160"/>
      <c r="H16" s="160"/>
      <c r="I16" s="160"/>
    </row>
    <row r="17" spans="2:9" x14ac:dyDescent="0.35">
      <c r="B17" s="46"/>
      <c r="C17" s="46"/>
      <c r="D17" s="135"/>
      <c r="F17" s="159"/>
      <c r="G17" s="160"/>
      <c r="H17" s="160"/>
      <c r="I17" s="160"/>
    </row>
    <row r="18" spans="2:9" x14ac:dyDescent="0.35">
      <c r="B18" s="47" t="s">
        <v>38</v>
      </c>
      <c r="C18" s="135" t="s">
        <v>90</v>
      </c>
      <c r="E18" s="159"/>
      <c r="F18" s="160"/>
      <c r="G18" s="160"/>
      <c r="H18" s="160"/>
    </row>
    <row r="19" spans="2:9" ht="54.4" customHeight="1" x14ac:dyDescent="0.35">
      <c r="C19" s="177" t="s">
        <v>115</v>
      </c>
      <c r="D19" s="177"/>
      <c r="E19" s="177"/>
      <c r="F19" s="177"/>
      <c r="G19" s="177"/>
      <c r="H19" s="177"/>
    </row>
    <row r="20" spans="2:9" ht="30.75" customHeight="1" x14ac:dyDescent="0.35">
      <c r="C20" s="178" t="s">
        <v>116</v>
      </c>
      <c r="D20" s="178"/>
      <c r="E20" s="178"/>
      <c r="F20" s="178"/>
      <c r="G20" s="178"/>
      <c r="H20" s="178"/>
    </row>
    <row r="21" spans="2:9" ht="34.75" customHeight="1" x14ac:dyDescent="0.35">
      <c r="C21" s="179" t="s">
        <v>117</v>
      </c>
      <c r="D21" s="179"/>
      <c r="E21" s="179"/>
      <c r="F21" s="179"/>
      <c r="G21" s="179"/>
      <c r="H21" s="179"/>
    </row>
    <row r="22" spans="2:9" x14ac:dyDescent="0.35">
      <c r="D22" s="136"/>
      <c r="E22" s="176"/>
      <c r="F22" s="176"/>
      <c r="G22" s="176"/>
      <c r="H22" s="176"/>
      <c r="I22" s="176"/>
    </row>
    <row r="23" spans="2:9" x14ac:dyDescent="0.35">
      <c r="B23" s="47" t="s">
        <v>40</v>
      </c>
      <c r="C23" s="161" t="s">
        <v>92</v>
      </c>
      <c r="E23" s="162"/>
      <c r="F23" s="162"/>
      <c r="G23" s="162"/>
      <c r="H23" s="162"/>
      <c r="I23" s="162"/>
    </row>
    <row r="24" spans="2:9" ht="23.65" customHeight="1" x14ac:dyDescent="0.35">
      <c r="B24" s="47"/>
      <c r="C24" s="136" t="s">
        <v>118</v>
      </c>
      <c r="E24" s="162"/>
      <c r="F24" s="162"/>
      <c r="G24" s="162"/>
      <c r="H24" s="162"/>
      <c r="I24" s="162"/>
    </row>
    <row r="25" spans="2:9" ht="60" customHeight="1" x14ac:dyDescent="0.35">
      <c r="C25" s="163" t="s">
        <v>119</v>
      </c>
      <c r="D25" s="170" t="s">
        <v>120</v>
      </c>
      <c r="E25" s="170"/>
      <c r="F25" s="170"/>
      <c r="G25" s="170"/>
      <c r="H25" s="170"/>
      <c r="I25" s="165"/>
    </row>
    <row r="26" spans="2:9" ht="60" customHeight="1" x14ac:dyDescent="0.35">
      <c r="C26" s="163" t="s">
        <v>121</v>
      </c>
      <c r="D26" s="170" t="s">
        <v>134</v>
      </c>
      <c r="E26" s="170"/>
      <c r="F26" s="170"/>
      <c r="G26" s="170"/>
      <c r="H26" s="170"/>
      <c r="I26" s="165"/>
    </row>
    <row r="27" spans="2:9" ht="60" customHeight="1" x14ac:dyDescent="0.35">
      <c r="C27" s="164" t="s">
        <v>122</v>
      </c>
      <c r="D27" s="170" t="s">
        <v>123</v>
      </c>
      <c r="E27" s="170"/>
      <c r="F27" s="170"/>
      <c r="G27" s="170"/>
      <c r="H27" s="170"/>
      <c r="I27" s="165"/>
    </row>
    <row r="28" spans="2:9" ht="60" customHeight="1" x14ac:dyDescent="0.35">
      <c r="C28" s="164" t="s">
        <v>124</v>
      </c>
      <c r="D28" s="170" t="s">
        <v>125</v>
      </c>
      <c r="E28" s="170"/>
      <c r="F28" s="170"/>
      <c r="G28" s="170"/>
      <c r="H28" s="170"/>
      <c r="I28" s="165"/>
    </row>
  </sheetData>
  <mergeCells count="10">
    <mergeCell ref="D25:H25"/>
    <mergeCell ref="D26:H26"/>
    <mergeCell ref="D27:H27"/>
    <mergeCell ref="D28:H28"/>
    <mergeCell ref="E4:H4"/>
    <mergeCell ref="D5:D6"/>
    <mergeCell ref="C19:H19"/>
    <mergeCell ref="C20:H20"/>
    <mergeCell ref="C21:H21"/>
    <mergeCell ref="E22:I22"/>
  </mergeCells>
  <pageMargins left="1.45" right="0.7" top="0.75" bottom="0.75" header="0.3" footer="0.3"/>
  <pageSetup scale="51"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974D-2694-4B8A-BEF6-F3F66C550BFB}">
  <dimension ref="B1:E30"/>
  <sheetViews>
    <sheetView showGridLines="0" tabSelected="1" view="pageBreakPreview" zoomScale="60" zoomScaleNormal="80" workbookViewId="0">
      <selection activeCell="E47" sqref="E47"/>
    </sheetView>
  </sheetViews>
  <sheetFormatPr defaultColWidth="8.90625" defaultRowHeight="15.5" x14ac:dyDescent="0.35"/>
  <cols>
    <col min="1" max="1" width="3.36328125" style="35" customWidth="1"/>
    <col min="2" max="2" width="17.81640625" style="35" customWidth="1"/>
    <col min="3" max="3" width="25" style="35" customWidth="1"/>
    <col min="4" max="4" width="25.6328125" style="35" bestFit="1" customWidth="1"/>
    <col min="5" max="5" width="19.90625" style="35" customWidth="1"/>
    <col min="6" max="16384" width="8.90625" style="35"/>
  </cols>
  <sheetData>
    <row r="1" spans="2:5" x14ac:dyDescent="0.35">
      <c r="B1" s="46" t="s">
        <v>135</v>
      </c>
    </row>
    <row r="2" spans="2:5" ht="16" thickBot="1" x14ac:dyDescent="0.4">
      <c r="B2" s="46"/>
    </row>
    <row r="3" spans="2:5" x14ac:dyDescent="0.35">
      <c r="B3" s="183" t="s">
        <v>0</v>
      </c>
      <c r="C3" s="184"/>
      <c r="D3" s="184"/>
      <c r="E3" s="185"/>
    </row>
    <row r="4" spans="2:5" x14ac:dyDescent="0.35">
      <c r="B4" s="180" t="s">
        <v>99</v>
      </c>
      <c r="C4" s="181"/>
      <c r="D4" s="181"/>
      <c r="E4" s="182"/>
    </row>
    <row r="5" spans="2:5" x14ac:dyDescent="0.35">
      <c r="B5" s="34"/>
      <c r="E5" s="36"/>
    </row>
    <row r="6" spans="2:5" x14ac:dyDescent="0.35">
      <c r="B6" s="37"/>
      <c r="C6" s="38"/>
      <c r="D6" s="186" t="s">
        <v>95</v>
      </c>
      <c r="E6" s="187"/>
    </row>
    <row r="7" spans="2:5" x14ac:dyDescent="0.35">
      <c r="B7" s="39"/>
      <c r="C7" s="40"/>
      <c r="E7" s="41"/>
    </row>
    <row r="8" spans="2:5" ht="16" thickBot="1" x14ac:dyDescent="0.4">
      <c r="B8" s="42" t="s">
        <v>100</v>
      </c>
      <c r="C8" s="43"/>
      <c r="D8" s="44"/>
      <c r="E8" s="45">
        <v>3.8799999999999994E-2</v>
      </c>
    </row>
    <row r="10" spans="2:5" x14ac:dyDescent="0.35">
      <c r="B10" s="46" t="s">
        <v>9</v>
      </c>
    </row>
    <row r="11" spans="2:5" x14ac:dyDescent="0.35">
      <c r="B11" s="47" t="s">
        <v>101</v>
      </c>
    </row>
    <row r="12" spans="2:5" x14ac:dyDescent="0.35">
      <c r="C12" s="64"/>
      <c r="D12" s="64"/>
      <c r="E12" s="64"/>
    </row>
    <row r="13" spans="2:5" ht="16" thickBot="1" x14ac:dyDescent="0.4"/>
    <row r="14" spans="2:5" x14ac:dyDescent="0.35">
      <c r="B14" s="183" t="s">
        <v>1</v>
      </c>
      <c r="C14" s="184"/>
      <c r="D14" s="184"/>
      <c r="E14" s="185"/>
    </row>
    <row r="15" spans="2:5" x14ac:dyDescent="0.35">
      <c r="B15" s="180" t="s">
        <v>10</v>
      </c>
      <c r="C15" s="181"/>
      <c r="D15" s="181"/>
      <c r="E15" s="182"/>
    </row>
    <row r="16" spans="2:5" x14ac:dyDescent="0.35">
      <c r="B16" s="34"/>
      <c r="E16" s="36"/>
    </row>
    <row r="17" spans="2:5" x14ac:dyDescent="0.35">
      <c r="B17" s="37" t="s">
        <v>7</v>
      </c>
      <c r="C17" s="48" t="s">
        <v>11</v>
      </c>
      <c r="D17" s="49" t="s">
        <v>12</v>
      </c>
      <c r="E17" s="50" t="s">
        <v>13</v>
      </c>
    </row>
    <row r="18" spans="2:5" x14ac:dyDescent="0.35">
      <c r="B18" s="34" t="s">
        <v>3</v>
      </c>
      <c r="C18" s="40" t="s">
        <v>15</v>
      </c>
      <c r="D18" s="40">
        <v>277.77777777777777</v>
      </c>
      <c r="E18" s="51" t="s">
        <v>16</v>
      </c>
    </row>
    <row r="19" spans="2:5" x14ac:dyDescent="0.35">
      <c r="B19" s="34" t="s">
        <v>4</v>
      </c>
      <c r="C19" s="40" t="s">
        <v>15</v>
      </c>
      <c r="D19" s="40">
        <v>27.23311546840959</v>
      </c>
      <c r="E19" s="51" t="s">
        <v>17</v>
      </c>
    </row>
    <row r="20" spans="2:5" ht="16" thickBot="1" x14ac:dyDescent="0.4">
      <c r="B20" s="42" t="s">
        <v>5</v>
      </c>
      <c r="C20" s="43" t="s">
        <v>15</v>
      </c>
      <c r="D20" s="43">
        <v>39.169604386995694</v>
      </c>
      <c r="E20" s="45" t="s">
        <v>17</v>
      </c>
    </row>
    <row r="21" spans="2:5" x14ac:dyDescent="0.35">
      <c r="C21" s="40"/>
      <c r="D21" s="40"/>
      <c r="E21" s="40"/>
    </row>
    <row r="22" spans="2:5" ht="16" thickBot="1" x14ac:dyDescent="0.4"/>
    <row r="23" spans="2:5" x14ac:dyDescent="0.35">
      <c r="B23" s="183" t="s">
        <v>8</v>
      </c>
      <c r="C23" s="184"/>
      <c r="D23" s="184"/>
      <c r="E23" s="185"/>
    </row>
    <row r="24" spans="2:5" x14ac:dyDescent="0.35">
      <c r="B24" s="180" t="s">
        <v>102</v>
      </c>
      <c r="C24" s="181"/>
      <c r="D24" s="181"/>
      <c r="E24" s="182"/>
    </row>
    <row r="25" spans="2:5" x14ac:dyDescent="0.35">
      <c r="B25" s="180" t="s">
        <v>103</v>
      </c>
      <c r="C25" s="181"/>
      <c r="D25" s="181"/>
      <c r="E25" s="182"/>
    </row>
    <row r="26" spans="2:5" x14ac:dyDescent="0.35">
      <c r="B26" s="52"/>
      <c r="C26" s="53"/>
      <c r="D26" s="53"/>
      <c r="E26" s="54"/>
    </row>
    <row r="27" spans="2:5" x14ac:dyDescent="0.35">
      <c r="B27" s="55"/>
      <c r="C27" s="56"/>
      <c r="D27" s="56"/>
      <c r="E27" s="57"/>
    </row>
    <row r="28" spans="2:5" x14ac:dyDescent="0.35">
      <c r="B28" s="55" t="s">
        <v>2</v>
      </c>
      <c r="C28" s="56" t="s">
        <v>3</v>
      </c>
      <c r="D28" s="56" t="s">
        <v>4</v>
      </c>
      <c r="E28" s="57" t="s">
        <v>5</v>
      </c>
    </row>
    <row r="29" spans="2:5" x14ac:dyDescent="0.35">
      <c r="B29" s="58"/>
      <c r="C29" s="59"/>
      <c r="D29" s="59"/>
      <c r="E29" s="60"/>
    </row>
    <row r="30" spans="2:5" ht="16" thickBot="1" x14ac:dyDescent="0.4">
      <c r="B30" s="61">
        <v>0.82349441796799028</v>
      </c>
      <c r="C30" s="62">
        <v>0.99408399999999997</v>
      </c>
      <c r="D30" s="62">
        <v>0.78066666666666662</v>
      </c>
      <c r="E30" s="63">
        <v>0.79022441821097644</v>
      </c>
    </row>
  </sheetData>
  <mergeCells count="8">
    <mergeCell ref="B24:E24"/>
    <mergeCell ref="B25:E25"/>
    <mergeCell ref="B3:E3"/>
    <mergeCell ref="B4:E4"/>
    <mergeCell ref="D6:E6"/>
    <mergeCell ref="B14:E14"/>
    <mergeCell ref="B23:E23"/>
    <mergeCell ref="B15:E15"/>
  </mergeCells>
  <pageMargins left="1.2" right="0.7" top="0.75" bottom="0.75" header="0.3" footer="0.3"/>
  <pageSetup scale="70" orientation="landscape"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356F-E44C-44F1-A416-7C0F4C00711D}">
  <dimension ref="B1:E30"/>
  <sheetViews>
    <sheetView showGridLines="0" view="pageBreakPreview" zoomScale="60" zoomScaleNormal="80" workbookViewId="0">
      <selection activeCell="E47" sqref="E47"/>
    </sheetView>
  </sheetViews>
  <sheetFormatPr defaultColWidth="8.90625" defaultRowHeight="15.5" x14ac:dyDescent="0.35"/>
  <cols>
    <col min="1" max="1" width="3.36328125" style="35" customWidth="1"/>
    <col min="2" max="2" width="33.6328125" style="35" customWidth="1"/>
    <col min="3" max="3" width="13.36328125" style="35" customWidth="1"/>
    <col min="4" max="4" width="12.54296875" style="35" customWidth="1"/>
    <col min="5" max="5" width="12.1796875" style="35" customWidth="1"/>
    <col min="6" max="16384" width="8.90625" style="35"/>
  </cols>
  <sheetData>
    <row r="1" spans="2:5" ht="15.75" customHeight="1" thickBot="1" x14ac:dyDescent="0.4">
      <c r="B1" s="46"/>
      <c r="C1" s="46"/>
      <c r="D1" s="46"/>
    </row>
    <row r="2" spans="2:5" x14ac:dyDescent="0.35">
      <c r="B2" s="183" t="s">
        <v>0</v>
      </c>
      <c r="C2" s="184"/>
      <c r="D2" s="184"/>
      <c r="E2" s="185"/>
    </row>
    <row r="3" spans="2:5" x14ac:dyDescent="0.35">
      <c r="B3" s="188" t="s">
        <v>70</v>
      </c>
      <c r="C3" s="189"/>
      <c r="D3" s="189"/>
      <c r="E3" s="190"/>
    </row>
    <row r="4" spans="2:5" x14ac:dyDescent="0.35">
      <c r="B4" s="188" t="s">
        <v>18</v>
      </c>
      <c r="C4" s="189"/>
      <c r="D4" s="189"/>
      <c r="E4" s="190"/>
    </row>
    <row r="5" spans="2:5" x14ac:dyDescent="0.35">
      <c r="B5" s="65"/>
      <c r="C5" s="49"/>
      <c r="D5" s="49"/>
      <c r="E5" s="66"/>
    </row>
    <row r="6" spans="2:5" x14ac:dyDescent="0.35">
      <c r="B6" s="67"/>
      <c r="C6" s="68"/>
      <c r="D6" s="68"/>
      <c r="E6" s="51"/>
    </row>
    <row r="7" spans="2:5" x14ac:dyDescent="0.35">
      <c r="B7" s="69" t="s">
        <v>72</v>
      </c>
      <c r="C7" s="70" t="s">
        <v>71</v>
      </c>
      <c r="D7" s="71"/>
      <c r="E7" s="72"/>
    </row>
    <row r="8" spans="2:5" x14ac:dyDescent="0.35">
      <c r="B8" s="34"/>
      <c r="C8" s="73"/>
      <c r="D8" s="73"/>
      <c r="E8" s="36"/>
    </row>
    <row r="9" spans="2:5" x14ac:dyDescent="0.35">
      <c r="B9" s="34" t="s">
        <v>19</v>
      </c>
      <c r="C9" s="68" t="s">
        <v>14</v>
      </c>
      <c r="D9" s="73"/>
      <c r="E9" s="74">
        <v>2200</v>
      </c>
    </row>
    <row r="10" spans="2:5" x14ac:dyDescent="0.35">
      <c r="B10" s="34"/>
      <c r="C10" s="68"/>
      <c r="D10" s="73"/>
      <c r="E10" s="75"/>
    </row>
    <row r="11" spans="2:5" x14ac:dyDescent="0.35">
      <c r="B11" s="76" t="s">
        <v>20</v>
      </c>
      <c r="C11" s="68" t="s">
        <v>21</v>
      </c>
      <c r="D11" s="77"/>
      <c r="E11" s="78">
        <v>287.76</v>
      </c>
    </row>
    <row r="12" spans="2:5" x14ac:dyDescent="0.35">
      <c r="B12" s="76" t="s">
        <v>22</v>
      </c>
      <c r="C12" s="68" t="s">
        <v>21</v>
      </c>
      <c r="D12" s="77"/>
      <c r="E12" s="78">
        <v>245.1</v>
      </c>
    </row>
    <row r="13" spans="2:5" x14ac:dyDescent="0.35">
      <c r="B13" s="76" t="s">
        <v>23</v>
      </c>
      <c r="C13" s="68" t="s">
        <v>21</v>
      </c>
      <c r="D13" s="77"/>
      <c r="E13" s="78">
        <v>135.15</v>
      </c>
    </row>
    <row r="14" spans="2:5" x14ac:dyDescent="0.35">
      <c r="B14" s="76" t="s">
        <v>24</v>
      </c>
      <c r="C14" s="68" t="s">
        <v>21</v>
      </c>
      <c r="D14" s="77"/>
      <c r="E14" s="78">
        <v>47.45</v>
      </c>
    </row>
    <row r="15" spans="2:5" x14ac:dyDescent="0.35">
      <c r="B15" s="76" t="s">
        <v>25</v>
      </c>
      <c r="C15" s="68" t="s">
        <v>21</v>
      </c>
      <c r="D15" s="77"/>
      <c r="E15" s="78">
        <v>577.16</v>
      </c>
    </row>
    <row r="16" spans="2:5" x14ac:dyDescent="0.35">
      <c r="B16" s="76" t="s">
        <v>96</v>
      </c>
      <c r="C16" s="68" t="s">
        <v>21</v>
      </c>
      <c r="D16" s="77"/>
      <c r="E16" s="78">
        <v>215.38</v>
      </c>
    </row>
    <row r="17" spans="2:5" x14ac:dyDescent="0.35">
      <c r="B17" s="76" t="s">
        <v>26</v>
      </c>
      <c r="C17" s="68" t="s">
        <v>21</v>
      </c>
      <c r="D17" s="77"/>
      <c r="E17" s="79"/>
    </row>
    <row r="18" spans="2:5" x14ac:dyDescent="0.35">
      <c r="B18" s="80" t="s">
        <v>27</v>
      </c>
      <c r="C18" s="68" t="s">
        <v>21</v>
      </c>
      <c r="D18" s="77">
        <v>161.31</v>
      </c>
      <c r="E18" s="79"/>
    </row>
    <row r="19" spans="2:5" x14ac:dyDescent="0.35">
      <c r="B19" s="80" t="s">
        <v>24</v>
      </c>
      <c r="C19" s="68" t="s">
        <v>21</v>
      </c>
      <c r="D19" s="77">
        <v>-0.78</v>
      </c>
      <c r="E19" s="79"/>
    </row>
    <row r="20" spans="2:5" x14ac:dyDescent="0.35">
      <c r="B20" s="80" t="s">
        <v>28</v>
      </c>
      <c r="C20" s="68" t="s">
        <v>21</v>
      </c>
      <c r="D20" s="81">
        <v>0</v>
      </c>
      <c r="E20" s="82">
        <f>SUM(D18:D20)</f>
        <v>160.53</v>
      </c>
    </row>
    <row r="21" spans="2:5" x14ac:dyDescent="0.35">
      <c r="B21" s="76"/>
      <c r="C21" s="68"/>
      <c r="D21" s="77"/>
      <c r="E21" s="79"/>
    </row>
    <row r="22" spans="2:5" x14ac:dyDescent="0.35">
      <c r="B22" s="76" t="s">
        <v>29</v>
      </c>
      <c r="C22" s="68" t="s">
        <v>21</v>
      </c>
      <c r="D22" s="77"/>
      <c r="E22" s="82">
        <f>SUM(E11:E20)</f>
        <v>1668.53</v>
      </c>
    </row>
    <row r="23" spans="2:5" x14ac:dyDescent="0.35">
      <c r="B23" s="76"/>
      <c r="C23" s="73"/>
      <c r="D23" s="77"/>
      <c r="E23" s="79"/>
    </row>
    <row r="24" spans="2:5" x14ac:dyDescent="0.35">
      <c r="B24" s="76" t="s">
        <v>30</v>
      </c>
      <c r="C24" s="68" t="s">
        <v>21</v>
      </c>
      <c r="D24" s="77"/>
      <c r="E24" s="82">
        <f>ROUND(E22/E9,4)</f>
        <v>0.75839999999999996</v>
      </c>
    </row>
    <row r="25" spans="2:5" x14ac:dyDescent="0.35">
      <c r="B25" s="34" t="s">
        <v>31</v>
      </c>
      <c r="C25" s="68" t="s">
        <v>21</v>
      </c>
      <c r="D25" s="77"/>
      <c r="E25" s="82">
        <v>0.23</v>
      </c>
    </row>
    <row r="26" spans="2:5" x14ac:dyDescent="0.35">
      <c r="B26" s="76" t="s">
        <v>32</v>
      </c>
      <c r="C26" s="68" t="s">
        <v>21</v>
      </c>
      <c r="D26" s="77"/>
      <c r="E26" s="82">
        <f>E24+E25</f>
        <v>0.98839999999999995</v>
      </c>
    </row>
    <row r="27" spans="2:5" ht="16" thickBot="1" x14ac:dyDescent="0.4">
      <c r="B27" s="42"/>
      <c r="C27" s="44"/>
      <c r="D27" s="44"/>
      <c r="E27" s="83"/>
    </row>
    <row r="29" spans="2:5" x14ac:dyDescent="0.35">
      <c r="B29" s="46" t="s">
        <v>37</v>
      </c>
    </row>
    <row r="30" spans="2:5" x14ac:dyDescent="0.35">
      <c r="B30" s="35" t="s">
        <v>113</v>
      </c>
    </row>
  </sheetData>
  <mergeCells count="3">
    <mergeCell ref="B2:E2"/>
    <mergeCell ref="B3:E3"/>
    <mergeCell ref="B4:E4"/>
  </mergeCells>
  <pageMargins left="1.2" right="0.7" top="0.75" bottom="0.75" header="0.3" footer="0.3"/>
  <pageSetup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8BA7-3A9E-4F48-80ED-706740A03CDB}">
  <dimension ref="B1:F25"/>
  <sheetViews>
    <sheetView showGridLines="0" view="pageBreakPreview" zoomScale="60" zoomScaleNormal="80" workbookViewId="0">
      <selection activeCell="E47" sqref="E47"/>
    </sheetView>
  </sheetViews>
  <sheetFormatPr defaultColWidth="8.90625" defaultRowHeight="15.5" x14ac:dyDescent="0.35"/>
  <cols>
    <col min="1" max="1" width="3.36328125" style="35" customWidth="1"/>
    <col min="2" max="2" width="11.36328125" style="35" customWidth="1"/>
    <col min="3" max="3" width="21.08984375" style="35" customWidth="1"/>
    <col min="4" max="4" width="14.453125" style="35" customWidth="1"/>
    <col min="5" max="5" width="17.54296875" style="35" customWidth="1"/>
    <col min="6" max="6" width="19.36328125" style="35" customWidth="1"/>
    <col min="7" max="16384" width="8.90625" style="35"/>
  </cols>
  <sheetData>
    <row r="1" spans="2:6" ht="15.75" customHeight="1" thickBot="1" x14ac:dyDescent="0.4">
      <c r="B1" s="46"/>
      <c r="C1" s="84"/>
      <c r="D1" s="46"/>
      <c r="E1" s="46"/>
      <c r="F1" s="46"/>
    </row>
    <row r="2" spans="2:6" x14ac:dyDescent="0.35">
      <c r="B2" s="183" t="s">
        <v>0</v>
      </c>
      <c r="C2" s="184"/>
      <c r="D2" s="184"/>
      <c r="E2" s="184"/>
      <c r="F2" s="185"/>
    </row>
    <row r="3" spans="2:6" x14ac:dyDescent="0.35">
      <c r="B3" s="180" t="s">
        <v>89</v>
      </c>
      <c r="C3" s="181"/>
      <c r="D3" s="181"/>
      <c r="E3" s="181"/>
      <c r="F3" s="182"/>
    </row>
    <row r="4" spans="2:6" x14ac:dyDescent="0.35">
      <c r="B4" s="180"/>
      <c r="C4" s="181"/>
      <c r="D4" s="181"/>
      <c r="E4" s="181"/>
      <c r="F4" s="182"/>
    </row>
    <row r="5" spans="2:6" ht="62" x14ac:dyDescent="0.35">
      <c r="B5" s="85" t="s">
        <v>33</v>
      </c>
      <c r="C5" s="48" t="s">
        <v>87</v>
      </c>
      <c r="D5" s="48" t="s">
        <v>88</v>
      </c>
      <c r="E5" s="48" t="s">
        <v>34</v>
      </c>
      <c r="F5" s="50" t="s">
        <v>35</v>
      </c>
    </row>
    <row r="6" spans="2:6" x14ac:dyDescent="0.35">
      <c r="B6" s="86">
        <v>44562</v>
      </c>
      <c r="C6" s="87">
        <v>7.83</v>
      </c>
      <c r="D6" s="40">
        <v>162.80000000000001</v>
      </c>
      <c r="E6" s="88">
        <f>D6/1.13</f>
        <v>144.07079646017701</v>
      </c>
      <c r="F6" s="41">
        <f>E6-$C6</f>
        <v>136.24079646017699</v>
      </c>
    </row>
    <row r="7" spans="2:6" x14ac:dyDescent="0.35">
      <c r="B7" s="86">
        <v>44593</v>
      </c>
      <c r="C7" s="87">
        <v>7.83</v>
      </c>
      <c r="D7" s="40">
        <v>179.5</v>
      </c>
      <c r="E7" s="88">
        <f t="shared" ref="E7:E14" si="0">D7/1.13</f>
        <v>158.84955752212392</v>
      </c>
      <c r="F7" s="41">
        <f t="shared" ref="F7:F14" si="1">E7-$C7</f>
        <v>151.0195575221239</v>
      </c>
    </row>
    <row r="8" spans="2:6" x14ac:dyDescent="0.35">
      <c r="B8" s="86">
        <v>44621</v>
      </c>
      <c r="C8" s="87">
        <v>7.83</v>
      </c>
      <c r="D8" s="40">
        <v>213.4</v>
      </c>
      <c r="E8" s="88">
        <f t="shared" si="0"/>
        <v>188.84955752212392</v>
      </c>
      <c r="F8" s="41">
        <f t="shared" si="1"/>
        <v>181.0195575221239</v>
      </c>
    </row>
    <row r="9" spans="2:6" x14ac:dyDescent="0.35">
      <c r="B9" s="86">
        <v>44652</v>
      </c>
      <c r="C9" s="87">
        <v>9.7899999999999991</v>
      </c>
      <c r="D9" s="40">
        <v>210.7</v>
      </c>
      <c r="E9" s="88">
        <f t="shared" si="0"/>
        <v>186.46017699115046</v>
      </c>
      <c r="F9" s="41">
        <f t="shared" si="1"/>
        <v>176.67017699115047</v>
      </c>
    </row>
    <row r="10" spans="2:6" x14ac:dyDescent="0.35">
      <c r="B10" s="86">
        <v>44682</v>
      </c>
      <c r="C10" s="87">
        <v>9.7899999999999991</v>
      </c>
      <c r="D10" s="40">
        <v>258.7</v>
      </c>
      <c r="E10" s="88">
        <f t="shared" si="0"/>
        <v>228.93805309734515</v>
      </c>
      <c r="F10" s="41">
        <f t="shared" si="1"/>
        <v>219.14805309734516</v>
      </c>
    </row>
    <row r="11" spans="2:6" x14ac:dyDescent="0.35">
      <c r="B11" s="86">
        <v>44713</v>
      </c>
      <c r="C11" s="87">
        <v>9.7899999999999991</v>
      </c>
      <c r="D11" s="40">
        <v>231.9</v>
      </c>
      <c r="E11" s="88">
        <f t="shared" si="0"/>
        <v>205.22123893805312</v>
      </c>
      <c r="F11" s="41">
        <f t="shared" si="1"/>
        <v>195.43123893805313</v>
      </c>
    </row>
    <row r="12" spans="2:6" x14ac:dyDescent="0.35">
      <c r="B12" s="86">
        <v>44743</v>
      </c>
      <c r="C12" s="87">
        <v>9.7899999999999991</v>
      </c>
      <c r="D12" s="40">
        <v>219.3</v>
      </c>
      <c r="E12" s="88">
        <f t="shared" si="0"/>
        <v>194.07079646017701</v>
      </c>
      <c r="F12" s="41">
        <f t="shared" si="1"/>
        <v>184.28079646017702</v>
      </c>
    </row>
    <row r="13" spans="2:6" x14ac:dyDescent="0.35">
      <c r="B13" s="86">
        <v>44774</v>
      </c>
      <c r="C13" s="87">
        <v>9.7899999999999991</v>
      </c>
      <c r="D13" s="40">
        <v>205.3</v>
      </c>
      <c r="E13" s="88">
        <f t="shared" si="0"/>
        <v>181.68141592920358</v>
      </c>
      <c r="F13" s="41">
        <f t="shared" si="1"/>
        <v>171.89141592920359</v>
      </c>
    </row>
    <row r="14" spans="2:6" x14ac:dyDescent="0.35">
      <c r="B14" s="86">
        <v>44805</v>
      </c>
      <c r="C14" s="87">
        <v>9.7899999999999991</v>
      </c>
      <c r="D14" s="40">
        <v>207.1</v>
      </c>
      <c r="E14" s="88">
        <f t="shared" si="0"/>
        <v>183.27433628318585</v>
      </c>
      <c r="F14" s="41">
        <f t="shared" si="1"/>
        <v>173.48433628318585</v>
      </c>
    </row>
    <row r="15" spans="2:6" x14ac:dyDescent="0.35">
      <c r="B15" s="86">
        <v>44835</v>
      </c>
      <c r="C15" s="87">
        <v>9.7899999999999991</v>
      </c>
      <c r="D15" s="40">
        <v>235.4</v>
      </c>
      <c r="E15" s="87">
        <f>D15/1.13</f>
        <v>208.31858407079648</v>
      </c>
      <c r="F15" s="41">
        <f>E15-$C15</f>
        <v>198.52858407079648</v>
      </c>
    </row>
    <row r="16" spans="2:6" x14ac:dyDescent="0.35">
      <c r="B16" s="86">
        <v>44866</v>
      </c>
      <c r="C16" s="87"/>
      <c r="D16" s="40"/>
      <c r="E16" s="88"/>
      <c r="F16" s="41"/>
    </row>
    <row r="17" spans="2:6" x14ac:dyDescent="0.35">
      <c r="B17" s="86">
        <v>44896</v>
      </c>
      <c r="C17" s="87"/>
      <c r="D17" s="40"/>
      <c r="E17" s="88"/>
      <c r="F17" s="41"/>
    </row>
    <row r="18" spans="2:6" x14ac:dyDescent="0.35">
      <c r="B18" s="86"/>
      <c r="C18" s="87"/>
      <c r="D18" s="40"/>
      <c r="E18" s="88"/>
      <c r="F18" s="41"/>
    </row>
    <row r="19" spans="2:6" x14ac:dyDescent="0.35">
      <c r="B19" s="89" t="s">
        <v>36</v>
      </c>
      <c r="C19" s="90">
        <f>E15/100</f>
        <v>2.0831858407079649</v>
      </c>
      <c r="D19" s="91"/>
      <c r="E19" s="92"/>
      <c r="F19" s="93"/>
    </row>
    <row r="20" spans="2:6" ht="16" thickBot="1" x14ac:dyDescent="0.4">
      <c r="B20" s="94"/>
      <c r="C20" s="95"/>
      <c r="D20" s="43"/>
      <c r="E20" s="43"/>
      <c r="F20" s="45"/>
    </row>
    <row r="22" spans="2:6" x14ac:dyDescent="0.35">
      <c r="B22" s="192" t="s">
        <v>104</v>
      </c>
      <c r="C22" s="192"/>
    </row>
    <row r="23" spans="2:6" x14ac:dyDescent="0.35">
      <c r="B23" s="96" t="s">
        <v>38</v>
      </c>
      <c r="C23" s="191" t="s">
        <v>39</v>
      </c>
      <c r="D23" s="191"/>
      <c r="E23" s="191"/>
      <c r="F23" s="191"/>
    </row>
    <row r="24" spans="2:6" ht="62.25" customHeight="1" x14ac:dyDescent="0.35">
      <c r="B24" s="97" t="s">
        <v>40</v>
      </c>
      <c r="C24" s="170" t="s">
        <v>111</v>
      </c>
      <c r="D24" s="170"/>
      <c r="E24" s="170"/>
      <c r="F24" s="170"/>
    </row>
    <row r="25" spans="2:6" x14ac:dyDescent="0.35">
      <c r="B25" s="96" t="s">
        <v>41</v>
      </c>
      <c r="C25" s="191" t="s">
        <v>112</v>
      </c>
      <c r="D25" s="191"/>
      <c r="E25" s="191"/>
      <c r="F25" s="191"/>
    </row>
  </sheetData>
  <mergeCells count="7">
    <mergeCell ref="C25:F25"/>
    <mergeCell ref="B2:F2"/>
    <mergeCell ref="B3:F3"/>
    <mergeCell ref="B4:F4"/>
    <mergeCell ref="C24:F24"/>
    <mergeCell ref="B22:C22"/>
    <mergeCell ref="C23:F23"/>
  </mergeCells>
  <pageMargins left="0.7" right="0.7" top="0.75" bottom="0.75" header="0.3" footer="0.3"/>
  <pageSetup orientation="portrait" r:id="rId1"/>
  <customProperties>
    <customPr name="EpmWorksheetKeyString_GUID" r:id="rId2"/>
  </customProperties>
  <ignoredErrors>
    <ignoredError sqref="B23:B2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5491-07CC-4259-BABA-5F06F1CC2C6F}">
  <dimension ref="B2:H32"/>
  <sheetViews>
    <sheetView showGridLines="0" view="pageBreakPreview" zoomScale="60" zoomScaleNormal="80" workbookViewId="0">
      <selection activeCell="E47" sqref="E47"/>
    </sheetView>
  </sheetViews>
  <sheetFormatPr defaultColWidth="8.90625" defaultRowHeight="15.5" x14ac:dyDescent="0.35"/>
  <cols>
    <col min="1" max="1" width="3.36328125" style="35" customWidth="1"/>
    <col min="2" max="2" width="41" style="35" customWidth="1"/>
    <col min="3" max="3" width="14.453125" style="35" customWidth="1"/>
    <col min="4" max="4" width="16.36328125" style="35" customWidth="1"/>
    <col min="5" max="5" width="27.453125" style="35" customWidth="1"/>
    <col min="6" max="6" width="48.90625" style="35" customWidth="1"/>
    <col min="7" max="7" width="16.81640625" style="35" customWidth="1"/>
    <col min="8" max="8" width="12.54296875" style="35" customWidth="1"/>
    <col min="9" max="13" width="8.90625" style="35"/>
    <col min="14" max="14" width="13" style="35" customWidth="1"/>
    <col min="15" max="16384" width="8.90625" style="35"/>
  </cols>
  <sheetData>
    <row r="2" spans="2:8" x14ac:dyDescent="0.35">
      <c r="B2" s="98" t="s">
        <v>68</v>
      </c>
      <c r="C2" s="99">
        <f>11.7%</f>
        <v>0.11699999999999999</v>
      </c>
      <c r="D2" s="47" t="s">
        <v>38</v>
      </c>
    </row>
    <row r="4" spans="2:8" ht="16" thickBot="1" x14ac:dyDescent="0.4"/>
    <row r="5" spans="2:8" x14ac:dyDescent="0.35">
      <c r="B5" s="193" t="s">
        <v>0</v>
      </c>
      <c r="C5" s="194"/>
      <c r="D5" s="195"/>
      <c r="F5" s="193" t="s">
        <v>1</v>
      </c>
      <c r="G5" s="194"/>
      <c r="H5" s="195"/>
    </row>
    <row r="6" spans="2:8" x14ac:dyDescent="0.35">
      <c r="B6" s="188" t="s">
        <v>42</v>
      </c>
      <c r="C6" s="189"/>
      <c r="D6" s="190"/>
      <c r="F6" s="188" t="s">
        <v>49</v>
      </c>
      <c r="G6" s="189"/>
      <c r="H6" s="190"/>
    </row>
    <row r="7" spans="2:8" x14ac:dyDescent="0.35">
      <c r="B7" s="188" t="s">
        <v>67</v>
      </c>
      <c r="C7" s="189"/>
      <c r="D7" s="190"/>
      <c r="F7" s="188" t="s">
        <v>69</v>
      </c>
      <c r="G7" s="189"/>
      <c r="H7" s="190"/>
    </row>
    <row r="8" spans="2:8" x14ac:dyDescent="0.35">
      <c r="B8" s="67"/>
      <c r="C8" s="68"/>
      <c r="D8" s="51"/>
      <c r="F8" s="100"/>
      <c r="G8" s="73"/>
      <c r="H8" s="36"/>
    </row>
    <row r="9" spans="2:8" x14ac:dyDescent="0.35">
      <c r="B9" s="65"/>
      <c r="C9" s="49" t="s">
        <v>64</v>
      </c>
      <c r="D9" s="66" t="s">
        <v>65</v>
      </c>
      <c r="F9" s="37"/>
      <c r="G9" s="101"/>
      <c r="H9" s="102"/>
    </row>
    <row r="10" spans="2:8" x14ac:dyDescent="0.35">
      <c r="B10" s="89" t="s">
        <v>43</v>
      </c>
      <c r="C10" s="103">
        <v>15.1</v>
      </c>
      <c r="D10" s="104">
        <v>0.18</v>
      </c>
      <c r="F10" s="34"/>
      <c r="G10" s="73"/>
      <c r="H10" s="36"/>
    </row>
    <row r="11" spans="2:8" x14ac:dyDescent="0.35">
      <c r="B11" s="89" t="s">
        <v>44</v>
      </c>
      <c r="C11" s="103">
        <v>10.199999999999999</v>
      </c>
      <c r="D11" s="104">
        <v>0.18</v>
      </c>
      <c r="F11" s="69" t="s">
        <v>50</v>
      </c>
      <c r="G11" s="105">
        <v>44927</v>
      </c>
      <c r="H11" s="36"/>
    </row>
    <row r="12" spans="2:8" x14ac:dyDescent="0.35">
      <c r="B12" s="89" t="s">
        <v>45</v>
      </c>
      <c r="C12" s="103">
        <v>7.4</v>
      </c>
      <c r="D12" s="104">
        <v>0.64</v>
      </c>
      <c r="F12" s="34"/>
      <c r="G12" s="73"/>
      <c r="H12" s="36"/>
    </row>
    <row r="13" spans="2:8" x14ac:dyDescent="0.35">
      <c r="B13" s="34"/>
      <c r="C13" s="73"/>
      <c r="D13" s="36"/>
      <c r="F13" s="80" t="s">
        <v>136</v>
      </c>
      <c r="G13" s="106">
        <f>60.72</f>
        <v>60.72</v>
      </c>
      <c r="H13" s="93" t="s">
        <v>51</v>
      </c>
    </row>
    <row r="14" spans="2:8" x14ac:dyDescent="0.35">
      <c r="B14" s="89" t="s">
        <v>47</v>
      </c>
      <c r="C14" s="107">
        <f>SUMPRODUCT(C10:C12,D10:D12)</f>
        <v>9.2900000000000009</v>
      </c>
      <c r="D14" s="36"/>
      <c r="F14" s="80" t="s">
        <v>52</v>
      </c>
      <c r="G14" s="108">
        <v>5.5999999999999999E-3</v>
      </c>
      <c r="H14" s="93" t="s">
        <v>46</v>
      </c>
    </row>
    <row r="15" spans="2:8" x14ac:dyDescent="0.35">
      <c r="B15" s="89" t="s">
        <v>48</v>
      </c>
      <c r="C15" s="109">
        <f>C14/100</f>
        <v>9.290000000000001E-2</v>
      </c>
      <c r="D15" s="36"/>
      <c r="F15" s="80" t="s">
        <v>53</v>
      </c>
      <c r="G15" s="106">
        <f>0.0111+0.0077</f>
        <v>1.8800000000000001E-2</v>
      </c>
      <c r="H15" s="93" t="s">
        <v>46</v>
      </c>
    </row>
    <row r="16" spans="2:8" ht="16" thickBot="1" x14ac:dyDescent="0.4">
      <c r="B16" s="42"/>
      <c r="C16" s="44"/>
      <c r="D16" s="110"/>
      <c r="F16" s="80" t="s">
        <v>54</v>
      </c>
      <c r="G16" s="106">
        <f>0.003+0.0004</f>
        <v>3.4000000000000002E-3</v>
      </c>
      <c r="H16" s="93" t="s">
        <v>46</v>
      </c>
    </row>
    <row r="17" spans="2:8" x14ac:dyDescent="0.35">
      <c r="F17" s="80" t="s">
        <v>55</v>
      </c>
      <c r="G17" s="106">
        <v>5.0000000000000001E-4</v>
      </c>
      <c r="H17" s="93" t="s">
        <v>46</v>
      </c>
    </row>
    <row r="18" spans="2:8" x14ac:dyDescent="0.35">
      <c r="B18" s="46" t="s">
        <v>37</v>
      </c>
      <c r="F18" s="80" t="s">
        <v>56</v>
      </c>
      <c r="G18" s="106">
        <v>1.0760000000000001</v>
      </c>
      <c r="H18" s="93"/>
    </row>
    <row r="19" spans="2:8" x14ac:dyDescent="0.35">
      <c r="B19" s="47" t="s">
        <v>108</v>
      </c>
      <c r="C19" s="121"/>
      <c r="F19" s="80" t="s">
        <v>57</v>
      </c>
      <c r="G19" s="106">
        <v>0.25</v>
      </c>
      <c r="H19" s="93" t="s">
        <v>51</v>
      </c>
    </row>
    <row r="20" spans="2:8" x14ac:dyDescent="0.35">
      <c r="B20" s="47" t="s">
        <v>66</v>
      </c>
      <c r="F20" s="80" t="s">
        <v>58</v>
      </c>
      <c r="G20" s="111"/>
      <c r="H20" s="36"/>
    </row>
    <row r="21" spans="2:8" x14ac:dyDescent="0.35">
      <c r="B21" s="47" t="s">
        <v>109</v>
      </c>
      <c r="F21" s="112" t="s">
        <v>59</v>
      </c>
      <c r="G21" s="106">
        <v>0.42</v>
      </c>
      <c r="H21" s="93" t="s">
        <v>51</v>
      </c>
    </row>
    <row r="22" spans="2:8" x14ac:dyDescent="0.35">
      <c r="F22" s="113"/>
      <c r="G22" s="114"/>
      <c r="H22" s="115"/>
    </row>
    <row r="23" spans="2:8" x14ac:dyDescent="0.35">
      <c r="F23" s="34"/>
      <c r="G23" s="68"/>
      <c r="H23" s="36"/>
    </row>
    <row r="24" spans="2:8" x14ac:dyDescent="0.35">
      <c r="F24" s="80" t="s">
        <v>60</v>
      </c>
      <c r="G24" s="116">
        <f>SUM(G14:G17)+(G18)*C15</f>
        <v>0.12826040000000002</v>
      </c>
      <c r="H24" s="93" t="s">
        <v>46</v>
      </c>
    </row>
    <row r="25" spans="2:8" x14ac:dyDescent="0.35">
      <c r="F25" s="80" t="s">
        <v>61</v>
      </c>
      <c r="G25" s="116">
        <f>(1-C2)*G24</f>
        <v>0.11325393320000002</v>
      </c>
      <c r="H25" s="93" t="s">
        <v>46</v>
      </c>
    </row>
    <row r="26" spans="2:8" x14ac:dyDescent="0.35">
      <c r="F26" s="80" t="s">
        <v>62</v>
      </c>
      <c r="G26" s="117">
        <f>(G24-G14)*(1-C2)</f>
        <v>0.10830913320000003</v>
      </c>
      <c r="H26" s="93" t="s">
        <v>46</v>
      </c>
    </row>
    <row r="27" spans="2:8" ht="16" thickBot="1" x14ac:dyDescent="0.4">
      <c r="F27" s="42"/>
      <c r="G27" s="44"/>
      <c r="H27" s="110"/>
    </row>
    <row r="29" spans="2:8" x14ac:dyDescent="0.35">
      <c r="F29" s="122" t="s">
        <v>37</v>
      </c>
    </row>
    <row r="30" spans="2:8" ht="46.5" x14ac:dyDescent="0.35">
      <c r="F30" s="204" t="s">
        <v>110</v>
      </c>
    </row>
    <row r="31" spans="2:8" x14ac:dyDescent="0.35">
      <c r="F31" s="118" t="s">
        <v>63</v>
      </c>
    </row>
    <row r="32" spans="2:8" x14ac:dyDescent="0.35">
      <c r="F32" s="35" t="s">
        <v>137</v>
      </c>
    </row>
  </sheetData>
  <mergeCells count="6">
    <mergeCell ref="B5:D5"/>
    <mergeCell ref="B6:D6"/>
    <mergeCell ref="B7:D7"/>
    <mergeCell ref="F5:H5"/>
    <mergeCell ref="F6:H6"/>
    <mergeCell ref="F7:H7"/>
  </mergeCells>
  <pageMargins left="0.7" right="0.7" top="0.75" bottom="0.75" header="0.3" footer="0.3"/>
  <pageSetup scale="60" orientation="landscape" r:id="rId1"/>
  <customProperties>
    <customPr name="EpmWorksheetKeyString_GUID" r:id="rId2"/>
  </customProperties>
  <ignoredErrors>
    <ignoredError sqref="D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17C9-ACB4-4FEC-BFA2-0897CC6EF9F9}">
  <dimension ref="B1:I60"/>
  <sheetViews>
    <sheetView showGridLines="0" view="pageBreakPreview" topLeftCell="A2" zoomScale="60" zoomScaleNormal="80" workbookViewId="0">
      <selection activeCell="E47" sqref="E47"/>
    </sheetView>
  </sheetViews>
  <sheetFormatPr defaultRowHeight="14.5" x14ac:dyDescent="0.35"/>
  <cols>
    <col min="1" max="1" width="3.36328125" customWidth="1"/>
    <col min="2" max="2" width="40.453125" customWidth="1"/>
    <col min="3" max="3" width="15.54296875" customWidth="1"/>
    <col min="4" max="4" width="14.36328125" customWidth="1"/>
    <col min="5" max="5" width="14.54296875" customWidth="1"/>
    <col min="6" max="6" width="13.90625" customWidth="1"/>
    <col min="7" max="7" width="16.08984375" customWidth="1"/>
  </cols>
  <sheetData>
    <row r="1" spans="2:8" ht="18" customHeight="1" x14ac:dyDescent="0.45">
      <c r="B1" s="202" t="s">
        <v>73</v>
      </c>
      <c r="C1" s="203"/>
      <c r="D1" s="16">
        <v>72.800000000000111</v>
      </c>
      <c r="E1" s="27" t="s">
        <v>38</v>
      </c>
      <c r="F1" s="15"/>
      <c r="G1" s="15"/>
      <c r="H1" s="15"/>
    </row>
    <row r="2" spans="2:8" ht="15" customHeight="1" thickBot="1" x14ac:dyDescent="0.5">
      <c r="B2" s="14"/>
      <c r="C2" s="15"/>
      <c r="D2" s="15"/>
      <c r="E2" s="15"/>
      <c r="F2" s="15"/>
      <c r="G2" s="15"/>
      <c r="H2" s="15"/>
    </row>
    <row r="3" spans="2:8" ht="16" customHeight="1" x14ac:dyDescent="0.45">
      <c r="B3" s="196" t="s">
        <v>0</v>
      </c>
      <c r="C3" s="197"/>
      <c r="D3" s="197"/>
      <c r="E3" s="197"/>
      <c r="F3" s="197"/>
      <c r="G3" s="198"/>
      <c r="H3" s="15"/>
    </row>
    <row r="4" spans="2:8" ht="16" customHeight="1" x14ac:dyDescent="0.45">
      <c r="B4" s="199" t="s">
        <v>85</v>
      </c>
      <c r="C4" s="200"/>
      <c r="D4" s="200"/>
      <c r="E4" s="200"/>
      <c r="F4" s="200"/>
      <c r="G4" s="201"/>
      <c r="H4" s="15"/>
    </row>
    <row r="5" spans="2:8" x14ac:dyDescent="0.35">
      <c r="B5" s="9"/>
      <c r="C5" s="11"/>
      <c r="D5" s="11"/>
      <c r="E5" s="11"/>
      <c r="F5" s="11"/>
      <c r="G5" s="10"/>
    </row>
    <row r="6" spans="2:8" ht="28.5" x14ac:dyDescent="0.35">
      <c r="B6" s="7" t="s">
        <v>74</v>
      </c>
      <c r="C6" s="4" t="s">
        <v>75</v>
      </c>
      <c r="D6" s="4" t="s">
        <v>76</v>
      </c>
      <c r="E6" s="4" t="s">
        <v>77</v>
      </c>
      <c r="F6" s="4" t="s">
        <v>78</v>
      </c>
      <c r="G6" s="3" t="s">
        <v>6</v>
      </c>
    </row>
    <row r="7" spans="2:8" x14ac:dyDescent="0.35">
      <c r="B7" s="17">
        <v>44862</v>
      </c>
      <c r="C7" s="18">
        <f>D7/100</f>
        <v>0.72800000000000109</v>
      </c>
      <c r="D7" s="19">
        <f>D1</f>
        <v>72.800000000000111</v>
      </c>
      <c r="E7" s="20">
        <v>0.4</v>
      </c>
      <c r="F7" s="21">
        <v>7.7399999999999997E-2</v>
      </c>
      <c r="G7" s="22">
        <f>C7+F7</f>
        <v>0.80540000000000112</v>
      </c>
    </row>
    <row r="8" spans="2:8" x14ac:dyDescent="0.35">
      <c r="B8" s="17">
        <v>44863</v>
      </c>
      <c r="C8" s="18">
        <f t="shared" ref="C8:C40" si="0">D8/100</f>
        <v>0.72800000000000109</v>
      </c>
      <c r="D8" s="20">
        <f>D7+E8</f>
        <v>72.800000000000111</v>
      </c>
      <c r="E8" s="20">
        <v>0</v>
      </c>
      <c r="F8" s="21">
        <v>7.7399999999999997E-2</v>
      </c>
      <c r="G8" s="22">
        <f t="shared" ref="G8:G40" si="1">C8+F8</f>
        <v>0.80540000000000112</v>
      </c>
    </row>
    <row r="9" spans="2:8" x14ac:dyDescent="0.35">
      <c r="B9" s="17">
        <v>44864</v>
      </c>
      <c r="C9" s="18">
        <f t="shared" si="0"/>
        <v>0.72800000000000109</v>
      </c>
      <c r="D9" s="20">
        <f t="shared" ref="D9:D40" si="2">D8+E9</f>
        <v>72.800000000000111</v>
      </c>
      <c r="E9" s="20">
        <v>0</v>
      </c>
      <c r="F9" s="21">
        <v>7.7399999999999997E-2</v>
      </c>
      <c r="G9" s="22">
        <f t="shared" si="1"/>
        <v>0.80540000000000112</v>
      </c>
    </row>
    <row r="10" spans="2:8" x14ac:dyDescent="0.35">
      <c r="B10" s="17">
        <v>44865</v>
      </c>
      <c r="C10" s="18">
        <f t="shared" si="0"/>
        <v>0.72800000000000109</v>
      </c>
      <c r="D10" s="20">
        <f t="shared" si="2"/>
        <v>72.800000000000111</v>
      </c>
      <c r="E10" s="23">
        <v>0</v>
      </c>
      <c r="F10" s="21">
        <v>7.7399999999999997E-2</v>
      </c>
      <c r="G10" s="22">
        <f t="shared" si="1"/>
        <v>0.80540000000000112</v>
      </c>
    </row>
    <row r="11" spans="2:8" x14ac:dyDescent="0.35">
      <c r="B11" s="24">
        <v>44866</v>
      </c>
      <c r="C11" s="18">
        <f t="shared" si="0"/>
        <v>0.72800000000000109</v>
      </c>
      <c r="D11" s="20">
        <f t="shared" si="2"/>
        <v>72.800000000000111</v>
      </c>
      <c r="E11" s="23">
        <v>0</v>
      </c>
      <c r="F11" s="21">
        <v>7.7399999999999997E-2</v>
      </c>
      <c r="G11" s="22">
        <f t="shared" si="1"/>
        <v>0.80540000000000112</v>
      </c>
    </row>
    <row r="12" spans="2:8" x14ac:dyDescent="0.35">
      <c r="B12" s="24">
        <v>44867</v>
      </c>
      <c r="C12" s="18">
        <f t="shared" si="0"/>
        <v>0.72800000000000109</v>
      </c>
      <c r="D12" s="20">
        <f t="shared" si="2"/>
        <v>72.800000000000111</v>
      </c>
      <c r="E12" s="23">
        <v>0</v>
      </c>
      <c r="F12" s="21">
        <v>7.7399999999999997E-2</v>
      </c>
      <c r="G12" s="22">
        <f t="shared" si="1"/>
        <v>0.80540000000000112</v>
      </c>
    </row>
    <row r="13" spans="2:8" x14ac:dyDescent="0.35">
      <c r="B13" s="24">
        <v>44868</v>
      </c>
      <c r="C13" s="18">
        <f t="shared" si="0"/>
        <v>0.72800000000000109</v>
      </c>
      <c r="D13" s="20">
        <f t="shared" si="2"/>
        <v>72.800000000000111</v>
      </c>
      <c r="E13" s="23">
        <v>0</v>
      </c>
      <c r="F13" s="21">
        <v>7.7399999999999997E-2</v>
      </c>
      <c r="G13" s="22">
        <f t="shared" si="1"/>
        <v>0.80540000000000112</v>
      </c>
    </row>
    <row r="14" spans="2:8" x14ac:dyDescent="0.35">
      <c r="B14" s="24">
        <v>44869</v>
      </c>
      <c r="C14" s="18">
        <f t="shared" si="0"/>
        <v>0.72100000000000108</v>
      </c>
      <c r="D14" s="20">
        <f t="shared" si="2"/>
        <v>72.100000000000108</v>
      </c>
      <c r="E14" s="23">
        <v>-0.7</v>
      </c>
      <c r="F14" s="21">
        <v>7.7399999999999997E-2</v>
      </c>
      <c r="G14" s="22">
        <f t="shared" si="1"/>
        <v>0.79840000000000111</v>
      </c>
    </row>
    <row r="15" spans="2:8" x14ac:dyDescent="0.35">
      <c r="B15" s="24">
        <v>44870</v>
      </c>
      <c r="C15" s="18">
        <f t="shared" si="0"/>
        <v>0.72500000000000109</v>
      </c>
      <c r="D15" s="20">
        <f t="shared" si="2"/>
        <v>72.500000000000114</v>
      </c>
      <c r="E15" s="23">
        <v>0.4</v>
      </c>
      <c r="F15" s="21">
        <v>7.7399999999999997E-2</v>
      </c>
      <c r="G15" s="22">
        <f t="shared" si="1"/>
        <v>0.80240000000000111</v>
      </c>
    </row>
    <row r="16" spans="2:8" x14ac:dyDescent="0.35">
      <c r="B16" s="24">
        <v>44871</v>
      </c>
      <c r="C16" s="18">
        <f t="shared" si="0"/>
        <v>0.72500000000000109</v>
      </c>
      <c r="D16" s="20">
        <f t="shared" si="2"/>
        <v>72.500000000000114</v>
      </c>
      <c r="E16" s="23">
        <v>0</v>
      </c>
      <c r="F16" s="21">
        <v>7.7399999999999997E-2</v>
      </c>
      <c r="G16" s="22">
        <f t="shared" si="1"/>
        <v>0.80240000000000111</v>
      </c>
    </row>
    <row r="17" spans="2:7" x14ac:dyDescent="0.35">
      <c r="B17" s="24">
        <v>44872</v>
      </c>
      <c r="C17" s="18">
        <f t="shared" si="0"/>
        <v>0.72500000000000109</v>
      </c>
      <c r="D17" s="20">
        <f t="shared" si="2"/>
        <v>72.500000000000114</v>
      </c>
      <c r="E17" s="23">
        <v>0</v>
      </c>
      <c r="F17" s="21">
        <v>7.7399999999999997E-2</v>
      </c>
      <c r="G17" s="22">
        <f t="shared" si="1"/>
        <v>0.80240000000000111</v>
      </c>
    </row>
    <row r="18" spans="2:7" x14ac:dyDescent="0.35">
      <c r="B18" s="24">
        <v>44873</v>
      </c>
      <c r="C18" s="18">
        <f t="shared" si="0"/>
        <v>0.73400000000000121</v>
      </c>
      <c r="D18" s="20">
        <f t="shared" si="2"/>
        <v>73.400000000000119</v>
      </c>
      <c r="E18" s="23">
        <v>0.9</v>
      </c>
      <c r="F18" s="21">
        <v>7.7399999999999997E-2</v>
      </c>
      <c r="G18" s="22">
        <f t="shared" si="1"/>
        <v>0.81140000000000123</v>
      </c>
    </row>
    <row r="19" spans="2:7" x14ac:dyDescent="0.35">
      <c r="B19" s="24">
        <v>44874</v>
      </c>
      <c r="C19" s="18">
        <f t="shared" si="0"/>
        <v>0.7220000000000012</v>
      </c>
      <c r="D19" s="20">
        <f t="shared" si="2"/>
        <v>72.200000000000117</v>
      </c>
      <c r="E19" s="23">
        <v>-1.2</v>
      </c>
      <c r="F19" s="21">
        <v>7.7399999999999997E-2</v>
      </c>
      <c r="G19" s="22">
        <f t="shared" si="1"/>
        <v>0.79940000000000122</v>
      </c>
    </row>
    <row r="20" spans="2:7" x14ac:dyDescent="0.35">
      <c r="B20" s="24">
        <v>44875</v>
      </c>
      <c r="C20" s="18">
        <f t="shared" si="0"/>
        <v>0.71900000000000119</v>
      </c>
      <c r="D20" s="20">
        <f t="shared" si="2"/>
        <v>71.900000000000119</v>
      </c>
      <c r="E20" s="25">
        <v>-0.3</v>
      </c>
      <c r="F20" s="21">
        <v>7.7399999999999997E-2</v>
      </c>
      <c r="G20" s="22">
        <f t="shared" si="1"/>
        <v>0.79640000000000122</v>
      </c>
    </row>
    <row r="21" spans="2:7" x14ac:dyDescent="0.35">
      <c r="B21" s="24">
        <v>44876</v>
      </c>
      <c r="C21" s="18">
        <f t="shared" si="0"/>
        <v>0.71900000000000119</v>
      </c>
      <c r="D21" s="20">
        <f t="shared" si="2"/>
        <v>71.900000000000119</v>
      </c>
      <c r="E21" s="23">
        <v>0</v>
      </c>
      <c r="F21" s="21">
        <v>7.7399999999999997E-2</v>
      </c>
      <c r="G21" s="22">
        <f t="shared" si="1"/>
        <v>0.79640000000000122</v>
      </c>
    </row>
    <row r="22" spans="2:7" x14ac:dyDescent="0.35">
      <c r="B22" s="24">
        <v>44877</v>
      </c>
      <c r="C22" s="18">
        <f t="shared" si="0"/>
        <v>0.71900000000000119</v>
      </c>
      <c r="D22" s="20">
        <f t="shared" si="2"/>
        <v>71.900000000000119</v>
      </c>
      <c r="E22" s="23">
        <v>0</v>
      </c>
      <c r="F22" s="21">
        <v>7.7399999999999997E-2</v>
      </c>
      <c r="G22" s="22">
        <f t="shared" si="1"/>
        <v>0.79640000000000122</v>
      </c>
    </row>
    <row r="23" spans="2:7" x14ac:dyDescent="0.35">
      <c r="B23" s="24">
        <v>44878</v>
      </c>
      <c r="C23" s="18">
        <f t="shared" si="0"/>
        <v>0.71900000000000119</v>
      </c>
      <c r="D23" s="20">
        <f t="shared" si="2"/>
        <v>71.900000000000119</v>
      </c>
      <c r="E23" s="23">
        <v>0</v>
      </c>
      <c r="F23" s="21">
        <v>7.7399999999999997E-2</v>
      </c>
      <c r="G23" s="22">
        <f t="shared" si="1"/>
        <v>0.79640000000000122</v>
      </c>
    </row>
    <row r="24" spans="2:7" x14ac:dyDescent="0.35">
      <c r="B24" s="24">
        <v>44879</v>
      </c>
      <c r="C24" s="18">
        <f t="shared" si="0"/>
        <v>0.71900000000000119</v>
      </c>
      <c r="D24" s="20">
        <f t="shared" si="2"/>
        <v>71.900000000000119</v>
      </c>
      <c r="E24" s="23">
        <v>0</v>
      </c>
      <c r="F24" s="21">
        <v>7.7399999999999997E-2</v>
      </c>
      <c r="G24" s="22">
        <f t="shared" si="1"/>
        <v>0.79640000000000122</v>
      </c>
    </row>
    <row r="25" spans="2:7" x14ac:dyDescent="0.35">
      <c r="B25" s="24">
        <v>44880</v>
      </c>
      <c r="C25" s="18">
        <f t="shared" si="0"/>
        <v>0.71900000000000119</v>
      </c>
      <c r="D25" s="20">
        <f t="shared" si="2"/>
        <v>71.900000000000119</v>
      </c>
      <c r="E25" s="23">
        <v>0</v>
      </c>
      <c r="F25" s="21">
        <v>7.7399999999999997E-2</v>
      </c>
      <c r="G25" s="22">
        <f t="shared" si="1"/>
        <v>0.79640000000000122</v>
      </c>
    </row>
    <row r="26" spans="2:7" x14ac:dyDescent="0.35">
      <c r="B26" s="24">
        <v>44881</v>
      </c>
      <c r="C26" s="18">
        <f t="shared" si="0"/>
        <v>0.71900000000000119</v>
      </c>
      <c r="D26" s="20">
        <f t="shared" si="2"/>
        <v>71.900000000000119</v>
      </c>
      <c r="E26" s="23">
        <v>0</v>
      </c>
      <c r="F26" s="21">
        <v>7.7399999999999997E-2</v>
      </c>
      <c r="G26" s="22">
        <f t="shared" si="1"/>
        <v>0.79640000000000122</v>
      </c>
    </row>
    <row r="27" spans="2:7" x14ac:dyDescent="0.35">
      <c r="B27" s="24">
        <v>44882</v>
      </c>
      <c r="C27" s="18">
        <f t="shared" si="0"/>
        <v>0.71400000000000119</v>
      </c>
      <c r="D27" s="20">
        <f t="shared" si="2"/>
        <v>71.400000000000119</v>
      </c>
      <c r="E27" s="23">
        <v>-0.5</v>
      </c>
      <c r="F27" s="21">
        <v>7.7399999999999997E-2</v>
      </c>
      <c r="G27" s="22">
        <f t="shared" si="1"/>
        <v>0.79140000000000121</v>
      </c>
    </row>
    <row r="28" spans="2:7" x14ac:dyDescent="0.35">
      <c r="B28" s="24">
        <v>44883</v>
      </c>
      <c r="C28" s="18">
        <f t="shared" si="0"/>
        <v>0.71400000000000119</v>
      </c>
      <c r="D28" s="20">
        <f t="shared" si="2"/>
        <v>71.400000000000119</v>
      </c>
      <c r="E28" s="23">
        <v>0</v>
      </c>
      <c r="F28" s="21">
        <v>7.7399999999999997E-2</v>
      </c>
      <c r="G28" s="22">
        <f t="shared" si="1"/>
        <v>0.79140000000000121</v>
      </c>
    </row>
    <row r="29" spans="2:7" x14ac:dyDescent="0.35">
      <c r="B29" s="24">
        <v>44884</v>
      </c>
      <c r="C29" s="18">
        <f t="shared" si="0"/>
        <v>0.70900000000000118</v>
      </c>
      <c r="D29" s="20">
        <f t="shared" si="2"/>
        <v>70.900000000000119</v>
      </c>
      <c r="E29" s="23">
        <v>-0.5</v>
      </c>
      <c r="F29" s="21">
        <v>7.7399999999999997E-2</v>
      </c>
      <c r="G29" s="22">
        <f t="shared" si="1"/>
        <v>0.78640000000000121</v>
      </c>
    </row>
    <row r="30" spans="2:7" x14ac:dyDescent="0.35">
      <c r="B30" s="24">
        <v>44885</v>
      </c>
      <c r="C30" s="18">
        <f t="shared" si="0"/>
        <v>0.70900000000000118</v>
      </c>
      <c r="D30" s="20">
        <f t="shared" si="2"/>
        <v>70.900000000000119</v>
      </c>
      <c r="E30" s="23">
        <v>0</v>
      </c>
      <c r="F30" s="21">
        <v>7.7399999999999997E-2</v>
      </c>
      <c r="G30" s="22">
        <f t="shared" si="1"/>
        <v>0.78640000000000121</v>
      </c>
    </row>
    <row r="31" spans="2:7" x14ac:dyDescent="0.35">
      <c r="B31" s="24">
        <v>44886</v>
      </c>
      <c r="C31" s="18">
        <f t="shared" si="0"/>
        <v>0.70900000000000118</v>
      </c>
      <c r="D31" s="20">
        <f t="shared" si="2"/>
        <v>70.900000000000119</v>
      </c>
      <c r="E31" s="23">
        <v>0</v>
      </c>
      <c r="F31" s="21">
        <v>7.7399999999999997E-2</v>
      </c>
      <c r="G31" s="22">
        <f t="shared" si="1"/>
        <v>0.78640000000000121</v>
      </c>
    </row>
    <row r="32" spans="2:7" x14ac:dyDescent="0.35">
      <c r="B32" s="24">
        <v>44887</v>
      </c>
      <c r="C32" s="18">
        <f t="shared" si="0"/>
        <v>0.70900000000000118</v>
      </c>
      <c r="D32" s="20">
        <f t="shared" si="2"/>
        <v>70.900000000000119</v>
      </c>
      <c r="E32" s="23">
        <v>0</v>
      </c>
      <c r="F32" s="21">
        <v>7.7399999999999997E-2</v>
      </c>
      <c r="G32" s="22">
        <f t="shared" si="1"/>
        <v>0.78640000000000121</v>
      </c>
    </row>
    <row r="33" spans="2:9" x14ac:dyDescent="0.35">
      <c r="B33" s="24">
        <v>44888</v>
      </c>
      <c r="C33" s="18">
        <f t="shared" si="0"/>
        <v>0.70900000000000118</v>
      </c>
      <c r="D33" s="20">
        <f t="shared" si="2"/>
        <v>70.900000000000119</v>
      </c>
      <c r="E33" s="23">
        <v>0</v>
      </c>
      <c r="F33" s="21">
        <v>7.7399999999999997E-2</v>
      </c>
      <c r="G33" s="22">
        <f t="shared" si="1"/>
        <v>0.78640000000000121</v>
      </c>
    </row>
    <row r="34" spans="2:9" x14ac:dyDescent="0.35">
      <c r="B34" s="24">
        <v>44889</v>
      </c>
      <c r="C34" s="18">
        <f t="shared" si="0"/>
        <v>0.69400000000000117</v>
      </c>
      <c r="D34" s="20">
        <f t="shared" si="2"/>
        <v>69.400000000000119</v>
      </c>
      <c r="E34" s="23">
        <v>-1.5</v>
      </c>
      <c r="F34" s="21">
        <v>7.7399999999999997E-2</v>
      </c>
      <c r="G34" s="22">
        <f t="shared" si="1"/>
        <v>0.7714000000000012</v>
      </c>
    </row>
    <row r="35" spans="2:9" x14ac:dyDescent="0.35">
      <c r="B35" s="24">
        <v>44890</v>
      </c>
      <c r="C35" s="18">
        <f t="shared" si="0"/>
        <v>0.69400000000000117</v>
      </c>
      <c r="D35" s="20">
        <f t="shared" si="2"/>
        <v>69.400000000000119</v>
      </c>
      <c r="E35" s="23">
        <v>0</v>
      </c>
      <c r="F35" s="21">
        <v>7.7399999999999997E-2</v>
      </c>
      <c r="G35" s="22">
        <f t="shared" si="1"/>
        <v>0.7714000000000012</v>
      </c>
    </row>
    <row r="36" spans="2:9" x14ac:dyDescent="0.35">
      <c r="B36" s="24">
        <v>44891</v>
      </c>
      <c r="C36" s="18">
        <f t="shared" si="0"/>
        <v>0.69400000000000117</v>
      </c>
      <c r="D36" s="20">
        <f t="shared" si="2"/>
        <v>69.400000000000119</v>
      </c>
      <c r="E36" s="23">
        <v>0</v>
      </c>
      <c r="F36" s="21">
        <v>7.7399999999999997E-2</v>
      </c>
      <c r="G36" s="22">
        <f t="shared" si="1"/>
        <v>0.7714000000000012</v>
      </c>
    </row>
    <row r="37" spans="2:9" x14ac:dyDescent="0.35">
      <c r="B37" s="24">
        <v>44892</v>
      </c>
      <c r="C37" s="18">
        <f t="shared" si="0"/>
        <v>0.69400000000000117</v>
      </c>
      <c r="D37" s="20">
        <f t="shared" si="2"/>
        <v>69.400000000000119</v>
      </c>
      <c r="E37" s="23">
        <v>0</v>
      </c>
      <c r="F37" s="21">
        <v>7.7399999999999997E-2</v>
      </c>
      <c r="G37" s="22">
        <f t="shared" si="1"/>
        <v>0.7714000000000012</v>
      </c>
    </row>
    <row r="38" spans="2:9" x14ac:dyDescent="0.35">
      <c r="B38" s="24">
        <v>44893</v>
      </c>
      <c r="C38" s="18">
        <f t="shared" si="0"/>
        <v>0.69400000000000117</v>
      </c>
      <c r="D38" s="20">
        <f t="shared" si="2"/>
        <v>69.400000000000119</v>
      </c>
      <c r="E38" s="23">
        <v>0</v>
      </c>
      <c r="F38" s="21">
        <v>7.7399999999999997E-2</v>
      </c>
      <c r="G38" s="22">
        <f t="shared" si="1"/>
        <v>0.7714000000000012</v>
      </c>
    </row>
    <row r="39" spans="2:9" x14ac:dyDescent="0.35">
      <c r="B39" s="24">
        <v>44894</v>
      </c>
      <c r="C39" s="18">
        <f t="shared" si="0"/>
        <v>0.68800000000000128</v>
      </c>
      <c r="D39" s="20">
        <f t="shared" si="2"/>
        <v>68.800000000000125</v>
      </c>
      <c r="E39" s="23">
        <v>-0.6</v>
      </c>
      <c r="F39" s="21">
        <v>7.7399999999999997E-2</v>
      </c>
      <c r="G39" s="22">
        <f t="shared" si="1"/>
        <v>0.7654000000000013</v>
      </c>
    </row>
    <row r="40" spans="2:9" x14ac:dyDescent="0.35">
      <c r="B40" s="24">
        <v>44895</v>
      </c>
      <c r="C40" s="18">
        <f t="shared" si="0"/>
        <v>0.68800000000000128</v>
      </c>
      <c r="D40" s="20">
        <f t="shared" si="2"/>
        <v>68.800000000000125</v>
      </c>
      <c r="E40" s="23">
        <v>0</v>
      </c>
      <c r="F40" s="119">
        <v>7.7399999999999997E-2</v>
      </c>
      <c r="G40" s="22">
        <f t="shared" si="1"/>
        <v>0.7654000000000013</v>
      </c>
      <c r="H40" s="120"/>
      <c r="I40" s="120"/>
    </row>
    <row r="41" spans="2:9" x14ac:dyDescent="0.35">
      <c r="B41" s="24"/>
      <c r="C41" s="18"/>
      <c r="D41" s="20"/>
      <c r="E41" s="23"/>
      <c r="F41" s="21"/>
      <c r="G41" s="22"/>
      <c r="H41" s="120"/>
      <c r="I41" s="120"/>
    </row>
    <row r="42" spans="2:9" x14ac:dyDescent="0.35">
      <c r="B42" s="24"/>
      <c r="C42" s="12"/>
      <c r="D42" s="8"/>
      <c r="E42" s="13"/>
      <c r="F42" s="8"/>
      <c r="G42" s="1"/>
    </row>
    <row r="43" spans="2:9" x14ac:dyDescent="0.35">
      <c r="B43" s="24" t="s">
        <v>79</v>
      </c>
      <c r="C43" s="28">
        <f>AVERAGE(D11:D40)</f>
        <v>71.293333333333436</v>
      </c>
      <c r="D43" s="8"/>
      <c r="E43" s="13"/>
      <c r="F43" s="8"/>
      <c r="G43" s="1"/>
    </row>
    <row r="44" spans="2:9" x14ac:dyDescent="0.35">
      <c r="B44" s="24"/>
      <c r="C44" s="12"/>
      <c r="D44" s="8"/>
      <c r="E44" s="13"/>
      <c r="F44" s="8"/>
      <c r="G44" s="1"/>
    </row>
    <row r="45" spans="2:9" x14ac:dyDescent="0.35">
      <c r="B45" s="24" t="s">
        <v>80</v>
      </c>
      <c r="C45" s="28">
        <f>C43</f>
        <v>71.293333333333436</v>
      </c>
      <c r="D45" s="8"/>
      <c r="E45" s="13"/>
      <c r="F45" s="8"/>
      <c r="G45" s="1"/>
    </row>
    <row r="46" spans="2:9" x14ac:dyDescent="0.35">
      <c r="B46" s="24" t="s">
        <v>81</v>
      </c>
      <c r="C46" s="28">
        <f>F40*100</f>
        <v>7.7399999999999993</v>
      </c>
      <c r="D46" s="8"/>
      <c r="E46" s="13"/>
      <c r="F46" s="8"/>
      <c r="G46" s="1"/>
    </row>
    <row r="47" spans="2:9" x14ac:dyDescent="0.35">
      <c r="B47" s="24" t="s">
        <v>82</v>
      </c>
      <c r="C47" s="28">
        <f>SUM(C45:C46)</f>
        <v>79.033333333333431</v>
      </c>
      <c r="D47" s="8"/>
      <c r="E47" s="6"/>
      <c r="F47" s="8"/>
      <c r="G47" s="1"/>
    </row>
    <row r="48" spans="2:9" x14ac:dyDescent="0.35">
      <c r="B48" s="24" t="s">
        <v>75</v>
      </c>
      <c r="C48" s="29">
        <f>C47/100</f>
        <v>0.79033333333333433</v>
      </c>
      <c r="D48" s="8"/>
      <c r="E48" s="6"/>
      <c r="F48" s="8"/>
      <c r="G48" s="1"/>
    </row>
    <row r="49" spans="2:7" x14ac:dyDescent="0.35">
      <c r="B49" s="24"/>
      <c r="C49" s="12"/>
      <c r="D49" s="29"/>
      <c r="E49" s="6"/>
      <c r="F49" s="8"/>
      <c r="G49" s="1"/>
    </row>
    <row r="50" spans="2:7" x14ac:dyDescent="0.35">
      <c r="B50" s="24" t="s">
        <v>83</v>
      </c>
      <c r="C50" s="30">
        <f>C48</f>
        <v>0.79033333333333433</v>
      </c>
      <c r="D50" s="6" t="s">
        <v>75</v>
      </c>
      <c r="E50" s="6"/>
      <c r="F50" s="8"/>
      <c r="G50" s="1"/>
    </row>
    <row r="51" spans="2:7" ht="15" thickBot="1" x14ac:dyDescent="0.4">
      <c r="B51" s="26" t="s">
        <v>84</v>
      </c>
      <c r="C51" s="31">
        <f>(C50-(C50*0.1))</f>
        <v>0.71130000000000093</v>
      </c>
      <c r="D51" s="32" t="s">
        <v>75</v>
      </c>
      <c r="E51" s="32"/>
      <c r="F51" s="5"/>
      <c r="G51" s="2"/>
    </row>
    <row r="52" spans="2:7" x14ac:dyDescent="0.35">
      <c r="B52" s="11"/>
      <c r="C52" s="11"/>
      <c r="D52" s="11"/>
      <c r="E52" s="11"/>
      <c r="F52" s="11"/>
      <c r="G52" s="11"/>
    </row>
    <row r="53" spans="2:7" ht="15.5" x14ac:dyDescent="0.35">
      <c r="B53" s="46" t="s">
        <v>37</v>
      </c>
      <c r="C53" s="35"/>
      <c r="D53" s="35"/>
      <c r="E53" s="35"/>
      <c r="F53" s="35"/>
      <c r="G53" s="35"/>
    </row>
    <row r="54" spans="2:7" ht="15.5" x14ac:dyDescent="0.35">
      <c r="B54" s="35" t="s">
        <v>105</v>
      </c>
      <c r="C54" s="35"/>
      <c r="D54" s="35"/>
      <c r="E54" s="35"/>
      <c r="F54" s="35"/>
      <c r="G54" s="35"/>
    </row>
    <row r="55" spans="2:7" ht="15.5" x14ac:dyDescent="0.35">
      <c r="B55" s="35" t="s">
        <v>106</v>
      </c>
      <c r="C55" s="35"/>
      <c r="D55" s="35"/>
      <c r="E55" s="35"/>
      <c r="F55" s="35"/>
      <c r="G55" s="35"/>
    </row>
    <row r="56" spans="2:7" ht="15.5" x14ac:dyDescent="0.35">
      <c r="B56" s="35" t="s">
        <v>86</v>
      </c>
      <c r="C56" s="35"/>
      <c r="D56" s="35"/>
      <c r="E56" s="35"/>
      <c r="F56" s="35"/>
      <c r="G56" s="35"/>
    </row>
    <row r="57" spans="2:7" x14ac:dyDescent="0.35">
      <c r="B57" s="170" t="s">
        <v>107</v>
      </c>
      <c r="C57" s="170"/>
      <c r="D57" s="170"/>
      <c r="E57" s="170"/>
      <c r="F57" s="170"/>
      <c r="G57" s="170"/>
    </row>
    <row r="58" spans="2:7" x14ac:dyDescent="0.35">
      <c r="B58" s="170"/>
      <c r="C58" s="170"/>
      <c r="D58" s="170"/>
      <c r="E58" s="170"/>
      <c r="F58" s="170"/>
      <c r="G58" s="170"/>
    </row>
    <row r="59" spans="2:7" x14ac:dyDescent="0.35">
      <c r="B59" s="170"/>
      <c r="C59" s="170"/>
      <c r="D59" s="170"/>
      <c r="E59" s="170"/>
      <c r="F59" s="170"/>
      <c r="G59" s="170"/>
    </row>
    <row r="60" spans="2:7" x14ac:dyDescent="0.35">
      <c r="B60" s="170"/>
      <c r="C60" s="170"/>
      <c r="D60" s="170"/>
      <c r="E60" s="170"/>
      <c r="F60" s="170"/>
      <c r="G60" s="170"/>
    </row>
  </sheetData>
  <mergeCells count="4">
    <mergeCell ref="B57:G60"/>
    <mergeCell ref="B3:G3"/>
    <mergeCell ref="B4:G4"/>
    <mergeCell ref="B1:C1"/>
  </mergeCells>
  <pageMargins left="1.2" right="0.7" top="0.75" bottom="0.75" header="0.3" footer="0.3"/>
  <pageSetup scale="59" orientation="portrait" r:id="rId1"/>
  <customProperties>
    <customPr name="EpmWorksheetKeyString_GUID" r:id="rId2"/>
  </customProperties>
  <ignoredErrors>
    <ignoredError sqref="E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tervenor xmlns="1d7a5f18-f694-4d3a-b91e-4641d28614d1">ED</Intervenor>
    <TaxCatchAll xmlns="d6022bdd-bf79-45d6-ac79-0b71d6ddd139" xsi:nil="true"/>
    <Attachment xmlns="1d7a5f18-f694-4d3a-b91e-4641d28614d1">Attachment 2</Attachment>
    <lcf76f155ced4ddcb4097134ff3c332f xmlns="1d7a5f18-f694-4d3a-b91e-4641d28614d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33E3EA37316248900F227094158EC9" ma:contentTypeVersion="12" ma:contentTypeDescription="Create a new document." ma:contentTypeScope="" ma:versionID="453e3836df5ef7186ebaf84829bd4b26">
  <xsd:schema xmlns:xsd="http://www.w3.org/2001/XMLSchema" xmlns:xs="http://www.w3.org/2001/XMLSchema" xmlns:p="http://schemas.microsoft.com/office/2006/metadata/properties" xmlns:ns2="1d7a5f18-f694-4d3a-b91e-4641d28614d1" xmlns:ns3="d6022bdd-bf79-45d6-ac79-0b71d6ddd139" targetNamespace="http://schemas.microsoft.com/office/2006/metadata/properties" ma:root="true" ma:fieldsID="288cbd88a5195d5ab2d26d44a13ff3e6" ns2:_="" ns3:_="">
    <xsd:import namespace="1d7a5f18-f694-4d3a-b91e-4641d28614d1"/>
    <xsd:import namespace="d6022bdd-bf79-45d6-ac79-0b71d6ddd139"/>
    <xsd:element name="properties">
      <xsd:complexType>
        <xsd:sequence>
          <xsd:element name="documentManagement">
            <xsd:complexType>
              <xsd:all>
                <xsd:element ref="ns2:MediaServiceMetadata" minOccurs="0"/>
                <xsd:element ref="ns2:MediaServiceFastMetadata" minOccurs="0"/>
                <xsd:element ref="ns2:Attachment" minOccurs="0"/>
                <xsd:element ref="ns3:SharedWithUsers" minOccurs="0"/>
                <xsd:element ref="ns3:SharedWithDetails" minOccurs="0"/>
                <xsd:element ref="ns2:Intervenor"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7a5f18-f694-4d3a-b91e-4641d2861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ttachment" ma:index="10" nillable="true" ma:displayName="Attachment" ma:internalName="Attachment">
      <xsd:simpleType>
        <xsd:restriction base="dms:Text">
          <xsd:maxLength value="255"/>
        </xsd:restriction>
      </xsd:simpleType>
    </xsd:element>
    <xsd:element name="Intervenor" ma:index="13" nillable="true" ma:displayName="Intervenor" ma:internalName="Intervenor">
      <xsd:simpleType>
        <xsd:restriction base="dms:Text">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1b9f00-8d2c-4c36-af1d-c0006bf6acb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022bdd-bf79-45d6-ac79-0b71d6ddd13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21476a4-715e-412a-8a8c-4d82cd7c0228}" ma:internalName="TaxCatchAll" ma:showField="CatchAllData" ma:web="d6022bdd-bf79-45d6-ac79-0b71d6ddd1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477576-DD68-4460-A15A-D63414EE5B6D}">
  <ds:schemaRefs>
    <ds:schemaRef ds:uri="http://schemas.microsoft.com/sharepoint/v3/contenttype/forms"/>
  </ds:schemaRefs>
</ds:datastoreItem>
</file>

<file path=customXml/itemProps2.xml><?xml version="1.0" encoding="utf-8"?>
<ds:datastoreItem xmlns:ds="http://schemas.openxmlformats.org/officeDocument/2006/customXml" ds:itemID="{4EC14B77-B364-4ABE-A635-882BFFC798B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d6022bdd-bf79-45d6-ac79-0b71d6ddd139"/>
    <ds:schemaRef ds:uri="1d7a5f18-f694-4d3a-b91e-4641d28614d1"/>
    <ds:schemaRef ds:uri="http://www.w3.org/XML/1998/namespace"/>
    <ds:schemaRef ds:uri="http://purl.org/dc/dcmitype/"/>
  </ds:schemaRefs>
</ds:datastoreItem>
</file>

<file path=customXml/itemProps3.xml><?xml version="1.0" encoding="utf-8"?>
<ds:datastoreItem xmlns:ds="http://schemas.openxmlformats.org/officeDocument/2006/customXml" ds:itemID="{B283B6B8-127F-4A7D-B121-533EA9255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7a5f18-f694-4d3a-b91e-4641d28614d1"/>
    <ds:schemaRef ds:uri="d6022bdd-bf79-45d6-ac79-0b71d6ddd1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Figure 1</vt:lpstr>
      <vt:lpstr>Price Comparison Table 1</vt:lpstr>
      <vt:lpstr>Figure 2</vt:lpstr>
      <vt:lpstr>Price Comparison Table 2</vt:lpstr>
      <vt:lpstr>Conversions</vt:lpstr>
      <vt:lpstr>Natural Gas Price ($ per m3)</vt:lpstr>
      <vt:lpstr>Oil Assumptions ($ per L)</vt:lpstr>
      <vt:lpstr>Electricity Price ($ per kWh)</vt:lpstr>
      <vt:lpstr>Propane Price ($ per L)</vt:lpstr>
      <vt:lpstr>Conversions!Print_Area</vt:lpstr>
      <vt:lpstr>'Price Comparison Table 1'!Print_Area</vt:lpstr>
      <vt:lpstr>'Price Comparison Table 2'!Print_Area</vt:lpstr>
      <vt:lpstr>'Propane Price ($ per 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Vanderveen</dc:creator>
  <cp:lastModifiedBy>Stephanie Allman</cp:lastModifiedBy>
  <cp:lastPrinted>2023-04-30T16:50:38Z</cp:lastPrinted>
  <dcterms:created xsi:type="dcterms:W3CDTF">2023-04-11T14:56:51Z</dcterms:created>
  <dcterms:modified xsi:type="dcterms:W3CDTF">2023-04-30T16:52:55Z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2023-04-11T14:56:52Z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e8cb24b5-eb70-4733-8db7-67073e599484</vt:lpwstr>
  </property>
  <property fmtid="{D5CDD505-2E9C-101B-9397-08002B2CF9AE}" pid="8" name="MSIP_Label_b1a6f161-e42b-4c47-8f69-f6a81e023e2d_ContentBits">
    <vt:lpwstr>0</vt:lpwstr>
  </property>
  <property fmtid="{D5CDD505-2E9C-101B-9397-08002B2CF9AE}" pid="10" name="_NewReviewCycle">
    <vt:lpwstr/>
  </property>
  <property fmtid="{D5CDD505-2E9C-101B-9397-08002B2CF9AE}" pid="14" name="ContentTypeId">
    <vt:lpwstr>0x0101009733E3EA37316248900F227094158EC9</vt:lpwstr>
  </property>
</Properties>
</file>