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Elexicon/ICM Application/Exhibits ^0 Undertakings/Oral Hearing UT/"/>
    </mc:Choice>
  </mc:AlternateContent>
  <xr:revisionPtr revIDLastSave="171" documentId="8_{BC61C350-58CD-4905-A06F-7532A82CEFB0}" xr6:coauthVersionLast="47" xr6:coauthVersionMax="47" xr10:uidLastSave="{38ADB478-ACDF-4B97-BACF-EB72934E5002}"/>
  <bookViews>
    <workbookView xWindow="-120" yWindow="-120" windowWidth="20730" windowHeight="11160" firstSheet="1" activeTab="3" xr2:uid="{91D82431-39C4-48ED-A282-B1FF4F3DFB4A}"/>
  </bookViews>
  <sheets>
    <sheet name="OEB -NPV comparison" sheetId="1" r:id="rId1"/>
    <sheet name="OEB - NPV lower savings" sheetId="2" r:id="rId2"/>
    <sheet name="OEB -Including Reliability" sheetId="3" r:id="rId3"/>
    <sheet name="EE -Including Reliability" sheetId="8" r:id="rId4"/>
    <sheet name="Including Reliability (Edits)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8" i="8" l="1"/>
  <c r="AE18" i="8"/>
  <c r="AF54" i="8" s="1"/>
  <c r="AE54" i="8"/>
  <c r="AF16" i="8"/>
  <c r="AE16" i="8"/>
  <c r="AF53" i="8" s="1"/>
  <c r="AF15" i="8"/>
  <c r="AE15" i="8"/>
  <c r="AF52" i="8" s="1"/>
  <c r="AE53" i="8"/>
  <c r="AE52" i="8"/>
  <c r="E17" i="8"/>
  <c r="E19" i="8" s="1"/>
  <c r="E21" i="8" s="1"/>
  <c r="E18" i="8"/>
  <c r="E16" i="8"/>
  <c r="D21" i="8"/>
  <c r="D19" i="8"/>
  <c r="D17" i="8"/>
  <c r="D18" i="8"/>
  <c r="D16" i="8"/>
  <c r="B13" i="3"/>
  <c r="AG28" i="8"/>
  <c r="AH28" i="8"/>
  <c r="AI28" i="8"/>
  <c r="AF28" i="8"/>
  <c r="AG26" i="8"/>
  <c r="AH26" i="8"/>
  <c r="AI26" i="8"/>
  <c r="AF26" i="8"/>
  <c r="AG25" i="8"/>
  <c r="AH25" i="8"/>
  <c r="AI25" i="8"/>
  <c r="AF25" i="8"/>
  <c r="B40" i="8"/>
  <c r="AG35" i="8"/>
  <c r="AH35" i="8"/>
  <c r="AI35" i="8"/>
  <c r="AF35" i="8"/>
  <c r="AG44" i="8"/>
  <c r="AH44" i="8" s="1"/>
  <c r="AI44" i="8" s="1"/>
  <c r="AF44" i="8"/>
  <c r="E36" i="8"/>
  <c r="E37" i="8" s="1"/>
  <c r="B14" i="3"/>
  <c r="B35" i="3"/>
  <c r="B34" i="3"/>
  <c r="E14" i="3"/>
  <c r="E12" i="3"/>
  <c r="B33" i="3"/>
  <c r="E34" i="3"/>
  <c r="B26" i="2"/>
  <c r="Z23" i="2"/>
  <c r="AA23" i="2"/>
  <c r="Y23" i="2"/>
  <c r="Y29" i="2"/>
  <c r="Z29" i="2" s="1"/>
  <c r="AA29" i="2" s="1"/>
  <c r="Z21" i="1"/>
  <c r="AA21" i="1"/>
  <c r="Y21" i="1"/>
  <c r="AA26" i="1"/>
  <c r="Z26" i="1"/>
  <c r="Y26" i="1"/>
  <c r="E31" i="3"/>
  <c r="E21" i="1"/>
  <c r="F17" i="8" l="1"/>
  <c r="F19" i="8" s="1"/>
  <c r="F21" i="8" s="1"/>
  <c r="F18" i="8"/>
  <c r="G16" i="8"/>
  <c r="I38" i="8" l="1"/>
  <c r="I37" i="8"/>
  <c r="G36" i="8"/>
  <c r="G37" i="8" s="1"/>
  <c r="F36" i="8"/>
  <c r="F37" i="8" s="1"/>
  <c r="H36" i="8"/>
  <c r="H37" i="8" s="1"/>
  <c r="H35" i="8"/>
  <c r="H40" i="8" s="1"/>
  <c r="H25" i="8"/>
  <c r="E15" i="8"/>
  <c r="H38" i="8" l="1"/>
  <c r="H39" i="8" s="1"/>
  <c r="H41" i="8" s="1"/>
  <c r="E38" i="8"/>
  <c r="E39" i="8" s="1"/>
  <c r="E41" i="8" s="1"/>
  <c r="G38" i="8"/>
  <c r="G39" i="8" s="1"/>
  <c r="G41" i="8" s="1"/>
  <c r="F38" i="8"/>
  <c r="F39" i="8" s="1"/>
  <c r="F41" i="8" s="1"/>
  <c r="I39" i="8"/>
  <c r="I41" i="8" s="1"/>
  <c r="AB28" i="3"/>
  <c r="AC28" i="3" s="1"/>
  <c r="AB30" i="3"/>
  <c r="AB32" i="3" s="1"/>
  <c r="AB34" i="3" s="1"/>
  <c r="AC30" i="3"/>
  <c r="AC32" i="3" s="1"/>
  <c r="AC34" i="3" s="1"/>
  <c r="AD30" i="3"/>
  <c r="AD32" i="3" s="1"/>
  <c r="AD34" i="3" s="1"/>
  <c r="AB31" i="3"/>
  <c r="AC31" i="3"/>
  <c r="AD31" i="3" s="1"/>
  <c r="AB33" i="3"/>
  <c r="AB18" i="3"/>
  <c r="AC18" i="3"/>
  <c r="AC23" i="3" s="1"/>
  <c r="AD18" i="3"/>
  <c r="AD23" i="3" s="1"/>
  <c r="AB20" i="3"/>
  <c r="AC20" i="3"/>
  <c r="AD20" i="3"/>
  <c r="AB21" i="3"/>
  <c r="AC21" i="3"/>
  <c r="AD21" i="3" s="1"/>
  <c r="AB22" i="3"/>
  <c r="AB24" i="3" s="1"/>
  <c r="AC22" i="3"/>
  <c r="AC24" i="3" s="1"/>
  <c r="AB23" i="3"/>
  <c r="Y8" i="3"/>
  <c r="Z8" i="3" s="1"/>
  <c r="Y10" i="3"/>
  <c r="Z10" i="3"/>
  <c r="AA10" i="3"/>
  <c r="AB10" i="3"/>
  <c r="AC10" i="3"/>
  <c r="AD10" i="3"/>
  <c r="Y11" i="3"/>
  <c r="Z11" i="3" s="1"/>
  <c r="AA11" i="3" s="1"/>
  <c r="AB11" i="3" s="1"/>
  <c r="Y12" i="3"/>
  <c r="Y13" i="3"/>
  <c r="Y14" i="3"/>
  <c r="H30" i="8"/>
  <c r="G18" i="8"/>
  <c r="H18" i="8" s="1"/>
  <c r="I18" i="8" s="1"/>
  <c r="J18" i="8" s="1"/>
  <c r="K18" i="8" s="1"/>
  <c r="L18" i="8" s="1"/>
  <c r="M18" i="8" s="1"/>
  <c r="N18" i="8" s="1"/>
  <c r="O18" i="8" s="1"/>
  <c r="P18" i="8" s="1"/>
  <c r="Q18" i="8" s="1"/>
  <c r="R18" i="8" s="1"/>
  <c r="S18" i="8" s="1"/>
  <c r="T18" i="8" s="1"/>
  <c r="U18" i="8" s="1"/>
  <c r="V18" i="8" s="1"/>
  <c r="W18" i="8" s="1"/>
  <c r="X18" i="8" s="1"/>
  <c r="Y18" i="8" s="1"/>
  <c r="Z18" i="8" s="1"/>
  <c r="AA18" i="8" s="1"/>
  <c r="AB18" i="8" s="1"/>
  <c r="AC18" i="8" s="1"/>
  <c r="AD18" i="8" s="1"/>
  <c r="I28" i="8"/>
  <c r="J36" i="8"/>
  <c r="K36" i="8" s="1"/>
  <c r="J26" i="8"/>
  <c r="J27" i="8" s="1"/>
  <c r="G17" i="8"/>
  <c r="C9" i="8"/>
  <c r="F15" i="8" s="1"/>
  <c r="G40" i="8"/>
  <c r="F40" i="8"/>
  <c r="E40" i="8"/>
  <c r="D40" i="8"/>
  <c r="C40" i="8"/>
  <c r="G30" i="8"/>
  <c r="F30" i="8"/>
  <c r="E30" i="8"/>
  <c r="D30" i="8"/>
  <c r="C30" i="8"/>
  <c r="I27" i="8"/>
  <c r="D20" i="8"/>
  <c r="C20" i="8"/>
  <c r="G15" i="8" l="1"/>
  <c r="G20" i="8" s="1"/>
  <c r="I25" i="8"/>
  <c r="J25" i="8" s="1"/>
  <c r="J30" i="8" s="1"/>
  <c r="AC33" i="3"/>
  <c r="AD28" i="3"/>
  <c r="AD33" i="3" s="1"/>
  <c r="AD22" i="3"/>
  <c r="AD24" i="3" s="1"/>
  <c r="AA12" i="3"/>
  <c r="AA14" i="3" s="1"/>
  <c r="Z12" i="3"/>
  <c r="Z14" i="3" s="1"/>
  <c r="AC11" i="3"/>
  <c r="AB12" i="3"/>
  <c r="AB14" i="3" s="1"/>
  <c r="AA8" i="3"/>
  <c r="Z13" i="3"/>
  <c r="J28" i="8"/>
  <c r="K28" i="8" s="1"/>
  <c r="L28" i="8" s="1"/>
  <c r="M28" i="8" s="1"/>
  <c r="N28" i="8" s="1"/>
  <c r="O28" i="8" s="1"/>
  <c r="P28" i="8" s="1"/>
  <c r="Q28" i="8" s="1"/>
  <c r="R28" i="8" s="1"/>
  <c r="S28" i="8" s="1"/>
  <c r="T28" i="8" s="1"/>
  <c r="U28" i="8" s="1"/>
  <c r="V28" i="8" s="1"/>
  <c r="W28" i="8" s="1"/>
  <c r="X28" i="8" s="1"/>
  <c r="Y28" i="8" s="1"/>
  <c r="Z28" i="8" s="1"/>
  <c r="AA28" i="8" s="1"/>
  <c r="AB28" i="8" s="1"/>
  <c r="AC28" i="8" s="1"/>
  <c r="AD28" i="8" s="1"/>
  <c r="AE28" i="8" s="1"/>
  <c r="J38" i="8"/>
  <c r="K38" i="8" s="1"/>
  <c r="L38" i="8" s="1"/>
  <c r="J37" i="8"/>
  <c r="L36" i="8"/>
  <c r="L37" i="8" s="1"/>
  <c r="K37" i="8"/>
  <c r="H16" i="8"/>
  <c r="K26" i="8"/>
  <c r="E20" i="8"/>
  <c r="I35" i="8"/>
  <c r="I40" i="8" s="1"/>
  <c r="F20" i="8"/>
  <c r="I29" i="8"/>
  <c r="I31" i="8" s="1"/>
  <c r="J29" i="8"/>
  <c r="J31" i="8" s="1"/>
  <c r="G19" i="8"/>
  <c r="G21" i="8" s="1"/>
  <c r="M36" i="8" l="1"/>
  <c r="I30" i="8"/>
  <c r="H15" i="8"/>
  <c r="H20" i="8" s="1"/>
  <c r="K25" i="8"/>
  <c r="L25" i="8" s="1"/>
  <c r="M25" i="8" s="1"/>
  <c r="M30" i="8" s="1"/>
  <c r="AA13" i="3"/>
  <c r="AB8" i="3"/>
  <c r="AD11" i="3"/>
  <c r="AD12" i="3" s="1"/>
  <c r="AD14" i="3" s="1"/>
  <c r="AC12" i="3"/>
  <c r="AC14" i="3" s="1"/>
  <c r="L26" i="8"/>
  <c r="K27" i="8"/>
  <c r="K29" i="8" s="1"/>
  <c r="K31" i="8" s="1"/>
  <c r="I16" i="8"/>
  <c r="H17" i="8"/>
  <c r="H19" i="8" s="1"/>
  <c r="H21" i="8" s="1"/>
  <c r="J35" i="8"/>
  <c r="J40" i="8" s="1"/>
  <c r="N36" i="8"/>
  <c r="M37" i="8"/>
  <c r="K39" i="8"/>
  <c r="K41" i="8" s="1"/>
  <c r="I15" i="8"/>
  <c r="M38" i="8"/>
  <c r="L39" i="8"/>
  <c r="L41" i="8" s="1"/>
  <c r="J39" i="8"/>
  <c r="J41" i="8" s="1"/>
  <c r="K30" i="8" l="1"/>
  <c r="L30" i="8"/>
  <c r="N25" i="8"/>
  <c r="N30" i="8" s="1"/>
  <c r="AB13" i="3"/>
  <c r="AC8" i="3"/>
  <c r="K35" i="8"/>
  <c r="K40" i="8" s="1"/>
  <c r="J16" i="8"/>
  <c r="I17" i="8"/>
  <c r="I19" i="8" s="1"/>
  <c r="I21" i="8" s="1"/>
  <c r="M26" i="8"/>
  <c r="L27" i="8"/>
  <c r="L29" i="8" s="1"/>
  <c r="L31" i="8" s="1"/>
  <c r="N37" i="8"/>
  <c r="O36" i="8"/>
  <c r="N38" i="8"/>
  <c r="M39" i="8"/>
  <c r="M41" i="8" s="1"/>
  <c r="I20" i="8"/>
  <c r="J15" i="8"/>
  <c r="L35" i="8" l="1"/>
  <c r="O25" i="8"/>
  <c r="O30" i="8" s="1"/>
  <c r="AC13" i="3"/>
  <c r="AD8" i="3"/>
  <c r="AD13" i="3" s="1"/>
  <c r="K16" i="8"/>
  <c r="J17" i="8"/>
  <c r="J19" i="8" s="1"/>
  <c r="J21" i="8" s="1"/>
  <c r="N26" i="8"/>
  <c r="M27" i="8"/>
  <c r="M29" i="8" s="1"/>
  <c r="M31" i="8" s="1"/>
  <c r="O37" i="8"/>
  <c r="P36" i="8"/>
  <c r="L40" i="8"/>
  <c r="M35" i="8"/>
  <c r="O38" i="8"/>
  <c r="N39" i="8"/>
  <c r="N41" i="8" s="1"/>
  <c r="J20" i="8"/>
  <c r="K15" i="8"/>
  <c r="P25" i="8" l="1"/>
  <c r="K17" i="8"/>
  <c r="K19" i="8" s="1"/>
  <c r="K21" i="8" s="1"/>
  <c r="L16" i="8"/>
  <c r="O26" i="8"/>
  <c r="N27" i="8"/>
  <c r="N29" i="8" s="1"/>
  <c r="N31" i="8" s="1"/>
  <c r="P37" i="8"/>
  <c r="Q36" i="8"/>
  <c r="N35" i="8"/>
  <c r="M40" i="8"/>
  <c r="O39" i="8"/>
  <c r="O41" i="8" s="1"/>
  <c r="P38" i="8"/>
  <c r="Q25" i="8"/>
  <c r="P30" i="8"/>
  <c r="K20" i="8"/>
  <c r="L15" i="8"/>
  <c r="P26" i="8" l="1"/>
  <c r="O27" i="8"/>
  <c r="O29" i="8" s="1"/>
  <c r="O31" i="8" s="1"/>
  <c r="M16" i="8"/>
  <c r="L17" i="8"/>
  <c r="L19" i="8" s="1"/>
  <c r="L21" i="8" s="1"/>
  <c r="R36" i="8"/>
  <c r="Q37" i="8"/>
  <c r="N40" i="8"/>
  <c r="O35" i="8"/>
  <c r="Q38" i="8"/>
  <c r="P39" i="8"/>
  <c r="P41" i="8" s="1"/>
  <c r="R25" i="8"/>
  <c r="Q30" i="8"/>
  <c r="M15" i="8"/>
  <c r="L20" i="8"/>
  <c r="M17" i="8" l="1"/>
  <c r="M19" i="8" s="1"/>
  <c r="M21" i="8" s="1"/>
  <c r="N16" i="8"/>
  <c r="Q26" i="8"/>
  <c r="P27" i="8"/>
  <c r="P29" i="8" s="1"/>
  <c r="P31" i="8" s="1"/>
  <c r="S36" i="8"/>
  <c r="R37" i="8"/>
  <c r="P35" i="8"/>
  <c r="O40" i="8"/>
  <c r="N15" i="8"/>
  <c r="M20" i="8"/>
  <c r="S25" i="8"/>
  <c r="R30" i="8"/>
  <c r="R38" i="8"/>
  <c r="Q39" i="8"/>
  <c r="Q41" i="8" s="1"/>
  <c r="Q27" i="8" l="1"/>
  <c r="Q29" i="8" s="1"/>
  <c r="Q31" i="8" s="1"/>
  <c r="R26" i="8"/>
  <c r="O16" i="8"/>
  <c r="N17" i="8"/>
  <c r="N19" i="8" s="1"/>
  <c r="N21" i="8" s="1"/>
  <c r="T36" i="8"/>
  <c r="S37" i="8"/>
  <c r="P40" i="8"/>
  <c r="Q35" i="8"/>
  <c r="S38" i="8"/>
  <c r="R39" i="8"/>
  <c r="R41" i="8" s="1"/>
  <c r="T25" i="8"/>
  <c r="S30" i="8"/>
  <c r="O15" i="8"/>
  <c r="N20" i="8"/>
  <c r="P16" i="8" l="1"/>
  <c r="O17" i="8"/>
  <c r="O19" i="8" s="1"/>
  <c r="O21" i="8" s="1"/>
  <c r="S26" i="8"/>
  <c r="R27" i="8"/>
  <c r="R29" i="8" s="1"/>
  <c r="R31" i="8" s="1"/>
  <c r="U36" i="8"/>
  <c r="T37" i="8"/>
  <c r="Q40" i="8"/>
  <c r="R35" i="8"/>
  <c r="U25" i="8"/>
  <c r="T30" i="8"/>
  <c r="T38" i="8"/>
  <c r="S39" i="8"/>
  <c r="S41" i="8" s="1"/>
  <c r="O20" i="8"/>
  <c r="P15" i="8"/>
  <c r="T26" i="8" l="1"/>
  <c r="S27" i="8"/>
  <c r="S29" i="8" s="1"/>
  <c r="S31" i="8" s="1"/>
  <c r="Q16" i="8"/>
  <c r="P17" i="8"/>
  <c r="P19" i="8" s="1"/>
  <c r="P21" i="8" s="1"/>
  <c r="V36" i="8"/>
  <c r="U37" i="8"/>
  <c r="R40" i="8"/>
  <c r="S35" i="8"/>
  <c r="P20" i="8"/>
  <c r="Q15" i="8"/>
  <c r="U38" i="8"/>
  <c r="T39" i="8"/>
  <c r="T41" i="8" s="1"/>
  <c r="U30" i="8"/>
  <c r="V25" i="8"/>
  <c r="Q17" i="8" l="1"/>
  <c r="Q19" i="8" s="1"/>
  <c r="Q21" i="8" s="1"/>
  <c r="R16" i="8"/>
  <c r="U26" i="8"/>
  <c r="T27" i="8"/>
  <c r="T29" i="8" s="1"/>
  <c r="T31" i="8" s="1"/>
  <c r="V37" i="8"/>
  <c r="W36" i="8"/>
  <c r="S40" i="8"/>
  <c r="T35" i="8"/>
  <c r="V30" i="8"/>
  <c r="W25" i="8"/>
  <c r="V38" i="8"/>
  <c r="U39" i="8"/>
  <c r="U41" i="8" s="1"/>
  <c r="Q20" i="8"/>
  <c r="R15" i="8"/>
  <c r="U27" i="8" l="1"/>
  <c r="U29" i="8" s="1"/>
  <c r="U31" i="8" s="1"/>
  <c r="V26" i="8"/>
  <c r="R17" i="8"/>
  <c r="R19" i="8" s="1"/>
  <c r="R21" i="8" s="1"/>
  <c r="S16" i="8"/>
  <c r="W37" i="8"/>
  <c r="X36" i="8"/>
  <c r="T40" i="8"/>
  <c r="U35" i="8"/>
  <c r="W38" i="8"/>
  <c r="V39" i="8"/>
  <c r="V41" i="8" s="1"/>
  <c r="R20" i="8"/>
  <c r="S15" i="8"/>
  <c r="W30" i="8"/>
  <c r="X25" i="8"/>
  <c r="V27" i="8" l="1"/>
  <c r="V29" i="8" s="1"/>
  <c r="V31" i="8" s="1"/>
  <c r="W26" i="8"/>
  <c r="S17" i="8"/>
  <c r="S19" i="8" s="1"/>
  <c r="S21" i="8" s="1"/>
  <c r="T16" i="8"/>
  <c r="X37" i="8"/>
  <c r="Y36" i="8"/>
  <c r="V35" i="8"/>
  <c r="U40" i="8"/>
  <c r="S20" i="8"/>
  <c r="T15" i="8"/>
  <c r="Y25" i="8"/>
  <c r="X30" i="8"/>
  <c r="X38" i="8"/>
  <c r="W39" i="8"/>
  <c r="W41" i="8" s="1"/>
  <c r="W27" i="8" l="1"/>
  <c r="W29" i="8" s="1"/>
  <c r="W31" i="8" s="1"/>
  <c r="X26" i="8"/>
  <c r="U16" i="8"/>
  <c r="T17" i="8"/>
  <c r="T19" i="8" s="1"/>
  <c r="T21" i="8" s="1"/>
  <c r="Y37" i="8"/>
  <c r="Z36" i="8"/>
  <c r="V40" i="8"/>
  <c r="W35" i="8"/>
  <c r="Y38" i="8"/>
  <c r="X39" i="8"/>
  <c r="X41" i="8" s="1"/>
  <c r="Z25" i="8"/>
  <c r="Y30" i="8"/>
  <c r="U15" i="8"/>
  <c r="T20" i="8"/>
  <c r="U17" i="8" l="1"/>
  <c r="U19" i="8" s="1"/>
  <c r="U21" i="8" s="1"/>
  <c r="V16" i="8"/>
  <c r="Y26" i="8"/>
  <c r="X27" i="8"/>
  <c r="X29" i="8" s="1"/>
  <c r="X31" i="8" s="1"/>
  <c r="AA36" i="8"/>
  <c r="Z37" i="8"/>
  <c r="W40" i="8"/>
  <c r="X35" i="8"/>
  <c r="V15" i="8"/>
  <c r="U20" i="8"/>
  <c r="AA25" i="8"/>
  <c r="Z30" i="8"/>
  <c r="Z38" i="8"/>
  <c r="Y39" i="8"/>
  <c r="Y41" i="8" s="1"/>
  <c r="AA37" i="8" l="1"/>
  <c r="AB36" i="8"/>
  <c r="AA30" i="8"/>
  <c r="AB25" i="8"/>
  <c r="V17" i="8"/>
  <c r="V19" i="8" s="1"/>
  <c r="V21" i="8" s="1"/>
  <c r="W16" i="8"/>
  <c r="Y27" i="8"/>
  <c r="Y29" i="8" s="1"/>
  <c r="Y31" i="8" s="1"/>
  <c r="Z26" i="8"/>
  <c r="X40" i="8"/>
  <c r="Y35" i="8"/>
  <c r="AA38" i="8"/>
  <c r="Z39" i="8"/>
  <c r="Z41" i="8" s="1"/>
  <c r="W15" i="8"/>
  <c r="V20" i="8"/>
  <c r="AC36" i="8" l="1"/>
  <c r="AB37" i="8"/>
  <c r="AC25" i="8"/>
  <c r="AB30" i="8"/>
  <c r="AA39" i="8"/>
  <c r="AA41" i="8" s="1"/>
  <c r="AB38" i="8"/>
  <c r="W17" i="8"/>
  <c r="W19" i="8" s="1"/>
  <c r="W21" i="8" s="1"/>
  <c r="X16" i="8"/>
  <c r="AA26" i="8"/>
  <c r="Z27" i="8"/>
  <c r="Z29" i="8" s="1"/>
  <c r="Z31" i="8" s="1"/>
  <c r="Z35" i="8"/>
  <c r="Y40" i="8"/>
  <c r="W20" i="8"/>
  <c r="X15" i="8"/>
  <c r="AD36" i="8" l="1"/>
  <c r="AC37" i="8"/>
  <c r="X17" i="8"/>
  <c r="X19" i="8" s="1"/>
  <c r="X21" i="8" s="1"/>
  <c r="Y16" i="8"/>
  <c r="AA27" i="8"/>
  <c r="AA29" i="8" s="1"/>
  <c r="AA31" i="8" s="1"/>
  <c r="AB26" i="8"/>
  <c r="X20" i="8"/>
  <c r="Y15" i="8"/>
  <c r="AC30" i="8"/>
  <c r="AD25" i="8"/>
  <c r="AC38" i="8"/>
  <c r="AD38" i="8" s="1"/>
  <c r="AE38" i="8" s="1"/>
  <c r="AF46" i="8" s="1"/>
  <c r="AB39" i="8"/>
  <c r="AB41" i="8" s="1"/>
  <c r="Z40" i="8"/>
  <c r="AA35" i="8"/>
  <c r="Y20" i="1"/>
  <c r="B8" i="1"/>
  <c r="B9" i="1"/>
  <c r="F23" i="1"/>
  <c r="Z15" i="8" l="1"/>
  <c r="Y20" i="8"/>
  <c r="AA40" i="8"/>
  <c r="AB35" i="8"/>
  <c r="AF38" i="8"/>
  <c r="AG46" i="8"/>
  <c r="AC26" i="8"/>
  <c r="AB27" i="8"/>
  <c r="AB29" i="8" s="1"/>
  <c r="AB31" i="8" s="1"/>
  <c r="AE25" i="8"/>
  <c r="AD30" i="8"/>
  <c r="AD37" i="8"/>
  <c r="AE36" i="8"/>
  <c r="Y17" i="8"/>
  <c r="Y19" i="8" s="1"/>
  <c r="Y21" i="8" s="1"/>
  <c r="Z16" i="8"/>
  <c r="AD39" i="8"/>
  <c r="AD41" i="8" s="1"/>
  <c r="AC39" i="8"/>
  <c r="AC41" i="8" s="1"/>
  <c r="H28" i="5"/>
  <c r="H33" i="5" s="1"/>
  <c r="H18" i="5"/>
  <c r="H23" i="5" s="1"/>
  <c r="E8" i="5"/>
  <c r="I33" i="5"/>
  <c r="G33" i="5"/>
  <c r="F33" i="5"/>
  <c r="E33" i="5"/>
  <c r="D33" i="5"/>
  <c r="C33" i="5"/>
  <c r="K32" i="5"/>
  <c r="K34" i="5" s="1"/>
  <c r="J31" i="5"/>
  <c r="K31" i="5" s="1"/>
  <c r="L31" i="5" s="1"/>
  <c r="I31" i="5"/>
  <c r="H31" i="5"/>
  <c r="G31" i="5" s="1"/>
  <c r="E31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J32" i="5" s="1"/>
  <c r="J34" i="5" s="1"/>
  <c r="I30" i="5"/>
  <c r="I32" i="5" s="1"/>
  <c r="I34" i="5" s="1"/>
  <c r="H30" i="5"/>
  <c r="H32" i="5" s="1"/>
  <c r="H34" i="5" s="1"/>
  <c r="G29" i="5"/>
  <c r="G30" i="5" s="1"/>
  <c r="G32" i="5" s="1"/>
  <c r="G34" i="5" s="1"/>
  <c r="F29" i="5"/>
  <c r="F30" i="5" s="1"/>
  <c r="E29" i="5"/>
  <c r="E30" i="5" s="1"/>
  <c r="E32" i="5" s="1"/>
  <c r="E34" i="5" s="1"/>
  <c r="K28" i="5"/>
  <c r="J28" i="5"/>
  <c r="J33" i="5" s="1"/>
  <c r="I23" i="5"/>
  <c r="G23" i="5"/>
  <c r="F23" i="5"/>
  <c r="E23" i="5"/>
  <c r="D23" i="5"/>
  <c r="C23" i="5"/>
  <c r="J21" i="5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I21" i="5"/>
  <c r="H21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I22" i="5" s="1"/>
  <c r="I24" i="5" s="1"/>
  <c r="H20" i="5"/>
  <c r="H22" i="5" s="1"/>
  <c r="H24" i="5" s="1"/>
  <c r="J18" i="5"/>
  <c r="J23" i="5" s="1"/>
  <c r="F13" i="5"/>
  <c r="D13" i="5"/>
  <c r="C13" i="5"/>
  <c r="E11" i="5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X12" i="5" s="1"/>
  <c r="X14" i="5" s="1"/>
  <c r="X10" i="5"/>
  <c r="W10" i="5"/>
  <c r="W12" i="5" s="1"/>
  <c r="W14" i="5" s="1"/>
  <c r="V10" i="5"/>
  <c r="U10" i="5"/>
  <c r="T10" i="5"/>
  <c r="S10" i="5"/>
  <c r="R10" i="5"/>
  <c r="Q10" i="5"/>
  <c r="P10" i="5"/>
  <c r="P12" i="5" s="1"/>
  <c r="P14" i="5" s="1"/>
  <c r="O10" i="5"/>
  <c r="O12" i="5" s="1"/>
  <c r="O14" i="5" s="1"/>
  <c r="N10" i="5"/>
  <c r="M10" i="5"/>
  <c r="L10" i="5"/>
  <c r="K10" i="5"/>
  <c r="J10" i="5"/>
  <c r="J12" i="5" s="1"/>
  <c r="J14" i="5" s="1"/>
  <c r="I10" i="5"/>
  <c r="I12" i="5" s="1"/>
  <c r="I14" i="5" s="1"/>
  <c r="H10" i="5"/>
  <c r="H12" i="5" s="1"/>
  <c r="H14" i="5" s="1"/>
  <c r="G10" i="5"/>
  <c r="G12" i="5" s="1"/>
  <c r="G14" i="5" s="1"/>
  <c r="F10" i="5"/>
  <c r="F12" i="5" s="1"/>
  <c r="F14" i="5" s="1"/>
  <c r="E10" i="5"/>
  <c r="E12" i="5" s="1"/>
  <c r="E14" i="5" s="1"/>
  <c r="G8" i="5"/>
  <c r="G13" i="5" s="1"/>
  <c r="E13" i="5"/>
  <c r="E6" i="2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D22" i="1"/>
  <c r="E22" i="1"/>
  <c r="F22" i="1"/>
  <c r="G22" i="1"/>
  <c r="I22" i="1"/>
  <c r="J22" i="1"/>
  <c r="K22" i="1"/>
  <c r="C22" i="1"/>
  <c r="G21" i="1"/>
  <c r="G23" i="1" s="1"/>
  <c r="F21" i="1"/>
  <c r="E23" i="1"/>
  <c r="J20" i="1"/>
  <c r="K20" i="1" s="1"/>
  <c r="H20" i="1"/>
  <c r="H22" i="1" s="1"/>
  <c r="E30" i="3"/>
  <c r="F30" i="3"/>
  <c r="G30" i="3"/>
  <c r="G29" i="3"/>
  <c r="F29" i="3"/>
  <c r="E29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C33" i="3"/>
  <c r="H31" i="3"/>
  <c r="I31" i="3" s="1"/>
  <c r="J31" i="3" s="1"/>
  <c r="K31" i="3" s="1"/>
  <c r="L31" i="3" s="1"/>
  <c r="M31" i="3" s="1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K28" i="3"/>
  <c r="J28" i="3"/>
  <c r="H28" i="3"/>
  <c r="E24" i="2"/>
  <c r="E26" i="2" s="1"/>
  <c r="F24" i="2"/>
  <c r="F26" i="2" s="1"/>
  <c r="G24" i="2"/>
  <c r="G26" i="2" s="1"/>
  <c r="G23" i="2"/>
  <c r="F23" i="2"/>
  <c r="E23" i="2"/>
  <c r="H24" i="2"/>
  <c r="H26" i="2" s="1"/>
  <c r="H25" i="2"/>
  <c r="E25" i="2"/>
  <c r="D25" i="2"/>
  <c r="F25" i="2"/>
  <c r="G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C25" i="2"/>
  <c r="AA24" i="2"/>
  <c r="AA26" i="2" s="1"/>
  <c r="Z24" i="2"/>
  <c r="Z26" i="2" s="1"/>
  <c r="Y24" i="2"/>
  <c r="Y26" i="2" s="1"/>
  <c r="X24" i="2"/>
  <c r="X26" i="2" s="1"/>
  <c r="W24" i="2"/>
  <c r="W26" i="2" s="1"/>
  <c r="V24" i="2"/>
  <c r="V26" i="2" s="1"/>
  <c r="U24" i="2"/>
  <c r="U26" i="2" s="1"/>
  <c r="T24" i="2"/>
  <c r="T26" i="2" s="1"/>
  <c r="S24" i="2"/>
  <c r="S26" i="2" s="1"/>
  <c r="R24" i="2"/>
  <c r="R26" i="2" s="1"/>
  <c r="Q24" i="2"/>
  <c r="Q26" i="2" s="1"/>
  <c r="P24" i="2"/>
  <c r="P26" i="2" s="1"/>
  <c r="O24" i="2"/>
  <c r="O26" i="2" s="1"/>
  <c r="N24" i="2"/>
  <c r="N26" i="2" s="1"/>
  <c r="M24" i="2"/>
  <c r="M26" i="2" s="1"/>
  <c r="L24" i="2"/>
  <c r="L26" i="2" s="1"/>
  <c r="K24" i="2"/>
  <c r="K26" i="2" s="1"/>
  <c r="J24" i="2"/>
  <c r="J26" i="2" s="1"/>
  <c r="I24" i="2"/>
  <c r="I26" i="2" s="1"/>
  <c r="J22" i="2"/>
  <c r="K22" i="2" s="1"/>
  <c r="H22" i="2"/>
  <c r="D17" i="2"/>
  <c r="Z17" i="8" l="1"/>
  <c r="Z19" i="8" s="1"/>
  <c r="Z21" i="8" s="1"/>
  <c r="AA16" i="8"/>
  <c r="AD26" i="8"/>
  <c r="AC27" i="8"/>
  <c r="AC29" i="8" s="1"/>
  <c r="AC31" i="8" s="1"/>
  <c r="AF45" i="8"/>
  <c r="AE37" i="8"/>
  <c r="AE39" i="8" s="1"/>
  <c r="AE41" i="8" s="1"/>
  <c r="AH46" i="8"/>
  <c r="AG38" i="8"/>
  <c r="AC35" i="8"/>
  <c r="AB40" i="8"/>
  <c r="AE30" i="8"/>
  <c r="AA15" i="8"/>
  <c r="Z20" i="8"/>
  <c r="K18" i="5"/>
  <c r="K23" i="5" s="1"/>
  <c r="N22" i="5"/>
  <c r="N24" i="5" s="1"/>
  <c r="W21" i="5"/>
  <c r="X21" i="5" s="1"/>
  <c r="Y21" i="5" s="1"/>
  <c r="Z21" i="5" s="1"/>
  <c r="AA21" i="5" s="1"/>
  <c r="AA22" i="5" s="1"/>
  <c r="AA24" i="5" s="1"/>
  <c r="V22" i="5"/>
  <c r="V24" i="5" s="1"/>
  <c r="L12" i="5"/>
  <c r="L14" i="5" s="1"/>
  <c r="T12" i="5"/>
  <c r="T14" i="5" s="1"/>
  <c r="L22" i="5"/>
  <c r="L24" i="5" s="1"/>
  <c r="T22" i="5"/>
  <c r="T24" i="5" s="1"/>
  <c r="K33" i="5"/>
  <c r="L28" i="5"/>
  <c r="N12" i="5"/>
  <c r="N14" i="5" s="1"/>
  <c r="V12" i="5"/>
  <c r="V14" i="5" s="1"/>
  <c r="M22" i="5"/>
  <c r="M24" i="5" s="1"/>
  <c r="O22" i="5"/>
  <c r="O24" i="5" s="1"/>
  <c r="W22" i="5"/>
  <c r="W24" i="5" s="1"/>
  <c r="F32" i="5"/>
  <c r="F34" i="5" s="1"/>
  <c r="K12" i="5"/>
  <c r="K14" i="5" s="1"/>
  <c r="B14" i="5" s="1"/>
  <c r="K22" i="5"/>
  <c r="K24" i="5" s="1"/>
  <c r="M12" i="5"/>
  <c r="M14" i="5" s="1"/>
  <c r="P22" i="5"/>
  <c r="P24" i="5" s="1"/>
  <c r="X22" i="5"/>
  <c r="X24" i="5" s="1"/>
  <c r="M31" i="5"/>
  <c r="L32" i="5"/>
  <c r="L34" i="5" s="1"/>
  <c r="Q12" i="5"/>
  <c r="Q14" i="5" s="1"/>
  <c r="Q22" i="5"/>
  <c r="Q24" i="5" s="1"/>
  <c r="Y22" i="5"/>
  <c r="Y24" i="5" s="1"/>
  <c r="S12" i="5"/>
  <c r="S14" i="5" s="1"/>
  <c r="S22" i="5"/>
  <c r="S24" i="5" s="1"/>
  <c r="U12" i="5"/>
  <c r="U14" i="5" s="1"/>
  <c r="U22" i="5"/>
  <c r="U24" i="5" s="1"/>
  <c r="R12" i="5"/>
  <c r="R14" i="5" s="1"/>
  <c r="J22" i="5"/>
  <c r="J24" i="5" s="1"/>
  <c r="R22" i="5"/>
  <c r="R24" i="5" s="1"/>
  <c r="Z22" i="5"/>
  <c r="Z24" i="5" s="1"/>
  <c r="F31" i="5"/>
  <c r="H8" i="5"/>
  <c r="B27" i="2"/>
  <c r="H32" i="3"/>
  <c r="H34" i="3" s="1"/>
  <c r="I32" i="3"/>
  <c r="I34" i="3" s="1"/>
  <c r="L32" i="3"/>
  <c r="L34" i="3" s="1"/>
  <c r="E32" i="3"/>
  <c r="K32" i="3"/>
  <c r="K34" i="3" s="1"/>
  <c r="F31" i="3"/>
  <c r="F32" i="3" s="1"/>
  <c r="F34" i="3" s="1"/>
  <c r="G31" i="3"/>
  <c r="G32" i="3" s="1"/>
  <c r="G34" i="3" s="1"/>
  <c r="B23" i="1"/>
  <c r="L20" i="1"/>
  <c r="L22" i="1" s="1"/>
  <c r="M32" i="3"/>
  <c r="M34" i="3" s="1"/>
  <c r="N31" i="3"/>
  <c r="O31" i="3" s="1"/>
  <c r="P31" i="3" s="1"/>
  <c r="J32" i="3"/>
  <c r="J34" i="3" s="1"/>
  <c r="L28" i="3"/>
  <c r="L22" i="2"/>
  <c r="AF36" i="8" l="1"/>
  <c r="AF37" i="8" s="1"/>
  <c r="AF39" i="8" s="1"/>
  <c r="AF41" i="8" s="1"/>
  <c r="AG45" i="8"/>
  <c r="AF30" i="8"/>
  <c r="AB15" i="8"/>
  <c r="AA20" i="8"/>
  <c r="AD27" i="8"/>
  <c r="AD29" i="8" s="1"/>
  <c r="AD31" i="8" s="1"/>
  <c r="AE26" i="8"/>
  <c r="AB16" i="8"/>
  <c r="AA17" i="8"/>
  <c r="AA19" i="8" s="1"/>
  <c r="AA21" i="8" s="1"/>
  <c r="AI46" i="8"/>
  <c r="AI38" i="8" s="1"/>
  <c r="AH38" i="8"/>
  <c r="AC40" i="8"/>
  <c r="AD35" i="8"/>
  <c r="L18" i="5"/>
  <c r="B24" i="5"/>
  <c r="I8" i="5"/>
  <c r="H13" i="5"/>
  <c r="L33" i="5"/>
  <c r="M28" i="5"/>
  <c r="M32" i="5"/>
  <c r="M34" i="5" s="1"/>
  <c r="N31" i="5"/>
  <c r="M18" i="5"/>
  <c r="L23" i="5"/>
  <c r="N32" i="3"/>
  <c r="N34" i="3" s="1"/>
  <c r="O32" i="3"/>
  <c r="O34" i="3" s="1"/>
  <c r="M20" i="1"/>
  <c r="M22" i="1" s="1"/>
  <c r="P32" i="3"/>
  <c r="P34" i="3" s="1"/>
  <c r="Q31" i="3"/>
  <c r="M28" i="3"/>
  <c r="M22" i="2"/>
  <c r="AH45" i="8" l="1"/>
  <c r="AG36" i="8"/>
  <c r="AG37" i="8" s="1"/>
  <c r="AG39" i="8" s="1"/>
  <c r="AG41" i="8" s="1"/>
  <c r="AB17" i="8"/>
  <c r="AB19" i="8" s="1"/>
  <c r="AB21" i="8" s="1"/>
  <c r="AC16" i="8"/>
  <c r="AE27" i="8"/>
  <c r="AE29" i="8" s="1"/>
  <c r="AE31" i="8" s="1"/>
  <c r="AC15" i="8"/>
  <c r="AB20" i="8"/>
  <c r="AG30" i="8"/>
  <c r="AD40" i="8"/>
  <c r="AE35" i="8"/>
  <c r="J8" i="5"/>
  <c r="I13" i="5"/>
  <c r="M23" i="5"/>
  <c r="N18" i="5"/>
  <c r="N28" i="5"/>
  <c r="M33" i="5"/>
  <c r="O31" i="5"/>
  <c r="N32" i="5"/>
  <c r="N34" i="5" s="1"/>
  <c r="N20" i="1"/>
  <c r="N22" i="1" s="1"/>
  <c r="R31" i="3"/>
  <c r="Q32" i="3"/>
  <c r="Q34" i="3" s="1"/>
  <c r="N28" i="3"/>
  <c r="N22" i="2"/>
  <c r="AE40" i="8" l="1"/>
  <c r="AF27" i="8"/>
  <c r="AF29" i="8" s="1"/>
  <c r="AF31" i="8" s="1"/>
  <c r="AC17" i="8"/>
  <c r="AC19" i="8" s="1"/>
  <c r="AC21" i="8" s="1"/>
  <c r="AD16" i="8"/>
  <c r="AH30" i="8"/>
  <c r="B30" i="8" s="1"/>
  <c r="AI30" i="8"/>
  <c r="AC20" i="8"/>
  <c r="AD15" i="8"/>
  <c r="AI45" i="8"/>
  <c r="AI36" i="8" s="1"/>
  <c r="AI37" i="8" s="1"/>
  <c r="AI39" i="8" s="1"/>
  <c r="AI41" i="8" s="1"/>
  <c r="AH36" i="8"/>
  <c r="AH37" i="8" s="1"/>
  <c r="AH39" i="8" s="1"/>
  <c r="AH41" i="8" s="1"/>
  <c r="O18" i="5"/>
  <c r="N23" i="5"/>
  <c r="P31" i="5"/>
  <c r="O32" i="5"/>
  <c r="O34" i="5" s="1"/>
  <c r="N33" i="5"/>
  <c r="O28" i="5"/>
  <c r="J13" i="5"/>
  <c r="K8" i="5"/>
  <c r="O20" i="1"/>
  <c r="O22" i="1" s="1"/>
  <c r="O28" i="3"/>
  <c r="S31" i="3"/>
  <c r="R32" i="3"/>
  <c r="R34" i="3" s="1"/>
  <c r="O22" i="2"/>
  <c r="B41" i="8" l="1"/>
  <c r="B42" i="8" s="1"/>
  <c r="AG27" i="8"/>
  <c r="AG29" i="8" s="1"/>
  <c r="AG31" i="8" s="1"/>
  <c r="AD17" i="8"/>
  <c r="AD19" i="8" s="1"/>
  <c r="AD21" i="8" s="1"/>
  <c r="AD20" i="8"/>
  <c r="AF40" i="8"/>
  <c r="K13" i="5"/>
  <c r="L8" i="5"/>
  <c r="O33" i="5"/>
  <c r="P28" i="5"/>
  <c r="Q31" i="5"/>
  <c r="P32" i="5"/>
  <c r="P34" i="5" s="1"/>
  <c r="O23" i="5"/>
  <c r="P18" i="5"/>
  <c r="P20" i="1"/>
  <c r="P22" i="1" s="1"/>
  <c r="T31" i="3"/>
  <c r="S32" i="3"/>
  <c r="S34" i="3" s="1"/>
  <c r="P28" i="3"/>
  <c r="P22" i="2"/>
  <c r="AG40" i="8" l="1"/>
  <c r="AF17" i="8"/>
  <c r="AE17" i="8"/>
  <c r="AH27" i="8"/>
  <c r="AH29" i="8" s="1"/>
  <c r="AH31" i="8" s="1"/>
  <c r="AI27" i="8"/>
  <c r="AI29" i="8" s="1"/>
  <c r="AI31" i="8" s="1"/>
  <c r="AE20" i="8"/>
  <c r="AF20" i="8"/>
  <c r="R31" i="5"/>
  <c r="Q32" i="5"/>
  <c r="Q34" i="5" s="1"/>
  <c r="P33" i="5"/>
  <c r="Q28" i="5"/>
  <c r="M8" i="5"/>
  <c r="L13" i="5"/>
  <c r="Q18" i="5"/>
  <c r="P23" i="5"/>
  <c r="Q20" i="1"/>
  <c r="Q22" i="1" s="1"/>
  <c r="Q28" i="3"/>
  <c r="U31" i="3"/>
  <c r="T32" i="3"/>
  <c r="T34" i="3" s="1"/>
  <c r="Q22" i="2"/>
  <c r="B20" i="8" l="1"/>
  <c r="B31" i="8"/>
  <c r="B32" i="8" s="1"/>
  <c r="AI40" i="8"/>
  <c r="AH40" i="8"/>
  <c r="S31" i="5"/>
  <c r="R32" i="5"/>
  <c r="R34" i="5" s="1"/>
  <c r="Q23" i="5"/>
  <c r="R18" i="5"/>
  <c r="M13" i="5"/>
  <c r="N8" i="5"/>
  <c r="R28" i="5"/>
  <c r="Q33" i="5"/>
  <c r="R20" i="1"/>
  <c r="R22" i="1" s="1"/>
  <c r="V31" i="3"/>
  <c r="U32" i="3"/>
  <c r="U34" i="3" s="1"/>
  <c r="R28" i="3"/>
  <c r="R22" i="2"/>
  <c r="R33" i="5" l="1"/>
  <c r="S28" i="5"/>
  <c r="T31" i="5"/>
  <c r="S32" i="5"/>
  <c r="S34" i="5" s="1"/>
  <c r="N13" i="5"/>
  <c r="O8" i="5"/>
  <c r="R23" i="5"/>
  <c r="S18" i="5"/>
  <c r="S20" i="1"/>
  <c r="S22" i="1" s="1"/>
  <c r="W31" i="3"/>
  <c r="V32" i="3"/>
  <c r="V34" i="3" s="1"/>
  <c r="S28" i="3"/>
  <c r="S22" i="2"/>
  <c r="S23" i="5" l="1"/>
  <c r="T18" i="5"/>
  <c r="O13" i="5"/>
  <c r="P8" i="5"/>
  <c r="T32" i="5"/>
  <c r="T34" i="5" s="1"/>
  <c r="U31" i="5"/>
  <c r="T28" i="5"/>
  <c r="S33" i="5"/>
  <c r="T20" i="1"/>
  <c r="T22" i="1" s="1"/>
  <c r="X31" i="3"/>
  <c r="W32" i="3"/>
  <c r="W34" i="3" s="1"/>
  <c r="T28" i="3"/>
  <c r="T22" i="2"/>
  <c r="T33" i="5" l="1"/>
  <c r="U28" i="5"/>
  <c r="U32" i="5"/>
  <c r="U34" i="5" s="1"/>
  <c r="V31" i="5"/>
  <c r="Q8" i="5"/>
  <c r="P13" i="5"/>
  <c r="U18" i="5"/>
  <c r="T23" i="5"/>
  <c r="U20" i="1"/>
  <c r="U22" i="1" s="1"/>
  <c r="U28" i="3"/>
  <c r="Y31" i="3"/>
  <c r="X32" i="3"/>
  <c r="X34" i="3" s="1"/>
  <c r="U22" i="2"/>
  <c r="U23" i="5" l="1"/>
  <c r="V18" i="5"/>
  <c r="R8" i="5"/>
  <c r="Q13" i="5"/>
  <c r="V32" i="5"/>
  <c r="V34" i="5" s="1"/>
  <c r="W31" i="5"/>
  <c r="V28" i="5"/>
  <c r="U33" i="5"/>
  <c r="V20" i="1"/>
  <c r="V22" i="1" s="1"/>
  <c r="V28" i="3"/>
  <c r="Z31" i="3"/>
  <c r="Y32" i="3"/>
  <c r="Y34" i="3" s="1"/>
  <c r="V22" i="2"/>
  <c r="R13" i="5" l="1"/>
  <c r="S8" i="5"/>
  <c r="V33" i="5"/>
  <c r="W28" i="5"/>
  <c r="X31" i="5"/>
  <c r="W32" i="5"/>
  <c r="W34" i="5" s="1"/>
  <c r="V23" i="5"/>
  <c r="W18" i="5"/>
  <c r="W20" i="1"/>
  <c r="W22" i="1" s="1"/>
  <c r="AA31" i="3"/>
  <c r="AA32" i="3" s="1"/>
  <c r="AA34" i="3" s="1"/>
  <c r="Z32" i="3"/>
  <c r="Z34" i="3" s="1"/>
  <c r="W28" i="3"/>
  <c r="W22" i="2"/>
  <c r="X18" i="5" l="1"/>
  <c r="W23" i="5"/>
  <c r="Y31" i="5"/>
  <c r="X32" i="5"/>
  <c r="X34" i="5" s="1"/>
  <c r="W33" i="5"/>
  <c r="X28" i="5"/>
  <c r="S13" i="5"/>
  <c r="T8" i="5"/>
  <c r="X20" i="1"/>
  <c r="X22" i="1" s="1"/>
  <c r="X28" i="3"/>
  <c r="X22" i="2"/>
  <c r="U8" i="5" l="1"/>
  <c r="T13" i="5"/>
  <c r="Z31" i="5"/>
  <c r="Y32" i="5"/>
  <c r="Y34" i="5" s="1"/>
  <c r="X33" i="5"/>
  <c r="Y28" i="5"/>
  <c r="Y18" i="5"/>
  <c r="X23" i="5"/>
  <c r="Y22" i="1"/>
  <c r="Y28" i="3"/>
  <c r="Y22" i="2"/>
  <c r="Y23" i="5" l="1"/>
  <c r="Z18" i="5"/>
  <c r="V8" i="5"/>
  <c r="U13" i="5"/>
  <c r="Z28" i="5"/>
  <c r="Y33" i="5"/>
  <c r="AA31" i="5"/>
  <c r="AA32" i="5" s="1"/>
  <c r="AA34" i="5" s="1"/>
  <c r="B34" i="5" s="1"/>
  <c r="Z32" i="5"/>
  <c r="Z34" i="5" s="1"/>
  <c r="Z20" i="1"/>
  <c r="Z22" i="1" s="1"/>
  <c r="Z28" i="3"/>
  <c r="Z22" i="2"/>
  <c r="Z33" i="5" l="1"/>
  <c r="AA28" i="5"/>
  <c r="AA33" i="5" s="1"/>
  <c r="B33" i="5" s="1"/>
  <c r="B35" i="5" s="1"/>
  <c r="V13" i="5"/>
  <c r="W8" i="5"/>
  <c r="Z23" i="5"/>
  <c r="AA18" i="5"/>
  <c r="AA23" i="5" s="1"/>
  <c r="B23" i="5" s="1"/>
  <c r="B25" i="5" s="1"/>
  <c r="AA20" i="1"/>
  <c r="AA28" i="3"/>
  <c r="AA22" i="2"/>
  <c r="W13" i="5" l="1"/>
  <c r="X8" i="5"/>
  <c r="X13" i="5" s="1"/>
  <c r="AA22" i="1"/>
  <c r="B22" i="1" s="1"/>
  <c r="B24" i="1" s="1"/>
  <c r="B25" i="2"/>
  <c r="B13" i="5" l="1"/>
  <c r="B15" i="5" s="1"/>
  <c r="H21" i="3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E11" i="3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I23" i="3"/>
  <c r="G23" i="3"/>
  <c r="F23" i="3"/>
  <c r="E23" i="3"/>
  <c r="D23" i="3"/>
  <c r="C23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J18" i="3"/>
  <c r="K18" i="3" s="1"/>
  <c r="H18" i="3"/>
  <c r="H23" i="3" s="1"/>
  <c r="F13" i="3"/>
  <c r="D13" i="3"/>
  <c r="C13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G8" i="3"/>
  <c r="H8" i="3" s="1"/>
  <c r="E8" i="3"/>
  <c r="E13" i="3" s="1"/>
  <c r="I16" i="2"/>
  <c r="I18" i="2" s="1"/>
  <c r="J16" i="2"/>
  <c r="J18" i="2" s="1"/>
  <c r="K16" i="2"/>
  <c r="K18" i="2" s="1"/>
  <c r="L16" i="2"/>
  <c r="L18" i="2" s="1"/>
  <c r="M16" i="2"/>
  <c r="M18" i="2" s="1"/>
  <c r="N16" i="2"/>
  <c r="N18" i="2" s="1"/>
  <c r="O16" i="2"/>
  <c r="O18" i="2" s="1"/>
  <c r="P16" i="2"/>
  <c r="P18" i="2" s="1"/>
  <c r="Q16" i="2"/>
  <c r="Q18" i="2" s="1"/>
  <c r="R16" i="2"/>
  <c r="R18" i="2" s="1"/>
  <c r="S16" i="2"/>
  <c r="S18" i="2" s="1"/>
  <c r="T16" i="2"/>
  <c r="T18" i="2" s="1"/>
  <c r="U16" i="2"/>
  <c r="U18" i="2" s="1"/>
  <c r="V16" i="2"/>
  <c r="V18" i="2" s="1"/>
  <c r="W16" i="2"/>
  <c r="W18" i="2" s="1"/>
  <c r="X16" i="2"/>
  <c r="X18" i="2" s="1"/>
  <c r="Y16" i="2"/>
  <c r="Y18" i="2" s="1"/>
  <c r="Z16" i="2"/>
  <c r="Z18" i="2" s="1"/>
  <c r="AA16" i="2"/>
  <c r="AA18" i="2" s="1"/>
  <c r="H16" i="2"/>
  <c r="H18" i="2" s="1"/>
  <c r="F8" i="2"/>
  <c r="F10" i="2" s="1"/>
  <c r="G8" i="2"/>
  <c r="G10" i="2" s="1"/>
  <c r="H8" i="2"/>
  <c r="H10" i="2" s="1"/>
  <c r="I8" i="2"/>
  <c r="I10" i="2" s="1"/>
  <c r="J8" i="2"/>
  <c r="J10" i="2" s="1"/>
  <c r="K8" i="2"/>
  <c r="K10" i="2" s="1"/>
  <c r="L8" i="2"/>
  <c r="L10" i="2" s="1"/>
  <c r="M8" i="2"/>
  <c r="M10" i="2" s="1"/>
  <c r="N8" i="2"/>
  <c r="N10" i="2" s="1"/>
  <c r="O8" i="2"/>
  <c r="O10" i="2" s="1"/>
  <c r="P8" i="2"/>
  <c r="P10" i="2" s="1"/>
  <c r="Q8" i="2"/>
  <c r="Q10" i="2" s="1"/>
  <c r="R8" i="2"/>
  <c r="R10" i="2" s="1"/>
  <c r="S8" i="2"/>
  <c r="S10" i="2" s="1"/>
  <c r="T8" i="2"/>
  <c r="T10" i="2" s="1"/>
  <c r="U8" i="2"/>
  <c r="U10" i="2" s="1"/>
  <c r="V8" i="2"/>
  <c r="V10" i="2" s="1"/>
  <c r="W8" i="2"/>
  <c r="W10" i="2" s="1"/>
  <c r="X8" i="2"/>
  <c r="X10" i="2" s="1"/>
  <c r="E8" i="2"/>
  <c r="E10" i="2" s="1"/>
  <c r="I17" i="2"/>
  <c r="G17" i="2"/>
  <c r="F17" i="2"/>
  <c r="E17" i="2"/>
  <c r="C17" i="2"/>
  <c r="J14" i="2"/>
  <c r="K14" i="2" s="1"/>
  <c r="H14" i="2"/>
  <c r="H17" i="2" s="1"/>
  <c r="F9" i="2"/>
  <c r="D9" i="2"/>
  <c r="C9" i="2"/>
  <c r="G6" i="2"/>
  <c r="G9" i="2" s="1"/>
  <c r="E9" i="2"/>
  <c r="I15" i="1"/>
  <c r="H15" i="1"/>
  <c r="J13" i="1"/>
  <c r="J15" i="1" s="1"/>
  <c r="H13" i="1"/>
  <c r="F8" i="1"/>
  <c r="G8" i="1"/>
  <c r="G6" i="1"/>
  <c r="H6" i="1" s="1"/>
  <c r="E6" i="1"/>
  <c r="E8" i="1" s="1"/>
  <c r="AA16" i="1"/>
  <c r="Y16" i="1"/>
  <c r="Z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H16" i="1"/>
  <c r="D15" i="1"/>
  <c r="E15" i="1"/>
  <c r="F15" i="1"/>
  <c r="G15" i="1"/>
  <c r="C15" i="1"/>
  <c r="F9" i="1"/>
  <c r="E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D8" i="1"/>
  <c r="C8" i="1"/>
  <c r="I6" i="1" l="1"/>
  <c r="H8" i="1"/>
  <c r="K13" i="1"/>
  <c r="H22" i="3"/>
  <c r="H24" i="3" s="1"/>
  <c r="F12" i="3"/>
  <c r="F14" i="3" s="1"/>
  <c r="O22" i="3"/>
  <c r="O24" i="3" s="1"/>
  <c r="N12" i="3"/>
  <c r="N14" i="3" s="1"/>
  <c r="P22" i="3"/>
  <c r="P24" i="3" s="1"/>
  <c r="O12" i="3"/>
  <c r="O14" i="3" s="1"/>
  <c r="Q22" i="3"/>
  <c r="Q24" i="3" s="1"/>
  <c r="P12" i="3"/>
  <c r="P14" i="3" s="1"/>
  <c r="Q12" i="3"/>
  <c r="Q14" i="3" s="1"/>
  <c r="G12" i="3"/>
  <c r="G14" i="3" s="1"/>
  <c r="S12" i="3"/>
  <c r="S14" i="3" s="1"/>
  <c r="I22" i="3"/>
  <c r="I24" i="3" s="1"/>
  <c r="U22" i="3"/>
  <c r="U24" i="3" s="1"/>
  <c r="H12" i="3"/>
  <c r="H14" i="3" s="1"/>
  <c r="T12" i="3"/>
  <c r="T14" i="3" s="1"/>
  <c r="J22" i="3"/>
  <c r="J24" i="3" s="1"/>
  <c r="V22" i="3"/>
  <c r="V24" i="3" s="1"/>
  <c r="M12" i="3"/>
  <c r="M14" i="3" s="1"/>
  <c r="R22" i="3"/>
  <c r="R24" i="3" s="1"/>
  <c r="T22" i="3"/>
  <c r="T24" i="3" s="1"/>
  <c r="I12" i="3"/>
  <c r="I14" i="3" s="1"/>
  <c r="U12" i="3"/>
  <c r="U14" i="3" s="1"/>
  <c r="K22" i="3"/>
  <c r="K24" i="3" s="1"/>
  <c r="W22" i="3"/>
  <c r="W24" i="3" s="1"/>
  <c r="S22" i="3"/>
  <c r="S24" i="3" s="1"/>
  <c r="R12" i="3"/>
  <c r="R14" i="3" s="1"/>
  <c r="J12" i="3"/>
  <c r="J14" i="3" s="1"/>
  <c r="V12" i="3"/>
  <c r="V14" i="3" s="1"/>
  <c r="L22" i="3"/>
  <c r="L24" i="3" s="1"/>
  <c r="X22" i="3"/>
  <c r="X24" i="3" s="1"/>
  <c r="K12" i="3"/>
  <c r="K14" i="3" s="1"/>
  <c r="W12" i="3"/>
  <c r="W14" i="3" s="1"/>
  <c r="M22" i="3"/>
  <c r="M24" i="3" s="1"/>
  <c r="Y22" i="3"/>
  <c r="Y24" i="3" s="1"/>
  <c r="AA22" i="3"/>
  <c r="AA24" i="3" s="1"/>
  <c r="L12" i="3"/>
  <c r="L14" i="3" s="1"/>
  <c r="X12" i="3"/>
  <c r="X14" i="3" s="1"/>
  <c r="N22" i="3"/>
  <c r="N24" i="3" s="1"/>
  <c r="Z22" i="3"/>
  <c r="Z24" i="3" s="1"/>
  <c r="L18" i="3"/>
  <c r="K23" i="3"/>
  <c r="H13" i="3"/>
  <c r="I8" i="3"/>
  <c r="G13" i="3"/>
  <c r="J23" i="3"/>
  <c r="B18" i="2"/>
  <c r="H6" i="2"/>
  <c r="B10" i="2"/>
  <c r="K17" i="2"/>
  <c r="L14" i="2"/>
  <c r="J17" i="2"/>
  <c r="B16" i="1"/>
  <c r="L13" i="1" l="1"/>
  <c r="K15" i="1"/>
  <c r="J6" i="1"/>
  <c r="I8" i="1"/>
  <c r="B24" i="3"/>
  <c r="I13" i="3"/>
  <c r="J8" i="3"/>
  <c r="L23" i="3"/>
  <c r="M18" i="3"/>
  <c r="H9" i="2"/>
  <c r="I6" i="2"/>
  <c r="L17" i="2"/>
  <c r="M14" i="2"/>
  <c r="K6" i="1" l="1"/>
  <c r="J8" i="1"/>
  <c r="M13" i="1"/>
  <c r="L15" i="1"/>
  <c r="M23" i="3"/>
  <c r="N18" i="3"/>
  <c r="J13" i="3"/>
  <c r="K8" i="3"/>
  <c r="I9" i="2"/>
  <c r="J6" i="2"/>
  <c r="M17" i="2"/>
  <c r="N14" i="2"/>
  <c r="N13" i="1" l="1"/>
  <c r="M15" i="1"/>
  <c r="L6" i="1"/>
  <c r="K8" i="1"/>
  <c r="K13" i="3"/>
  <c r="L8" i="3"/>
  <c r="O18" i="3"/>
  <c r="N23" i="3"/>
  <c r="J9" i="2"/>
  <c r="K6" i="2"/>
  <c r="O14" i="2"/>
  <c r="N17" i="2"/>
  <c r="M6" i="1" l="1"/>
  <c r="L8" i="1"/>
  <c r="O13" i="1"/>
  <c r="N15" i="1"/>
  <c r="P18" i="3"/>
  <c r="O23" i="3"/>
  <c r="L13" i="3"/>
  <c r="M8" i="3"/>
  <c r="L6" i="2"/>
  <c r="K9" i="2"/>
  <c r="O17" i="2"/>
  <c r="P14" i="2"/>
  <c r="N6" i="1" l="1"/>
  <c r="M8" i="1"/>
  <c r="P13" i="1"/>
  <c r="O15" i="1"/>
  <c r="Q18" i="3"/>
  <c r="P23" i="3"/>
  <c r="M13" i="3"/>
  <c r="N8" i="3"/>
  <c r="M6" i="2"/>
  <c r="L9" i="2"/>
  <c r="P17" i="2"/>
  <c r="Q14" i="2"/>
  <c r="Q13" i="1" l="1"/>
  <c r="P15" i="1"/>
  <c r="O6" i="1"/>
  <c r="N8" i="1"/>
  <c r="R18" i="3"/>
  <c r="Q23" i="3"/>
  <c r="O8" i="3"/>
  <c r="N13" i="3"/>
  <c r="N6" i="2"/>
  <c r="M9" i="2"/>
  <c r="Q17" i="2"/>
  <c r="R14" i="2"/>
  <c r="P6" i="1" l="1"/>
  <c r="O8" i="1"/>
  <c r="R13" i="1"/>
  <c r="Q15" i="1"/>
  <c r="P8" i="3"/>
  <c r="O13" i="3"/>
  <c r="S18" i="3"/>
  <c r="R23" i="3"/>
  <c r="N9" i="2"/>
  <c r="O6" i="2"/>
  <c r="R17" i="2"/>
  <c r="S14" i="2"/>
  <c r="S13" i="1" l="1"/>
  <c r="R15" i="1"/>
  <c r="Q6" i="1"/>
  <c r="P8" i="1"/>
  <c r="T18" i="3"/>
  <c r="S23" i="3"/>
  <c r="Q8" i="3"/>
  <c r="P13" i="3"/>
  <c r="P6" i="2"/>
  <c r="O9" i="2"/>
  <c r="T14" i="2"/>
  <c r="S17" i="2"/>
  <c r="R6" i="1" l="1"/>
  <c r="Q8" i="1"/>
  <c r="T13" i="1"/>
  <c r="S15" i="1"/>
  <c r="R8" i="3"/>
  <c r="Q13" i="3"/>
  <c r="T23" i="3"/>
  <c r="U18" i="3"/>
  <c r="P9" i="2"/>
  <c r="Q6" i="2"/>
  <c r="T17" i="2"/>
  <c r="U14" i="2"/>
  <c r="U13" i="1" l="1"/>
  <c r="T15" i="1"/>
  <c r="S6" i="1"/>
  <c r="R8" i="1"/>
  <c r="V18" i="3"/>
  <c r="U23" i="3"/>
  <c r="S8" i="3"/>
  <c r="R13" i="3"/>
  <c r="Q9" i="2"/>
  <c r="R6" i="2"/>
  <c r="V14" i="2"/>
  <c r="U17" i="2"/>
  <c r="T6" i="1" l="1"/>
  <c r="S8" i="1"/>
  <c r="V13" i="1"/>
  <c r="U15" i="1"/>
  <c r="T8" i="3"/>
  <c r="S13" i="3"/>
  <c r="W18" i="3"/>
  <c r="V23" i="3"/>
  <c r="S6" i="2"/>
  <c r="R9" i="2"/>
  <c r="V17" i="2"/>
  <c r="W14" i="2"/>
  <c r="W13" i="1" l="1"/>
  <c r="V15" i="1"/>
  <c r="U6" i="1"/>
  <c r="T8" i="1"/>
  <c r="W23" i="3"/>
  <c r="X18" i="3"/>
  <c r="T13" i="3"/>
  <c r="U8" i="3"/>
  <c r="S9" i="2"/>
  <c r="T6" i="2"/>
  <c r="X14" i="2"/>
  <c r="W17" i="2"/>
  <c r="V6" i="1" l="1"/>
  <c r="U8" i="1"/>
  <c r="X13" i="1"/>
  <c r="W15" i="1"/>
  <c r="U13" i="3"/>
  <c r="V8" i="3"/>
  <c r="X23" i="3"/>
  <c r="Y18" i="3"/>
  <c r="U6" i="2"/>
  <c r="T9" i="2"/>
  <c r="X17" i="2"/>
  <c r="Y14" i="2"/>
  <c r="Y13" i="1" l="1"/>
  <c r="X15" i="1"/>
  <c r="W6" i="1"/>
  <c r="V8" i="1"/>
  <c r="V13" i="3"/>
  <c r="W8" i="3"/>
  <c r="Y23" i="3"/>
  <c r="Z18" i="3"/>
  <c r="V6" i="2"/>
  <c r="U9" i="2"/>
  <c r="Y17" i="2"/>
  <c r="Z14" i="2"/>
  <c r="X6" i="1" l="1"/>
  <c r="X8" i="1" s="1"/>
  <c r="B10" i="1" s="1"/>
  <c r="W8" i="1"/>
  <c r="Z13" i="1"/>
  <c r="Y15" i="1"/>
  <c r="AA18" i="3"/>
  <c r="AA23" i="3" s="1"/>
  <c r="Z23" i="3"/>
  <c r="W13" i="3"/>
  <c r="X8" i="3"/>
  <c r="X13" i="3" s="1"/>
  <c r="B15" i="3" s="1"/>
  <c r="V9" i="2"/>
  <c r="W6" i="2"/>
  <c r="AA14" i="2"/>
  <c r="AA17" i="2" s="1"/>
  <c r="Z17" i="2"/>
  <c r="AA13" i="1" l="1"/>
  <c r="AA15" i="1" s="1"/>
  <c r="Z15" i="1"/>
  <c r="B23" i="3"/>
  <c r="B25" i="3" s="1"/>
  <c r="X6" i="2"/>
  <c r="X9" i="2" s="1"/>
  <c r="W9" i="2"/>
  <c r="B17" i="2"/>
  <c r="B19" i="2" s="1"/>
  <c r="B15" i="1" l="1"/>
  <c r="B17" i="1" s="1"/>
  <c r="B9" i="2"/>
  <c r="B11" i="2" s="1"/>
  <c r="AE19" i="8" l="1"/>
  <c r="AE21" i="8" s="1"/>
  <c r="AF19" i="8" l="1"/>
  <c r="AF21" i="8" s="1"/>
  <c r="B21" i="8" s="1"/>
  <c r="B22" i="8" s="1"/>
  <c r="B45" i="8" s="1"/>
</calcChain>
</file>

<file path=xl/sharedStrings.xml><?xml version="1.0" encoding="utf-8"?>
<sst xmlns="http://schemas.openxmlformats.org/spreadsheetml/2006/main" count="168" uniqueCount="29">
  <si>
    <t>Staff-7</t>
  </si>
  <si>
    <t>Option 1</t>
  </si>
  <si>
    <t>Discount Rate</t>
  </si>
  <si>
    <t>Cost</t>
  </si>
  <si>
    <t>Savings</t>
  </si>
  <si>
    <t>NPV Cost</t>
  </si>
  <si>
    <t>NPV savings</t>
  </si>
  <si>
    <t>NPV Net</t>
  </si>
  <si>
    <t>Option 2</t>
  </si>
  <si>
    <t>Option 3</t>
  </si>
  <si>
    <t>Savings Scenario</t>
  </si>
  <si>
    <t>Adjusted Savings</t>
  </si>
  <si>
    <t>Reliability Savings</t>
  </si>
  <si>
    <t>Reliability Savings Percentage</t>
  </si>
  <si>
    <t>Relability Savings</t>
  </si>
  <si>
    <t>Total Savings</t>
  </si>
  <si>
    <t>Reliability Savings ($M)</t>
  </si>
  <si>
    <t>Ongoing OM&amp;A Cost ($M)</t>
  </si>
  <si>
    <t>Efficiency ($M)</t>
  </si>
  <si>
    <t>Net OM&amp;A ($M)</t>
  </si>
  <si>
    <t>Elexicon Updated OEB-Including Reliability Worksheet</t>
  </si>
  <si>
    <t>Untapered Savings</t>
  </si>
  <si>
    <t>Energy Consumption</t>
  </si>
  <si>
    <t>Reliability</t>
  </si>
  <si>
    <t>Taper Factor</t>
  </si>
  <si>
    <t>-</t>
  </si>
  <si>
    <t>Net NPV Difference: Option 1 vs Option 3</t>
  </si>
  <si>
    <t>Untapered - Option 3</t>
  </si>
  <si>
    <t>Untapered - Option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</si>
</sst>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2" applyFont="1"/>
    <xf numFmtId="164" fontId="0" fillId="0" borderId="0" xfId="0" applyNumberFormat="1" applyAlignment="1">
      <alignment horizontal="center"/>
    </xf>
    <xf numFmtId="164" fontId="0" fillId="0" borderId="0" xfId="1" applyFont="1"/>
    <xf numFmtId="0" fontId="0" fillId="0" borderId="0" xfId="0" applyAlignment="1">
      <alignment horizontal="left" vertical="top" wrapText="1"/>
    </xf>
    <xf numFmtId="164" fontId="0" fillId="0" borderId="0" xfId="1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9" fontId="0" fillId="2" borderId="0" xfId="2" applyFont="1" applyFill="1"/>
    <xf numFmtId="164" fontId="0" fillId="2" borderId="0" xfId="1" applyFont="1" applyFill="1" applyAlignment="1">
      <alignment horizontal="center"/>
    </xf>
    <xf numFmtId="8" fontId="0" fillId="2" borderId="0" xfId="0" applyNumberFormat="1" applyFill="1"/>
    <xf numFmtId="8" fontId="0" fillId="2" borderId="0" xfId="2" applyNumberFormat="1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1" applyFont="1" applyFill="1"/>
    <xf numFmtId="44" fontId="0" fillId="2" borderId="0" xfId="0" applyNumberFormat="1" applyFill="1"/>
    <xf numFmtId="0" fontId="0" fillId="2" borderId="0" xfId="0" applyFill="1" applyAlignment="1">
      <alignment horizontal="left" vertical="top" wrapText="1"/>
    </xf>
    <xf numFmtId="2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164" fontId="0" fillId="3" borderId="0" xfId="1" applyFont="1" applyFill="1" applyAlignment="1">
      <alignment horizontal="center"/>
    </xf>
    <xf numFmtId="44" fontId="0" fillId="0" borderId="0" xfId="0" applyNumberFormat="1"/>
    <xf numFmtId="164" fontId="0" fillId="3" borderId="0" xfId="0" applyNumberFormat="1" applyFill="1" applyAlignment="1">
      <alignment horizontal="center"/>
    </xf>
    <xf numFmtId="164" fontId="0" fillId="3" borderId="0" xfId="1" applyFont="1" applyFill="1"/>
    <xf numFmtId="44" fontId="2" fillId="2" borderId="0" xfId="0" applyNumberFormat="1" applyFont="1" applyFill="1"/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123825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198306F0-BF75-B8A3-A007-8CBF1081BBCF}"/>
            </a:ext>
          </a:extLst>
        </xdr:cNvPr>
        <xdr:cNvSpPr>
          <a:spLocks noChangeAspect="1" noChangeArrowheads="1"/>
        </xdr:cNvSpPr>
      </xdr:nvSpPr>
      <xdr:spPr bwMode="auto">
        <a:xfrm>
          <a:off x="4311650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123825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2FA43109-1898-8CFF-8EA5-C056C5165E7A}"/>
            </a:ext>
          </a:extLst>
        </xdr:cNvPr>
        <xdr:cNvSpPr>
          <a:spLocks noChangeAspect="1" noChangeArrowheads="1"/>
        </xdr:cNvSpPr>
      </xdr:nvSpPr>
      <xdr:spPr bwMode="auto">
        <a:xfrm>
          <a:off x="4311650" y="810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43</xdr:row>
      <xdr:rowOff>0</xdr:rowOff>
    </xdr:from>
    <xdr:to>
      <xdr:col>20</xdr:col>
      <xdr:colOff>57341</xdr:colOff>
      <xdr:row>55</xdr:row>
      <xdr:rowOff>133468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5840EE-8C4F-4503-9498-CBB5863B5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7781925"/>
          <a:ext cx="3714941" cy="2305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2307-16CD-4085-9806-2B299FA2B75F}">
  <dimension ref="A1:AA29"/>
  <sheetViews>
    <sheetView topLeftCell="A4" zoomScaleNormal="100" workbookViewId="0">
      <selection activeCell="E21" sqref="E21"/>
    </sheetView>
  </sheetViews>
  <sheetFormatPr defaultRowHeight="15" x14ac:dyDescent="0.25"/>
  <cols>
    <col min="1" max="1" width="12.85546875" customWidth="1"/>
    <col min="2" max="2" width="12.28515625" bestFit="1" customWidth="1"/>
  </cols>
  <sheetData>
    <row r="1" spans="1:27" x14ac:dyDescent="0.25">
      <c r="A1" t="s">
        <v>0</v>
      </c>
    </row>
    <row r="2" spans="1:27" x14ac:dyDescent="0.25">
      <c r="B2" t="s">
        <v>2</v>
      </c>
      <c r="C2" s="4">
        <v>0.03</v>
      </c>
    </row>
    <row r="3" spans="1:27" x14ac:dyDescent="0.25">
      <c r="C3" s="4"/>
    </row>
    <row r="4" spans="1:27" x14ac:dyDescent="0.25"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  <c r="T4" s="1">
        <v>17</v>
      </c>
      <c r="U4" s="1">
        <v>18</v>
      </c>
      <c r="V4" s="1">
        <v>19</v>
      </c>
      <c r="W4" s="1">
        <v>20</v>
      </c>
      <c r="X4" s="1">
        <v>21</v>
      </c>
      <c r="Y4" s="1">
        <v>22</v>
      </c>
      <c r="Z4" s="1">
        <v>23</v>
      </c>
      <c r="AA4" s="1">
        <v>24</v>
      </c>
    </row>
    <row r="5" spans="1:27" s="1" customFormat="1" x14ac:dyDescent="0.25">
      <c r="A5" t="s">
        <v>1</v>
      </c>
      <c r="C5" s="3">
        <v>2023</v>
      </c>
      <c r="D5" s="3">
        <v>2024</v>
      </c>
      <c r="E5" s="3">
        <v>2025</v>
      </c>
      <c r="F5" s="3">
        <v>2026</v>
      </c>
      <c r="G5" s="3">
        <v>2027</v>
      </c>
      <c r="H5" s="3">
        <v>2028</v>
      </c>
      <c r="I5" s="3">
        <v>2029</v>
      </c>
      <c r="J5" s="3">
        <v>2030</v>
      </c>
      <c r="K5" s="3">
        <v>2031</v>
      </c>
      <c r="L5" s="3">
        <v>2032</v>
      </c>
      <c r="M5" s="3">
        <v>2033</v>
      </c>
      <c r="N5" s="3">
        <v>2034</v>
      </c>
      <c r="O5" s="3">
        <v>2035</v>
      </c>
      <c r="P5" s="3">
        <v>2036</v>
      </c>
      <c r="Q5" s="3">
        <v>2037</v>
      </c>
      <c r="R5" s="3">
        <v>2038</v>
      </c>
      <c r="S5" s="3">
        <v>2039</v>
      </c>
      <c r="T5" s="3">
        <v>2040</v>
      </c>
      <c r="U5" s="3">
        <v>2041</v>
      </c>
      <c r="V5" s="3">
        <v>2042</v>
      </c>
      <c r="W5" s="3">
        <v>2043</v>
      </c>
      <c r="X5" s="3">
        <v>2044</v>
      </c>
      <c r="Y5" s="3">
        <v>2045</v>
      </c>
      <c r="Z5" s="3">
        <v>2046</v>
      </c>
      <c r="AA5" s="3">
        <v>2047</v>
      </c>
    </row>
    <row r="6" spans="1:27" s="1" customFormat="1" x14ac:dyDescent="0.25">
      <c r="A6" s="1" t="s">
        <v>3</v>
      </c>
      <c r="C6" s="2">
        <v>-15.737</v>
      </c>
      <c r="D6" s="2">
        <v>-16.209</v>
      </c>
      <c r="E6" s="8">
        <f>-16.534-0.365</f>
        <v>-16.898999999999997</v>
      </c>
      <c r="F6" s="8">
        <v>-0.36499999999999999</v>
      </c>
      <c r="G6" s="2">
        <f>F6*1.02</f>
        <v>-0.37230000000000002</v>
      </c>
      <c r="H6" s="2">
        <f t="shared" ref="H6:X6" si="0">G6*1.02</f>
        <v>-0.37974600000000003</v>
      </c>
      <c r="I6" s="2">
        <f t="shared" si="0"/>
        <v>-0.38734092000000003</v>
      </c>
      <c r="J6" s="2">
        <f t="shared" si="0"/>
        <v>-0.39508773840000005</v>
      </c>
      <c r="K6" s="2">
        <f t="shared" si="0"/>
        <v>-0.40298949316800009</v>
      </c>
      <c r="L6" s="2">
        <f t="shared" si="0"/>
        <v>-0.41104928303136012</v>
      </c>
      <c r="M6" s="2">
        <f t="shared" si="0"/>
        <v>-0.41927026869198736</v>
      </c>
      <c r="N6" s="2">
        <f t="shared" si="0"/>
        <v>-0.42765567406582711</v>
      </c>
      <c r="O6" s="2">
        <f t="shared" si="0"/>
        <v>-0.43620878754714365</v>
      </c>
      <c r="P6" s="2">
        <f t="shared" si="0"/>
        <v>-0.44493296329808651</v>
      </c>
      <c r="Q6" s="2">
        <f t="shared" si="0"/>
        <v>-0.45383162256404824</v>
      </c>
      <c r="R6" s="2">
        <f t="shared" si="0"/>
        <v>-0.46290825501532923</v>
      </c>
      <c r="S6" s="2">
        <f t="shared" si="0"/>
        <v>-0.47216642011563581</v>
      </c>
      <c r="T6" s="2">
        <f t="shared" si="0"/>
        <v>-0.48160974851794852</v>
      </c>
      <c r="U6" s="2">
        <f t="shared" si="0"/>
        <v>-0.49124194348830752</v>
      </c>
      <c r="V6" s="2">
        <f t="shared" si="0"/>
        <v>-0.50106678235807367</v>
      </c>
      <c r="W6" s="2">
        <f t="shared" si="0"/>
        <v>-0.51108811800523513</v>
      </c>
      <c r="X6" s="2">
        <f t="shared" si="0"/>
        <v>-0.52130988036533987</v>
      </c>
    </row>
    <row r="7" spans="1:27" s="1" customFormat="1" x14ac:dyDescent="0.25">
      <c r="A7" s="1" t="s">
        <v>4</v>
      </c>
      <c r="C7" s="2"/>
      <c r="D7" s="2"/>
      <c r="E7" s="2">
        <v>3.26</v>
      </c>
      <c r="F7" s="2">
        <v>3.32</v>
      </c>
      <c r="G7" s="2">
        <v>3.39</v>
      </c>
      <c r="H7" s="2">
        <v>3.46</v>
      </c>
      <c r="I7" s="2">
        <v>3.52</v>
      </c>
      <c r="J7" s="2">
        <v>3.59</v>
      </c>
      <c r="K7" s="2">
        <v>3.67</v>
      </c>
      <c r="L7" s="2">
        <v>3.74</v>
      </c>
      <c r="M7" s="2">
        <v>3.81</v>
      </c>
      <c r="N7" s="2">
        <v>3.89</v>
      </c>
      <c r="O7" s="2">
        <v>3.97</v>
      </c>
      <c r="P7" s="2">
        <v>4.05</v>
      </c>
      <c r="Q7" s="2">
        <v>4.13</v>
      </c>
      <c r="R7" s="2">
        <v>3.21</v>
      </c>
      <c r="S7" s="2">
        <v>4.3</v>
      </c>
      <c r="T7" s="2">
        <v>4.38</v>
      </c>
      <c r="U7" s="2">
        <v>4.47</v>
      </c>
      <c r="V7" s="2">
        <v>4.5599999999999996</v>
      </c>
      <c r="W7" s="2">
        <v>4.6500000000000004</v>
      </c>
      <c r="X7" s="2">
        <v>4.74</v>
      </c>
    </row>
    <row r="8" spans="1:27" s="1" customFormat="1" x14ac:dyDescent="0.25">
      <c r="A8" s="1" t="s">
        <v>5</v>
      </c>
      <c r="B8" s="5">
        <f>SUM(C8:X8)</f>
        <v>-53.224137786824748</v>
      </c>
      <c r="C8" s="5">
        <f>C6/(1+$C$2)^C4</f>
        <v>-15.737</v>
      </c>
      <c r="D8" s="5">
        <f>D6/(1+$C$2)^D4</f>
        <v>-15.736893203883495</v>
      </c>
      <c r="E8" s="5">
        <f>E6/(1+$C$2)^E4</f>
        <v>-15.928928268451314</v>
      </c>
      <c r="F8" s="5">
        <f t="shared" ref="F8:X8" si="1">F6/(1+$C$2)^F4</f>
        <v>-0.33402670566390325</v>
      </c>
      <c r="G8" s="5">
        <f t="shared" si="1"/>
        <v>-0.33078372793901101</v>
      </c>
      <c r="H8" s="5">
        <f t="shared" si="1"/>
        <v>-0.32757223543474878</v>
      </c>
      <c r="I8" s="5">
        <f t="shared" si="1"/>
        <v>-0.32439192246936288</v>
      </c>
      <c r="J8" s="5">
        <f t="shared" si="1"/>
        <v>-0.32124248632888364</v>
      </c>
      <c r="K8" s="5">
        <f t="shared" si="1"/>
        <v>-0.318123627238312</v>
      </c>
      <c r="L8" s="5">
        <f t="shared" si="1"/>
        <v>-0.31503504833308571</v>
      </c>
      <c r="M8" s="5">
        <f t="shared" si="1"/>
        <v>-0.31197645563082277</v>
      </c>
      <c r="N8" s="5">
        <f t="shared" si="1"/>
        <v>-0.30894755800333901</v>
      </c>
      <c r="O8" s="5">
        <f t="shared" si="1"/>
        <v>-0.30594806714893774</v>
      </c>
      <c r="P8" s="5">
        <f t="shared" si="1"/>
        <v>-0.30297769756496745</v>
      </c>
      <c r="Q8" s="5">
        <f t="shared" si="1"/>
        <v>-0.30003616652064735</v>
      </c>
      <c r="R8" s="5">
        <f t="shared" si="1"/>
        <v>-0.29712319403015564</v>
      </c>
      <c r="S8" s="5">
        <f t="shared" si="1"/>
        <v>-0.29423850282597941</v>
      </c>
      <c r="T8" s="5">
        <f t="shared" si="1"/>
        <v>-0.2913818183325233</v>
      </c>
      <c r="U8" s="5">
        <f t="shared" si="1"/>
        <v>-0.28855286863997454</v>
      </c>
      <c r="V8" s="5">
        <f t="shared" si="1"/>
        <v>-0.28575138447842141</v>
      </c>
      <c r="W8" s="5">
        <f t="shared" si="1"/>
        <v>-0.28297709919222314</v>
      </c>
      <c r="X8" s="5">
        <f t="shared" si="1"/>
        <v>-0.2802297487146288</v>
      </c>
    </row>
    <row r="9" spans="1:27" s="1" customFormat="1" x14ac:dyDescent="0.25">
      <c r="A9" s="1" t="s">
        <v>6</v>
      </c>
      <c r="B9" s="5">
        <f>SUM(C9:X9)</f>
        <v>55.394868934146047</v>
      </c>
      <c r="E9" s="5">
        <f>E7/(1+$C$2)^E4</f>
        <v>3.0728626637760392</v>
      </c>
      <c r="F9" s="5">
        <f>F7/(1+$C$2)^F4</f>
        <v>3.0382703090524896</v>
      </c>
      <c r="G9" s="5">
        <f t="shared" ref="G9:X9" si="2">G7/(1+$C$2)^G4</f>
        <v>3.0119710924341856</v>
      </c>
      <c r="H9" s="5">
        <f t="shared" si="2"/>
        <v>2.9846263939692079</v>
      </c>
      <c r="I9" s="5">
        <f t="shared" si="2"/>
        <v>2.9479445835264637</v>
      </c>
      <c r="J9" s="5">
        <f t="shared" si="2"/>
        <v>2.9189985257226398</v>
      </c>
      <c r="K9" s="5">
        <f t="shared" si="2"/>
        <v>2.8971318899321443</v>
      </c>
      <c r="L9" s="5">
        <f t="shared" si="2"/>
        <v>2.8663985789651649</v>
      </c>
      <c r="M9" s="5">
        <f t="shared" si="2"/>
        <v>2.8349978157565232</v>
      </c>
      <c r="N9" s="5">
        <f t="shared" si="2"/>
        <v>2.8102187659691853</v>
      </c>
      <c r="O9" s="5">
        <f t="shared" si="2"/>
        <v>2.7844781243661036</v>
      </c>
      <c r="P9" s="5">
        <f t="shared" si="2"/>
        <v>2.7578529269723706</v>
      </c>
      <c r="Q9" s="5">
        <f t="shared" si="2"/>
        <v>2.7304165380308976</v>
      </c>
      <c r="R9" s="5">
        <f t="shared" si="2"/>
        <v>2.0603768511434639</v>
      </c>
      <c r="S9" s="5">
        <f t="shared" si="2"/>
        <v>2.6796178386464917</v>
      </c>
      <c r="T9" s="5">
        <f t="shared" si="2"/>
        <v>2.6499720328000977</v>
      </c>
      <c r="U9" s="5">
        <f t="shared" si="2"/>
        <v>2.6256538960447835</v>
      </c>
      <c r="V9" s="5">
        <f t="shared" si="2"/>
        <v>2.6005042822623778</v>
      </c>
      <c r="W9" s="5">
        <f t="shared" si="2"/>
        <v>2.5745922569664579</v>
      </c>
      <c r="X9" s="5">
        <f t="shared" si="2"/>
        <v>2.5479835678089593</v>
      </c>
    </row>
    <row r="10" spans="1:27" s="1" customFormat="1" x14ac:dyDescent="0.25">
      <c r="A10" s="1" t="s">
        <v>7</v>
      </c>
      <c r="B10" s="5">
        <f>SUM(B8:B9)</f>
        <v>2.1707311473212982</v>
      </c>
    </row>
    <row r="12" spans="1:27" x14ac:dyDescent="0.25">
      <c r="A12" t="s">
        <v>8</v>
      </c>
    </row>
    <row r="13" spans="1:27" x14ac:dyDescent="0.25">
      <c r="A13" s="1" t="s">
        <v>3</v>
      </c>
      <c r="B13" s="6"/>
      <c r="C13" s="6">
        <v>-7.8689999999999998</v>
      </c>
      <c r="D13" s="6">
        <v>-8.1050000000000004</v>
      </c>
      <c r="E13" s="6">
        <v>-8.2669999999999995</v>
      </c>
      <c r="F13" s="6">
        <v>-8.4320000000000004</v>
      </c>
      <c r="G13" s="6">
        <v>-8.6010000000000009</v>
      </c>
      <c r="H13" s="6">
        <f>-8.773-0.365</f>
        <v>-9.1379999999999999</v>
      </c>
      <c r="I13" s="6">
        <v>-0.36499999999999999</v>
      </c>
      <c r="J13" s="6">
        <f>I13*1.02</f>
        <v>-0.37230000000000002</v>
      </c>
      <c r="K13" s="6">
        <f t="shared" ref="K13:AA13" si="3">J13*1.02</f>
        <v>-0.37974600000000003</v>
      </c>
      <c r="L13" s="6">
        <f t="shared" si="3"/>
        <v>-0.38734092000000003</v>
      </c>
      <c r="M13" s="6">
        <f t="shared" si="3"/>
        <v>-0.39508773840000005</v>
      </c>
      <c r="N13" s="6">
        <f t="shared" si="3"/>
        <v>-0.40298949316800009</v>
      </c>
      <c r="O13" s="6">
        <f t="shared" si="3"/>
        <v>-0.41104928303136012</v>
      </c>
      <c r="P13" s="6">
        <f t="shared" si="3"/>
        <v>-0.41927026869198736</v>
      </c>
      <c r="Q13" s="6">
        <f t="shared" si="3"/>
        <v>-0.42765567406582711</v>
      </c>
      <c r="R13" s="6">
        <f t="shared" si="3"/>
        <v>-0.43620878754714365</v>
      </c>
      <c r="S13" s="6">
        <f t="shared" si="3"/>
        <v>-0.44493296329808651</v>
      </c>
      <c r="T13" s="6">
        <f t="shared" si="3"/>
        <v>-0.45383162256404824</v>
      </c>
      <c r="U13" s="6">
        <f t="shared" si="3"/>
        <v>-0.46290825501532923</v>
      </c>
      <c r="V13" s="6">
        <f t="shared" si="3"/>
        <v>-0.47216642011563581</v>
      </c>
      <c r="W13" s="6">
        <f t="shared" si="3"/>
        <v>-0.48160974851794852</v>
      </c>
      <c r="X13" s="6">
        <f t="shared" si="3"/>
        <v>-0.49124194348830752</v>
      </c>
      <c r="Y13" s="6">
        <f t="shared" si="3"/>
        <v>-0.50106678235807367</v>
      </c>
      <c r="Z13" s="6">
        <f t="shared" si="3"/>
        <v>-0.51108811800523513</v>
      </c>
      <c r="AA13" s="6">
        <f t="shared" si="3"/>
        <v>-0.52130988036533987</v>
      </c>
    </row>
    <row r="14" spans="1:27" x14ac:dyDescent="0.25">
      <c r="A14" s="1" t="s">
        <v>4</v>
      </c>
      <c r="B14" s="6"/>
      <c r="C14" s="6"/>
      <c r="D14" s="6"/>
      <c r="E14" s="6"/>
      <c r="F14" s="6"/>
      <c r="G14" s="6"/>
      <c r="H14" s="2">
        <v>3.26</v>
      </c>
      <c r="I14" s="2">
        <v>3.32</v>
      </c>
      <c r="J14" s="2">
        <v>3.39</v>
      </c>
      <c r="K14" s="2">
        <v>3.46</v>
      </c>
      <c r="L14" s="2">
        <v>3.52</v>
      </c>
      <c r="M14" s="2">
        <v>3.59</v>
      </c>
      <c r="N14" s="2">
        <v>3.67</v>
      </c>
      <c r="O14" s="2">
        <v>3.74</v>
      </c>
      <c r="P14" s="2">
        <v>3.81</v>
      </c>
      <c r="Q14" s="2">
        <v>3.89</v>
      </c>
      <c r="R14" s="2">
        <v>3.97</v>
      </c>
      <c r="S14" s="2">
        <v>4.05</v>
      </c>
      <c r="T14" s="2">
        <v>4.13</v>
      </c>
      <c r="U14" s="2">
        <v>3.21</v>
      </c>
      <c r="V14" s="2">
        <v>4.3</v>
      </c>
      <c r="W14" s="2">
        <v>4.38</v>
      </c>
      <c r="X14" s="2">
        <v>4.47</v>
      </c>
      <c r="Y14" s="2">
        <v>4.5599999999999996</v>
      </c>
      <c r="Z14" s="2">
        <v>4.6500000000000004</v>
      </c>
      <c r="AA14" s="2">
        <v>4.74</v>
      </c>
    </row>
    <row r="15" spans="1:27" x14ac:dyDescent="0.25">
      <c r="A15" s="1" t="s">
        <v>5</v>
      </c>
      <c r="B15" s="5">
        <f>SUM(C15:AA15)</f>
        <v>-52.098572133796793</v>
      </c>
      <c r="C15" s="5">
        <f>C13/(1+$C$2)^C4</f>
        <v>-7.8689999999999998</v>
      </c>
      <c r="D15" s="5">
        <f t="shared" ref="D15:G15" si="4">D13/(1+$C$2)^D4</f>
        <v>-7.8689320388349513</v>
      </c>
      <c r="E15" s="5">
        <f t="shared" si="4"/>
        <v>-7.7924403808087472</v>
      </c>
      <c r="F15" s="5">
        <f t="shared" si="4"/>
        <v>-7.7164744716658422</v>
      </c>
      <c r="G15" s="5">
        <f t="shared" si="4"/>
        <v>-7.6418770991228415</v>
      </c>
      <c r="H15" s="5">
        <f>H13/(1+$C$2)^H4</f>
        <v>-7.8825190717024913</v>
      </c>
      <c r="I15" s="5">
        <f t="shared" ref="I15:AA15" si="5">I13/(1+$C$2)^I4</f>
        <v>-0.30568175368953387</v>
      </c>
      <c r="J15" s="5">
        <f t="shared" si="5"/>
        <v>-0.30271396967313063</v>
      </c>
      <c r="K15" s="5">
        <f t="shared" si="5"/>
        <v>-0.29977499909377986</v>
      </c>
      <c r="L15" s="5">
        <f t="shared" si="5"/>
        <v>-0.29686456220937424</v>
      </c>
      <c r="M15" s="5">
        <f t="shared" si="5"/>
        <v>-0.29398238199374926</v>
      </c>
      <c r="N15" s="5">
        <f t="shared" si="5"/>
        <v>-0.29112818411031482</v>
      </c>
      <c r="O15" s="5">
        <f t="shared" si="5"/>
        <v>-0.28830169688594293</v>
      </c>
      <c r="P15" s="5">
        <f t="shared" si="5"/>
        <v>-0.28550265128510854</v>
      </c>
      <c r="Q15" s="5">
        <f t="shared" si="5"/>
        <v>-0.28273078088428222</v>
      </c>
      <c r="R15" s="5">
        <f t="shared" si="5"/>
        <v>-0.27998582184657073</v>
      </c>
      <c r="S15" s="5">
        <f t="shared" si="5"/>
        <v>-0.27726751289660406</v>
      </c>
      <c r="T15" s="5">
        <f t="shared" si="5"/>
        <v>-0.27457559529566616</v>
      </c>
      <c r="U15" s="5">
        <f t="shared" si="5"/>
        <v>-0.27190981281706744</v>
      </c>
      <c r="V15" s="5">
        <f t="shared" si="5"/>
        <v>-0.26926991172175613</v>
      </c>
      <c r="W15" s="5">
        <f t="shared" si="5"/>
        <v>-0.26665564073416625</v>
      </c>
      <c r="X15" s="5">
        <f t="shared" si="5"/>
        <v>-0.26406675101830063</v>
      </c>
      <c r="Y15" s="5">
        <f t="shared" si="5"/>
        <v>-0.26150299615404526</v>
      </c>
      <c r="Z15" s="5">
        <f t="shared" si="5"/>
        <v>-0.25896413211371472</v>
      </c>
      <c r="AA15" s="5">
        <f t="shared" si="5"/>
        <v>-0.25644991723882432</v>
      </c>
    </row>
    <row r="16" spans="1:27" x14ac:dyDescent="0.25">
      <c r="A16" s="1" t="s">
        <v>6</v>
      </c>
      <c r="B16" s="5">
        <f>SUM(C16:AA16)</f>
        <v>50.694152276045209</v>
      </c>
      <c r="C16" s="6"/>
      <c r="D16" s="6"/>
      <c r="E16" s="6"/>
      <c r="F16" s="6"/>
      <c r="G16" s="6"/>
      <c r="H16" s="5">
        <f>H14/(1+$C$2)^H4</f>
        <v>2.8121046370923746</v>
      </c>
      <c r="I16" s="5">
        <f t="shared" ref="I16:Z16" si="6">I14/(1+$C$2)^I4</f>
        <v>2.7804477321897325</v>
      </c>
      <c r="J16" s="5">
        <f t="shared" si="6"/>
        <v>2.7563802234539692</v>
      </c>
      <c r="K16" s="5">
        <f t="shared" si="6"/>
        <v>2.731355950726218</v>
      </c>
      <c r="L16" s="5">
        <f t="shared" si="6"/>
        <v>2.6977868978495669</v>
      </c>
      <c r="M16" s="5">
        <f t="shared" si="6"/>
        <v>2.6712971544792432</v>
      </c>
      <c r="N16" s="5">
        <f t="shared" si="6"/>
        <v>2.6512860851174578</v>
      </c>
      <c r="O16" s="5">
        <f t="shared" si="6"/>
        <v>2.6231607519217199</v>
      </c>
      <c r="P16" s="5">
        <f t="shared" si="6"/>
        <v>2.5944246053740079</v>
      </c>
      <c r="Q16" s="5">
        <f t="shared" si="6"/>
        <v>2.571748264634429</v>
      </c>
      <c r="R16" s="5">
        <f t="shared" si="6"/>
        <v>2.5481919311649692</v>
      </c>
      <c r="S16" s="5">
        <f t="shared" si="6"/>
        <v>2.5238261038414631</v>
      </c>
      <c r="T16" s="5">
        <f t="shared" si="6"/>
        <v>2.4987179213389052</v>
      </c>
      <c r="U16" s="5">
        <f t="shared" si="6"/>
        <v>1.8855366904482675</v>
      </c>
      <c r="V16" s="5">
        <f t="shared" si="6"/>
        <v>2.4522299152912774</v>
      </c>
      <c r="W16" s="5">
        <f t="shared" si="6"/>
        <v>2.4250998033361473</v>
      </c>
      <c r="X16" s="5">
        <f t="shared" si="6"/>
        <v>2.402845263313512</v>
      </c>
      <c r="Y16" s="5">
        <f t="shared" si="6"/>
        <v>2.37982980402459</v>
      </c>
      <c r="Z16" s="5">
        <f t="shared" si="6"/>
        <v>2.3561166301980805</v>
      </c>
      <c r="AA16" s="5">
        <f>AA14/(1+$C$2)^AA4</f>
        <v>2.3317659102492749</v>
      </c>
    </row>
    <row r="17" spans="1:27" x14ac:dyDescent="0.25">
      <c r="A17" s="1" t="s">
        <v>7</v>
      </c>
      <c r="B17" s="6">
        <f>SUM(B15:B16)</f>
        <v>-1.4044198577515843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9" spans="1:27" x14ac:dyDescent="0.25">
      <c r="A19" t="s">
        <v>9</v>
      </c>
    </row>
    <row r="20" spans="1:27" x14ac:dyDescent="0.25">
      <c r="A20" s="1" t="s">
        <v>3</v>
      </c>
      <c r="B20" s="6"/>
      <c r="C20" s="6">
        <v>-7.8689999999999998</v>
      </c>
      <c r="D20" s="6">
        <v>-8.1050000000000004</v>
      </c>
      <c r="E20" s="6">
        <v>-8.2669999999999995</v>
      </c>
      <c r="F20" s="6">
        <v>-8.4320000000000004</v>
      </c>
      <c r="G20" s="6">
        <v>-8.6010000000000009</v>
      </c>
      <c r="H20" s="6">
        <f>-8.773-0.365</f>
        <v>-9.1379999999999999</v>
      </c>
      <c r="I20" s="6">
        <v>-0.36499999999999999</v>
      </c>
      <c r="J20" s="6">
        <f>I20*1.02</f>
        <v>-0.37230000000000002</v>
      </c>
      <c r="K20" s="6">
        <f t="shared" ref="K20" si="7">J20*1.02</f>
        <v>-0.37974600000000003</v>
      </c>
      <c r="L20" s="6">
        <f t="shared" ref="L20" si="8">K20*1.02</f>
        <v>-0.38734092000000003</v>
      </c>
      <c r="M20" s="6">
        <f t="shared" ref="M20" si="9">L20*1.02</f>
        <v>-0.39508773840000005</v>
      </c>
      <c r="N20" s="6">
        <f t="shared" ref="N20" si="10">M20*1.02</f>
        <v>-0.40298949316800009</v>
      </c>
      <c r="O20" s="6">
        <f t="shared" ref="O20" si="11">N20*1.02</f>
        <v>-0.41104928303136012</v>
      </c>
      <c r="P20" s="6">
        <f t="shared" ref="P20" si="12">O20*1.02</f>
        <v>-0.41927026869198736</v>
      </c>
      <c r="Q20" s="6">
        <f t="shared" ref="Q20" si="13">P20*1.02</f>
        <v>-0.42765567406582711</v>
      </c>
      <c r="R20" s="6">
        <f t="shared" ref="R20" si="14">Q20*1.02</f>
        <v>-0.43620878754714365</v>
      </c>
      <c r="S20" s="6">
        <f t="shared" ref="S20" si="15">R20*1.02</f>
        <v>-0.44493296329808651</v>
      </c>
      <c r="T20" s="6">
        <f t="shared" ref="T20" si="16">S20*1.02</f>
        <v>-0.45383162256404824</v>
      </c>
      <c r="U20" s="6">
        <f t="shared" ref="U20" si="17">T20*1.02</f>
        <v>-0.46290825501532923</v>
      </c>
      <c r="V20" s="6">
        <f t="shared" ref="V20" si="18">U20*1.02</f>
        <v>-0.47216642011563581</v>
      </c>
      <c r="W20" s="6">
        <f t="shared" ref="W20" si="19">V20*1.02</f>
        <v>-0.48160974851794852</v>
      </c>
      <c r="X20" s="6">
        <f t="shared" ref="X20" si="20">W20*1.02</f>
        <v>-0.49124194348830752</v>
      </c>
      <c r="Y20" s="6">
        <f t="shared" ref="Y20" si="21">X20*1.02</f>
        <v>-0.50106678235807367</v>
      </c>
      <c r="Z20" s="6">
        <f t="shared" ref="Z20" si="22">Y20*1.02</f>
        <v>-0.51108811800523513</v>
      </c>
      <c r="AA20" s="6">
        <f t="shared" ref="AA20" si="23">Z20*1.02</f>
        <v>-0.52130988036533987</v>
      </c>
    </row>
    <row r="21" spans="1:27" x14ac:dyDescent="0.25">
      <c r="A21" s="1" t="s">
        <v>4</v>
      </c>
      <c r="B21" s="6"/>
      <c r="C21" s="6"/>
      <c r="D21" s="6"/>
      <c r="E21" s="6">
        <f>H21*0.4</f>
        <v>1.304</v>
      </c>
      <c r="F21" s="6">
        <f>H21*0.6</f>
        <v>1.9559999999999997</v>
      </c>
      <c r="G21" s="6">
        <f>H21*0.8</f>
        <v>2.6080000000000001</v>
      </c>
      <c r="H21" s="2">
        <v>3.26</v>
      </c>
      <c r="I21" s="2">
        <v>3.32</v>
      </c>
      <c r="J21" s="2">
        <v>3.39</v>
      </c>
      <c r="K21" s="2">
        <v>3.46</v>
      </c>
      <c r="L21" s="2">
        <v>3.52</v>
      </c>
      <c r="M21" s="2">
        <v>3.59</v>
      </c>
      <c r="N21" s="2">
        <v>3.67</v>
      </c>
      <c r="O21" s="2">
        <v>3.74</v>
      </c>
      <c r="P21" s="2">
        <v>3.81</v>
      </c>
      <c r="Q21" s="2">
        <v>3.89</v>
      </c>
      <c r="R21" s="2">
        <v>3.97</v>
      </c>
      <c r="S21" s="2">
        <v>4.05</v>
      </c>
      <c r="T21" s="2">
        <v>4.13</v>
      </c>
      <c r="U21" s="2">
        <v>3.21</v>
      </c>
      <c r="V21" s="2">
        <v>4.3</v>
      </c>
      <c r="W21" s="2">
        <v>4.38</v>
      </c>
      <c r="X21" s="2">
        <v>4.47</v>
      </c>
      <c r="Y21" s="26">
        <f>Y26*Y29</f>
        <v>3.6475200000000001</v>
      </c>
      <c r="Z21" s="26">
        <f t="shared" ref="Z21:AA21" si="24">Z26*Z29</f>
        <v>2.7903528</v>
      </c>
      <c r="AA21" s="26">
        <f t="shared" si="24"/>
        <v>1.8974399040000003</v>
      </c>
    </row>
    <row r="22" spans="1:27" x14ac:dyDescent="0.25">
      <c r="A22" s="1" t="s">
        <v>5</v>
      </c>
      <c r="B22" s="5">
        <f>SUM(C22:AA22)</f>
        <v>-52.098572133796793</v>
      </c>
      <c r="C22" s="5">
        <f>C20/(1+$C$2)^C4</f>
        <v>-7.8689999999999998</v>
      </c>
      <c r="D22" s="5">
        <f t="shared" ref="D22:AA22" si="25">D20/(1+$C$2)^D4</f>
        <v>-7.8689320388349513</v>
      </c>
      <c r="E22" s="5">
        <f t="shared" si="25"/>
        <v>-7.7924403808087472</v>
      </c>
      <c r="F22" s="5">
        <f t="shared" si="25"/>
        <v>-7.7164744716658422</v>
      </c>
      <c r="G22" s="5">
        <f t="shared" si="25"/>
        <v>-7.6418770991228415</v>
      </c>
      <c r="H22" s="5">
        <f t="shared" si="25"/>
        <v>-7.8825190717024913</v>
      </c>
      <c r="I22" s="5">
        <f t="shared" si="25"/>
        <v>-0.30568175368953387</v>
      </c>
      <c r="J22" s="5">
        <f t="shared" si="25"/>
        <v>-0.30271396967313063</v>
      </c>
      <c r="K22" s="5">
        <f t="shared" si="25"/>
        <v>-0.29977499909377986</v>
      </c>
      <c r="L22" s="5">
        <f t="shared" si="25"/>
        <v>-0.29686456220937424</v>
      </c>
      <c r="M22" s="5">
        <f t="shared" si="25"/>
        <v>-0.29398238199374926</v>
      </c>
      <c r="N22" s="5">
        <f t="shared" si="25"/>
        <v>-0.29112818411031482</v>
      </c>
      <c r="O22" s="5">
        <f t="shared" si="25"/>
        <v>-0.28830169688594293</v>
      </c>
      <c r="P22" s="5">
        <f t="shared" si="25"/>
        <v>-0.28550265128510854</v>
      </c>
      <c r="Q22" s="5">
        <f t="shared" si="25"/>
        <v>-0.28273078088428222</v>
      </c>
      <c r="R22" s="5">
        <f t="shared" si="25"/>
        <v>-0.27998582184657073</v>
      </c>
      <c r="S22" s="5">
        <f t="shared" si="25"/>
        <v>-0.27726751289660406</v>
      </c>
      <c r="T22" s="5">
        <f t="shared" si="25"/>
        <v>-0.27457559529566616</v>
      </c>
      <c r="U22" s="5">
        <f t="shared" si="25"/>
        <v>-0.27190981281706744</v>
      </c>
      <c r="V22" s="5">
        <f t="shared" si="25"/>
        <v>-0.26926991172175613</v>
      </c>
      <c r="W22" s="5">
        <f t="shared" si="25"/>
        <v>-0.26665564073416625</v>
      </c>
      <c r="X22" s="5">
        <f t="shared" si="25"/>
        <v>-0.26406675101830063</v>
      </c>
      <c r="Y22" s="5">
        <f t="shared" si="25"/>
        <v>-0.26150299615404526</v>
      </c>
      <c r="Z22" s="5">
        <f t="shared" si="25"/>
        <v>-0.25896413211371472</v>
      </c>
      <c r="AA22" s="5">
        <f t="shared" si="25"/>
        <v>-0.25644991723882432</v>
      </c>
    </row>
    <row r="23" spans="1:27" x14ac:dyDescent="0.25">
      <c r="A23" s="1" t="s">
        <v>6</v>
      </c>
      <c r="B23" s="5">
        <f>SUM(C23:AA23)</f>
        <v>53.213653078983924</v>
      </c>
      <c r="C23" s="6"/>
      <c r="D23" s="6"/>
      <c r="E23" s="5">
        <f>E21/(1+$C$2)^E4</f>
        <v>1.2291450655104157</v>
      </c>
      <c r="F23" s="5">
        <f>F21/(1+$C$2)^F4</f>
        <v>1.7900170856947799</v>
      </c>
      <c r="G23" s="5">
        <f t="shared" ref="G23:AA23" si="26">G21/(1+$C$2)^G4</f>
        <v>2.3171742209641168</v>
      </c>
      <c r="H23" s="5">
        <f t="shared" si="26"/>
        <v>2.8121046370923746</v>
      </c>
      <c r="I23" s="5">
        <f t="shared" si="26"/>
        <v>2.7804477321897325</v>
      </c>
      <c r="J23" s="5">
        <f t="shared" si="26"/>
        <v>2.7563802234539692</v>
      </c>
      <c r="K23" s="5">
        <f t="shared" si="26"/>
        <v>2.731355950726218</v>
      </c>
      <c r="L23" s="5">
        <f t="shared" si="26"/>
        <v>2.6977868978495669</v>
      </c>
      <c r="M23" s="5">
        <f t="shared" si="26"/>
        <v>2.6712971544792432</v>
      </c>
      <c r="N23" s="5">
        <f t="shared" si="26"/>
        <v>2.6512860851174578</v>
      </c>
      <c r="O23" s="5">
        <f t="shared" si="26"/>
        <v>2.6231607519217199</v>
      </c>
      <c r="P23" s="5">
        <f t="shared" si="26"/>
        <v>2.5944246053740079</v>
      </c>
      <c r="Q23" s="5">
        <f t="shared" si="26"/>
        <v>2.571748264634429</v>
      </c>
      <c r="R23" s="5">
        <f t="shared" si="26"/>
        <v>2.5481919311649692</v>
      </c>
      <c r="S23" s="5">
        <f t="shared" si="26"/>
        <v>2.5238261038414631</v>
      </c>
      <c r="T23" s="5">
        <f t="shared" si="26"/>
        <v>2.4987179213389052</v>
      </c>
      <c r="U23" s="5">
        <f t="shared" si="26"/>
        <v>1.8855366904482675</v>
      </c>
      <c r="V23" s="5">
        <f t="shared" si="26"/>
        <v>2.4522299152912774</v>
      </c>
      <c r="W23" s="5">
        <f t="shared" si="26"/>
        <v>2.4250998033361473</v>
      </c>
      <c r="X23" s="5">
        <f t="shared" si="26"/>
        <v>2.402845263313512</v>
      </c>
      <c r="Y23" s="5">
        <f t="shared" si="26"/>
        <v>1.9036133348192483</v>
      </c>
      <c r="Z23" s="5">
        <f t="shared" si="26"/>
        <v>1.4138487389676941</v>
      </c>
      <c r="AA23" s="5">
        <f t="shared" si="26"/>
        <v>0.93341470145440031</v>
      </c>
    </row>
    <row r="24" spans="1:27" x14ac:dyDescent="0.25">
      <c r="A24" s="1" t="s">
        <v>7</v>
      </c>
      <c r="B24" s="6">
        <f>SUM(B22:B23)</f>
        <v>1.1150809451871311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7" x14ac:dyDescent="0.25">
      <c r="X25" s="25" t="s">
        <v>21</v>
      </c>
    </row>
    <row r="26" spans="1:27" x14ac:dyDescent="0.25">
      <c r="X26" s="23" t="s">
        <v>22</v>
      </c>
      <c r="Y26" s="27">
        <f>X21*1.02</f>
        <v>4.5594000000000001</v>
      </c>
      <c r="Z26" s="27">
        <f>Y26*1.02</f>
        <v>4.6505879999999999</v>
      </c>
      <c r="AA26" s="27">
        <f>Z26*1.02</f>
        <v>4.7435997600000004</v>
      </c>
    </row>
    <row r="27" spans="1:27" x14ac:dyDescent="0.25">
      <c r="A27" s="3"/>
      <c r="X27" s="23" t="s">
        <v>23</v>
      </c>
      <c r="Y27" s="1" t="s">
        <v>25</v>
      </c>
      <c r="Z27" s="1" t="s">
        <v>25</v>
      </c>
      <c r="AA27" s="1" t="s">
        <v>25</v>
      </c>
    </row>
    <row r="28" spans="1:27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X28" s="10"/>
    </row>
    <row r="29" spans="1:27" x14ac:dyDescent="0.25">
      <c r="X29" s="24" t="s">
        <v>24</v>
      </c>
      <c r="Y29" s="4">
        <v>0.8</v>
      </c>
      <c r="Z29" s="4">
        <v>0.6</v>
      </c>
      <c r="AA29" s="4">
        <v>0.4</v>
      </c>
    </row>
  </sheetData>
  <mergeCells count="1">
    <mergeCell ref="B28:Q28"/>
  </mergeCell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A692-7414-442A-8DD8-BFDA48513DE6}">
  <dimension ref="A1:AA32"/>
  <sheetViews>
    <sheetView topLeftCell="A7" workbookViewId="0">
      <selection activeCell="S30" sqref="S30"/>
    </sheetView>
  </sheetViews>
  <sheetFormatPr defaultRowHeight="15" x14ac:dyDescent="0.25"/>
  <cols>
    <col min="1" max="1" width="17" customWidth="1"/>
    <col min="2" max="2" width="15.28515625" customWidth="1"/>
  </cols>
  <sheetData>
    <row r="1" spans="1:27" x14ac:dyDescent="0.25">
      <c r="A1" t="s">
        <v>0</v>
      </c>
    </row>
    <row r="2" spans="1:27" x14ac:dyDescent="0.25">
      <c r="B2" t="s">
        <v>2</v>
      </c>
      <c r="C2" s="4">
        <v>0.03</v>
      </c>
    </row>
    <row r="3" spans="1:27" x14ac:dyDescent="0.25">
      <c r="B3" t="s">
        <v>10</v>
      </c>
      <c r="C3" s="4">
        <v>1</v>
      </c>
    </row>
    <row r="4" spans="1:27" x14ac:dyDescent="0.25"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  <c r="T4" s="1">
        <v>17</v>
      </c>
      <c r="U4" s="1">
        <v>18</v>
      </c>
      <c r="V4" s="1">
        <v>19</v>
      </c>
      <c r="W4" s="1">
        <v>20</v>
      </c>
      <c r="X4" s="1">
        <v>21</v>
      </c>
      <c r="Y4" s="1">
        <v>22</v>
      </c>
      <c r="Z4" s="1">
        <v>23</v>
      </c>
      <c r="AA4" s="1">
        <v>24</v>
      </c>
    </row>
    <row r="5" spans="1:27" s="1" customFormat="1" x14ac:dyDescent="0.25">
      <c r="A5" t="s">
        <v>1</v>
      </c>
      <c r="C5" s="3">
        <v>2023</v>
      </c>
      <c r="D5" s="3">
        <v>2024</v>
      </c>
      <c r="E5" s="3">
        <v>2025</v>
      </c>
      <c r="F5" s="3">
        <v>2026</v>
      </c>
      <c r="G5" s="3">
        <v>2027</v>
      </c>
      <c r="H5" s="3">
        <v>2028</v>
      </c>
      <c r="I5" s="3">
        <v>2029</v>
      </c>
      <c r="J5" s="3">
        <v>2030</v>
      </c>
      <c r="K5" s="3">
        <v>2031</v>
      </c>
      <c r="L5" s="3">
        <v>2032</v>
      </c>
      <c r="M5" s="3">
        <v>2033</v>
      </c>
      <c r="N5" s="3">
        <v>2034</v>
      </c>
      <c r="O5" s="3">
        <v>2035</v>
      </c>
      <c r="P5" s="3">
        <v>2036</v>
      </c>
      <c r="Q5" s="3">
        <v>2037</v>
      </c>
      <c r="R5" s="3">
        <v>2038</v>
      </c>
      <c r="S5" s="3">
        <v>2039</v>
      </c>
      <c r="T5" s="3">
        <v>2040</v>
      </c>
      <c r="U5" s="3">
        <v>2041</v>
      </c>
      <c r="V5" s="3">
        <v>2042</v>
      </c>
      <c r="W5" s="3">
        <v>2043</v>
      </c>
      <c r="X5" s="3">
        <v>2044</v>
      </c>
      <c r="Y5" s="3">
        <v>2045</v>
      </c>
      <c r="Z5" s="3">
        <v>2046</v>
      </c>
      <c r="AA5" s="3">
        <v>2047</v>
      </c>
    </row>
    <row r="6" spans="1:27" s="1" customFormat="1" x14ac:dyDescent="0.25">
      <c r="A6" s="1" t="s">
        <v>3</v>
      </c>
      <c r="C6" s="2">
        <v>-15.737</v>
      </c>
      <c r="D6" s="2">
        <v>-16.209</v>
      </c>
      <c r="E6" s="2">
        <f>-16.534-0.365</f>
        <v>-16.898999999999997</v>
      </c>
      <c r="F6" s="2">
        <v>-0.36499999999999999</v>
      </c>
      <c r="G6" s="2">
        <f>F6*1.02</f>
        <v>-0.37230000000000002</v>
      </c>
      <c r="H6" s="2">
        <f t="shared" ref="H6:X6" si="0">G6*1.02</f>
        <v>-0.37974600000000003</v>
      </c>
      <c r="I6" s="2">
        <f t="shared" si="0"/>
        <v>-0.38734092000000003</v>
      </c>
      <c r="J6" s="2">
        <f t="shared" si="0"/>
        <v>-0.39508773840000005</v>
      </c>
      <c r="K6" s="2">
        <f t="shared" si="0"/>
        <v>-0.40298949316800009</v>
      </c>
      <c r="L6" s="2">
        <f t="shared" si="0"/>
        <v>-0.41104928303136012</v>
      </c>
      <c r="M6" s="2">
        <f t="shared" si="0"/>
        <v>-0.41927026869198736</v>
      </c>
      <c r="N6" s="2">
        <f t="shared" si="0"/>
        <v>-0.42765567406582711</v>
      </c>
      <c r="O6" s="2">
        <f t="shared" si="0"/>
        <v>-0.43620878754714365</v>
      </c>
      <c r="P6" s="2">
        <f t="shared" si="0"/>
        <v>-0.44493296329808651</v>
      </c>
      <c r="Q6" s="2">
        <f t="shared" si="0"/>
        <v>-0.45383162256404824</v>
      </c>
      <c r="R6" s="2">
        <f t="shared" si="0"/>
        <v>-0.46290825501532923</v>
      </c>
      <c r="S6" s="2">
        <f t="shared" si="0"/>
        <v>-0.47216642011563581</v>
      </c>
      <c r="T6" s="2">
        <f t="shared" si="0"/>
        <v>-0.48160974851794852</v>
      </c>
      <c r="U6" s="2">
        <f t="shared" si="0"/>
        <v>-0.49124194348830752</v>
      </c>
      <c r="V6" s="2">
        <f t="shared" si="0"/>
        <v>-0.50106678235807367</v>
      </c>
      <c r="W6" s="2">
        <f t="shared" si="0"/>
        <v>-0.51108811800523513</v>
      </c>
      <c r="X6" s="2">
        <f t="shared" si="0"/>
        <v>-0.52130988036533987</v>
      </c>
    </row>
    <row r="7" spans="1:27" s="1" customFormat="1" x14ac:dyDescent="0.25">
      <c r="A7" s="1" t="s">
        <v>4</v>
      </c>
      <c r="C7" s="2"/>
      <c r="D7" s="2"/>
      <c r="E7" s="2">
        <v>3.26</v>
      </c>
      <c r="F7" s="2">
        <v>3.32</v>
      </c>
      <c r="G7" s="2">
        <v>3.39</v>
      </c>
      <c r="H7" s="2">
        <v>3.46</v>
      </c>
      <c r="I7" s="2">
        <v>3.52</v>
      </c>
      <c r="J7" s="2">
        <v>3.59</v>
      </c>
      <c r="K7" s="2">
        <v>3.67</v>
      </c>
      <c r="L7" s="2">
        <v>3.74</v>
      </c>
      <c r="M7" s="2">
        <v>3.81</v>
      </c>
      <c r="N7" s="2">
        <v>3.89</v>
      </c>
      <c r="O7" s="2">
        <v>3.97</v>
      </c>
      <c r="P7" s="2">
        <v>4.05</v>
      </c>
      <c r="Q7" s="2">
        <v>4.13</v>
      </c>
      <c r="R7" s="2">
        <v>3.21</v>
      </c>
      <c r="S7" s="2">
        <v>4.3</v>
      </c>
      <c r="T7" s="2">
        <v>4.38</v>
      </c>
      <c r="U7" s="2">
        <v>4.47</v>
      </c>
      <c r="V7" s="2">
        <v>4.5599999999999996</v>
      </c>
      <c r="W7" s="2">
        <v>4.6500000000000004</v>
      </c>
      <c r="X7" s="2">
        <v>4.74</v>
      </c>
    </row>
    <row r="8" spans="1:27" s="1" customFormat="1" x14ac:dyDescent="0.25">
      <c r="A8" s="1" t="s">
        <v>11</v>
      </c>
      <c r="C8" s="2"/>
      <c r="D8" s="2"/>
      <c r="E8" s="2">
        <f>E7*$C$3</f>
        <v>3.26</v>
      </c>
      <c r="F8" s="2">
        <f t="shared" ref="F8:X8" si="1">F7*$C$3</f>
        <v>3.32</v>
      </c>
      <c r="G8" s="2">
        <f t="shared" si="1"/>
        <v>3.39</v>
      </c>
      <c r="H8" s="2">
        <f t="shared" si="1"/>
        <v>3.46</v>
      </c>
      <c r="I8" s="2">
        <f t="shared" si="1"/>
        <v>3.52</v>
      </c>
      <c r="J8" s="2">
        <f t="shared" si="1"/>
        <v>3.59</v>
      </c>
      <c r="K8" s="2">
        <f t="shared" si="1"/>
        <v>3.67</v>
      </c>
      <c r="L8" s="2">
        <f t="shared" si="1"/>
        <v>3.74</v>
      </c>
      <c r="M8" s="2">
        <f t="shared" si="1"/>
        <v>3.81</v>
      </c>
      <c r="N8" s="2">
        <f t="shared" si="1"/>
        <v>3.89</v>
      </c>
      <c r="O8" s="2">
        <f t="shared" si="1"/>
        <v>3.97</v>
      </c>
      <c r="P8" s="2">
        <f t="shared" si="1"/>
        <v>4.05</v>
      </c>
      <c r="Q8" s="2">
        <f t="shared" si="1"/>
        <v>4.13</v>
      </c>
      <c r="R8" s="2">
        <f t="shared" si="1"/>
        <v>3.21</v>
      </c>
      <c r="S8" s="2">
        <f t="shared" si="1"/>
        <v>4.3</v>
      </c>
      <c r="T8" s="2">
        <f t="shared" si="1"/>
        <v>4.38</v>
      </c>
      <c r="U8" s="2">
        <f t="shared" si="1"/>
        <v>4.47</v>
      </c>
      <c r="V8" s="2">
        <f t="shared" si="1"/>
        <v>4.5599999999999996</v>
      </c>
      <c r="W8" s="2">
        <f t="shared" si="1"/>
        <v>4.6500000000000004</v>
      </c>
      <c r="X8" s="2">
        <f t="shared" si="1"/>
        <v>4.74</v>
      </c>
    </row>
    <row r="9" spans="1:27" s="1" customFormat="1" x14ac:dyDescent="0.25">
      <c r="A9" s="1" t="s">
        <v>5</v>
      </c>
      <c r="B9" s="5">
        <f>SUM(C9:X9)</f>
        <v>-53.224137786824748</v>
      </c>
      <c r="C9" s="5">
        <f>C6/(1+$C$2)^C4</f>
        <v>-15.737</v>
      </c>
      <c r="D9" s="5">
        <f>D6/(1+$C$2)^D4</f>
        <v>-15.736893203883495</v>
      </c>
      <c r="E9" s="5">
        <f>E6/(1+$C$2)^E4</f>
        <v>-15.928928268451314</v>
      </c>
      <c r="F9" s="5">
        <f t="shared" ref="F9:X9" si="2">F6/(1+$C$2)^F4</f>
        <v>-0.33402670566390325</v>
      </c>
      <c r="G9" s="5">
        <f t="shared" si="2"/>
        <v>-0.33078372793901101</v>
      </c>
      <c r="H9" s="5">
        <f t="shared" si="2"/>
        <v>-0.32757223543474878</v>
      </c>
      <c r="I9" s="5">
        <f t="shared" si="2"/>
        <v>-0.32439192246936288</v>
      </c>
      <c r="J9" s="5">
        <f t="shared" si="2"/>
        <v>-0.32124248632888364</v>
      </c>
      <c r="K9" s="5">
        <f t="shared" si="2"/>
        <v>-0.318123627238312</v>
      </c>
      <c r="L9" s="5">
        <f t="shared" si="2"/>
        <v>-0.31503504833308571</v>
      </c>
      <c r="M9" s="5">
        <f t="shared" si="2"/>
        <v>-0.31197645563082277</v>
      </c>
      <c r="N9" s="5">
        <f t="shared" si="2"/>
        <v>-0.30894755800333901</v>
      </c>
      <c r="O9" s="5">
        <f t="shared" si="2"/>
        <v>-0.30594806714893774</v>
      </c>
      <c r="P9" s="5">
        <f t="shared" si="2"/>
        <v>-0.30297769756496745</v>
      </c>
      <c r="Q9" s="5">
        <f t="shared" si="2"/>
        <v>-0.30003616652064735</v>
      </c>
      <c r="R9" s="5">
        <f t="shared" si="2"/>
        <v>-0.29712319403015564</v>
      </c>
      <c r="S9" s="5">
        <f t="shared" si="2"/>
        <v>-0.29423850282597941</v>
      </c>
      <c r="T9" s="5">
        <f t="shared" si="2"/>
        <v>-0.2913818183325233</v>
      </c>
      <c r="U9" s="5">
        <f t="shared" si="2"/>
        <v>-0.28855286863997454</v>
      </c>
      <c r="V9" s="5">
        <f t="shared" si="2"/>
        <v>-0.28575138447842141</v>
      </c>
      <c r="W9" s="5">
        <f t="shared" si="2"/>
        <v>-0.28297709919222314</v>
      </c>
      <c r="X9" s="5">
        <f t="shared" si="2"/>
        <v>-0.2802297487146288</v>
      </c>
    </row>
    <row r="10" spans="1:27" s="1" customFormat="1" x14ac:dyDescent="0.25">
      <c r="A10" s="1" t="s">
        <v>6</v>
      </c>
      <c r="B10" s="5">
        <f>SUM(C10:X10)</f>
        <v>55.394868934146047</v>
      </c>
      <c r="E10" s="5">
        <f>E8/(1+$C$2)^E4</f>
        <v>3.0728626637760392</v>
      </c>
      <c r="F10" s="5">
        <f t="shared" ref="F10:W10" si="3">F8/(1+$C$2)^F4</f>
        <v>3.0382703090524896</v>
      </c>
      <c r="G10" s="5">
        <f t="shared" si="3"/>
        <v>3.0119710924341856</v>
      </c>
      <c r="H10" s="5">
        <f t="shared" si="3"/>
        <v>2.9846263939692079</v>
      </c>
      <c r="I10" s="5">
        <f t="shared" si="3"/>
        <v>2.9479445835264637</v>
      </c>
      <c r="J10" s="5">
        <f t="shared" si="3"/>
        <v>2.9189985257226398</v>
      </c>
      <c r="K10" s="5">
        <f t="shared" si="3"/>
        <v>2.8971318899321443</v>
      </c>
      <c r="L10" s="5">
        <f t="shared" si="3"/>
        <v>2.8663985789651649</v>
      </c>
      <c r="M10" s="5">
        <f t="shared" si="3"/>
        <v>2.8349978157565232</v>
      </c>
      <c r="N10" s="5">
        <f t="shared" si="3"/>
        <v>2.8102187659691853</v>
      </c>
      <c r="O10" s="5">
        <f t="shared" si="3"/>
        <v>2.7844781243661036</v>
      </c>
      <c r="P10" s="5">
        <f t="shared" si="3"/>
        <v>2.7578529269723706</v>
      </c>
      <c r="Q10" s="5">
        <f t="shared" si="3"/>
        <v>2.7304165380308976</v>
      </c>
      <c r="R10" s="5">
        <f t="shared" si="3"/>
        <v>2.0603768511434639</v>
      </c>
      <c r="S10" s="5">
        <f t="shared" si="3"/>
        <v>2.6796178386464917</v>
      </c>
      <c r="T10" s="5">
        <f t="shared" si="3"/>
        <v>2.6499720328000977</v>
      </c>
      <c r="U10" s="5">
        <f t="shared" si="3"/>
        <v>2.6256538960447835</v>
      </c>
      <c r="V10" s="5">
        <f t="shared" si="3"/>
        <v>2.6005042822623778</v>
      </c>
      <c r="W10" s="5">
        <f t="shared" si="3"/>
        <v>2.5745922569664579</v>
      </c>
      <c r="X10" s="5">
        <f>X8/(1+$C$2)^X4</f>
        <v>2.5479835678089593</v>
      </c>
    </row>
    <row r="11" spans="1:27" s="1" customFormat="1" x14ac:dyDescent="0.25">
      <c r="A11" s="1" t="s">
        <v>7</v>
      </c>
      <c r="B11" s="5">
        <f>SUM(B9:B10)</f>
        <v>2.1707311473212982</v>
      </c>
    </row>
    <row r="13" spans="1:27" x14ac:dyDescent="0.25">
      <c r="A13" t="s">
        <v>8</v>
      </c>
    </row>
    <row r="14" spans="1:27" x14ac:dyDescent="0.25">
      <c r="A14" s="1" t="s">
        <v>3</v>
      </c>
      <c r="B14" s="6"/>
      <c r="C14" s="6">
        <v>-7.8689999999999998</v>
      </c>
      <c r="D14" s="6">
        <v>-8.1050000000000004</v>
      </c>
      <c r="E14" s="6">
        <v>-8.2669999999999995</v>
      </c>
      <c r="F14" s="6">
        <v>-8.4320000000000004</v>
      </c>
      <c r="G14" s="6">
        <v>-8.6010000000000009</v>
      </c>
      <c r="H14" s="6">
        <f>-8.773-0.365</f>
        <v>-9.1379999999999999</v>
      </c>
      <c r="I14" s="6">
        <v>-0.36499999999999999</v>
      </c>
      <c r="J14" s="6">
        <f>I14*1.02</f>
        <v>-0.37230000000000002</v>
      </c>
      <c r="K14" s="6">
        <f t="shared" ref="K14:AA14" si="4">J14*1.02</f>
        <v>-0.37974600000000003</v>
      </c>
      <c r="L14" s="6">
        <f t="shared" si="4"/>
        <v>-0.38734092000000003</v>
      </c>
      <c r="M14" s="6">
        <f t="shared" si="4"/>
        <v>-0.39508773840000005</v>
      </c>
      <c r="N14" s="6">
        <f t="shared" si="4"/>
        <v>-0.40298949316800009</v>
      </c>
      <c r="O14" s="6">
        <f t="shared" si="4"/>
        <v>-0.41104928303136012</v>
      </c>
      <c r="P14" s="6">
        <f t="shared" si="4"/>
        <v>-0.41927026869198736</v>
      </c>
      <c r="Q14" s="6">
        <f t="shared" si="4"/>
        <v>-0.42765567406582711</v>
      </c>
      <c r="R14" s="6">
        <f t="shared" si="4"/>
        <v>-0.43620878754714365</v>
      </c>
      <c r="S14" s="6">
        <f t="shared" si="4"/>
        <v>-0.44493296329808651</v>
      </c>
      <c r="T14" s="6">
        <f t="shared" si="4"/>
        <v>-0.45383162256404824</v>
      </c>
      <c r="U14" s="6">
        <f t="shared" si="4"/>
        <v>-0.46290825501532923</v>
      </c>
      <c r="V14" s="6">
        <f t="shared" si="4"/>
        <v>-0.47216642011563581</v>
      </c>
      <c r="W14" s="6">
        <f t="shared" si="4"/>
        <v>-0.48160974851794852</v>
      </c>
      <c r="X14" s="6">
        <f t="shared" si="4"/>
        <v>-0.49124194348830752</v>
      </c>
      <c r="Y14" s="6">
        <f t="shared" si="4"/>
        <v>-0.50106678235807367</v>
      </c>
      <c r="Z14" s="6">
        <f t="shared" si="4"/>
        <v>-0.51108811800523513</v>
      </c>
      <c r="AA14" s="6">
        <f t="shared" si="4"/>
        <v>-0.52130988036533987</v>
      </c>
    </row>
    <row r="15" spans="1:27" x14ac:dyDescent="0.25">
      <c r="A15" s="1" t="s">
        <v>4</v>
      </c>
      <c r="B15" s="6"/>
      <c r="C15" s="6"/>
      <c r="D15" s="6"/>
      <c r="E15" s="6"/>
      <c r="F15" s="6"/>
      <c r="G15" s="6"/>
      <c r="H15" s="2">
        <v>3.26</v>
      </c>
      <c r="I15" s="2">
        <v>3.32</v>
      </c>
      <c r="J15" s="2">
        <v>3.39</v>
      </c>
      <c r="K15" s="2">
        <v>3.46</v>
      </c>
      <c r="L15" s="2">
        <v>3.52</v>
      </c>
      <c r="M15" s="2">
        <v>3.59</v>
      </c>
      <c r="N15" s="2">
        <v>3.67</v>
      </c>
      <c r="O15" s="2">
        <v>3.74</v>
      </c>
      <c r="P15" s="2">
        <v>3.81</v>
      </c>
      <c r="Q15" s="2">
        <v>3.89</v>
      </c>
      <c r="R15" s="2">
        <v>3.97</v>
      </c>
      <c r="S15" s="2">
        <v>4.05</v>
      </c>
      <c r="T15" s="2">
        <v>4.13</v>
      </c>
      <c r="U15" s="2">
        <v>3.21</v>
      </c>
      <c r="V15" s="2">
        <v>4.3</v>
      </c>
      <c r="W15" s="2">
        <v>4.38</v>
      </c>
      <c r="X15" s="2">
        <v>4.47</v>
      </c>
      <c r="Y15" s="2">
        <v>4.5599999999999996</v>
      </c>
      <c r="Z15" s="2">
        <v>4.6500000000000004</v>
      </c>
      <c r="AA15" s="2">
        <v>4.74</v>
      </c>
    </row>
    <row r="16" spans="1:27" x14ac:dyDescent="0.25">
      <c r="A16" s="1" t="s">
        <v>11</v>
      </c>
      <c r="B16" s="6"/>
      <c r="C16" s="6"/>
      <c r="D16" s="6"/>
      <c r="E16" s="6"/>
      <c r="F16" s="6"/>
      <c r="G16" s="6"/>
      <c r="H16" s="2">
        <f>H15*$C$3</f>
        <v>3.26</v>
      </c>
      <c r="I16" s="2">
        <f t="shared" ref="I16:AA16" si="5">I15*$C$3</f>
        <v>3.32</v>
      </c>
      <c r="J16" s="2">
        <f t="shared" si="5"/>
        <v>3.39</v>
      </c>
      <c r="K16" s="2">
        <f t="shared" si="5"/>
        <v>3.46</v>
      </c>
      <c r="L16" s="2">
        <f t="shared" si="5"/>
        <v>3.52</v>
      </c>
      <c r="M16" s="2">
        <f t="shared" si="5"/>
        <v>3.59</v>
      </c>
      <c r="N16" s="2">
        <f t="shared" si="5"/>
        <v>3.67</v>
      </c>
      <c r="O16" s="2">
        <f t="shared" si="5"/>
        <v>3.74</v>
      </c>
      <c r="P16" s="2">
        <f t="shared" si="5"/>
        <v>3.81</v>
      </c>
      <c r="Q16" s="2">
        <f t="shared" si="5"/>
        <v>3.89</v>
      </c>
      <c r="R16" s="2">
        <f t="shared" si="5"/>
        <v>3.97</v>
      </c>
      <c r="S16" s="2">
        <f t="shared" si="5"/>
        <v>4.05</v>
      </c>
      <c r="T16" s="2">
        <f t="shared" si="5"/>
        <v>4.13</v>
      </c>
      <c r="U16" s="2">
        <f t="shared" si="5"/>
        <v>3.21</v>
      </c>
      <c r="V16" s="2">
        <f t="shared" si="5"/>
        <v>4.3</v>
      </c>
      <c r="W16" s="2">
        <f t="shared" si="5"/>
        <v>4.38</v>
      </c>
      <c r="X16" s="2">
        <f t="shared" si="5"/>
        <v>4.47</v>
      </c>
      <c r="Y16" s="2">
        <f t="shared" si="5"/>
        <v>4.5599999999999996</v>
      </c>
      <c r="Z16" s="2">
        <f t="shared" si="5"/>
        <v>4.6500000000000004</v>
      </c>
      <c r="AA16" s="2">
        <f t="shared" si="5"/>
        <v>4.74</v>
      </c>
    </row>
    <row r="17" spans="1:27" x14ac:dyDescent="0.25">
      <c r="A17" s="1" t="s">
        <v>5</v>
      </c>
      <c r="B17" s="5">
        <f>SUM(C17:AA17)</f>
        <v>-52.098572133796793</v>
      </c>
      <c r="C17" s="5">
        <f t="shared" ref="C17:AA17" si="6">C14/(1+$C$2)^C4</f>
        <v>-7.8689999999999998</v>
      </c>
      <c r="D17" s="5">
        <f t="shared" si="6"/>
        <v>-7.8689320388349513</v>
      </c>
      <c r="E17" s="5">
        <f t="shared" si="6"/>
        <v>-7.7924403808087472</v>
      </c>
      <c r="F17" s="5">
        <f t="shared" si="6"/>
        <v>-7.7164744716658422</v>
      </c>
      <c r="G17" s="5">
        <f t="shared" si="6"/>
        <v>-7.6418770991228415</v>
      </c>
      <c r="H17" s="5">
        <f t="shared" si="6"/>
        <v>-7.8825190717024913</v>
      </c>
      <c r="I17" s="5">
        <f t="shared" si="6"/>
        <v>-0.30568175368953387</v>
      </c>
      <c r="J17" s="5">
        <f t="shared" si="6"/>
        <v>-0.30271396967313063</v>
      </c>
      <c r="K17" s="5">
        <f t="shared" si="6"/>
        <v>-0.29977499909377986</v>
      </c>
      <c r="L17" s="5">
        <f t="shared" si="6"/>
        <v>-0.29686456220937424</v>
      </c>
      <c r="M17" s="5">
        <f t="shared" si="6"/>
        <v>-0.29398238199374926</v>
      </c>
      <c r="N17" s="5">
        <f t="shared" si="6"/>
        <v>-0.29112818411031482</v>
      </c>
      <c r="O17" s="5">
        <f t="shared" si="6"/>
        <v>-0.28830169688594293</v>
      </c>
      <c r="P17" s="5">
        <f t="shared" si="6"/>
        <v>-0.28550265128510854</v>
      </c>
      <c r="Q17" s="5">
        <f t="shared" si="6"/>
        <v>-0.28273078088428222</v>
      </c>
      <c r="R17" s="5">
        <f t="shared" si="6"/>
        <v>-0.27998582184657073</v>
      </c>
      <c r="S17" s="5">
        <f t="shared" si="6"/>
        <v>-0.27726751289660406</v>
      </c>
      <c r="T17" s="5">
        <f t="shared" si="6"/>
        <v>-0.27457559529566616</v>
      </c>
      <c r="U17" s="5">
        <f t="shared" si="6"/>
        <v>-0.27190981281706744</v>
      </c>
      <c r="V17" s="5">
        <f t="shared" si="6"/>
        <v>-0.26926991172175613</v>
      </c>
      <c r="W17" s="5">
        <f t="shared" si="6"/>
        <v>-0.26665564073416625</v>
      </c>
      <c r="X17" s="5">
        <f t="shared" si="6"/>
        <v>-0.26406675101830063</v>
      </c>
      <c r="Y17" s="5">
        <f t="shared" si="6"/>
        <v>-0.26150299615404526</v>
      </c>
      <c r="Z17" s="5">
        <f t="shared" si="6"/>
        <v>-0.25896413211371472</v>
      </c>
      <c r="AA17" s="5">
        <f t="shared" si="6"/>
        <v>-0.25644991723882432</v>
      </c>
    </row>
    <row r="18" spans="1:27" x14ac:dyDescent="0.25">
      <c r="A18" s="1" t="s">
        <v>6</v>
      </c>
      <c r="B18" s="5">
        <f>SUM(C18:AA18)</f>
        <v>50.694152276045209</v>
      </c>
      <c r="C18" s="6"/>
      <c r="D18" s="6"/>
      <c r="E18" s="6"/>
      <c r="F18" s="6"/>
      <c r="G18" s="6"/>
      <c r="H18" s="5">
        <f>H16/(1+$C$2)^H4</f>
        <v>2.8121046370923746</v>
      </c>
      <c r="I18" s="5">
        <f t="shared" ref="I18:AA18" si="7">I16/(1+$C$2)^I4</f>
        <v>2.7804477321897325</v>
      </c>
      <c r="J18" s="5">
        <f t="shared" si="7"/>
        <v>2.7563802234539692</v>
      </c>
      <c r="K18" s="5">
        <f t="shared" si="7"/>
        <v>2.731355950726218</v>
      </c>
      <c r="L18" s="5">
        <f t="shared" si="7"/>
        <v>2.6977868978495669</v>
      </c>
      <c r="M18" s="5">
        <f t="shared" si="7"/>
        <v>2.6712971544792432</v>
      </c>
      <c r="N18" s="5">
        <f t="shared" si="7"/>
        <v>2.6512860851174578</v>
      </c>
      <c r="O18" s="5">
        <f t="shared" si="7"/>
        <v>2.6231607519217199</v>
      </c>
      <c r="P18" s="5">
        <f t="shared" si="7"/>
        <v>2.5944246053740079</v>
      </c>
      <c r="Q18" s="5">
        <f t="shared" si="7"/>
        <v>2.571748264634429</v>
      </c>
      <c r="R18" s="5">
        <f t="shared" si="7"/>
        <v>2.5481919311649692</v>
      </c>
      <c r="S18" s="5">
        <f t="shared" si="7"/>
        <v>2.5238261038414631</v>
      </c>
      <c r="T18" s="5">
        <f t="shared" si="7"/>
        <v>2.4987179213389052</v>
      </c>
      <c r="U18" s="5">
        <f t="shared" si="7"/>
        <v>1.8855366904482675</v>
      </c>
      <c r="V18" s="5">
        <f t="shared" si="7"/>
        <v>2.4522299152912774</v>
      </c>
      <c r="W18" s="5">
        <f t="shared" si="7"/>
        <v>2.4250998033361473</v>
      </c>
      <c r="X18" s="5">
        <f t="shared" si="7"/>
        <v>2.402845263313512</v>
      </c>
      <c r="Y18" s="5">
        <f t="shared" si="7"/>
        <v>2.37982980402459</v>
      </c>
      <c r="Z18" s="5">
        <f t="shared" si="7"/>
        <v>2.3561166301980805</v>
      </c>
      <c r="AA18" s="5">
        <f t="shared" si="7"/>
        <v>2.3317659102492749</v>
      </c>
    </row>
    <row r="19" spans="1:27" x14ac:dyDescent="0.25">
      <c r="A19" s="1" t="s">
        <v>7</v>
      </c>
      <c r="B19" s="6">
        <f>SUM(B17:B18)</f>
        <v>-1.4044198577515843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1" spans="1:27" x14ac:dyDescent="0.25">
      <c r="A21" t="s">
        <v>9</v>
      </c>
    </row>
    <row r="22" spans="1:27" x14ac:dyDescent="0.25">
      <c r="A22" s="1" t="s">
        <v>3</v>
      </c>
      <c r="B22" s="6"/>
      <c r="C22" s="6">
        <v>-7.8689999999999998</v>
      </c>
      <c r="D22" s="6">
        <v>-8.1050000000000004</v>
      </c>
      <c r="E22" s="6">
        <v>-8.2669999999999995</v>
      </c>
      <c r="F22" s="6">
        <v>-8.4320000000000004</v>
      </c>
      <c r="G22" s="6">
        <v>-8.6010000000000009</v>
      </c>
      <c r="H22" s="6">
        <f>-8.773-0.365</f>
        <v>-9.1379999999999999</v>
      </c>
      <c r="I22" s="6">
        <v>-0.36499999999999999</v>
      </c>
      <c r="J22" s="6">
        <f>I22*1.02</f>
        <v>-0.37230000000000002</v>
      </c>
      <c r="K22" s="6">
        <f t="shared" ref="K22" si="8">J22*1.02</f>
        <v>-0.37974600000000003</v>
      </c>
      <c r="L22" s="6">
        <f t="shared" ref="L22" si="9">K22*1.02</f>
        <v>-0.38734092000000003</v>
      </c>
      <c r="M22" s="6">
        <f t="shared" ref="M22" si="10">L22*1.02</f>
        <v>-0.39508773840000005</v>
      </c>
      <c r="N22" s="6">
        <f t="shared" ref="N22" si="11">M22*1.02</f>
        <v>-0.40298949316800009</v>
      </c>
      <c r="O22" s="6">
        <f t="shared" ref="O22" si="12">N22*1.02</f>
        <v>-0.41104928303136012</v>
      </c>
      <c r="P22" s="6">
        <f t="shared" ref="P22" si="13">O22*1.02</f>
        <v>-0.41927026869198736</v>
      </c>
      <c r="Q22" s="6">
        <f t="shared" ref="Q22" si="14">P22*1.02</f>
        <v>-0.42765567406582711</v>
      </c>
      <c r="R22" s="6">
        <f t="shared" ref="R22" si="15">Q22*1.02</f>
        <v>-0.43620878754714365</v>
      </c>
      <c r="S22" s="6">
        <f t="shared" ref="S22" si="16">R22*1.02</f>
        <v>-0.44493296329808651</v>
      </c>
      <c r="T22" s="6">
        <f t="shared" ref="T22" si="17">S22*1.02</f>
        <v>-0.45383162256404824</v>
      </c>
      <c r="U22" s="6">
        <f t="shared" ref="U22" si="18">T22*1.02</f>
        <v>-0.46290825501532923</v>
      </c>
      <c r="V22" s="6">
        <f t="shared" ref="V22" si="19">U22*1.02</f>
        <v>-0.47216642011563581</v>
      </c>
      <c r="W22" s="6">
        <f t="shared" ref="W22" si="20">V22*1.02</f>
        <v>-0.48160974851794852</v>
      </c>
      <c r="X22" s="6">
        <f t="shared" ref="X22" si="21">W22*1.02</f>
        <v>-0.49124194348830752</v>
      </c>
      <c r="Y22" s="6">
        <f t="shared" ref="Y22" si="22">X22*1.02</f>
        <v>-0.50106678235807367</v>
      </c>
      <c r="Z22" s="6">
        <f t="shared" ref="Z22" si="23">Y22*1.02</f>
        <v>-0.51108811800523513</v>
      </c>
      <c r="AA22" s="6">
        <f t="shared" ref="AA22" si="24">Z22*1.02</f>
        <v>-0.52130988036533987</v>
      </c>
    </row>
    <row r="23" spans="1:27" x14ac:dyDescent="0.25">
      <c r="A23" s="1" t="s">
        <v>4</v>
      </c>
      <c r="B23" s="6"/>
      <c r="C23" s="6"/>
      <c r="D23" s="6"/>
      <c r="E23" s="6">
        <f>H23*0.4</f>
        <v>1.304</v>
      </c>
      <c r="F23" s="6">
        <f>H23*0.6</f>
        <v>1.9559999999999997</v>
      </c>
      <c r="G23" s="6">
        <f>H23*0.8</f>
        <v>2.6080000000000001</v>
      </c>
      <c r="H23" s="2">
        <v>3.26</v>
      </c>
      <c r="I23" s="2">
        <v>3.32</v>
      </c>
      <c r="J23" s="2">
        <v>3.39</v>
      </c>
      <c r="K23" s="2">
        <v>3.46</v>
      </c>
      <c r="L23" s="2">
        <v>3.52</v>
      </c>
      <c r="M23" s="2">
        <v>3.59</v>
      </c>
      <c r="N23" s="2">
        <v>3.67</v>
      </c>
      <c r="O23" s="2">
        <v>3.74</v>
      </c>
      <c r="P23" s="2">
        <v>3.81</v>
      </c>
      <c r="Q23" s="2">
        <v>3.89</v>
      </c>
      <c r="R23" s="2">
        <v>3.97</v>
      </c>
      <c r="S23" s="2">
        <v>4.05</v>
      </c>
      <c r="T23" s="2">
        <v>4.13</v>
      </c>
      <c r="U23" s="2">
        <v>3.21</v>
      </c>
      <c r="V23" s="2">
        <v>4.3</v>
      </c>
      <c r="W23" s="2">
        <v>4.38</v>
      </c>
      <c r="X23" s="2">
        <v>4.47</v>
      </c>
      <c r="Y23" s="26">
        <f>Y29*Y32</f>
        <v>3.6475200000000001</v>
      </c>
      <c r="Z23" s="26">
        <f t="shared" ref="Z23:AA23" si="25">Z29*Z32</f>
        <v>2.7903528</v>
      </c>
      <c r="AA23" s="26">
        <f t="shared" si="25"/>
        <v>1.8974399040000003</v>
      </c>
    </row>
    <row r="24" spans="1:27" x14ac:dyDescent="0.25">
      <c r="A24" s="1" t="s">
        <v>11</v>
      </c>
      <c r="B24" s="6"/>
      <c r="C24" s="6"/>
      <c r="D24" s="6"/>
      <c r="E24" s="2">
        <f t="shared" ref="E24:G24" si="26">E23*$C$3</f>
        <v>1.304</v>
      </c>
      <c r="F24" s="2">
        <f t="shared" si="26"/>
        <v>1.9559999999999997</v>
      </c>
      <c r="G24" s="2">
        <f t="shared" si="26"/>
        <v>2.6080000000000001</v>
      </c>
      <c r="H24" s="2">
        <f>H23*$C$3</f>
        <v>3.26</v>
      </c>
      <c r="I24" s="2">
        <f t="shared" ref="I24" si="27">I23*$C$3</f>
        <v>3.32</v>
      </c>
      <c r="J24" s="2">
        <f t="shared" ref="J24" si="28">J23*$C$3</f>
        <v>3.39</v>
      </c>
      <c r="K24" s="2">
        <f t="shared" ref="K24" si="29">K23*$C$3</f>
        <v>3.46</v>
      </c>
      <c r="L24" s="2">
        <f t="shared" ref="L24" si="30">L23*$C$3</f>
        <v>3.52</v>
      </c>
      <c r="M24" s="2">
        <f t="shared" ref="M24" si="31">M23*$C$3</f>
        <v>3.59</v>
      </c>
      <c r="N24" s="2">
        <f t="shared" ref="N24" si="32">N23*$C$3</f>
        <v>3.67</v>
      </c>
      <c r="O24" s="2">
        <f t="shared" ref="O24" si="33">O23*$C$3</f>
        <v>3.74</v>
      </c>
      <c r="P24" s="2">
        <f t="shared" ref="P24" si="34">P23*$C$3</f>
        <v>3.81</v>
      </c>
      <c r="Q24" s="2">
        <f t="shared" ref="Q24" si="35">Q23*$C$3</f>
        <v>3.89</v>
      </c>
      <c r="R24" s="2">
        <f t="shared" ref="R24" si="36">R23*$C$3</f>
        <v>3.97</v>
      </c>
      <c r="S24" s="2">
        <f t="shared" ref="S24" si="37">S23*$C$3</f>
        <v>4.05</v>
      </c>
      <c r="T24" s="2">
        <f t="shared" ref="T24" si="38">T23*$C$3</f>
        <v>4.13</v>
      </c>
      <c r="U24" s="2">
        <f t="shared" ref="U24" si="39">U23*$C$3</f>
        <v>3.21</v>
      </c>
      <c r="V24" s="2">
        <f t="shared" ref="V24" si="40">V23*$C$3</f>
        <v>4.3</v>
      </c>
      <c r="W24" s="2">
        <f t="shared" ref="W24" si="41">W23*$C$3</f>
        <v>4.38</v>
      </c>
      <c r="X24" s="2">
        <f t="shared" ref="X24" si="42">X23*$C$3</f>
        <v>4.47</v>
      </c>
      <c r="Y24" s="2">
        <f t="shared" ref="Y24" si="43">Y23*$C$3</f>
        <v>3.6475200000000001</v>
      </c>
      <c r="Z24" s="2">
        <f t="shared" ref="Z24" si="44">Z23*$C$3</f>
        <v>2.7903528</v>
      </c>
      <c r="AA24" s="2">
        <f t="shared" ref="AA24" si="45">AA23*$C$3</f>
        <v>1.8974399040000003</v>
      </c>
    </row>
    <row r="25" spans="1:27" x14ac:dyDescent="0.25">
      <c r="A25" s="1" t="s">
        <v>5</v>
      </c>
      <c r="B25" s="5">
        <f>SUM(C25:AA25)</f>
        <v>-52.098572133796793</v>
      </c>
      <c r="C25" s="5">
        <f>C22/(1+$C$2)^C4</f>
        <v>-7.8689999999999998</v>
      </c>
      <c r="D25" s="5">
        <f>D22/(1+$C$2)^D4</f>
        <v>-7.8689320388349513</v>
      </c>
      <c r="E25" s="5">
        <f>E22/(1+$C$2)^E4</f>
        <v>-7.7924403808087472</v>
      </c>
      <c r="F25" s="5">
        <f t="shared" ref="F25:AA25" si="46">F22/(1+$C$2)^F4</f>
        <v>-7.7164744716658422</v>
      </c>
      <c r="G25" s="5">
        <f t="shared" si="46"/>
        <v>-7.6418770991228415</v>
      </c>
      <c r="H25" s="5">
        <f>H22/(1+$C$2)^H4</f>
        <v>-7.8825190717024913</v>
      </c>
      <c r="I25" s="5">
        <f t="shared" si="46"/>
        <v>-0.30568175368953387</v>
      </c>
      <c r="J25" s="5">
        <f t="shared" si="46"/>
        <v>-0.30271396967313063</v>
      </c>
      <c r="K25" s="5">
        <f t="shared" si="46"/>
        <v>-0.29977499909377986</v>
      </c>
      <c r="L25" s="5">
        <f t="shared" si="46"/>
        <v>-0.29686456220937424</v>
      </c>
      <c r="M25" s="5">
        <f t="shared" si="46"/>
        <v>-0.29398238199374926</v>
      </c>
      <c r="N25" s="5">
        <f t="shared" si="46"/>
        <v>-0.29112818411031482</v>
      </c>
      <c r="O25" s="5">
        <f t="shared" si="46"/>
        <v>-0.28830169688594293</v>
      </c>
      <c r="P25" s="5">
        <f t="shared" si="46"/>
        <v>-0.28550265128510854</v>
      </c>
      <c r="Q25" s="5">
        <f t="shared" si="46"/>
        <v>-0.28273078088428222</v>
      </c>
      <c r="R25" s="5">
        <f t="shared" si="46"/>
        <v>-0.27998582184657073</v>
      </c>
      <c r="S25" s="5">
        <f t="shared" si="46"/>
        <v>-0.27726751289660406</v>
      </c>
      <c r="T25" s="5">
        <f t="shared" si="46"/>
        <v>-0.27457559529566616</v>
      </c>
      <c r="U25" s="5">
        <f t="shared" si="46"/>
        <v>-0.27190981281706744</v>
      </c>
      <c r="V25" s="5">
        <f t="shared" si="46"/>
        <v>-0.26926991172175613</v>
      </c>
      <c r="W25" s="5">
        <f t="shared" si="46"/>
        <v>-0.26665564073416625</v>
      </c>
      <c r="X25" s="5">
        <f t="shared" si="46"/>
        <v>-0.26406675101830063</v>
      </c>
      <c r="Y25" s="5">
        <f t="shared" si="46"/>
        <v>-0.26150299615404526</v>
      </c>
      <c r="Z25" s="5">
        <f t="shared" si="46"/>
        <v>-0.25896413211371472</v>
      </c>
      <c r="AA25" s="5">
        <f t="shared" si="46"/>
        <v>-0.25644991723882432</v>
      </c>
    </row>
    <row r="26" spans="1:27" x14ac:dyDescent="0.25">
      <c r="A26" s="1" t="s">
        <v>6</v>
      </c>
      <c r="B26" s="5">
        <f>SUM(C26:AA26)</f>
        <v>53.213653078983924</v>
      </c>
      <c r="C26" s="6"/>
      <c r="D26" s="6"/>
      <c r="E26" s="5">
        <f t="shared" ref="E26:G26" si="47">E24/(1+$C$2)^E4</f>
        <v>1.2291450655104157</v>
      </c>
      <c r="F26" s="5">
        <f t="shared" si="47"/>
        <v>1.7900170856947799</v>
      </c>
      <c r="G26" s="5">
        <f t="shared" si="47"/>
        <v>2.3171742209641168</v>
      </c>
      <c r="H26" s="5">
        <f>H24/(1+$C$2)^H4</f>
        <v>2.8121046370923746</v>
      </c>
      <c r="I26" s="5">
        <f t="shared" ref="I26:AA26" si="48">I24/(1+$C$2)^I4</f>
        <v>2.7804477321897325</v>
      </c>
      <c r="J26" s="5">
        <f t="shared" si="48"/>
        <v>2.7563802234539692</v>
      </c>
      <c r="K26" s="5">
        <f t="shared" si="48"/>
        <v>2.731355950726218</v>
      </c>
      <c r="L26" s="5">
        <f t="shared" si="48"/>
        <v>2.6977868978495669</v>
      </c>
      <c r="M26" s="5">
        <f t="shared" si="48"/>
        <v>2.6712971544792432</v>
      </c>
      <c r="N26" s="5">
        <f t="shared" si="48"/>
        <v>2.6512860851174578</v>
      </c>
      <c r="O26" s="5">
        <f t="shared" si="48"/>
        <v>2.6231607519217199</v>
      </c>
      <c r="P26" s="5">
        <f t="shared" si="48"/>
        <v>2.5944246053740079</v>
      </c>
      <c r="Q26" s="5">
        <f t="shared" si="48"/>
        <v>2.571748264634429</v>
      </c>
      <c r="R26" s="5">
        <f t="shared" si="48"/>
        <v>2.5481919311649692</v>
      </c>
      <c r="S26" s="5">
        <f t="shared" si="48"/>
        <v>2.5238261038414631</v>
      </c>
      <c r="T26" s="5">
        <f t="shared" si="48"/>
        <v>2.4987179213389052</v>
      </c>
      <c r="U26" s="5">
        <f t="shared" si="48"/>
        <v>1.8855366904482675</v>
      </c>
      <c r="V26" s="5">
        <f t="shared" si="48"/>
        <v>2.4522299152912774</v>
      </c>
      <c r="W26" s="5">
        <f t="shared" si="48"/>
        <v>2.4250998033361473</v>
      </c>
      <c r="X26" s="5">
        <f t="shared" si="48"/>
        <v>2.402845263313512</v>
      </c>
      <c r="Y26" s="5">
        <f t="shared" si="48"/>
        <v>1.9036133348192483</v>
      </c>
      <c r="Z26" s="5">
        <f t="shared" si="48"/>
        <v>1.4138487389676941</v>
      </c>
      <c r="AA26" s="5">
        <f t="shared" si="48"/>
        <v>0.93341470145440031</v>
      </c>
    </row>
    <row r="27" spans="1:27" x14ac:dyDescent="0.25">
      <c r="A27" s="1" t="s">
        <v>7</v>
      </c>
      <c r="B27" s="6">
        <f>SUM(B25:B26)</f>
        <v>1.1150809451871311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7" x14ac:dyDescent="0.25">
      <c r="X28" s="25" t="s">
        <v>21</v>
      </c>
    </row>
    <row r="29" spans="1:27" x14ac:dyDescent="0.25">
      <c r="X29" s="23" t="s">
        <v>22</v>
      </c>
      <c r="Y29" s="27">
        <f>X24*1.02</f>
        <v>4.5594000000000001</v>
      </c>
      <c r="Z29" s="27">
        <f>Y29*1.02</f>
        <v>4.6505879999999999</v>
      </c>
      <c r="AA29" s="27">
        <f>Z29*1.02</f>
        <v>4.7435997600000004</v>
      </c>
    </row>
    <row r="30" spans="1:27" x14ac:dyDescent="0.25">
      <c r="X30" s="23" t="s">
        <v>23</v>
      </c>
      <c r="Y30" s="1" t="s">
        <v>25</v>
      </c>
      <c r="Z30" s="1" t="s">
        <v>25</v>
      </c>
      <c r="AA30" s="1" t="s">
        <v>25</v>
      </c>
    </row>
    <row r="31" spans="1:27" x14ac:dyDescent="0.25">
      <c r="X31" s="10"/>
    </row>
    <row r="32" spans="1:27" x14ac:dyDescent="0.25">
      <c r="X32" s="24" t="s">
        <v>24</v>
      </c>
      <c r="Y32" s="4">
        <v>0.8</v>
      </c>
      <c r="Z32" s="4">
        <v>0.6</v>
      </c>
      <c r="AA32" s="4">
        <v>0.4</v>
      </c>
    </row>
  </sheetData>
  <pageMargins left="0.7" right="0.7" top="0.75" bottom="0.75" header="0.3" footer="0.3"/>
  <pageSetup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593E-38BA-4416-AC39-FE26F63B1A86}">
  <dimension ref="A1:AD38"/>
  <sheetViews>
    <sheetView topLeftCell="A10" zoomScale="85" zoomScaleNormal="85" workbookViewId="0">
      <selection activeCell="B13" sqref="B13"/>
    </sheetView>
  </sheetViews>
  <sheetFormatPr defaultRowHeight="15" x14ac:dyDescent="0.25"/>
  <cols>
    <col min="1" max="1" width="36.28515625" customWidth="1"/>
    <col min="2" max="2" width="25.42578125" customWidth="1"/>
  </cols>
  <sheetData>
    <row r="1" spans="1:30" x14ac:dyDescent="0.25">
      <c r="A1" t="s">
        <v>0</v>
      </c>
    </row>
    <row r="2" spans="1:30" x14ac:dyDescent="0.25">
      <c r="B2" t="s">
        <v>2</v>
      </c>
      <c r="C2" s="4">
        <v>0.03</v>
      </c>
    </row>
    <row r="3" spans="1:30" x14ac:dyDescent="0.25">
      <c r="B3" t="s">
        <v>10</v>
      </c>
      <c r="C3" s="4">
        <v>1</v>
      </c>
    </row>
    <row r="4" spans="1:30" x14ac:dyDescent="0.25">
      <c r="B4" t="s">
        <v>12</v>
      </c>
      <c r="C4" s="2">
        <v>1.82</v>
      </c>
    </row>
    <row r="5" spans="1:30" x14ac:dyDescent="0.25">
      <c r="B5" t="s">
        <v>13</v>
      </c>
      <c r="C5" s="4">
        <v>1</v>
      </c>
    </row>
    <row r="6" spans="1:30" x14ac:dyDescent="0.25">
      <c r="C6" s="1">
        <v>0</v>
      </c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M6" s="1">
        <v>10</v>
      </c>
      <c r="N6" s="1">
        <v>11</v>
      </c>
      <c r="O6" s="1">
        <v>12</v>
      </c>
      <c r="P6" s="1">
        <v>13</v>
      </c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  <c r="X6" s="1">
        <v>21</v>
      </c>
      <c r="Y6" s="1">
        <v>22</v>
      </c>
      <c r="Z6" s="1">
        <v>23</v>
      </c>
      <c r="AA6" s="1">
        <v>24</v>
      </c>
      <c r="AB6" s="1">
        <v>25</v>
      </c>
      <c r="AC6" s="1">
        <v>26</v>
      </c>
      <c r="AD6" s="1">
        <v>27</v>
      </c>
    </row>
    <row r="7" spans="1:30" s="1" customFormat="1" x14ac:dyDescent="0.25">
      <c r="A7" t="s">
        <v>1</v>
      </c>
      <c r="C7" s="3">
        <v>2023</v>
      </c>
      <c r="D7" s="3">
        <v>2024</v>
      </c>
      <c r="E7" s="3">
        <v>2025</v>
      </c>
      <c r="F7" s="3">
        <v>2026</v>
      </c>
      <c r="G7" s="3">
        <v>2027</v>
      </c>
      <c r="H7" s="3">
        <v>2028</v>
      </c>
      <c r="I7" s="3">
        <v>2029</v>
      </c>
      <c r="J7" s="3">
        <v>2030</v>
      </c>
      <c r="K7" s="3">
        <v>2031</v>
      </c>
      <c r="L7" s="3">
        <v>2032</v>
      </c>
      <c r="M7" s="3">
        <v>2033</v>
      </c>
      <c r="N7" s="3">
        <v>2034</v>
      </c>
      <c r="O7" s="3">
        <v>2035</v>
      </c>
      <c r="P7" s="3">
        <v>2036</v>
      </c>
      <c r="Q7" s="3">
        <v>2037</v>
      </c>
      <c r="R7" s="3">
        <v>2038</v>
      </c>
      <c r="S7" s="3">
        <v>2039</v>
      </c>
      <c r="T7" s="3">
        <v>2040</v>
      </c>
      <c r="U7" s="3">
        <v>2041</v>
      </c>
      <c r="V7" s="3">
        <v>2042</v>
      </c>
      <c r="W7" s="3">
        <v>2043</v>
      </c>
      <c r="X7" s="3">
        <v>2044</v>
      </c>
      <c r="Y7" s="3">
        <v>2045</v>
      </c>
      <c r="Z7" s="3">
        <v>2046</v>
      </c>
      <c r="AA7" s="3">
        <v>2047</v>
      </c>
      <c r="AB7" s="3">
        <v>2048</v>
      </c>
      <c r="AC7" s="3">
        <v>2049</v>
      </c>
      <c r="AD7" s="3">
        <v>2050</v>
      </c>
    </row>
    <row r="8" spans="1:30" s="1" customFormat="1" x14ac:dyDescent="0.25">
      <c r="A8" s="1" t="s">
        <v>3</v>
      </c>
      <c r="C8" s="2">
        <v>-15.737</v>
      </c>
      <c r="D8" s="2">
        <v>-16.209</v>
      </c>
      <c r="E8" s="2">
        <f>-16.534-0.365</f>
        <v>-16.898999999999997</v>
      </c>
      <c r="F8" s="2">
        <v>-0.36499999999999999</v>
      </c>
      <c r="G8" s="2">
        <f>F8*1.02</f>
        <v>-0.37230000000000002</v>
      </c>
      <c r="H8" s="2">
        <f t="shared" ref="H8:X8" si="0">G8*1.02</f>
        <v>-0.37974600000000003</v>
      </c>
      <c r="I8" s="2">
        <f t="shared" si="0"/>
        <v>-0.38734092000000003</v>
      </c>
      <c r="J8" s="2">
        <f t="shared" si="0"/>
        <v>-0.39508773840000005</v>
      </c>
      <c r="K8" s="2">
        <f t="shared" si="0"/>
        <v>-0.40298949316800009</v>
      </c>
      <c r="L8" s="2">
        <f t="shared" si="0"/>
        <v>-0.41104928303136012</v>
      </c>
      <c r="M8" s="2">
        <f t="shared" si="0"/>
        <v>-0.41927026869198736</v>
      </c>
      <c r="N8" s="2">
        <f t="shared" si="0"/>
        <v>-0.42765567406582711</v>
      </c>
      <c r="O8" s="2">
        <f t="shared" si="0"/>
        <v>-0.43620878754714365</v>
      </c>
      <c r="P8" s="2">
        <f t="shared" si="0"/>
        <v>-0.44493296329808651</v>
      </c>
      <c r="Q8" s="2">
        <f t="shared" si="0"/>
        <v>-0.45383162256404824</v>
      </c>
      <c r="R8" s="2">
        <f t="shared" si="0"/>
        <v>-0.46290825501532923</v>
      </c>
      <c r="S8" s="2">
        <f t="shared" si="0"/>
        <v>-0.47216642011563581</v>
      </c>
      <c r="T8" s="2">
        <f t="shared" si="0"/>
        <v>-0.48160974851794852</v>
      </c>
      <c r="U8" s="2">
        <f t="shared" si="0"/>
        <v>-0.49124194348830752</v>
      </c>
      <c r="V8" s="2">
        <f t="shared" si="0"/>
        <v>-0.50106678235807367</v>
      </c>
      <c r="W8" s="2">
        <f t="shared" si="0"/>
        <v>-0.51108811800523513</v>
      </c>
      <c r="X8" s="2">
        <f t="shared" si="0"/>
        <v>-0.52130988036533987</v>
      </c>
      <c r="Y8" s="2">
        <f t="shared" ref="Y8" si="1">X8*1.02</f>
        <v>-0.53173607797264666</v>
      </c>
      <c r="Z8" s="2">
        <f t="shared" ref="Z8" si="2">Y8*1.02</f>
        <v>-0.54237079953209966</v>
      </c>
      <c r="AA8" s="2">
        <f t="shared" ref="AA8" si="3">Z8*1.02</f>
        <v>-0.55321821552274164</v>
      </c>
      <c r="AB8" s="2">
        <f t="shared" ref="AB8" si="4">AA8*1.02</f>
        <v>-0.56428257983319652</v>
      </c>
      <c r="AC8" s="2">
        <f t="shared" ref="AC8" si="5">AB8*1.02</f>
        <v>-0.57556823142986047</v>
      </c>
      <c r="AD8" s="2">
        <f t="shared" ref="AD8" si="6">AC8*1.02</f>
        <v>-0.58707959605845772</v>
      </c>
    </row>
    <row r="9" spans="1:30" s="1" customFormat="1" x14ac:dyDescent="0.25">
      <c r="A9" s="1" t="s">
        <v>4</v>
      </c>
      <c r="C9" s="2"/>
      <c r="D9" s="2"/>
      <c r="E9" s="2">
        <v>3.26</v>
      </c>
      <c r="F9" s="2">
        <v>3.32</v>
      </c>
      <c r="G9" s="2">
        <v>3.39</v>
      </c>
      <c r="H9" s="2">
        <v>3.46</v>
      </c>
      <c r="I9" s="2">
        <v>3.52</v>
      </c>
      <c r="J9" s="2">
        <v>3.59</v>
      </c>
      <c r="K9" s="2">
        <v>3.67</v>
      </c>
      <c r="L9" s="2">
        <v>3.74</v>
      </c>
      <c r="M9" s="2">
        <v>3.81</v>
      </c>
      <c r="N9" s="2">
        <v>3.89</v>
      </c>
      <c r="O9" s="2">
        <v>3.97</v>
      </c>
      <c r="P9" s="2">
        <v>4.05</v>
      </c>
      <c r="Q9" s="2">
        <v>4.13</v>
      </c>
      <c r="R9" s="2">
        <v>3.21</v>
      </c>
      <c r="S9" s="2">
        <v>4.3</v>
      </c>
      <c r="T9" s="2">
        <v>4.38</v>
      </c>
      <c r="U9" s="2">
        <v>4.47</v>
      </c>
      <c r="V9" s="2">
        <v>4.5599999999999996</v>
      </c>
      <c r="W9" s="2">
        <v>4.6500000000000004</v>
      </c>
      <c r="X9" s="2">
        <v>4.74</v>
      </c>
      <c r="Y9" s="2">
        <v>5.74</v>
      </c>
      <c r="Z9" s="2">
        <v>6.74</v>
      </c>
      <c r="AA9" s="2">
        <v>7.74</v>
      </c>
      <c r="AB9" s="2">
        <v>8.74</v>
      </c>
      <c r="AC9" s="2">
        <v>9.74</v>
      </c>
      <c r="AD9" s="2">
        <v>10.74</v>
      </c>
    </row>
    <row r="10" spans="1:30" s="1" customFormat="1" x14ac:dyDescent="0.25">
      <c r="A10" s="1" t="s">
        <v>11</v>
      </c>
      <c r="C10" s="2"/>
      <c r="D10" s="2"/>
      <c r="E10" s="2">
        <f>E9*$C$3</f>
        <v>3.26</v>
      </c>
      <c r="F10" s="2">
        <f t="shared" ref="F10:X10" si="7">F9*$C$3</f>
        <v>3.32</v>
      </c>
      <c r="G10" s="2">
        <f t="shared" si="7"/>
        <v>3.39</v>
      </c>
      <c r="H10" s="2">
        <f t="shared" si="7"/>
        <v>3.46</v>
      </c>
      <c r="I10" s="2">
        <f t="shared" si="7"/>
        <v>3.52</v>
      </c>
      <c r="J10" s="2">
        <f t="shared" si="7"/>
        <v>3.59</v>
      </c>
      <c r="K10" s="2">
        <f t="shared" si="7"/>
        <v>3.67</v>
      </c>
      <c r="L10" s="2">
        <f t="shared" si="7"/>
        <v>3.74</v>
      </c>
      <c r="M10" s="2">
        <f t="shared" si="7"/>
        <v>3.81</v>
      </c>
      <c r="N10" s="2">
        <f t="shared" si="7"/>
        <v>3.89</v>
      </c>
      <c r="O10" s="2">
        <f t="shared" si="7"/>
        <v>3.97</v>
      </c>
      <c r="P10" s="2">
        <f t="shared" si="7"/>
        <v>4.05</v>
      </c>
      <c r="Q10" s="2">
        <f t="shared" si="7"/>
        <v>4.13</v>
      </c>
      <c r="R10" s="2">
        <f t="shared" si="7"/>
        <v>3.21</v>
      </c>
      <c r="S10" s="2">
        <f t="shared" si="7"/>
        <v>4.3</v>
      </c>
      <c r="T10" s="2">
        <f t="shared" si="7"/>
        <v>4.38</v>
      </c>
      <c r="U10" s="2">
        <f t="shared" si="7"/>
        <v>4.47</v>
      </c>
      <c r="V10" s="2">
        <f t="shared" si="7"/>
        <v>4.5599999999999996</v>
      </c>
      <c r="W10" s="2">
        <f t="shared" si="7"/>
        <v>4.6500000000000004</v>
      </c>
      <c r="X10" s="2">
        <f t="shared" si="7"/>
        <v>4.74</v>
      </c>
      <c r="Y10" s="2">
        <f t="shared" ref="Y10:AD10" si="8">Y9*$C$3</f>
        <v>5.74</v>
      </c>
      <c r="Z10" s="2">
        <f t="shared" si="8"/>
        <v>6.74</v>
      </c>
      <c r="AA10" s="2">
        <f t="shared" si="8"/>
        <v>7.74</v>
      </c>
      <c r="AB10" s="2">
        <f t="shared" si="8"/>
        <v>8.74</v>
      </c>
      <c r="AC10" s="2">
        <f t="shared" si="8"/>
        <v>9.74</v>
      </c>
      <c r="AD10" s="2">
        <f t="shared" si="8"/>
        <v>10.74</v>
      </c>
    </row>
    <row r="11" spans="1:30" s="1" customFormat="1" x14ac:dyDescent="0.25">
      <c r="A11" s="1" t="s">
        <v>14</v>
      </c>
      <c r="C11" s="2"/>
      <c r="D11" s="2"/>
      <c r="E11" s="2">
        <f>$C$4*$C$5</f>
        <v>1.82</v>
      </c>
      <c r="F11" s="2">
        <f>E11*1.02</f>
        <v>1.8564000000000001</v>
      </c>
      <c r="G11" s="2">
        <f t="shared" ref="G11:X11" si="9">F11*1.02</f>
        <v>1.8935280000000001</v>
      </c>
      <c r="H11" s="2">
        <f t="shared" si="9"/>
        <v>1.9313985600000001</v>
      </c>
      <c r="I11" s="2">
        <f t="shared" si="9"/>
        <v>1.9700265312</v>
      </c>
      <c r="J11" s="2">
        <f t="shared" si="9"/>
        <v>2.0094270618240002</v>
      </c>
      <c r="K11" s="2">
        <f t="shared" si="9"/>
        <v>2.0496156030604804</v>
      </c>
      <c r="L11" s="2">
        <f t="shared" si="9"/>
        <v>2.0906079151216899</v>
      </c>
      <c r="M11" s="2">
        <f t="shared" si="9"/>
        <v>2.1324200734241239</v>
      </c>
      <c r="N11" s="2">
        <f t="shared" si="9"/>
        <v>2.1750684748926066</v>
      </c>
      <c r="O11" s="2">
        <f t="shared" si="9"/>
        <v>2.2185698443904589</v>
      </c>
      <c r="P11" s="2">
        <f t="shared" si="9"/>
        <v>2.2629412412782681</v>
      </c>
      <c r="Q11" s="2">
        <f t="shared" si="9"/>
        <v>2.3082000661038333</v>
      </c>
      <c r="R11" s="2">
        <f t="shared" si="9"/>
        <v>2.3543640674259101</v>
      </c>
      <c r="S11" s="2">
        <f t="shared" si="9"/>
        <v>2.4014513487744282</v>
      </c>
      <c r="T11" s="2">
        <f t="shared" si="9"/>
        <v>2.4494803757499168</v>
      </c>
      <c r="U11" s="2">
        <f t="shared" si="9"/>
        <v>2.4984699832649153</v>
      </c>
      <c r="V11" s="2">
        <f t="shared" si="9"/>
        <v>2.5484393829302139</v>
      </c>
      <c r="W11" s="2">
        <f t="shared" si="9"/>
        <v>2.5994081705888181</v>
      </c>
      <c r="X11" s="2">
        <f t="shared" si="9"/>
        <v>2.6513963340005944</v>
      </c>
      <c r="Y11" s="2">
        <f t="shared" ref="Y11" si="10">X11*1.02</f>
        <v>2.7044242606806064</v>
      </c>
      <c r="Z11" s="2">
        <f t="shared" ref="Z11" si="11">Y11*1.02</f>
        <v>2.7585127458942185</v>
      </c>
      <c r="AA11" s="2">
        <f t="shared" ref="AA11" si="12">Z11*1.02</f>
        <v>2.813683000812103</v>
      </c>
      <c r="AB11" s="2">
        <f t="shared" ref="AB11" si="13">AA11*1.02</f>
        <v>2.8699566608283451</v>
      </c>
      <c r="AC11" s="2">
        <f t="shared" ref="AC11" si="14">AB11*1.02</f>
        <v>2.927355794044912</v>
      </c>
      <c r="AD11" s="2">
        <f t="shared" ref="AD11" si="15">AC11*1.02</f>
        <v>2.9859029099258101</v>
      </c>
    </row>
    <row r="12" spans="1:30" s="1" customFormat="1" x14ac:dyDescent="0.25">
      <c r="A12" s="1" t="s">
        <v>15</v>
      </c>
      <c r="C12" s="2"/>
      <c r="D12" s="2"/>
      <c r="E12" s="2">
        <f>SUM(E10:E11)</f>
        <v>5.08</v>
      </c>
      <c r="F12" s="2">
        <f t="shared" ref="F12:X12" si="16">SUM(F10:F11)</f>
        <v>5.1764000000000001</v>
      </c>
      <c r="G12" s="2">
        <f t="shared" si="16"/>
        <v>5.2835280000000004</v>
      </c>
      <c r="H12" s="2">
        <f t="shared" si="16"/>
        <v>5.3913985599999998</v>
      </c>
      <c r="I12" s="2">
        <f t="shared" si="16"/>
        <v>5.4900265311999998</v>
      </c>
      <c r="J12" s="2">
        <f t="shared" si="16"/>
        <v>5.5994270618240005</v>
      </c>
      <c r="K12" s="2">
        <f t="shared" si="16"/>
        <v>5.7196156030604808</v>
      </c>
      <c r="L12" s="2">
        <f t="shared" si="16"/>
        <v>5.8306079151216901</v>
      </c>
      <c r="M12" s="2">
        <f t="shared" si="16"/>
        <v>5.9424200734241239</v>
      </c>
      <c r="N12" s="2">
        <f t="shared" si="16"/>
        <v>6.0650684748926071</v>
      </c>
      <c r="O12" s="2">
        <f t="shared" si="16"/>
        <v>6.1885698443904591</v>
      </c>
      <c r="P12" s="2">
        <f t="shared" si="16"/>
        <v>6.3129412412782679</v>
      </c>
      <c r="Q12" s="2">
        <f t="shared" si="16"/>
        <v>6.4382000661038337</v>
      </c>
      <c r="R12" s="2">
        <f t="shared" si="16"/>
        <v>5.5643640674259096</v>
      </c>
      <c r="S12" s="2">
        <f t="shared" si="16"/>
        <v>6.7014513487744285</v>
      </c>
      <c r="T12" s="2">
        <f t="shared" si="16"/>
        <v>6.8294803757499167</v>
      </c>
      <c r="U12" s="2">
        <f t="shared" si="16"/>
        <v>6.9684699832649155</v>
      </c>
      <c r="V12" s="2">
        <f t="shared" si="16"/>
        <v>7.1084393829302135</v>
      </c>
      <c r="W12" s="2">
        <f t="shared" si="16"/>
        <v>7.2494081705888185</v>
      </c>
      <c r="X12" s="2">
        <f t="shared" si="16"/>
        <v>7.3913963340005946</v>
      </c>
      <c r="Y12" s="2">
        <f t="shared" ref="Y12:AD12" si="17">SUM(Y10:Y11)</f>
        <v>8.4444242606806057</v>
      </c>
      <c r="Z12" s="2">
        <f t="shared" si="17"/>
        <v>9.4985127458942191</v>
      </c>
      <c r="AA12" s="2">
        <f t="shared" si="17"/>
        <v>10.553683000812104</v>
      </c>
      <c r="AB12" s="2">
        <f t="shared" si="17"/>
        <v>11.609956660828345</v>
      </c>
      <c r="AC12" s="2">
        <f t="shared" si="17"/>
        <v>12.667355794044912</v>
      </c>
      <c r="AD12" s="2">
        <f t="shared" si="17"/>
        <v>13.725902909925811</v>
      </c>
    </row>
    <row r="13" spans="1:30" s="1" customFormat="1" x14ac:dyDescent="0.25">
      <c r="A13" s="1" t="s">
        <v>5</v>
      </c>
      <c r="B13" s="28">
        <f>SUM(C13:AA13)</f>
        <v>-54.048608370852698</v>
      </c>
      <c r="C13" s="5">
        <f>C8/(1+$C$2)^C6</f>
        <v>-15.737</v>
      </c>
      <c r="D13" s="5">
        <f>D8/(1+$C$2)^D6</f>
        <v>-15.736893203883495</v>
      </c>
      <c r="E13" s="5">
        <f>E8/(1+$C$2)^E6</f>
        <v>-15.928928268451314</v>
      </c>
      <c r="F13" s="5">
        <f t="shared" ref="F13:X13" si="18">F8/(1+$C$2)^F6</f>
        <v>-0.33402670566390325</v>
      </c>
      <c r="G13" s="5">
        <f t="shared" si="18"/>
        <v>-0.33078372793901101</v>
      </c>
      <c r="H13" s="5">
        <f t="shared" si="18"/>
        <v>-0.32757223543474878</v>
      </c>
      <c r="I13" s="5">
        <f t="shared" si="18"/>
        <v>-0.32439192246936288</v>
      </c>
      <c r="J13" s="5">
        <f t="shared" si="18"/>
        <v>-0.32124248632888364</v>
      </c>
      <c r="K13" s="5">
        <f t="shared" si="18"/>
        <v>-0.318123627238312</v>
      </c>
      <c r="L13" s="5">
        <f t="shared" si="18"/>
        <v>-0.31503504833308571</v>
      </c>
      <c r="M13" s="5">
        <f t="shared" si="18"/>
        <v>-0.31197645563082277</v>
      </c>
      <c r="N13" s="5">
        <f t="shared" si="18"/>
        <v>-0.30894755800333901</v>
      </c>
      <c r="O13" s="5">
        <f t="shared" si="18"/>
        <v>-0.30594806714893774</v>
      </c>
      <c r="P13" s="5">
        <f t="shared" si="18"/>
        <v>-0.30297769756496745</v>
      </c>
      <c r="Q13" s="5">
        <f t="shared" si="18"/>
        <v>-0.30003616652064735</v>
      </c>
      <c r="R13" s="5">
        <f t="shared" si="18"/>
        <v>-0.29712319403015564</v>
      </c>
      <c r="S13" s="5">
        <f t="shared" si="18"/>
        <v>-0.29423850282597941</v>
      </c>
      <c r="T13" s="5">
        <f t="shared" si="18"/>
        <v>-0.2913818183325233</v>
      </c>
      <c r="U13" s="5">
        <f t="shared" si="18"/>
        <v>-0.28855286863997454</v>
      </c>
      <c r="V13" s="5">
        <f t="shared" si="18"/>
        <v>-0.28575138447842141</v>
      </c>
      <c r="W13" s="5">
        <f t="shared" si="18"/>
        <v>-0.28297709919222314</v>
      </c>
      <c r="X13" s="5">
        <f t="shared" si="18"/>
        <v>-0.2802297487146288</v>
      </c>
      <c r="Y13" s="5">
        <f t="shared" ref="Y13:AD13" si="19">Y8/(1+$C$2)^Y6</f>
        <v>-0.27750907154264204</v>
      </c>
      <c r="Z13" s="5">
        <f t="shared" si="19"/>
        <v>-0.27481480871213099</v>
      </c>
      <c r="AA13" s="5">
        <f t="shared" si="19"/>
        <v>-0.27214670377317829</v>
      </c>
      <c r="AB13" s="5">
        <f t="shared" si="19"/>
        <v>-0.26950450276567173</v>
      </c>
      <c r="AC13" s="5">
        <f t="shared" si="19"/>
        <v>-0.26688795419513123</v>
      </c>
      <c r="AD13" s="5">
        <f t="shared" si="19"/>
        <v>-0.26429680900877078</v>
      </c>
    </row>
    <row r="14" spans="1:30" s="1" customFormat="1" x14ac:dyDescent="0.25">
      <c r="A14" s="1" t="s">
        <v>6</v>
      </c>
      <c r="B14" s="28">
        <f>SUM(C14:AA14)</f>
        <v>101.12938018973479</v>
      </c>
      <c r="E14" s="5">
        <f>E12/(1+$C$2)^E6</f>
        <v>4.788387218399472</v>
      </c>
      <c r="F14" s="5">
        <f t="shared" ref="F14:W14" si="20">F12/(1+$C$2)^F6</f>
        <v>4.7371392854756955</v>
      </c>
      <c r="G14" s="5">
        <f t="shared" si="20"/>
        <v>4.6943461952998851</v>
      </c>
      <c r="H14" s="5">
        <f t="shared" si="20"/>
        <v>4.6506677579721325</v>
      </c>
      <c r="I14" s="5">
        <f t="shared" si="20"/>
        <v>4.5978107886555737</v>
      </c>
      <c r="J14" s="5">
        <f t="shared" si="20"/>
        <v>4.552846612355351</v>
      </c>
      <c r="K14" s="5">
        <f t="shared" si="20"/>
        <v>4.5151173737820143</v>
      </c>
      <c r="L14" s="5">
        <f t="shared" si="20"/>
        <v>4.468675465884453</v>
      </c>
      <c r="M14" s="5">
        <f t="shared" si="20"/>
        <v>4.4217186163950419</v>
      </c>
      <c r="N14" s="5">
        <f t="shared" si="20"/>
        <v>4.3815345102908259</v>
      </c>
      <c r="O14" s="5">
        <f t="shared" si="20"/>
        <v>4.3405383760244272</v>
      </c>
      <c r="P14" s="5">
        <f t="shared" si="20"/>
        <v>4.2988057975466321</v>
      </c>
      <c r="Q14" s="5">
        <f t="shared" si="20"/>
        <v>4.2564087011238563</v>
      </c>
      <c r="R14" s="5">
        <f t="shared" si="20"/>
        <v>3.5715535563423151</v>
      </c>
      <c r="S14" s="5">
        <f t="shared" si="20"/>
        <v>4.1761229253482677</v>
      </c>
      <c r="T14" s="5">
        <f t="shared" si="20"/>
        <v>4.1319479439028273</v>
      </c>
      <c r="U14" s="5">
        <f t="shared" si="20"/>
        <v>4.0932416915057397</v>
      </c>
      <c r="V14" s="5">
        <f t="shared" si="20"/>
        <v>4.0538436525246837</v>
      </c>
      <c r="W14" s="5">
        <f t="shared" si="20"/>
        <v>4.0138215362553433</v>
      </c>
      <c r="X14" s="5">
        <f>X12/(1+$C$2)^X6</f>
        <v>3.9732397472989236</v>
      </c>
      <c r="Y14" s="5">
        <f t="shared" ref="Y14:AD14" si="21">Y12/(1+$C$2)^Y6</f>
        <v>4.40708169592018</v>
      </c>
      <c r="Z14" s="5">
        <f t="shared" si="21"/>
        <v>4.8128180306988817</v>
      </c>
      <c r="AA14" s="5">
        <f t="shared" si="21"/>
        <v>5.191712710732264</v>
      </c>
      <c r="AB14" s="5">
        <f t="shared" si="21"/>
        <v>5.5449799600981189</v>
      </c>
      <c r="AC14" s="5">
        <f t="shared" si="21"/>
        <v>5.873786092286216</v>
      </c>
      <c r="AD14" s="5">
        <f t="shared" si="21"/>
        <v>6.1792512705489564</v>
      </c>
    </row>
    <row r="15" spans="1:30" s="1" customFormat="1" x14ac:dyDescent="0.25">
      <c r="A15" s="1" t="s">
        <v>7</v>
      </c>
      <c r="B15" s="28">
        <f>SUM(B13:B14)</f>
        <v>47.080771818882091</v>
      </c>
    </row>
    <row r="17" spans="1:30" x14ac:dyDescent="0.25">
      <c r="A17" t="s">
        <v>8</v>
      </c>
    </row>
    <row r="18" spans="1:30" x14ac:dyDescent="0.25">
      <c r="A18" s="1" t="s">
        <v>3</v>
      </c>
      <c r="B18" s="6"/>
      <c r="C18" s="6">
        <v>-7.8689999999999998</v>
      </c>
      <c r="D18" s="6">
        <v>-8.1050000000000004</v>
      </c>
      <c r="E18" s="6">
        <v>-8.2669999999999995</v>
      </c>
      <c r="F18" s="6">
        <v>-8.4320000000000004</v>
      </c>
      <c r="G18" s="6">
        <v>-8.6010000000000009</v>
      </c>
      <c r="H18" s="6">
        <f>-8.773-0.365</f>
        <v>-9.1379999999999999</v>
      </c>
      <c r="I18" s="6">
        <v>-0.36499999999999999</v>
      </c>
      <c r="J18" s="6">
        <f>I18*1.02</f>
        <v>-0.37230000000000002</v>
      </c>
      <c r="K18" s="6">
        <f t="shared" ref="K18:AA18" si="22">J18*1.02</f>
        <v>-0.37974600000000003</v>
      </c>
      <c r="L18" s="6">
        <f t="shared" si="22"/>
        <v>-0.38734092000000003</v>
      </c>
      <c r="M18" s="6">
        <f t="shared" si="22"/>
        <v>-0.39508773840000005</v>
      </c>
      <c r="N18" s="6">
        <f t="shared" si="22"/>
        <v>-0.40298949316800009</v>
      </c>
      <c r="O18" s="6">
        <f t="shared" si="22"/>
        <v>-0.41104928303136012</v>
      </c>
      <c r="P18" s="6">
        <f t="shared" si="22"/>
        <v>-0.41927026869198736</v>
      </c>
      <c r="Q18" s="6">
        <f t="shared" si="22"/>
        <v>-0.42765567406582711</v>
      </c>
      <c r="R18" s="6">
        <f t="shared" si="22"/>
        <v>-0.43620878754714365</v>
      </c>
      <c r="S18" s="6">
        <f t="shared" si="22"/>
        <v>-0.44493296329808651</v>
      </c>
      <c r="T18" s="6">
        <f t="shared" si="22"/>
        <v>-0.45383162256404824</v>
      </c>
      <c r="U18" s="6">
        <f t="shared" si="22"/>
        <v>-0.46290825501532923</v>
      </c>
      <c r="V18" s="6">
        <f t="shared" si="22"/>
        <v>-0.47216642011563581</v>
      </c>
      <c r="W18" s="6">
        <f t="shared" si="22"/>
        <v>-0.48160974851794852</v>
      </c>
      <c r="X18" s="6">
        <f t="shared" si="22"/>
        <v>-0.49124194348830752</v>
      </c>
      <c r="Y18" s="6">
        <f t="shared" si="22"/>
        <v>-0.50106678235807367</v>
      </c>
      <c r="Z18" s="6">
        <f t="shared" si="22"/>
        <v>-0.51108811800523513</v>
      </c>
      <c r="AA18" s="6">
        <f t="shared" si="22"/>
        <v>-0.52130988036533987</v>
      </c>
      <c r="AB18" s="6">
        <f t="shared" ref="AB18" si="23">AA18*1.02</f>
        <v>-0.53173607797264666</v>
      </c>
      <c r="AC18" s="6">
        <f t="shared" ref="AC18" si="24">AB18*1.02</f>
        <v>-0.54237079953209966</v>
      </c>
      <c r="AD18" s="6">
        <f t="shared" ref="AD18" si="25">AC18*1.02</f>
        <v>-0.55321821552274164</v>
      </c>
    </row>
    <row r="19" spans="1:30" x14ac:dyDescent="0.25">
      <c r="A19" s="1" t="s">
        <v>4</v>
      </c>
      <c r="B19" s="6"/>
      <c r="C19" s="6"/>
      <c r="D19" s="6"/>
      <c r="E19" s="6"/>
      <c r="F19" s="6"/>
      <c r="G19" s="6"/>
      <c r="H19" s="2">
        <v>3.26</v>
      </c>
      <c r="I19" s="2">
        <v>3.32</v>
      </c>
      <c r="J19" s="2">
        <v>3.39</v>
      </c>
      <c r="K19" s="2">
        <v>3.46</v>
      </c>
      <c r="L19" s="2">
        <v>3.52</v>
      </c>
      <c r="M19" s="2">
        <v>3.59</v>
      </c>
      <c r="N19" s="2">
        <v>3.67</v>
      </c>
      <c r="O19" s="2">
        <v>3.74</v>
      </c>
      <c r="P19" s="2">
        <v>3.81</v>
      </c>
      <c r="Q19" s="2">
        <v>3.89</v>
      </c>
      <c r="R19" s="2">
        <v>3.97</v>
      </c>
      <c r="S19" s="2">
        <v>4.05</v>
      </c>
      <c r="T19" s="2">
        <v>4.13</v>
      </c>
      <c r="U19" s="2">
        <v>3.21</v>
      </c>
      <c r="V19" s="2">
        <v>4.3</v>
      </c>
      <c r="W19" s="2">
        <v>4.38</v>
      </c>
      <c r="X19" s="2">
        <v>4.47</v>
      </c>
      <c r="Y19" s="2">
        <v>4.5599999999999996</v>
      </c>
      <c r="Z19" s="2">
        <v>4.6500000000000004</v>
      </c>
      <c r="AA19" s="2">
        <v>4.74</v>
      </c>
      <c r="AB19" s="2">
        <v>5.74</v>
      </c>
      <c r="AC19" s="2">
        <v>6.74</v>
      </c>
      <c r="AD19" s="2">
        <v>7.74</v>
      </c>
    </row>
    <row r="20" spans="1:30" x14ac:dyDescent="0.25">
      <c r="A20" s="1" t="s">
        <v>11</v>
      </c>
      <c r="B20" s="6"/>
      <c r="C20" s="6"/>
      <c r="D20" s="6"/>
      <c r="E20" s="6"/>
      <c r="F20" s="6"/>
      <c r="G20" s="6"/>
      <c r="H20" s="2">
        <f>H19*$C$3</f>
        <v>3.26</v>
      </c>
      <c r="I20" s="2">
        <f t="shared" ref="I20:AA20" si="26">I19*$C$3</f>
        <v>3.32</v>
      </c>
      <c r="J20" s="2">
        <f t="shared" si="26"/>
        <v>3.39</v>
      </c>
      <c r="K20" s="2">
        <f t="shared" si="26"/>
        <v>3.46</v>
      </c>
      <c r="L20" s="2">
        <f t="shared" si="26"/>
        <v>3.52</v>
      </c>
      <c r="M20" s="2">
        <f t="shared" si="26"/>
        <v>3.59</v>
      </c>
      <c r="N20" s="2">
        <f t="shared" si="26"/>
        <v>3.67</v>
      </c>
      <c r="O20" s="2">
        <f t="shared" si="26"/>
        <v>3.74</v>
      </c>
      <c r="P20" s="2">
        <f t="shared" si="26"/>
        <v>3.81</v>
      </c>
      <c r="Q20" s="2">
        <f t="shared" si="26"/>
        <v>3.89</v>
      </c>
      <c r="R20" s="2">
        <f t="shared" si="26"/>
        <v>3.97</v>
      </c>
      <c r="S20" s="2">
        <f t="shared" si="26"/>
        <v>4.05</v>
      </c>
      <c r="T20" s="2">
        <f t="shared" si="26"/>
        <v>4.13</v>
      </c>
      <c r="U20" s="2">
        <f t="shared" si="26"/>
        <v>3.21</v>
      </c>
      <c r="V20" s="2">
        <f t="shared" si="26"/>
        <v>4.3</v>
      </c>
      <c r="W20" s="2">
        <f t="shared" si="26"/>
        <v>4.38</v>
      </c>
      <c r="X20" s="2">
        <f t="shared" si="26"/>
        <v>4.47</v>
      </c>
      <c r="Y20" s="2">
        <f t="shared" si="26"/>
        <v>4.5599999999999996</v>
      </c>
      <c r="Z20" s="2">
        <f t="shared" si="26"/>
        <v>4.6500000000000004</v>
      </c>
      <c r="AA20" s="2">
        <f t="shared" si="26"/>
        <v>4.74</v>
      </c>
      <c r="AB20" s="2">
        <f t="shared" ref="AB20:AD20" si="27">AB19*$C$3</f>
        <v>5.74</v>
      </c>
      <c r="AC20" s="2">
        <f t="shared" si="27"/>
        <v>6.74</v>
      </c>
      <c r="AD20" s="2">
        <f t="shared" si="27"/>
        <v>7.74</v>
      </c>
    </row>
    <row r="21" spans="1:30" x14ac:dyDescent="0.25">
      <c r="A21" s="1" t="s">
        <v>14</v>
      </c>
      <c r="B21" s="6"/>
      <c r="C21" s="6"/>
      <c r="D21" s="6"/>
      <c r="E21" s="6"/>
      <c r="F21" s="6"/>
      <c r="G21" s="6"/>
      <c r="H21" s="2">
        <f>$C$4*$C$5</f>
        <v>1.82</v>
      </c>
      <c r="I21" s="2">
        <f>H21*1.02</f>
        <v>1.8564000000000001</v>
      </c>
      <c r="J21" s="2">
        <f t="shared" ref="J21:AA21" si="28">I21*1.02</f>
        <v>1.8935280000000001</v>
      </c>
      <c r="K21" s="2">
        <f t="shared" si="28"/>
        <v>1.9313985600000001</v>
      </c>
      <c r="L21" s="2">
        <f t="shared" si="28"/>
        <v>1.9700265312</v>
      </c>
      <c r="M21" s="2">
        <f t="shared" si="28"/>
        <v>2.0094270618240002</v>
      </c>
      <c r="N21" s="2">
        <f t="shared" si="28"/>
        <v>2.0496156030604804</v>
      </c>
      <c r="O21" s="2">
        <f t="shared" si="28"/>
        <v>2.0906079151216899</v>
      </c>
      <c r="P21" s="2">
        <f t="shared" si="28"/>
        <v>2.1324200734241239</v>
      </c>
      <c r="Q21" s="2">
        <f t="shared" si="28"/>
        <v>2.1750684748926066</v>
      </c>
      <c r="R21" s="2">
        <f t="shared" si="28"/>
        <v>2.2185698443904589</v>
      </c>
      <c r="S21" s="2">
        <f t="shared" si="28"/>
        <v>2.2629412412782681</v>
      </c>
      <c r="T21" s="2">
        <f t="shared" si="28"/>
        <v>2.3082000661038333</v>
      </c>
      <c r="U21" s="2">
        <f t="shared" si="28"/>
        <v>2.3543640674259101</v>
      </c>
      <c r="V21" s="2">
        <f t="shared" si="28"/>
        <v>2.4014513487744282</v>
      </c>
      <c r="W21" s="2">
        <f t="shared" si="28"/>
        <v>2.4494803757499168</v>
      </c>
      <c r="X21" s="2">
        <f t="shared" si="28"/>
        <v>2.4984699832649153</v>
      </c>
      <c r="Y21" s="2">
        <f t="shared" si="28"/>
        <v>2.5484393829302139</v>
      </c>
      <c r="Z21" s="2">
        <f t="shared" si="28"/>
        <v>2.5994081705888181</v>
      </c>
      <c r="AA21" s="2">
        <f t="shared" si="28"/>
        <v>2.6513963340005944</v>
      </c>
      <c r="AB21" s="2">
        <f t="shared" ref="AB21" si="29">AA21*1.02</f>
        <v>2.7044242606806064</v>
      </c>
      <c r="AC21" s="2">
        <f t="shared" ref="AC21" si="30">AB21*1.02</f>
        <v>2.7585127458942185</v>
      </c>
      <c r="AD21" s="2">
        <f t="shared" ref="AD21" si="31">AC21*1.02</f>
        <v>2.813683000812103</v>
      </c>
    </row>
    <row r="22" spans="1:30" x14ac:dyDescent="0.25">
      <c r="A22" s="1" t="s">
        <v>15</v>
      </c>
      <c r="B22" s="6"/>
      <c r="C22" s="6"/>
      <c r="D22" s="6"/>
      <c r="E22" s="6"/>
      <c r="F22" s="6"/>
      <c r="G22" s="6"/>
      <c r="H22" s="2">
        <f>SUM(H20:H21)</f>
        <v>5.08</v>
      </c>
      <c r="I22" s="2">
        <f t="shared" ref="I22:AA22" si="32">SUM(I20:I21)</f>
        <v>5.1764000000000001</v>
      </c>
      <c r="J22" s="2">
        <f t="shared" si="32"/>
        <v>5.2835280000000004</v>
      </c>
      <c r="K22" s="2">
        <f t="shared" si="32"/>
        <v>5.3913985599999998</v>
      </c>
      <c r="L22" s="2">
        <f t="shared" si="32"/>
        <v>5.4900265311999998</v>
      </c>
      <c r="M22" s="2">
        <f t="shared" si="32"/>
        <v>5.5994270618240005</v>
      </c>
      <c r="N22" s="2">
        <f t="shared" si="32"/>
        <v>5.7196156030604808</v>
      </c>
      <c r="O22" s="2">
        <f t="shared" si="32"/>
        <v>5.8306079151216901</v>
      </c>
      <c r="P22" s="2">
        <f t="shared" si="32"/>
        <v>5.9424200734241239</v>
      </c>
      <c r="Q22" s="2">
        <f t="shared" si="32"/>
        <v>6.0650684748926071</v>
      </c>
      <c r="R22" s="2">
        <f t="shared" si="32"/>
        <v>6.1885698443904591</v>
      </c>
      <c r="S22" s="2">
        <f t="shared" si="32"/>
        <v>6.3129412412782679</v>
      </c>
      <c r="T22" s="2">
        <f t="shared" si="32"/>
        <v>6.4382000661038337</v>
      </c>
      <c r="U22" s="2">
        <f t="shared" si="32"/>
        <v>5.5643640674259096</v>
      </c>
      <c r="V22" s="2">
        <f t="shared" si="32"/>
        <v>6.7014513487744285</v>
      </c>
      <c r="W22" s="2">
        <f t="shared" si="32"/>
        <v>6.8294803757499167</v>
      </c>
      <c r="X22" s="2">
        <f t="shared" si="32"/>
        <v>6.9684699832649155</v>
      </c>
      <c r="Y22" s="2">
        <f t="shared" si="32"/>
        <v>7.1084393829302135</v>
      </c>
      <c r="Z22" s="2">
        <f t="shared" si="32"/>
        <v>7.2494081705888185</v>
      </c>
      <c r="AA22" s="2">
        <f t="shared" si="32"/>
        <v>7.3913963340005946</v>
      </c>
      <c r="AB22" s="2">
        <f t="shared" ref="AB22:AD22" si="33">SUM(AB20:AB21)</f>
        <v>8.4444242606806057</v>
      </c>
      <c r="AC22" s="2">
        <f t="shared" si="33"/>
        <v>9.4985127458942191</v>
      </c>
      <c r="AD22" s="2">
        <f t="shared" si="33"/>
        <v>10.553683000812104</v>
      </c>
    </row>
    <row r="23" spans="1:30" x14ac:dyDescent="0.25">
      <c r="A23" s="1" t="s">
        <v>5</v>
      </c>
      <c r="B23" s="5">
        <f>SUM(C23:AA23)</f>
        <v>-52.098572133796793</v>
      </c>
      <c r="C23" s="5">
        <f t="shared" ref="C23:AA23" si="34">C18/(1+$C$2)^C6</f>
        <v>-7.8689999999999998</v>
      </c>
      <c r="D23" s="5">
        <f t="shared" si="34"/>
        <v>-7.8689320388349513</v>
      </c>
      <c r="E23" s="5">
        <f t="shared" si="34"/>
        <v>-7.7924403808087472</v>
      </c>
      <c r="F23" s="5">
        <f t="shared" si="34"/>
        <v>-7.7164744716658422</v>
      </c>
      <c r="G23" s="5">
        <f t="shared" si="34"/>
        <v>-7.6418770991228415</v>
      </c>
      <c r="H23" s="5">
        <f t="shared" si="34"/>
        <v>-7.8825190717024913</v>
      </c>
      <c r="I23" s="5">
        <f t="shared" si="34"/>
        <v>-0.30568175368953387</v>
      </c>
      <c r="J23" s="5">
        <f t="shared" si="34"/>
        <v>-0.30271396967313063</v>
      </c>
      <c r="K23" s="5">
        <f t="shared" si="34"/>
        <v>-0.29977499909377986</v>
      </c>
      <c r="L23" s="5">
        <f t="shared" si="34"/>
        <v>-0.29686456220937424</v>
      </c>
      <c r="M23" s="5">
        <f t="shared" si="34"/>
        <v>-0.29398238199374926</v>
      </c>
      <c r="N23" s="5">
        <f t="shared" si="34"/>
        <v>-0.29112818411031482</v>
      </c>
      <c r="O23" s="5">
        <f t="shared" si="34"/>
        <v>-0.28830169688594293</v>
      </c>
      <c r="P23" s="5">
        <f t="shared" si="34"/>
        <v>-0.28550265128510854</v>
      </c>
      <c r="Q23" s="5">
        <f t="shared" si="34"/>
        <v>-0.28273078088428222</v>
      </c>
      <c r="R23" s="5">
        <f t="shared" si="34"/>
        <v>-0.27998582184657073</v>
      </c>
      <c r="S23" s="5">
        <f t="shared" si="34"/>
        <v>-0.27726751289660406</v>
      </c>
      <c r="T23" s="5">
        <f t="shared" si="34"/>
        <v>-0.27457559529566616</v>
      </c>
      <c r="U23" s="5">
        <f t="shared" si="34"/>
        <v>-0.27190981281706744</v>
      </c>
      <c r="V23" s="5">
        <f t="shared" si="34"/>
        <v>-0.26926991172175613</v>
      </c>
      <c r="W23" s="5">
        <f t="shared" si="34"/>
        <v>-0.26665564073416625</v>
      </c>
      <c r="X23" s="5">
        <f t="shared" si="34"/>
        <v>-0.26406675101830063</v>
      </c>
      <c r="Y23" s="5">
        <f t="shared" si="34"/>
        <v>-0.26150299615404526</v>
      </c>
      <c r="Z23" s="5">
        <f t="shared" si="34"/>
        <v>-0.25896413211371472</v>
      </c>
      <c r="AA23" s="5">
        <f t="shared" si="34"/>
        <v>-0.25644991723882432</v>
      </c>
      <c r="AB23" s="5">
        <f t="shared" ref="AB23:AD23" si="35">AB18/(1+$C$2)^AB6</f>
        <v>-0.25396011221708814</v>
      </c>
      <c r="AC23" s="5">
        <f t="shared" si="35"/>
        <v>-0.2514944800596407</v>
      </c>
      <c r="AD23" s="5">
        <f t="shared" si="35"/>
        <v>-0.24905278607847917</v>
      </c>
    </row>
    <row r="24" spans="1:30" x14ac:dyDescent="0.25">
      <c r="A24" s="1" t="s">
        <v>6</v>
      </c>
      <c r="B24" s="5">
        <f>SUM(C24:AA24)</f>
        <v>79.35904187631813</v>
      </c>
      <c r="C24" s="6"/>
      <c r="D24" s="6"/>
      <c r="E24" s="6"/>
      <c r="F24" s="6"/>
      <c r="G24" s="6"/>
      <c r="H24" s="5">
        <f>H22/(1+$C$2)^H6</f>
        <v>4.3820526246715534</v>
      </c>
      <c r="I24" s="5">
        <f>I22/(1+$C$2)^I6</f>
        <v>4.335153506297269</v>
      </c>
      <c r="J24" s="5">
        <f t="shared" ref="J24:AA24" si="36">J22/(1+$C$2)^J6</f>
        <v>4.2959917667449279</v>
      </c>
      <c r="K24" s="5">
        <f t="shared" si="36"/>
        <v>4.2560198091308559</v>
      </c>
      <c r="L24" s="5">
        <f t="shared" si="36"/>
        <v>4.2076481945221209</v>
      </c>
      <c r="M24" s="5">
        <f t="shared" si="36"/>
        <v>4.166499603611288</v>
      </c>
      <c r="N24" s="5">
        <f t="shared" si="36"/>
        <v>4.1319720056171523</v>
      </c>
      <c r="O24" s="5">
        <f t="shared" si="36"/>
        <v>4.0894710809602524</v>
      </c>
      <c r="P24" s="5">
        <f t="shared" si="36"/>
        <v>4.0464989118005157</v>
      </c>
      <c r="Q24" s="5">
        <f t="shared" si="36"/>
        <v>4.0097247622606798</v>
      </c>
      <c r="R24" s="5">
        <f t="shared" si="36"/>
        <v>3.9722074919210622</v>
      </c>
      <c r="S24" s="5">
        <f t="shared" si="36"/>
        <v>3.9340162708038076</v>
      </c>
      <c r="T24" s="5">
        <f t="shared" si="36"/>
        <v>3.8952169216317127</v>
      </c>
      <c r="U24" s="5">
        <f t="shared" si="36"/>
        <v>3.2684774480197851</v>
      </c>
      <c r="V24" s="5">
        <f t="shared" si="36"/>
        <v>3.8217440635659847</v>
      </c>
      <c r="W24" s="5">
        <f t="shared" si="36"/>
        <v>3.7813176977441096</v>
      </c>
      <c r="X24" s="5">
        <f t="shared" si="36"/>
        <v>3.7458959936980967</v>
      </c>
      <c r="Y24" s="5">
        <f t="shared" si="36"/>
        <v>3.709841206929712</v>
      </c>
      <c r="Z24" s="5">
        <f t="shared" si="36"/>
        <v>3.6732153010361626</v>
      </c>
      <c r="AA24" s="5">
        <f t="shared" si="36"/>
        <v>3.6360772153510652</v>
      </c>
      <c r="AB24" s="5">
        <f t="shared" ref="AB24:AD24" si="37">AB22/(1+$C$2)^AB6</f>
        <v>4.0331040561093303</v>
      </c>
      <c r="AC24" s="5">
        <f t="shared" si="37"/>
        <v>4.4044102787785802</v>
      </c>
      <c r="AD24" s="5">
        <f t="shared" si="37"/>
        <v>4.7511525849844141</v>
      </c>
    </row>
    <row r="25" spans="1:30" x14ac:dyDescent="0.25">
      <c r="A25" s="1" t="s">
        <v>7</v>
      </c>
      <c r="B25" s="6">
        <f>SUM(B23:B24)</f>
        <v>27.260469742521337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7" spans="1:30" x14ac:dyDescent="0.25">
      <c r="A27" t="s">
        <v>9</v>
      </c>
    </row>
    <row r="28" spans="1:30" x14ac:dyDescent="0.25">
      <c r="A28" s="1" t="s">
        <v>3</v>
      </c>
      <c r="B28" s="6"/>
      <c r="C28" s="6">
        <v>-7.8689999999999998</v>
      </c>
      <c r="D28" s="6">
        <v>-8.1050000000000004</v>
      </c>
      <c r="E28" s="6">
        <v>-8.2669999999999995</v>
      </c>
      <c r="F28" s="6">
        <v>-8.4320000000000004</v>
      </c>
      <c r="G28" s="6">
        <v>-8.6010000000000009</v>
      </c>
      <c r="H28" s="6">
        <f>-8.773-0.365</f>
        <v>-9.1379999999999999</v>
      </c>
      <c r="I28" s="6">
        <v>-0.36499999999999999</v>
      </c>
      <c r="J28" s="6">
        <f>I28*1.02</f>
        <v>-0.37230000000000002</v>
      </c>
      <c r="K28" s="6">
        <f t="shared" ref="K28" si="38">J28*1.02</f>
        <v>-0.37974600000000003</v>
      </c>
      <c r="L28" s="6">
        <f t="shared" ref="L28" si="39">K28*1.02</f>
        <v>-0.38734092000000003</v>
      </c>
      <c r="M28" s="6">
        <f t="shared" ref="M28" si="40">L28*1.02</f>
        <v>-0.39508773840000005</v>
      </c>
      <c r="N28" s="6">
        <f t="shared" ref="N28" si="41">M28*1.02</f>
        <v>-0.40298949316800009</v>
      </c>
      <c r="O28" s="6">
        <f t="shared" ref="O28" si="42">N28*1.02</f>
        <v>-0.41104928303136012</v>
      </c>
      <c r="P28" s="6">
        <f t="shared" ref="P28" si="43">O28*1.02</f>
        <v>-0.41927026869198736</v>
      </c>
      <c r="Q28" s="6">
        <f t="shared" ref="Q28" si="44">P28*1.02</f>
        <v>-0.42765567406582711</v>
      </c>
      <c r="R28" s="6">
        <f t="shared" ref="R28" si="45">Q28*1.02</f>
        <v>-0.43620878754714365</v>
      </c>
      <c r="S28" s="6">
        <f t="shared" ref="S28" si="46">R28*1.02</f>
        <v>-0.44493296329808651</v>
      </c>
      <c r="T28" s="6">
        <f t="shared" ref="T28" si="47">S28*1.02</f>
        <v>-0.45383162256404824</v>
      </c>
      <c r="U28" s="6">
        <f t="shared" ref="U28" si="48">T28*1.02</f>
        <v>-0.46290825501532923</v>
      </c>
      <c r="V28" s="6">
        <f t="shared" ref="V28" si="49">U28*1.02</f>
        <v>-0.47216642011563581</v>
      </c>
      <c r="W28" s="6">
        <f t="shared" ref="W28" si="50">V28*1.02</f>
        <v>-0.48160974851794852</v>
      </c>
      <c r="X28" s="6">
        <f t="shared" ref="X28" si="51">W28*1.02</f>
        <v>-0.49124194348830752</v>
      </c>
      <c r="Y28" s="6">
        <f t="shared" ref="Y28" si="52">X28*1.02</f>
        <v>-0.50106678235807367</v>
      </c>
      <c r="Z28" s="6">
        <f t="shared" ref="Z28" si="53">Y28*1.02</f>
        <v>-0.51108811800523513</v>
      </c>
      <c r="AA28" s="6">
        <f t="shared" ref="AA28" si="54">Z28*1.02</f>
        <v>-0.52130988036533987</v>
      </c>
      <c r="AB28" s="6">
        <f t="shared" ref="AB28" si="55">AA28*1.02</f>
        <v>-0.53173607797264666</v>
      </c>
      <c r="AC28" s="6">
        <f t="shared" ref="AC28" si="56">AB28*1.02</f>
        <v>-0.54237079953209966</v>
      </c>
      <c r="AD28" s="6">
        <f t="shared" ref="AD28" si="57">AC28*1.02</f>
        <v>-0.55321821552274164</v>
      </c>
    </row>
    <row r="29" spans="1:30" x14ac:dyDescent="0.25">
      <c r="A29" s="1" t="s">
        <v>4</v>
      </c>
      <c r="B29" s="6"/>
      <c r="C29" s="6"/>
      <c r="D29" s="6"/>
      <c r="E29" s="6">
        <f>H29*0.4</f>
        <v>1.304</v>
      </c>
      <c r="F29" s="6">
        <f>H29*0.6</f>
        <v>1.9559999999999997</v>
      </c>
      <c r="G29" s="6">
        <f>H29*0.8</f>
        <v>2.6080000000000001</v>
      </c>
      <c r="H29" s="2">
        <v>3.26</v>
      </c>
      <c r="I29" s="2">
        <v>3.32</v>
      </c>
      <c r="J29" s="2">
        <v>3.39</v>
      </c>
      <c r="K29" s="2">
        <v>3.46</v>
      </c>
      <c r="L29" s="2">
        <v>3.52</v>
      </c>
      <c r="M29" s="2">
        <v>3.59</v>
      </c>
      <c r="N29" s="2">
        <v>3.67</v>
      </c>
      <c r="O29" s="2">
        <v>3.74</v>
      </c>
      <c r="P29" s="2">
        <v>3.81</v>
      </c>
      <c r="Q29" s="2">
        <v>3.89</v>
      </c>
      <c r="R29" s="2">
        <v>3.97</v>
      </c>
      <c r="S29" s="2">
        <v>4.05</v>
      </c>
      <c r="T29" s="2">
        <v>4.13</v>
      </c>
      <c r="U29" s="2">
        <v>3.21</v>
      </c>
      <c r="V29" s="2">
        <v>4.3</v>
      </c>
      <c r="W29" s="2">
        <v>4.38</v>
      </c>
      <c r="X29" s="2">
        <v>4.47</v>
      </c>
      <c r="Y29" s="2">
        <v>4.5599999999999996</v>
      </c>
      <c r="Z29" s="2">
        <v>4.6500000000000004</v>
      </c>
      <c r="AA29" s="2">
        <v>4.74</v>
      </c>
      <c r="AB29" s="2">
        <v>5.74</v>
      </c>
      <c r="AC29" s="2">
        <v>6.74</v>
      </c>
      <c r="AD29" s="2">
        <v>7.74</v>
      </c>
    </row>
    <row r="30" spans="1:30" x14ac:dyDescent="0.25">
      <c r="A30" s="1" t="s">
        <v>11</v>
      </c>
      <c r="B30" s="6"/>
      <c r="C30" s="6"/>
      <c r="D30" s="6"/>
      <c r="E30" s="2">
        <f t="shared" ref="E30:G30" si="58">E29*$C$3</f>
        <v>1.304</v>
      </c>
      <c r="F30" s="2">
        <f t="shared" si="58"/>
        <v>1.9559999999999997</v>
      </c>
      <c r="G30" s="2">
        <f t="shared" si="58"/>
        <v>2.6080000000000001</v>
      </c>
      <c r="H30" s="2">
        <f>H29*$C$3</f>
        <v>3.26</v>
      </c>
      <c r="I30" s="2">
        <f t="shared" ref="I30" si="59">I29*$C$3</f>
        <v>3.32</v>
      </c>
      <c r="J30" s="2">
        <f t="shared" ref="J30" si="60">J29*$C$3</f>
        <v>3.39</v>
      </c>
      <c r="K30" s="2">
        <f t="shared" ref="K30" si="61">K29*$C$3</f>
        <v>3.46</v>
      </c>
      <c r="L30" s="2">
        <f t="shared" ref="L30" si="62">L29*$C$3</f>
        <v>3.52</v>
      </c>
      <c r="M30" s="2">
        <f t="shared" ref="M30" si="63">M29*$C$3</f>
        <v>3.59</v>
      </c>
      <c r="N30" s="2">
        <f t="shared" ref="N30" si="64">N29*$C$3</f>
        <v>3.67</v>
      </c>
      <c r="O30" s="2">
        <f t="shared" ref="O30" si="65">O29*$C$3</f>
        <v>3.74</v>
      </c>
      <c r="P30" s="2">
        <f t="shared" ref="P30" si="66">P29*$C$3</f>
        <v>3.81</v>
      </c>
      <c r="Q30" s="2">
        <f t="shared" ref="Q30" si="67">Q29*$C$3</f>
        <v>3.89</v>
      </c>
      <c r="R30" s="2">
        <f t="shared" ref="R30" si="68">R29*$C$3</f>
        <v>3.97</v>
      </c>
      <c r="S30" s="2">
        <f t="shared" ref="S30" si="69">S29*$C$3</f>
        <v>4.05</v>
      </c>
      <c r="T30" s="2">
        <f t="shared" ref="T30" si="70">T29*$C$3</f>
        <v>4.13</v>
      </c>
      <c r="U30" s="2">
        <f t="shared" ref="U30" si="71">U29*$C$3</f>
        <v>3.21</v>
      </c>
      <c r="V30" s="2">
        <f t="shared" ref="V30" si="72">V29*$C$3</f>
        <v>4.3</v>
      </c>
      <c r="W30" s="2">
        <f t="shared" ref="W30" si="73">W29*$C$3</f>
        <v>4.38</v>
      </c>
      <c r="X30" s="2">
        <f t="shared" ref="X30" si="74">X29*$C$3</f>
        <v>4.47</v>
      </c>
      <c r="Y30" s="2">
        <f t="shared" ref="Y30" si="75">Y29*$C$3</f>
        <v>4.5599999999999996</v>
      </c>
      <c r="Z30" s="2">
        <f t="shared" ref="Z30" si="76">Z29*$C$3</f>
        <v>4.6500000000000004</v>
      </c>
      <c r="AA30" s="2">
        <f t="shared" ref="AA30:AD30" si="77">AA29*$C$3</f>
        <v>4.74</v>
      </c>
      <c r="AB30" s="2">
        <f t="shared" si="77"/>
        <v>5.74</v>
      </c>
      <c r="AC30" s="2">
        <f t="shared" si="77"/>
        <v>6.74</v>
      </c>
      <c r="AD30" s="2">
        <f t="shared" si="77"/>
        <v>7.74</v>
      </c>
    </row>
    <row r="31" spans="1:30" x14ac:dyDescent="0.25">
      <c r="A31" s="1" t="s">
        <v>14</v>
      </c>
      <c r="B31" s="6"/>
      <c r="C31" s="6"/>
      <c r="D31" s="6"/>
      <c r="E31" s="6">
        <f>H31*0.4</f>
        <v>0.72800000000000009</v>
      </c>
      <c r="F31" s="6">
        <f>H31*0.6</f>
        <v>1.0920000000000001</v>
      </c>
      <c r="G31" s="6">
        <f>H31*0.8</f>
        <v>1.4560000000000002</v>
      </c>
      <c r="H31" s="2">
        <f>$C$4*$C$5</f>
        <v>1.82</v>
      </c>
      <c r="I31" s="2">
        <f>H31*1.02</f>
        <v>1.8564000000000001</v>
      </c>
      <c r="J31" s="2">
        <f t="shared" ref="J31:AA31" si="78">I31*1.02</f>
        <v>1.8935280000000001</v>
      </c>
      <c r="K31" s="2">
        <f t="shared" si="78"/>
        <v>1.9313985600000001</v>
      </c>
      <c r="L31" s="2">
        <f t="shared" si="78"/>
        <v>1.9700265312</v>
      </c>
      <c r="M31" s="2">
        <f t="shared" si="78"/>
        <v>2.0094270618240002</v>
      </c>
      <c r="N31" s="2">
        <f t="shared" si="78"/>
        <v>2.0496156030604804</v>
      </c>
      <c r="O31" s="2">
        <f t="shared" si="78"/>
        <v>2.0906079151216899</v>
      </c>
      <c r="P31" s="2">
        <f t="shared" si="78"/>
        <v>2.1324200734241239</v>
      </c>
      <c r="Q31" s="2">
        <f t="shared" si="78"/>
        <v>2.1750684748926066</v>
      </c>
      <c r="R31" s="2">
        <f t="shared" si="78"/>
        <v>2.2185698443904589</v>
      </c>
      <c r="S31" s="2">
        <f t="shared" si="78"/>
        <v>2.2629412412782681</v>
      </c>
      <c r="T31" s="2">
        <f t="shared" si="78"/>
        <v>2.3082000661038333</v>
      </c>
      <c r="U31" s="2">
        <f t="shared" si="78"/>
        <v>2.3543640674259101</v>
      </c>
      <c r="V31" s="2">
        <f t="shared" si="78"/>
        <v>2.4014513487744282</v>
      </c>
      <c r="W31" s="2">
        <f t="shared" si="78"/>
        <v>2.4494803757499168</v>
      </c>
      <c r="X31" s="2">
        <f t="shared" si="78"/>
        <v>2.4984699832649153</v>
      </c>
      <c r="Y31" s="2">
        <f t="shared" si="78"/>
        <v>2.5484393829302139</v>
      </c>
      <c r="Z31" s="2">
        <f t="shared" si="78"/>
        <v>2.5994081705888181</v>
      </c>
      <c r="AA31" s="2">
        <f t="shared" si="78"/>
        <v>2.6513963340005944</v>
      </c>
      <c r="AB31" s="2">
        <f t="shared" ref="AB31" si="79">AA31*1.02</f>
        <v>2.7044242606806064</v>
      </c>
      <c r="AC31" s="2">
        <f t="shared" ref="AC31" si="80">AB31*1.02</f>
        <v>2.7585127458942185</v>
      </c>
      <c r="AD31" s="2">
        <f t="shared" ref="AD31" si="81">AC31*1.02</f>
        <v>2.813683000812103</v>
      </c>
    </row>
    <row r="32" spans="1:30" x14ac:dyDescent="0.25">
      <c r="A32" s="1" t="s">
        <v>15</v>
      </c>
      <c r="B32" s="6"/>
      <c r="C32" s="6"/>
      <c r="D32" s="6"/>
      <c r="E32" s="2">
        <f t="shared" ref="E32:G32" si="82">SUM(E30:E31)</f>
        <v>2.032</v>
      </c>
      <c r="F32" s="2">
        <f t="shared" si="82"/>
        <v>3.048</v>
      </c>
      <c r="G32" s="2">
        <f t="shared" si="82"/>
        <v>4.0640000000000001</v>
      </c>
      <c r="H32" s="2">
        <f>SUM(H30:H31)</f>
        <v>5.08</v>
      </c>
      <c r="I32" s="2">
        <f t="shared" ref="I32" si="83">SUM(I30:I31)</f>
        <v>5.1764000000000001</v>
      </c>
      <c r="J32" s="2">
        <f t="shared" ref="J32" si="84">SUM(J30:J31)</f>
        <v>5.2835280000000004</v>
      </c>
      <c r="K32" s="2">
        <f t="shared" ref="K32" si="85">SUM(K30:K31)</f>
        <v>5.3913985599999998</v>
      </c>
      <c r="L32" s="2">
        <f t="shared" ref="L32" si="86">SUM(L30:L31)</f>
        <v>5.4900265311999998</v>
      </c>
      <c r="M32" s="2">
        <f t="shared" ref="M32" si="87">SUM(M30:M31)</f>
        <v>5.5994270618240005</v>
      </c>
      <c r="N32" s="2">
        <f t="shared" ref="N32" si="88">SUM(N30:N31)</f>
        <v>5.7196156030604808</v>
      </c>
      <c r="O32" s="2">
        <f t="shared" ref="O32" si="89">SUM(O30:O31)</f>
        <v>5.8306079151216901</v>
      </c>
      <c r="P32" s="2">
        <f t="shared" ref="P32" si="90">SUM(P30:P31)</f>
        <v>5.9424200734241239</v>
      </c>
      <c r="Q32" s="2">
        <f t="shared" ref="Q32" si="91">SUM(Q30:Q31)</f>
        <v>6.0650684748926071</v>
      </c>
      <c r="R32" s="2">
        <f t="shared" ref="R32" si="92">SUM(R30:R31)</f>
        <v>6.1885698443904591</v>
      </c>
      <c r="S32" s="2">
        <f t="shared" ref="S32" si="93">SUM(S30:S31)</f>
        <v>6.3129412412782679</v>
      </c>
      <c r="T32" s="2">
        <f t="shared" ref="T32" si="94">SUM(T30:T31)</f>
        <v>6.4382000661038337</v>
      </c>
      <c r="U32" s="2">
        <f t="shared" ref="U32" si="95">SUM(U30:U31)</f>
        <v>5.5643640674259096</v>
      </c>
      <c r="V32" s="2">
        <f t="shared" ref="V32" si="96">SUM(V30:V31)</f>
        <v>6.7014513487744285</v>
      </c>
      <c r="W32" s="2">
        <f t="shared" ref="W32" si="97">SUM(W30:W31)</f>
        <v>6.8294803757499167</v>
      </c>
      <c r="X32" s="2">
        <f t="shared" ref="X32" si="98">SUM(X30:X31)</f>
        <v>6.9684699832649155</v>
      </c>
      <c r="Y32" s="2">
        <f t="shared" ref="Y32" si="99">SUM(Y30:Y31)</f>
        <v>7.1084393829302135</v>
      </c>
      <c r="Z32" s="2">
        <f t="shared" ref="Z32" si="100">SUM(Z30:Z31)</f>
        <v>7.2494081705888185</v>
      </c>
      <c r="AA32" s="2">
        <f t="shared" ref="AA32:AD32" si="101">SUM(AA30:AA31)</f>
        <v>7.3913963340005946</v>
      </c>
      <c r="AB32" s="2">
        <f t="shared" si="101"/>
        <v>8.4444242606806057</v>
      </c>
      <c r="AC32" s="2">
        <f t="shared" si="101"/>
        <v>9.4985127458942191</v>
      </c>
      <c r="AD32" s="2">
        <f t="shared" si="101"/>
        <v>10.553683000812104</v>
      </c>
    </row>
    <row r="33" spans="1:30" x14ac:dyDescent="0.25">
      <c r="A33" s="1" t="s">
        <v>5</v>
      </c>
      <c r="B33" s="5">
        <f>SUM(C33:AA33)</f>
        <v>-52.098572133796793</v>
      </c>
      <c r="C33" s="5">
        <f>C28/(1+$C$2)^C6</f>
        <v>-7.8689999999999998</v>
      </c>
      <c r="D33" s="5">
        <f t="shared" ref="D33:AA33" si="102">D28/(1+$C$2)^D6</f>
        <v>-7.8689320388349513</v>
      </c>
      <c r="E33" s="5">
        <f t="shared" si="102"/>
        <v>-7.7924403808087472</v>
      </c>
      <c r="F33" s="5">
        <f t="shared" si="102"/>
        <v>-7.7164744716658422</v>
      </c>
      <c r="G33" s="5">
        <f t="shared" si="102"/>
        <v>-7.6418770991228415</v>
      </c>
      <c r="H33" s="5">
        <f t="shared" si="102"/>
        <v>-7.8825190717024913</v>
      </c>
      <c r="I33" s="5">
        <f t="shared" si="102"/>
        <v>-0.30568175368953387</v>
      </c>
      <c r="J33" s="5">
        <f t="shared" si="102"/>
        <v>-0.30271396967313063</v>
      </c>
      <c r="K33" s="5">
        <f t="shared" si="102"/>
        <v>-0.29977499909377986</v>
      </c>
      <c r="L33" s="5">
        <f t="shared" si="102"/>
        <v>-0.29686456220937424</v>
      </c>
      <c r="M33" s="5">
        <f t="shared" si="102"/>
        <v>-0.29398238199374926</v>
      </c>
      <c r="N33" s="5">
        <f t="shared" si="102"/>
        <v>-0.29112818411031482</v>
      </c>
      <c r="O33" s="5">
        <f t="shared" si="102"/>
        <v>-0.28830169688594293</v>
      </c>
      <c r="P33" s="5">
        <f t="shared" si="102"/>
        <v>-0.28550265128510854</v>
      </c>
      <c r="Q33" s="5">
        <f t="shared" si="102"/>
        <v>-0.28273078088428222</v>
      </c>
      <c r="R33" s="5">
        <f t="shared" si="102"/>
        <v>-0.27998582184657073</v>
      </c>
      <c r="S33" s="5">
        <f t="shared" si="102"/>
        <v>-0.27726751289660406</v>
      </c>
      <c r="T33" s="5">
        <f t="shared" si="102"/>
        <v>-0.27457559529566616</v>
      </c>
      <c r="U33" s="5">
        <f t="shared" si="102"/>
        <v>-0.27190981281706744</v>
      </c>
      <c r="V33" s="5">
        <f t="shared" si="102"/>
        <v>-0.26926991172175613</v>
      </c>
      <c r="W33" s="5">
        <f t="shared" si="102"/>
        <v>-0.26665564073416625</v>
      </c>
      <c r="X33" s="5">
        <f t="shared" si="102"/>
        <v>-0.26406675101830063</v>
      </c>
      <c r="Y33" s="5">
        <f t="shared" si="102"/>
        <v>-0.26150299615404526</v>
      </c>
      <c r="Z33" s="5">
        <f t="shared" si="102"/>
        <v>-0.25896413211371472</v>
      </c>
      <c r="AA33" s="5">
        <f t="shared" si="102"/>
        <v>-0.25644991723882432</v>
      </c>
      <c r="AB33" s="5">
        <f t="shared" ref="AB33:AD33" si="103">AB28/(1+$C$2)^AB6</f>
        <v>-0.25396011221708814</v>
      </c>
      <c r="AC33" s="5">
        <f t="shared" si="103"/>
        <v>-0.2514944800596407</v>
      </c>
      <c r="AD33" s="5">
        <f t="shared" si="103"/>
        <v>-0.24905278607847917</v>
      </c>
    </row>
    <row r="34" spans="1:30" x14ac:dyDescent="0.25">
      <c r="A34" s="1" t="s">
        <v>6</v>
      </c>
      <c r="B34" s="5">
        <f>SUM(C34:AA34)</f>
        <v>87.674559904115696</v>
      </c>
      <c r="C34" s="6"/>
      <c r="D34" s="6"/>
      <c r="E34" s="5">
        <f>E32/(1+$C$2)^E6</f>
        <v>1.915354887359789</v>
      </c>
      <c r="F34" s="5">
        <f t="shared" ref="F34:G34" si="104">F32/(1+$C$2)^F6</f>
        <v>2.7893517777084305</v>
      </c>
      <c r="G34" s="5">
        <f t="shared" si="104"/>
        <v>3.6108113627293599</v>
      </c>
      <c r="H34" s="5">
        <f>H32/(1+$C$2)^H6</f>
        <v>4.3820526246715534</v>
      </c>
      <c r="I34" s="5">
        <f t="shared" ref="I34:AA34" si="105">I32/(1+$C$2)^I6</f>
        <v>4.335153506297269</v>
      </c>
      <c r="J34" s="5">
        <f t="shared" si="105"/>
        <v>4.2959917667449279</v>
      </c>
      <c r="K34" s="5">
        <f t="shared" si="105"/>
        <v>4.2560198091308559</v>
      </c>
      <c r="L34" s="5">
        <f t="shared" si="105"/>
        <v>4.2076481945221209</v>
      </c>
      <c r="M34" s="5">
        <f t="shared" si="105"/>
        <v>4.166499603611288</v>
      </c>
      <c r="N34" s="5">
        <f t="shared" si="105"/>
        <v>4.1319720056171523</v>
      </c>
      <c r="O34" s="5">
        <f t="shared" si="105"/>
        <v>4.0894710809602524</v>
      </c>
      <c r="P34" s="5">
        <f t="shared" si="105"/>
        <v>4.0464989118005157</v>
      </c>
      <c r="Q34" s="5">
        <f t="shared" si="105"/>
        <v>4.0097247622606798</v>
      </c>
      <c r="R34" s="5">
        <f t="shared" si="105"/>
        <v>3.9722074919210622</v>
      </c>
      <c r="S34" s="5">
        <f t="shared" si="105"/>
        <v>3.9340162708038076</v>
      </c>
      <c r="T34" s="5">
        <f t="shared" si="105"/>
        <v>3.8952169216317127</v>
      </c>
      <c r="U34" s="5">
        <f t="shared" si="105"/>
        <v>3.2684774480197851</v>
      </c>
      <c r="V34" s="5">
        <f t="shared" si="105"/>
        <v>3.8217440635659847</v>
      </c>
      <c r="W34" s="5">
        <f t="shared" si="105"/>
        <v>3.7813176977441096</v>
      </c>
      <c r="X34" s="5">
        <f t="shared" si="105"/>
        <v>3.7458959936980967</v>
      </c>
      <c r="Y34" s="5">
        <f t="shared" si="105"/>
        <v>3.709841206929712</v>
      </c>
      <c r="Z34" s="5">
        <f t="shared" si="105"/>
        <v>3.6732153010361626</v>
      </c>
      <c r="AA34" s="5">
        <f t="shared" si="105"/>
        <v>3.6360772153510652</v>
      </c>
      <c r="AB34" s="5">
        <f t="shared" ref="AB34:AD34" si="106">AB32/(1+$C$2)^AB6</f>
        <v>4.0331040561093303</v>
      </c>
      <c r="AC34" s="5">
        <f t="shared" si="106"/>
        <v>4.4044102787785802</v>
      </c>
      <c r="AD34" s="5">
        <f t="shared" si="106"/>
        <v>4.7511525849844141</v>
      </c>
    </row>
    <row r="35" spans="1:30" x14ac:dyDescent="0.25">
      <c r="A35" s="1" t="s">
        <v>7</v>
      </c>
      <c r="B35" s="6">
        <f>SUM(B33:B34)</f>
        <v>35.575987770318903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8" spans="1:30" x14ac:dyDescent="0.25">
      <c r="A38" s="7"/>
    </row>
  </sheetData>
  <pageMargins left="0.7" right="0.7" top="0.75" bottom="0.75" header="0.3" footer="0.3"/>
  <pageSetup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F80C-2663-4260-84B0-9586D14DE130}">
  <dimension ref="A1:AI69"/>
  <sheetViews>
    <sheetView tabSelected="1" topLeftCell="A13" zoomScaleNormal="100" workbookViewId="0">
      <pane xSplit="1" ySplit="2" topLeftCell="W15" activePane="bottomRight" state="frozen"/>
      <selection activeCell="A13" sqref="A13"/>
      <selection pane="topRight" activeCell="B13" sqref="B13"/>
      <selection pane="bottomLeft" activeCell="A15" sqref="A15"/>
      <selection pane="bottomRight" activeCell="A13" sqref="A13:AI42"/>
    </sheetView>
  </sheetViews>
  <sheetFormatPr defaultColWidth="8.7109375" defaultRowHeight="15" x14ac:dyDescent="0.25"/>
  <cols>
    <col min="1" max="1" width="60.42578125" style="10" customWidth="1"/>
    <col min="2" max="2" width="25.42578125" style="10" customWidth="1"/>
    <col min="3" max="4" width="8.7109375" style="10"/>
    <col min="5" max="5" width="10.7109375" style="10" customWidth="1"/>
    <col min="6" max="16384" width="8.7109375" style="10"/>
  </cols>
  <sheetData>
    <row r="1" spans="1:35" x14ac:dyDescent="0.25">
      <c r="A1" s="9" t="s">
        <v>20</v>
      </c>
    </row>
    <row r="2" spans="1:35" x14ac:dyDescent="0.25">
      <c r="B2" s="10" t="s">
        <v>2</v>
      </c>
      <c r="C2" s="11">
        <v>0.03</v>
      </c>
    </row>
    <row r="3" spans="1:35" x14ac:dyDescent="0.25">
      <c r="B3" s="10" t="s">
        <v>10</v>
      </c>
      <c r="C3" s="11">
        <v>1</v>
      </c>
    </row>
    <row r="4" spans="1:35" x14ac:dyDescent="0.25">
      <c r="B4" s="10" t="s">
        <v>16</v>
      </c>
      <c r="C4" s="12">
        <v>1.82</v>
      </c>
    </row>
    <row r="5" spans="1:35" x14ac:dyDescent="0.25">
      <c r="B5" s="10" t="s">
        <v>13</v>
      </c>
      <c r="C5" s="11">
        <v>1</v>
      </c>
      <c r="H5" s="13"/>
    </row>
    <row r="6" spans="1:35" x14ac:dyDescent="0.25">
      <c r="C6" s="11"/>
      <c r="H6" s="13"/>
    </row>
    <row r="7" spans="1:35" x14ac:dyDescent="0.25">
      <c r="B7" s="10" t="s">
        <v>17</v>
      </c>
      <c r="C7" s="14">
        <v>0.32400000000000001</v>
      </c>
    </row>
    <row r="8" spans="1:35" x14ac:dyDescent="0.25">
      <c r="B8" s="10" t="s">
        <v>18</v>
      </c>
      <c r="C8" s="14">
        <v>4.8000000000000001E-2</v>
      </c>
    </row>
    <row r="9" spans="1:35" x14ac:dyDescent="0.25">
      <c r="B9" s="10" t="s">
        <v>19</v>
      </c>
      <c r="C9" s="14">
        <f>C7-C8</f>
        <v>0.27600000000000002</v>
      </c>
    </row>
    <row r="10" spans="1:35" x14ac:dyDescent="0.25">
      <c r="C10" s="11"/>
    </row>
    <row r="11" spans="1:35" x14ac:dyDescent="0.25">
      <c r="C11" s="11"/>
    </row>
    <row r="12" spans="1:35" x14ac:dyDescent="0.25">
      <c r="C12" s="11"/>
    </row>
    <row r="13" spans="1:35" x14ac:dyDescent="0.25">
      <c r="C13" s="15">
        <v>0</v>
      </c>
      <c r="D13" s="15">
        <v>1</v>
      </c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5">
        <v>10</v>
      </c>
      <c r="N13" s="15">
        <v>11</v>
      </c>
      <c r="O13" s="15">
        <v>12</v>
      </c>
      <c r="P13" s="15">
        <v>13</v>
      </c>
      <c r="Q13" s="15">
        <v>14</v>
      </c>
      <c r="R13" s="15">
        <v>15</v>
      </c>
      <c r="S13" s="15">
        <v>16</v>
      </c>
      <c r="T13" s="15">
        <v>17</v>
      </c>
      <c r="U13" s="15">
        <v>18</v>
      </c>
      <c r="V13" s="15">
        <v>19</v>
      </c>
      <c r="W13" s="15">
        <v>20</v>
      </c>
      <c r="X13" s="15">
        <v>21</v>
      </c>
      <c r="Y13" s="15">
        <v>22</v>
      </c>
      <c r="Z13" s="15">
        <v>23</v>
      </c>
      <c r="AA13" s="15">
        <v>24</v>
      </c>
      <c r="AB13" s="15">
        <v>25</v>
      </c>
      <c r="AC13" s="15">
        <v>26</v>
      </c>
      <c r="AD13" s="15">
        <v>27</v>
      </c>
      <c r="AE13" s="15">
        <v>28</v>
      </c>
      <c r="AF13" s="15">
        <v>29</v>
      </c>
      <c r="AG13" s="15">
        <v>30</v>
      </c>
      <c r="AH13" s="15">
        <v>31</v>
      </c>
      <c r="AI13" s="15">
        <v>32</v>
      </c>
    </row>
    <row r="14" spans="1:35" s="15" customFormat="1" x14ac:dyDescent="0.25">
      <c r="A14" s="10" t="s">
        <v>1</v>
      </c>
      <c r="C14" s="16">
        <v>2023</v>
      </c>
      <c r="D14" s="16">
        <v>2024</v>
      </c>
      <c r="E14" s="16">
        <v>2025</v>
      </c>
      <c r="F14" s="16">
        <v>2026</v>
      </c>
      <c r="G14" s="16">
        <v>2027</v>
      </c>
      <c r="H14" s="16">
        <v>2028</v>
      </c>
      <c r="I14" s="16">
        <v>2029</v>
      </c>
      <c r="J14" s="16">
        <v>2030</v>
      </c>
      <c r="K14" s="16">
        <v>2031</v>
      </c>
      <c r="L14" s="16">
        <v>2032</v>
      </c>
      <c r="M14" s="16">
        <v>2033</v>
      </c>
      <c r="N14" s="16">
        <v>2034</v>
      </c>
      <c r="O14" s="16">
        <v>2035</v>
      </c>
      <c r="P14" s="16">
        <v>2036</v>
      </c>
      <c r="Q14" s="16">
        <v>2037</v>
      </c>
      <c r="R14" s="16">
        <v>2038</v>
      </c>
      <c r="S14" s="16">
        <v>2039</v>
      </c>
      <c r="T14" s="16">
        <v>2040</v>
      </c>
      <c r="U14" s="16">
        <v>2041</v>
      </c>
      <c r="V14" s="16">
        <v>2042</v>
      </c>
      <c r="W14" s="16">
        <v>2043</v>
      </c>
      <c r="X14" s="16">
        <v>2044</v>
      </c>
      <c r="Y14" s="16">
        <v>2045</v>
      </c>
      <c r="Z14" s="16">
        <v>2046</v>
      </c>
      <c r="AA14" s="16">
        <v>2047</v>
      </c>
      <c r="AB14" s="16">
        <v>2048</v>
      </c>
      <c r="AC14" s="16">
        <v>2049</v>
      </c>
      <c r="AD14" s="16">
        <v>2050</v>
      </c>
      <c r="AE14" s="16">
        <v>2051</v>
      </c>
      <c r="AF14" s="16">
        <v>2052</v>
      </c>
      <c r="AG14" s="16">
        <v>2053</v>
      </c>
      <c r="AH14" s="16">
        <v>2054</v>
      </c>
      <c r="AI14" s="16">
        <v>2055</v>
      </c>
    </row>
    <row r="15" spans="1:35" s="15" customFormat="1" x14ac:dyDescent="0.25">
      <c r="A15" s="15" t="s">
        <v>3</v>
      </c>
      <c r="C15" s="12">
        <v>-15.737</v>
      </c>
      <c r="D15" s="12">
        <v>-16.209</v>
      </c>
      <c r="E15" s="12">
        <f>-16.534</f>
        <v>-16.533999999999999</v>
      </c>
      <c r="F15" s="12">
        <f>-C9</f>
        <v>-0.27600000000000002</v>
      </c>
      <c r="G15" s="12">
        <f>F15*1.02</f>
        <v>-0.28152000000000005</v>
      </c>
      <c r="H15" s="12">
        <f t="shared" ref="H15:X16" si="0">G15*1.02</f>
        <v>-0.28715040000000003</v>
      </c>
      <c r="I15" s="12">
        <f t="shared" si="0"/>
        <v>-0.29289340800000002</v>
      </c>
      <c r="J15" s="12">
        <f t="shared" si="0"/>
        <v>-0.29875127616000002</v>
      </c>
      <c r="K15" s="12">
        <f t="shared" si="0"/>
        <v>-0.30472630168320003</v>
      </c>
      <c r="L15" s="12">
        <f t="shared" si="0"/>
        <v>-0.31082082771686403</v>
      </c>
      <c r="M15" s="12">
        <f t="shared" si="0"/>
        <v>-0.31703724427120133</v>
      </c>
      <c r="N15" s="12">
        <f t="shared" si="0"/>
        <v>-0.32337798915662536</v>
      </c>
      <c r="O15" s="12">
        <f t="shared" si="0"/>
        <v>-0.32984554893975787</v>
      </c>
      <c r="P15" s="12">
        <f t="shared" si="0"/>
        <v>-0.33644245991855304</v>
      </c>
      <c r="Q15" s="12">
        <f t="shared" si="0"/>
        <v>-0.34317130911692412</v>
      </c>
      <c r="R15" s="12">
        <f t="shared" si="0"/>
        <v>-0.3500347352992626</v>
      </c>
      <c r="S15" s="12">
        <f t="shared" si="0"/>
        <v>-0.35703543000524784</v>
      </c>
      <c r="T15" s="12">
        <f t="shared" si="0"/>
        <v>-0.36417613860535281</v>
      </c>
      <c r="U15" s="12">
        <f t="shared" si="0"/>
        <v>-0.37145966137745989</v>
      </c>
      <c r="V15" s="12">
        <f t="shared" si="0"/>
        <v>-0.3788888546050091</v>
      </c>
      <c r="W15" s="12">
        <f t="shared" si="0"/>
        <v>-0.38646663169710926</v>
      </c>
      <c r="X15" s="12">
        <f t="shared" si="0"/>
        <v>-0.39419596433105147</v>
      </c>
      <c r="Y15" s="12">
        <f t="shared" ref="Y15:Y16" si="1">X15*1.02</f>
        <v>-0.4020798836176725</v>
      </c>
      <c r="Z15" s="12">
        <f t="shared" ref="Z15:Z16" si="2">Y15*1.02</f>
        <v>-0.41012148129002596</v>
      </c>
      <c r="AA15" s="12">
        <f t="shared" ref="AA15:AA16" si="3">Z15*1.02</f>
        <v>-0.41832391091582649</v>
      </c>
      <c r="AB15" s="12">
        <f t="shared" ref="AB15:AB16" si="4">AA15*1.02</f>
        <v>-0.42669038913414303</v>
      </c>
      <c r="AC15" s="12">
        <f t="shared" ref="AC15:AC16" si="5">AB15*1.02</f>
        <v>-0.4352241969168259</v>
      </c>
      <c r="AD15" s="12">
        <f t="shared" ref="AD15:AD16" si="6">AC15*1.02</f>
        <v>-0.44392868085516241</v>
      </c>
      <c r="AE15" s="26">
        <f>AE52*AE56</f>
        <v>-0.31696507813058594</v>
      </c>
      <c r="AF15" s="26">
        <f>AF52*AF56</f>
        <v>-9.6991313907959287E-2</v>
      </c>
    </row>
    <row r="16" spans="1:35" s="15" customFormat="1" x14ac:dyDescent="0.25">
      <c r="A16" s="15" t="s">
        <v>4</v>
      </c>
      <c r="C16" s="12"/>
      <c r="D16" s="26">
        <f>F16*0.3</f>
        <v>1.0109999999999999</v>
      </c>
      <c r="E16" s="26">
        <f>F16*0.7</f>
        <v>2.359</v>
      </c>
      <c r="F16" s="12">
        <v>3.37</v>
      </c>
      <c r="G16" s="12">
        <f>F16*1.02</f>
        <v>3.4374000000000002</v>
      </c>
      <c r="H16" s="12">
        <f t="shared" si="0"/>
        <v>3.5061480000000005</v>
      </c>
      <c r="I16" s="12">
        <f t="shared" si="0"/>
        <v>3.5762709600000004</v>
      </c>
      <c r="J16" s="12">
        <f t="shared" si="0"/>
        <v>3.6477963792000003</v>
      </c>
      <c r="K16" s="12">
        <f t="shared" si="0"/>
        <v>3.7207523067840005</v>
      </c>
      <c r="L16" s="12">
        <f t="shared" si="0"/>
        <v>3.7951673529196808</v>
      </c>
      <c r="M16" s="12">
        <f t="shared" si="0"/>
        <v>3.8710706999780746</v>
      </c>
      <c r="N16" s="12">
        <f t="shared" si="0"/>
        <v>3.9484921139776361</v>
      </c>
      <c r="O16" s="12">
        <f t="shared" si="0"/>
        <v>4.0274619562571887</v>
      </c>
      <c r="P16" s="12">
        <f t="shared" si="0"/>
        <v>4.1080111953823328</v>
      </c>
      <c r="Q16" s="12">
        <f t="shared" si="0"/>
        <v>4.1901714192899799</v>
      </c>
      <c r="R16" s="12">
        <f t="shared" si="0"/>
        <v>4.2739748476757793</v>
      </c>
      <c r="S16" s="12">
        <f t="shared" si="0"/>
        <v>4.3594543446292953</v>
      </c>
      <c r="T16" s="12">
        <f t="shared" si="0"/>
        <v>4.4466434315218812</v>
      </c>
      <c r="U16" s="12">
        <f t="shared" si="0"/>
        <v>4.5355763001523188</v>
      </c>
      <c r="V16" s="12">
        <f t="shared" si="0"/>
        <v>4.626287826155365</v>
      </c>
      <c r="W16" s="12">
        <f t="shared" si="0"/>
        <v>4.7188135826784725</v>
      </c>
      <c r="X16" s="12">
        <f t="shared" si="0"/>
        <v>4.8131898543320419</v>
      </c>
      <c r="Y16" s="12">
        <f t="shared" si="1"/>
        <v>4.9094536514186826</v>
      </c>
      <c r="Z16" s="12">
        <f t="shared" si="2"/>
        <v>5.0076427244470567</v>
      </c>
      <c r="AA16" s="12">
        <f t="shared" si="3"/>
        <v>5.1077955789359981</v>
      </c>
      <c r="AB16" s="12">
        <f t="shared" si="4"/>
        <v>5.209951490514718</v>
      </c>
      <c r="AC16" s="12">
        <f t="shared" si="5"/>
        <v>5.3141505203250121</v>
      </c>
      <c r="AD16" s="12">
        <f t="shared" si="6"/>
        <v>5.4204335307315121</v>
      </c>
      <c r="AE16" s="26">
        <f>AE53*AE56</f>
        <v>3.8701895409422993</v>
      </c>
      <c r="AF16" s="26">
        <f>AF53*AF56</f>
        <v>1.1842779995283435</v>
      </c>
    </row>
    <row r="17" spans="1:35" s="15" customFormat="1" x14ac:dyDescent="0.25">
      <c r="A17" s="15" t="s">
        <v>11</v>
      </c>
      <c r="C17" s="12"/>
      <c r="D17" s="26">
        <f t="shared" ref="D17:D18" si="7">F17*0.3</f>
        <v>1.0109999999999999</v>
      </c>
      <c r="E17" s="26">
        <f t="shared" ref="E17:E18" si="8">F17*0.7</f>
        <v>2.359</v>
      </c>
      <c r="F17" s="12">
        <f>F16*$C$3</f>
        <v>3.37</v>
      </c>
      <c r="G17" s="12">
        <f t="shared" ref="G17:X17" si="9">G16*$C$3</f>
        <v>3.4374000000000002</v>
      </c>
      <c r="H17" s="12">
        <f t="shared" si="9"/>
        <v>3.5061480000000005</v>
      </c>
      <c r="I17" s="12">
        <f t="shared" si="9"/>
        <v>3.5762709600000004</v>
      </c>
      <c r="J17" s="12">
        <f t="shared" si="9"/>
        <v>3.6477963792000003</v>
      </c>
      <c r="K17" s="12">
        <f t="shared" si="9"/>
        <v>3.7207523067840005</v>
      </c>
      <c r="L17" s="12">
        <f t="shared" si="9"/>
        <v>3.7951673529196808</v>
      </c>
      <c r="M17" s="12">
        <f t="shared" si="9"/>
        <v>3.8710706999780746</v>
      </c>
      <c r="N17" s="12">
        <f t="shared" si="9"/>
        <v>3.9484921139776361</v>
      </c>
      <c r="O17" s="12">
        <f t="shared" si="9"/>
        <v>4.0274619562571887</v>
      </c>
      <c r="P17" s="12">
        <f t="shared" si="9"/>
        <v>4.1080111953823328</v>
      </c>
      <c r="Q17" s="12">
        <f t="shared" si="9"/>
        <v>4.1901714192899799</v>
      </c>
      <c r="R17" s="12">
        <f t="shared" si="9"/>
        <v>4.2739748476757793</v>
      </c>
      <c r="S17" s="12">
        <f t="shared" si="9"/>
        <v>4.3594543446292953</v>
      </c>
      <c r="T17" s="12">
        <f t="shared" si="9"/>
        <v>4.4466434315218812</v>
      </c>
      <c r="U17" s="12">
        <f t="shared" si="9"/>
        <v>4.5355763001523188</v>
      </c>
      <c r="V17" s="12">
        <f t="shared" si="9"/>
        <v>4.626287826155365</v>
      </c>
      <c r="W17" s="12">
        <f t="shared" si="9"/>
        <v>4.7188135826784725</v>
      </c>
      <c r="X17" s="12">
        <f t="shared" si="9"/>
        <v>4.8131898543320419</v>
      </c>
      <c r="Y17" s="12">
        <f t="shared" ref="Y17:AD17" si="10">Y16*$C$3</f>
        <v>4.9094536514186826</v>
      </c>
      <c r="Z17" s="12">
        <f t="shared" si="10"/>
        <v>5.0076427244470567</v>
      </c>
      <c r="AA17" s="12">
        <f t="shared" si="10"/>
        <v>5.1077955789359981</v>
      </c>
      <c r="AB17" s="12">
        <f t="shared" si="10"/>
        <v>5.209951490514718</v>
      </c>
      <c r="AC17" s="12">
        <f t="shared" si="10"/>
        <v>5.3141505203250121</v>
      </c>
      <c r="AD17" s="12">
        <f t="shared" si="10"/>
        <v>5.4204335307315121</v>
      </c>
      <c r="AE17" s="26">
        <f t="shared" ref="AE17:AF17" si="11">AE16*$C$3</f>
        <v>3.8701895409422993</v>
      </c>
      <c r="AF17" s="26">
        <f t="shared" si="11"/>
        <v>1.1842779995283435</v>
      </c>
    </row>
    <row r="18" spans="1:35" s="15" customFormat="1" x14ac:dyDescent="0.25">
      <c r="A18" s="15" t="s">
        <v>14</v>
      </c>
      <c r="C18" s="12"/>
      <c r="D18" s="26">
        <f t="shared" si="7"/>
        <v>0.54600000000000004</v>
      </c>
      <c r="E18" s="26">
        <f t="shared" si="8"/>
        <v>1.274</v>
      </c>
      <c r="F18" s="12">
        <f>C4*C5</f>
        <v>1.82</v>
      </c>
      <c r="G18" s="12">
        <f>F18*1.02</f>
        <v>1.8564000000000001</v>
      </c>
      <c r="H18" s="12">
        <f t="shared" ref="H18:X18" si="12">G18*1.02</f>
        <v>1.8935280000000001</v>
      </c>
      <c r="I18" s="12">
        <f t="shared" si="12"/>
        <v>1.9313985600000001</v>
      </c>
      <c r="J18" s="12">
        <f t="shared" si="12"/>
        <v>1.9700265312</v>
      </c>
      <c r="K18" s="12">
        <f t="shared" si="12"/>
        <v>2.0094270618240002</v>
      </c>
      <c r="L18" s="12">
        <f t="shared" si="12"/>
        <v>2.0496156030604804</v>
      </c>
      <c r="M18" s="12">
        <f t="shared" si="12"/>
        <v>2.0906079151216899</v>
      </c>
      <c r="N18" s="12">
        <f t="shared" si="12"/>
        <v>2.1324200734241239</v>
      </c>
      <c r="O18" s="12">
        <f t="shared" si="12"/>
        <v>2.1750684748926066</v>
      </c>
      <c r="P18" s="12">
        <f t="shared" si="12"/>
        <v>2.2185698443904589</v>
      </c>
      <c r="Q18" s="12">
        <f t="shared" si="12"/>
        <v>2.2629412412782681</v>
      </c>
      <c r="R18" s="12">
        <f t="shared" si="12"/>
        <v>2.3082000661038333</v>
      </c>
      <c r="S18" s="12">
        <f t="shared" si="12"/>
        <v>2.3543640674259101</v>
      </c>
      <c r="T18" s="12">
        <f t="shared" si="12"/>
        <v>2.4014513487744282</v>
      </c>
      <c r="U18" s="12">
        <f t="shared" si="12"/>
        <v>2.4494803757499168</v>
      </c>
      <c r="V18" s="12">
        <f t="shared" si="12"/>
        <v>2.4984699832649153</v>
      </c>
      <c r="W18" s="12">
        <f t="shared" si="12"/>
        <v>2.5484393829302139</v>
      </c>
      <c r="X18" s="12">
        <f t="shared" si="12"/>
        <v>2.5994081705888181</v>
      </c>
      <c r="Y18" s="12">
        <f t="shared" ref="Y18" si="13">X18*1.02</f>
        <v>2.6513963340005944</v>
      </c>
      <c r="Z18" s="12">
        <f t="shared" ref="Z18" si="14">Y18*1.02</f>
        <v>2.7044242606806064</v>
      </c>
      <c r="AA18" s="12">
        <f t="shared" ref="AA18" si="15">Z18*1.02</f>
        <v>2.7585127458942185</v>
      </c>
      <c r="AB18" s="12">
        <f t="shared" ref="AB18" si="16">AA18*1.02</f>
        <v>2.813683000812103</v>
      </c>
      <c r="AC18" s="12">
        <f t="shared" ref="AC18" si="17">AB18*1.02</f>
        <v>2.8699566608283451</v>
      </c>
      <c r="AD18" s="12">
        <f t="shared" ref="AD18" si="18">AC18*1.02</f>
        <v>2.927355794044912</v>
      </c>
      <c r="AE18" s="26">
        <f>AE54*AE56</f>
        <v>2.0901320369480669</v>
      </c>
      <c r="AF18" s="26">
        <f>AF54*AF56</f>
        <v>0.63958040330610855</v>
      </c>
    </row>
    <row r="19" spans="1:35" s="15" customFormat="1" x14ac:dyDescent="0.25">
      <c r="A19" s="15" t="s">
        <v>15</v>
      </c>
      <c r="C19" s="12"/>
      <c r="D19" s="26">
        <f t="shared" ref="D19:E19" si="19">SUM(D17:D18)</f>
        <v>1.5569999999999999</v>
      </c>
      <c r="E19" s="26">
        <f t="shared" si="19"/>
        <v>3.633</v>
      </c>
      <c r="F19" s="12">
        <f>SUM(F17:F18)</f>
        <v>5.19</v>
      </c>
      <c r="G19" s="12">
        <f t="shared" ref="G19:X19" si="20">SUM(G17:G18)</f>
        <v>5.2938000000000001</v>
      </c>
      <c r="H19" s="12">
        <f t="shared" si="20"/>
        <v>5.3996760000000004</v>
      </c>
      <c r="I19" s="12">
        <f t="shared" si="20"/>
        <v>5.5076695200000003</v>
      </c>
      <c r="J19" s="12">
        <f t="shared" si="20"/>
        <v>5.6178229104000001</v>
      </c>
      <c r="K19" s="12">
        <f t="shared" si="20"/>
        <v>5.7301793686080007</v>
      </c>
      <c r="L19" s="12">
        <f t="shared" si="20"/>
        <v>5.8447829559801612</v>
      </c>
      <c r="M19" s="12">
        <f t="shared" si="20"/>
        <v>5.961678615099764</v>
      </c>
      <c r="N19" s="12">
        <f t="shared" si="20"/>
        <v>6.0809121874017595</v>
      </c>
      <c r="O19" s="12">
        <f t="shared" si="20"/>
        <v>6.2025304311497953</v>
      </c>
      <c r="P19" s="12">
        <f t="shared" si="20"/>
        <v>6.3265810397727922</v>
      </c>
      <c r="Q19" s="12">
        <f t="shared" si="20"/>
        <v>6.4531126605682481</v>
      </c>
      <c r="R19" s="12">
        <f t="shared" si="20"/>
        <v>6.5821749137796122</v>
      </c>
      <c r="S19" s="12">
        <f t="shared" si="20"/>
        <v>6.7138184120552058</v>
      </c>
      <c r="T19" s="12">
        <f t="shared" si="20"/>
        <v>6.848094780296309</v>
      </c>
      <c r="U19" s="12">
        <f t="shared" si="20"/>
        <v>6.9850566759022357</v>
      </c>
      <c r="V19" s="12">
        <f t="shared" si="20"/>
        <v>7.1247578094202808</v>
      </c>
      <c r="W19" s="12">
        <f t="shared" si="20"/>
        <v>7.2672529656086864</v>
      </c>
      <c r="X19" s="12">
        <f t="shared" si="20"/>
        <v>7.4125980249208601</v>
      </c>
      <c r="Y19" s="12">
        <f t="shared" ref="Y19:AD19" si="21">SUM(Y17:Y18)</f>
        <v>7.560849985419277</v>
      </c>
      <c r="Z19" s="12">
        <f t="shared" si="21"/>
        <v>7.7120669851276631</v>
      </c>
      <c r="AA19" s="12">
        <f t="shared" si="21"/>
        <v>7.8663083248302161</v>
      </c>
      <c r="AB19" s="12">
        <f t="shared" si="21"/>
        <v>8.0236344913268205</v>
      </c>
      <c r="AC19" s="12">
        <f t="shared" si="21"/>
        <v>8.1841071811533581</v>
      </c>
      <c r="AD19" s="12">
        <f t="shared" si="21"/>
        <v>8.347789324776425</v>
      </c>
      <c r="AE19" s="26">
        <f t="shared" ref="AE19:AF19" si="22">SUM(AE17:AE18)</f>
        <v>5.9603215778903662</v>
      </c>
      <c r="AF19" s="26">
        <f t="shared" si="22"/>
        <v>1.823858402834452</v>
      </c>
    </row>
    <row r="20" spans="1:35" s="15" customFormat="1" x14ac:dyDescent="0.25">
      <c r="A20" s="15" t="s">
        <v>5</v>
      </c>
      <c r="B20" s="28">
        <f>SUM(C20:AF20)</f>
        <v>-52.869230002576522</v>
      </c>
      <c r="C20" s="17">
        <f>C15/(1+$C$2)^C13</f>
        <v>-15.737</v>
      </c>
      <c r="D20" s="17">
        <f>D15/(1+$C$2)^D13</f>
        <v>-15.736893203883495</v>
      </c>
      <c r="E20" s="17">
        <f>E15/(1+$C$2)^E13</f>
        <v>-15.584880761617494</v>
      </c>
      <c r="F20" s="17">
        <f>F15/(1+$C$2)^F13</f>
        <v>-0.25257909798147204</v>
      </c>
      <c r="G20" s="17">
        <f t="shared" ref="G20:X20" si="23">G15/(1+$C$2)^G13</f>
        <v>-0.25012687372922482</v>
      </c>
      <c r="H20" s="17">
        <f t="shared" si="23"/>
        <v>-0.24769845747942651</v>
      </c>
      <c r="I20" s="17">
        <f t="shared" si="23"/>
        <v>-0.24529361808642233</v>
      </c>
      <c r="J20" s="17">
        <f t="shared" si="23"/>
        <v>-0.24291212664869008</v>
      </c>
      <c r="K20" s="17">
        <f t="shared" si="23"/>
        <v>-0.24055375648705232</v>
      </c>
      <c r="L20" s="17">
        <f t="shared" si="23"/>
        <v>-0.23821828312310037</v>
      </c>
      <c r="M20" s="17">
        <f t="shared" si="23"/>
        <v>-0.23590548425782756</v>
      </c>
      <c r="N20" s="17">
        <f t="shared" si="23"/>
        <v>-0.23361513975046999</v>
      </c>
      <c r="O20" s="17">
        <f t="shared" si="23"/>
        <v>-0.23134703159755285</v>
      </c>
      <c r="P20" s="17">
        <f t="shared" si="23"/>
        <v>-0.22910094391213975</v>
      </c>
      <c r="Q20" s="17">
        <f t="shared" si="23"/>
        <v>-0.22687666290328401</v>
      </c>
      <c r="R20" s="17">
        <f t="shared" si="23"/>
        <v>-0.22467397685567927</v>
      </c>
      <c r="S20" s="17">
        <f t="shared" si="23"/>
        <v>-0.22249267610950768</v>
      </c>
      <c r="T20" s="17">
        <f t="shared" si="23"/>
        <v>-0.22033255304048333</v>
      </c>
      <c r="U20" s="17">
        <f t="shared" si="23"/>
        <v>-0.2181934020400903</v>
      </c>
      <c r="V20" s="17">
        <f t="shared" si="23"/>
        <v>-0.21607501949601177</v>
      </c>
      <c r="W20" s="17">
        <f t="shared" si="23"/>
        <v>-0.21397720377274951</v>
      </c>
      <c r="X20" s="17">
        <f t="shared" si="23"/>
        <v>-0.21189975519243159</v>
      </c>
      <c r="Y20" s="17">
        <f t="shared" ref="Y20:AD20" si="24">Y15/(1+$C$2)^Y13</f>
        <v>-0.20984247601580602</v>
      </c>
      <c r="Z20" s="17">
        <f t="shared" si="24"/>
        <v>-0.20780517042341956</v>
      </c>
      <c r="AA20" s="17">
        <f t="shared" si="24"/>
        <v>-0.20578764449697862</v>
      </c>
      <c r="AB20" s="17">
        <f t="shared" si="24"/>
        <v>-0.20378970620089146</v>
      </c>
      <c r="AC20" s="17">
        <f t="shared" si="24"/>
        <v>-0.20181116536398958</v>
      </c>
      <c r="AD20" s="17">
        <f t="shared" si="24"/>
        <v>-0.19985183366142659</v>
      </c>
      <c r="AE20" s="17">
        <f t="shared" ref="AE20:AF20" si="25">AE15/(1+$C$2)^AE13</f>
        <v>-0.13853806721772677</v>
      </c>
      <c r="AF20" s="17">
        <f t="shared" si="25"/>
        <v>-4.1157911231674164E-2</v>
      </c>
    </row>
    <row r="21" spans="1:35" s="15" customFormat="1" x14ac:dyDescent="0.25">
      <c r="A21" s="15" t="s">
        <v>6</v>
      </c>
      <c r="B21" s="17">
        <f>SUM(C21:AF21)</f>
        <v>114.19793777267488</v>
      </c>
      <c r="D21" s="17">
        <f t="shared" ref="D21:E21" si="26">D19/(1+$C$2)^D13</f>
        <v>1.5116504854368931</v>
      </c>
      <c r="E21" s="17">
        <f t="shared" si="26"/>
        <v>3.4244509378829298</v>
      </c>
      <c r="F21" s="17">
        <f>F19/(1+$C$2)^F13</f>
        <v>4.7495852120428985</v>
      </c>
      <c r="G21" s="17">
        <f t="shared" ref="G21:W21" si="27">G19/(1+$C$2)^G13</f>
        <v>4.7034727342560743</v>
      </c>
      <c r="H21" s="17">
        <f t="shared" si="27"/>
        <v>4.6578079504283458</v>
      </c>
      <c r="I21" s="17">
        <f t="shared" si="27"/>
        <v>4.6125865140164199</v>
      </c>
      <c r="J21" s="17">
        <f t="shared" si="27"/>
        <v>4.5678041206764544</v>
      </c>
      <c r="K21" s="17">
        <f t="shared" si="27"/>
        <v>4.5234565078543536</v>
      </c>
      <c r="L21" s="17">
        <f t="shared" si="27"/>
        <v>4.4795394543800402</v>
      </c>
      <c r="M21" s="17">
        <f t="shared" si="27"/>
        <v>4.4360487800656703</v>
      </c>
      <c r="N21" s="17">
        <f t="shared" si="27"/>
        <v>4.3929803453077509</v>
      </c>
      <c r="O21" s="17">
        <f t="shared" si="27"/>
        <v>4.3503300506931142</v>
      </c>
      <c r="P21" s="17">
        <f t="shared" si="27"/>
        <v>4.308093836608716</v>
      </c>
      <c r="Q21" s="17">
        <f t="shared" si="27"/>
        <v>4.2662676828552328</v>
      </c>
      <c r="R21" s="17">
        <f t="shared" si="27"/>
        <v>4.2248476082644038</v>
      </c>
      <c r="S21" s="17">
        <f t="shared" si="27"/>
        <v>4.1838296703200912</v>
      </c>
      <c r="T21" s="17">
        <f t="shared" si="27"/>
        <v>4.1432099647830025</v>
      </c>
      <c r="U21" s="17">
        <f t="shared" si="27"/>
        <v>4.10298462531909</v>
      </c>
      <c r="V21" s="17">
        <f t="shared" si="27"/>
        <v>4.0631498231315266</v>
      </c>
      <c r="W21" s="17">
        <f t="shared" si="27"/>
        <v>4.0237017665962691</v>
      </c>
      <c r="X21" s="17">
        <f>X19/(1+$C$2)^X13</f>
        <v>3.9846367009011598</v>
      </c>
      <c r="Y21" s="17">
        <f t="shared" ref="Y21:AD21" si="28">Y19/(1+$C$2)^Y13</f>
        <v>3.9459509076885269</v>
      </c>
      <c r="Z21" s="17">
        <f t="shared" si="28"/>
        <v>3.9076407047012593</v>
      </c>
      <c r="AA21" s="17">
        <f t="shared" si="28"/>
        <v>3.8697024454323157</v>
      </c>
      <c r="AB21" s="17">
        <f t="shared" si="28"/>
        <v>3.8321325187776334</v>
      </c>
      <c r="AC21" s="17">
        <f t="shared" si="28"/>
        <v>3.7949273486924135</v>
      </c>
      <c r="AD21" s="17">
        <f t="shared" si="28"/>
        <v>3.7580833938507396</v>
      </c>
      <c r="AE21" s="17">
        <f t="shared" ref="AE21:AF21" si="29">AE19/(1+$C$2)^AE13</f>
        <v>2.6051180031159493</v>
      </c>
      <c r="AF21" s="17">
        <f t="shared" si="29"/>
        <v>0.7739476785956122</v>
      </c>
    </row>
    <row r="22" spans="1:35" s="15" customFormat="1" x14ac:dyDescent="0.25">
      <c r="A22" s="15" t="s">
        <v>7</v>
      </c>
      <c r="B22" s="17">
        <f>SUM(B20:B21)</f>
        <v>61.328707770098355</v>
      </c>
    </row>
    <row r="24" spans="1:35" x14ac:dyDescent="0.25">
      <c r="A24" s="10" t="s">
        <v>8</v>
      </c>
      <c r="F24" s="15"/>
    </row>
    <row r="25" spans="1:35" x14ac:dyDescent="0.25">
      <c r="A25" s="15" t="s">
        <v>3</v>
      </c>
      <c r="B25" s="18"/>
      <c r="C25" s="18">
        <v>-7.8689999999999998</v>
      </c>
      <c r="D25" s="18">
        <v>-8.1050000000000004</v>
      </c>
      <c r="E25" s="18">
        <v>-8.2669999999999995</v>
      </c>
      <c r="F25" s="18">
        <v>-8.4320000000000004</v>
      </c>
      <c r="G25" s="18">
        <v>-8.6010000000000009</v>
      </c>
      <c r="H25" s="18">
        <f>-8.773</f>
        <v>-8.7729999999999997</v>
      </c>
      <c r="I25" s="18">
        <f>-C9</f>
        <v>-0.27600000000000002</v>
      </c>
      <c r="J25" s="18">
        <f>I25*1.02</f>
        <v>-0.28152000000000005</v>
      </c>
      <c r="K25" s="18">
        <f t="shared" ref="K25:AA26" si="30">J25*1.02</f>
        <v>-0.28715040000000003</v>
      </c>
      <c r="L25" s="18">
        <f t="shared" si="30"/>
        <v>-0.29289340800000002</v>
      </c>
      <c r="M25" s="18">
        <f t="shared" si="30"/>
        <v>-0.29875127616000002</v>
      </c>
      <c r="N25" s="18">
        <f t="shared" si="30"/>
        <v>-0.30472630168320003</v>
      </c>
      <c r="O25" s="18">
        <f t="shared" si="30"/>
        <v>-0.31082082771686403</v>
      </c>
      <c r="P25" s="18">
        <f t="shared" si="30"/>
        <v>-0.31703724427120133</v>
      </c>
      <c r="Q25" s="18">
        <f t="shared" si="30"/>
        <v>-0.32337798915662536</v>
      </c>
      <c r="R25" s="18">
        <f t="shared" si="30"/>
        <v>-0.32984554893975787</v>
      </c>
      <c r="S25" s="18">
        <f t="shared" si="30"/>
        <v>-0.33644245991855304</v>
      </c>
      <c r="T25" s="18">
        <f t="shared" si="30"/>
        <v>-0.34317130911692412</v>
      </c>
      <c r="U25" s="18">
        <f t="shared" si="30"/>
        <v>-0.3500347352992626</v>
      </c>
      <c r="V25" s="18">
        <f t="shared" si="30"/>
        <v>-0.35703543000524784</v>
      </c>
      <c r="W25" s="18">
        <f t="shared" si="30"/>
        <v>-0.36417613860535281</v>
      </c>
      <c r="X25" s="18">
        <f t="shared" si="30"/>
        <v>-0.37145966137745989</v>
      </c>
      <c r="Y25" s="18">
        <f t="shared" si="30"/>
        <v>-0.3788888546050091</v>
      </c>
      <c r="Z25" s="18">
        <f t="shared" si="30"/>
        <v>-0.38646663169710926</v>
      </c>
      <c r="AA25" s="18">
        <f t="shared" si="30"/>
        <v>-0.39419596433105147</v>
      </c>
      <c r="AB25" s="18">
        <f t="shared" ref="AB25:AB26" si="31">AA25*1.02</f>
        <v>-0.4020798836176725</v>
      </c>
      <c r="AC25" s="18">
        <f t="shared" ref="AC25:AC26" si="32">AB25*1.02</f>
        <v>-0.41012148129002596</v>
      </c>
      <c r="AD25" s="18">
        <f t="shared" ref="AD25:AD26" si="33">AC25*1.02</f>
        <v>-0.41832391091582649</v>
      </c>
      <c r="AE25" s="18">
        <f t="shared" ref="AE25:AE26" si="34">AD25*1.02</f>
        <v>-0.42669038913414303</v>
      </c>
      <c r="AF25" s="29">
        <f>AF44*AF48</f>
        <v>-0.34817935753346074</v>
      </c>
      <c r="AG25" s="29">
        <f t="shared" ref="AG25:AI25" si="35">AG44*AG48</f>
        <v>-0.26635720851309741</v>
      </c>
      <c r="AH25" s="29">
        <f t="shared" si="35"/>
        <v>-0.18112290178890628</v>
      </c>
      <c r="AI25" s="29">
        <f t="shared" si="35"/>
        <v>-9.2372679912342201E-2</v>
      </c>
    </row>
    <row r="26" spans="1:35" x14ac:dyDescent="0.25">
      <c r="A26" s="15" t="s">
        <v>4</v>
      </c>
      <c r="B26" s="18"/>
      <c r="C26" s="18"/>
      <c r="D26" s="18"/>
      <c r="E26" s="18"/>
      <c r="F26" s="18"/>
      <c r="G26" s="18"/>
      <c r="H26" s="12"/>
      <c r="I26" s="12">
        <v>3.37</v>
      </c>
      <c r="J26" s="12">
        <f>I26*1.02</f>
        <v>3.4374000000000002</v>
      </c>
      <c r="K26" s="12">
        <f t="shared" si="30"/>
        <v>3.5061480000000005</v>
      </c>
      <c r="L26" s="12">
        <f t="shared" si="30"/>
        <v>3.5762709600000004</v>
      </c>
      <c r="M26" s="12">
        <f t="shared" si="30"/>
        <v>3.6477963792000003</v>
      </c>
      <c r="N26" s="12">
        <f t="shared" si="30"/>
        <v>3.7207523067840005</v>
      </c>
      <c r="O26" s="12">
        <f t="shared" si="30"/>
        <v>3.7951673529196808</v>
      </c>
      <c r="P26" s="12">
        <f t="shared" si="30"/>
        <v>3.8710706999780746</v>
      </c>
      <c r="Q26" s="12">
        <f t="shared" si="30"/>
        <v>3.9484921139776361</v>
      </c>
      <c r="R26" s="12">
        <f t="shared" si="30"/>
        <v>4.0274619562571887</v>
      </c>
      <c r="S26" s="12">
        <f t="shared" si="30"/>
        <v>4.1080111953823328</v>
      </c>
      <c r="T26" s="12">
        <f t="shared" si="30"/>
        <v>4.1901714192899799</v>
      </c>
      <c r="U26" s="12">
        <f t="shared" si="30"/>
        <v>4.2739748476757793</v>
      </c>
      <c r="V26" s="12">
        <f t="shared" si="30"/>
        <v>4.3594543446292953</v>
      </c>
      <c r="W26" s="12">
        <f t="shared" si="30"/>
        <v>4.4466434315218812</v>
      </c>
      <c r="X26" s="12">
        <f t="shared" si="30"/>
        <v>4.5355763001523188</v>
      </c>
      <c r="Y26" s="12">
        <f t="shared" si="30"/>
        <v>4.626287826155365</v>
      </c>
      <c r="Z26" s="12">
        <f t="shared" si="30"/>
        <v>4.7188135826784725</v>
      </c>
      <c r="AA26" s="12">
        <f t="shared" si="30"/>
        <v>4.8131898543320419</v>
      </c>
      <c r="AB26" s="12">
        <f t="shared" si="31"/>
        <v>4.9094536514186826</v>
      </c>
      <c r="AC26" s="12">
        <f t="shared" si="32"/>
        <v>5.0076427244470567</v>
      </c>
      <c r="AD26" s="12">
        <f t="shared" si="33"/>
        <v>5.1077955789359981</v>
      </c>
      <c r="AE26" s="12">
        <f t="shared" si="34"/>
        <v>5.209951490514718</v>
      </c>
      <c r="AF26" s="26">
        <f>AF45*AF48</f>
        <v>4.2513204162600102</v>
      </c>
      <c r="AG26" s="26">
        <f t="shared" ref="AG26:AI26" si="36">AG45*AG48</f>
        <v>3.2522601184389073</v>
      </c>
      <c r="AH26" s="26">
        <f t="shared" si="36"/>
        <v>2.211536880538457</v>
      </c>
      <c r="AI26" s="26">
        <f t="shared" si="36"/>
        <v>1.1278838090746131</v>
      </c>
    </row>
    <row r="27" spans="1:35" x14ac:dyDescent="0.25">
      <c r="A27" s="15" t="s">
        <v>11</v>
      </c>
      <c r="B27" s="18"/>
      <c r="C27" s="18"/>
      <c r="D27" s="18"/>
      <c r="E27" s="18"/>
      <c r="F27" s="18"/>
      <c r="G27" s="18"/>
      <c r="H27" s="12"/>
      <c r="I27" s="12">
        <f t="shared" ref="I27:AA27" si="37">I26*$C$3</f>
        <v>3.37</v>
      </c>
      <c r="J27" s="12">
        <f t="shared" si="37"/>
        <v>3.4374000000000002</v>
      </c>
      <c r="K27" s="12">
        <f t="shared" si="37"/>
        <v>3.5061480000000005</v>
      </c>
      <c r="L27" s="12">
        <f t="shared" si="37"/>
        <v>3.5762709600000004</v>
      </c>
      <c r="M27" s="12">
        <f t="shared" si="37"/>
        <v>3.6477963792000003</v>
      </c>
      <c r="N27" s="12">
        <f t="shared" si="37"/>
        <v>3.7207523067840005</v>
      </c>
      <c r="O27" s="12">
        <f t="shared" si="37"/>
        <v>3.7951673529196808</v>
      </c>
      <c r="P27" s="12">
        <f t="shared" si="37"/>
        <v>3.8710706999780746</v>
      </c>
      <c r="Q27" s="12">
        <f t="shared" si="37"/>
        <v>3.9484921139776361</v>
      </c>
      <c r="R27" s="12">
        <f t="shared" si="37"/>
        <v>4.0274619562571887</v>
      </c>
      <c r="S27" s="12">
        <f t="shared" si="37"/>
        <v>4.1080111953823328</v>
      </c>
      <c r="T27" s="12">
        <f t="shared" si="37"/>
        <v>4.1901714192899799</v>
      </c>
      <c r="U27" s="12">
        <f t="shared" si="37"/>
        <v>4.2739748476757793</v>
      </c>
      <c r="V27" s="12">
        <f t="shared" si="37"/>
        <v>4.3594543446292953</v>
      </c>
      <c r="W27" s="12">
        <f t="shared" si="37"/>
        <v>4.4466434315218812</v>
      </c>
      <c r="X27" s="12">
        <f t="shared" si="37"/>
        <v>4.5355763001523188</v>
      </c>
      <c r="Y27" s="12">
        <f t="shared" si="37"/>
        <v>4.626287826155365</v>
      </c>
      <c r="Z27" s="12">
        <f t="shared" si="37"/>
        <v>4.7188135826784725</v>
      </c>
      <c r="AA27" s="12">
        <f t="shared" si="37"/>
        <v>4.8131898543320419</v>
      </c>
      <c r="AB27" s="12">
        <f t="shared" ref="AB27:AD27" si="38">AB26*$C$3</f>
        <v>4.9094536514186826</v>
      </c>
      <c r="AC27" s="12">
        <f t="shared" si="38"/>
        <v>5.0076427244470567</v>
      </c>
      <c r="AD27" s="12">
        <f t="shared" si="38"/>
        <v>5.1077955789359981</v>
      </c>
      <c r="AE27" s="12">
        <f t="shared" ref="AE27:AI27" si="39">AE26*$C$3</f>
        <v>5.209951490514718</v>
      </c>
      <c r="AF27" s="26">
        <f t="shared" si="39"/>
        <v>4.2513204162600102</v>
      </c>
      <c r="AG27" s="26">
        <f t="shared" si="39"/>
        <v>3.2522601184389073</v>
      </c>
      <c r="AH27" s="26">
        <f t="shared" si="39"/>
        <v>2.211536880538457</v>
      </c>
      <c r="AI27" s="26">
        <f t="shared" si="39"/>
        <v>1.1278838090746131</v>
      </c>
    </row>
    <row r="28" spans="1:35" x14ac:dyDescent="0.25">
      <c r="A28" s="15" t="s">
        <v>14</v>
      </c>
      <c r="B28" s="18"/>
      <c r="C28" s="18"/>
      <c r="D28" s="18"/>
      <c r="E28" s="18"/>
      <c r="F28" s="18"/>
      <c r="G28" s="18"/>
      <c r="H28" s="12"/>
      <c r="I28" s="12">
        <f>C4*C5</f>
        <v>1.82</v>
      </c>
      <c r="J28" s="12">
        <f t="shared" ref="J28:AA28" si="40">I28*1.02</f>
        <v>1.8564000000000001</v>
      </c>
      <c r="K28" s="12">
        <f t="shared" si="40"/>
        <v>1.8935280000000001</v>
      </c>
      <c r="L28" s="12">
        <f t="shared" si="40"/>
        <v>1.9313985600000001</v>
      </c>
      <c r="M28" s="12">
        <f t="shared" si="40"/>
        <v>1.9700265312</v>
      </c>
      <c r="N28" s="12">
        <f t="shared" si="40"/>
        <v>2.0094270618240002</v>
      </c>
      <c r="O28" s="12">
        <f t="shared" si="40"/>
        <v>2.0496156030604804</v>
      </c>
      <c r="P28" s="12">
        <f t="shared" si="40"/>
        <v>2.0906079151216899</v>
      </c>
      <c r="Q28" s="12">
        <f t="shared" si="40"/>
        <v>2.1324200734241239</v>
      </c>
      <c r="R28" s="12">
        <f t="shared" si="40"/>
        <v>2.1750684748926066</v>
      </c>
      <c r="S28" s="12">
        <f t="shared" si="40"/>
        <v>2.2185698443904589</v>
      </c>
      <c r="T28" s="12">
        <f t="shared" si="40"/>
        <v>2.2629412412782681</v>
      </c>
      <c r="U28" s="12">
        <f t="shared" si="40"/>
        <v>2.3082000661038333</v>
      </c>
      <c r="V28" s="12">
        <f t="shared" si="40"/>
        <v>2.3543640674259101</v>
      </c>
      <c r="W28" s="12">
        <f t="shared" si="40"/>
        <v>2.4014513487744282</v>
      </c>
      <c r="X28" s="12">
        <f t="shared" si="40"/>
        <v>2.4494803757499168</v>
      </c>
      <c r="Y28" s="12">
        <f t="shared" si="40"/>
        <v>2.4984699832649153</v>
      </c>
      <c r="Z28" s="12">
        <f t="shared" si="40"/>
        <v>2.5484393829302139</v>
      </c>
      <c r="AA28" s="12">
        <f t="shared" si="40"/>
        <v>2.5994081705888181</v>
      </c>
      <c r="AB28" s="12">
        <f t="shared" ref="AB28" si="41">AA28*1.02</f>
        <v>2.6513963340005944</v>
      </c>
      <c r="AC28" s="12">
        <f t="shared" ref="AC28" si="42">AB28*1.02</f>
        <v>2.7044242606806064</v>
      </c>
      <c r="AD28" s="12">
        <f t="shared" ref="AD28" si="43">AC28*1.02</f>
        <v>2.7585127458942185</v>
      </c>
      <c r="AE28" s="12">
        <f t="shared" ref="AE28" si="44">AD28*1.02</f>
        <v>2.813683000812103</v>
      </c>
      <c r="AF28" s="26">
        <f>AF46*AF48</f>
        <v>2.295965328662676</v>
      </c>
      <c r="AG28" s="26">
        <f t="shared" ref="AG28:AI28" si="45">AG46*AG48</f>
        <v>1.7564134764269472</v>
      </c>
      <c r="AH28" s="26">
        <f t="shared" si="45"/>
        <v>1.194361163970324</v>
      </c>
      <c r="AI28" s="26">
        <f t="shared" si="45"/>
        <v>0.60912419362486536</v>
      </c>
    </row>
    <row r="29" spans="1:35" x14ac:dyDescent="0.25">
      <c r="A29" s="15" t="s">
        <v>15</v>
      </c>
      <c r="B29" s="18"/>
      <c r="C29" s="18"/>
      <c r="D29" s="18"/>
      <c r="E29" s="18"/>
      <c r="F29" s="18"/>
      <c r="G29" s="18"/>
      <c r="H29" s="12"/>
      <c r="I29" s="12">
        <f t="shared" ref="I29:AA29" si="46">SUM(I27:I28)</f>
        <v>5.19</v>
      </c>
      <c r="J29" s="12">
        <f t="shared" si="46"/>
        <v>5.2938000000000001</v>
      </c>
      <c r="K29" s="12">
        <f t="shared" si="46"/>
        <v>5.3996760000000004</v>
      </c>
      <c r="L29" s="12">
        <f t="shared" si="46"/>
        <v>5.5076695200000003</v>
      </c>
      <c r="M29" s="12">
        <f t="shared" si="46"/>
        <v>5.6178229104000001</v>
      </c>
      <c r="N29" s="12">
        <f t="shared" si="46"/>
        <v>5.7301793686080007</v>
      </c>
      <c r="O29" s="12">
        <f t="shared" si="46"/>
        <v>5.8447829559801612</v>
      </c>
      <c r="P29" s="12">
        <f t="shared" si="46"/>
        <v>5.961678615099764</v>
      </c>
      <c r="Q29" s="12">
        <f t="shared" si="46"/>
        <v>6.0809121874017595</v>
      </c>
      <c r="R29" s="12">
        <f t="shared" si="46"/>
        <v>6.2025304311497953</v>
      </c>
      <c r="S29" s="12">
        <f t="shared" si="46"/>
        <v>6.3265810397727922</v>
      </c>
      <c r="T29" s="12">
        <f t="shared" si="46"/>
        <v>6.4531126605682481</v>
      </c>
      <c r="U29" s="12">
        <f t="shared" si="46"/>
        <v>6.5821749137796122</v>
      </c>
      <c r="V29" s="12">
        <f t="shared" si="46"/>
        <v>6.7138184120552058</v>
      </c>
      <c r="W29" s="12">
        <f t="shared" si="46"/>
        <v>6.848094780296309</v>
      </c>
      <c r="X29" s="12">
        <f t="shared" si="46"/>
        <v>6.9850566759022357</v>
      </c>
      <c r="Y29" s="12">
        <f t="shared" si="46"/>
        <v>7.1247578094202808</v>
      </c>
      <c r="Z29" s="12">
        <f t="shared" si="46"/>
        <v>7.2672529656086864</v>
      </c>
      <c r="AA29" s="12">
        <f t="shared" si="46"/>
        <v>7.4125980249208601</v>
      </c>
      <c r="AB29" s="12">
        <f t="shared" ref="AB29:AD29" si="47">SUM(AB27:AB28)</f>
        <v>7.560849985419277</v>
      </c>
      <c r="AC29" s="12">
        <f t="shared" si="47"/>
        <v>7.7120669851276631</v>
      </c>
      <c r="AD29" s="12">
        <f t="shared" si="47"/>
        <v>7.8663083248302161</v>
      </c>
      <c r="AE29" s="12">
        <f t="shared" ref="AE29:AI29" si="48">SUM(AE27:AE28)</f>
        <v>8.0236344913268205</v>
      </c>
      <c r="AF29" s="12">
        <f t="shared" si="48"/>
        <v>6.5472857449226858</v>
      </c>
      <c r="AG29" s="12">
        <f t="shared" si="48"/>
        <v>5.0086735948658543</v>
      </c>
      <c r="AH29" s="12">
        <f t="shared" si="48"/>
        <v>3.4058980445087812</v>
      </c>
      <c r="AI29" s="12">
        <f t="shared" si="48"/>
        <v>1.7370080026994783</v>
      </c>
    </row>
    <row r="30" spans="1:35" x14ac:dyDescent="0.25">
      <c r="A30" s="15" t="s">
        <v>5</v>
      </c>
      <c r="B30" s="28">
        <f>SUM(C30:AI30)</f>
        <v>-51.607558267845427</v>
      </c>
      <c r="C30" s="17">
        <f t="shared" ref="C30:AA30" si="49">C25/(1+$C$2)^C13</f>
        <v>-7.8689999999999998</v>
      </c>
      <c r="D30" s="17">
        <f t="shared" si="49"/>
        <v>-7.8689320388349513</v>
      </c>
      <c r="E30" s="17">
        <f t="shared" si="49"/>
        <v>-7.7924403808087472</v>
      </c>
      <c r="F30" s="17">
        <f>F25/(1+$C$2)^F13</f>
        <v>-7.7164744716658422</v>
      </c>
      <c r="G30" s="17">
        <f t="shared" si="49"/>
        <v>-7.6418770991228415</v>
      </c>
      <c r="H30" s="17">
        <f t="shared" si="49"/>
        <v>-7.5676668654022716</v>
      </c>
      <c r="I30" s="17">
        <f t="shared" si="49"/>
        <v>-0.23114565484468863</v>
      </c>
      <c r="J30" s="17">
        <f t="shared" si="49"/>
        <v>-0.22890152227338098</v>
      </c>
      <c r="K30" s="17">
        <f t="shared" si="49"/>
        <v>-0.22667917739694041</v>
      </c>
      <c r="L30" s="17">
        <f t="shared" si="49"/>
        <v>-0.22447840868434873</v>
      </c>
      <c r="M30" s="17">
        <f t="shared" si="49"/>
        <v>-0.22229900665828711</v>
      </c>
      <c r="N30" s="17">
        <f t="shared" si="49"/>
        <v>-0.22014076387519693</v>
      </c>
      <c r="O30" s="17">
        <f t="shared" si="49"/>
        <v>-0.21800347490553487</v>
      </c>
      <c r="P30" s="17">
        <f t="shared" si="49"/>
        <v>-0.21588693631421901</v>
      </c>
      <c r="Q30" s="17">
        <f t="shared" si="49"/>
        <v>-0.21379094664126541</v>
      </c>
      <c r="R30" s="17">
        <f t="shared" si="49"/>
        <v>-0.21171530638261232</v>
      </c>
      <c r="S30" s="17">
        <f t="shared" si="49"/>
        <v>-0.2096598179711307</v>
      </c>
      <c r="T30" s="17">
        <f t="shared" si="49"/>
        <v>-0.20762428575781877</v>
      </c>
      <c r="U30" s="17">
        <f t="shared" si="49"/>
        <v>-0.20560851599317975</v>
      </c>
      <c r="V30" s="17">
        <f t="shared" si="49"/>
        <v>-0.20361231680877995</v>
      </c>
      <c r="W30" s="17">
        <f t="shared" si="49"/>
        <v>-0.20163549819898596</v>
      </c>
      <c r="X30" s="17">
        <f t="shared" si="49"/>
        <v>-0.19967787200287934</v>
      </c>
      <c r="Y30" s="17">
        <f t="shared" si="49"/>
        <v>-0.19773925188634653</v>
      </c>
      <c r="Z30" s="17">
        <f t="shared" si="49"/>
        <v>-0.19581945332434314</v>
      </c>
      <c r="AA30" s="17">
        <f t="shared" si="49"/>
        <v>-0.19391829358333015</v>
      </c>
      <c r="AB30" s="17">
        <f t="shared" ref="AB30:AC30" si="50">AB25/(1+$C$2)^AB13</f>
        <v>-0.19203559170388035</v>
      </c>
      <c r="AC30" s="17">
        <f t="shared" si="50"/>
        <v>-0.19017116848345431</v>
      </c>
      <c r="AD30" s="17">
        <f>AD25/(1+$C$2)^AD13</f>
        <v>-0.18832484645934311</v>
      </c>
      <c r="AE30" s="17">
        <f t="shared" ref="AE30:AI30" si="51">AE25/(1+$C$2)^AE13</f>
        <v>-0.18649644989177669</v>
      </c>
      <c r="AF30" s="17">
        <f t="shared" si="51"/>
        <v>-0.1477486437977571</v>
      </c>
      <c r="AG30" s="17">
        <f t="shared" si="51"/>
        <v>-0.10973564320901373</v>
      </c>
      <c r="AH30" s="17">
        <f t="shared" si="51"/>
        <v>-7.2446832409834308E-2</v>
      </c>
      <c r="AI30" s="17">
        <f t="shared" si="51"/>
        <v>-3.5871732552442241E-2</v>
      </c>
    </row>
    <row r="31" spans="1:35" x14ac:dyDescent="0.25">
      <c r="A31" s="15" t="s">
        <v>6</v>
      </c>
      <c r="B31" s="17">
        <f>SUM(C31:AI31)</f>
        <v>96.864343725854695</v>
      </c>
      <c r="C31" s="18"/>
      <c r="D31" s="18"/>
      <c r="E31" s="18"/>
      <c r="F31" s="18"/>
      <c r="G31" s="18"/>
      <c r="H31" s="17"/>
      <c r="I31" s="17">
        <f>I29/(1+$C$2)^I13</f>
        <v>4.3465432921881666</v>
      </c>
      <c r="J31" s="17">
        <f t="shared" ref="J31:AA31" si="52">J29/(1+$C$2)^J13</f>
        <v>4.3043438427494465</v>
      </c>
      <c r="K31" s="17">
        <f t="shared" si="52"/>
        <v>4.2625540967033357</v>
      </c>
      <c r="L31" s="17">
        <f t="shared" si="52"/>
        <v>4.2211700763469926</v>
      </c>
      <c r="M31" s="17">
        <f t="shared" si="52"/>
        <v>4.1801878425960508</v>
      </c>
      <c r="N31" s="17">
        <f t="shared" si="52"/>
        <v>4.1396034946096814</v>
      </c>
      <c r="O31" s="17">
        <f t="shared" si="52"/>
        <v>4.0994131694192975</v>
      </c>
      <c r="P31" s="17">
        <f t="shared" si="52"/>
        <v>4.0596130415608576</v>
      </c>
      <c r="Q31" s="17">
        <f t="shared" si="52"/>
        <v>4.0201993227107513</v>
      </c>
      <c r="R31" s="17">
        <f t="shared" si="52"/>
        <v>3.9811682613252106</v>
      </c>
      <c r="S31" s="17">
        <f t="shared" si="52"/>
        <v>3.9425161422832193</v>
      </c>
      <c r="T31" s="17">
        <f t="shared" si="52"/>
        <v>3.904239286532897</v>
      </c>
      <c r="U31" s="17">
        <f t="shared" si="52"/>
        <v>3.8663340507413149</v>
      </c>
      <c r="V31" s="17">
        <f t="shared" si="52"/>
        <v>3.8287968269477108</v>
      </c>
      <c r="W31" s="17">
        <f t="shared" si="52"/>
        <v>3.7916240422200627</v>
      </c>
      <c r="X31" s="17">
        <f t="shared" si="52"/>
        <v>3.7548121583150142</v>
      </c>
      <c r="Y31" s="17">
        <f t="shared" si="52"/>
        <v>3.718357671341082</v>
      </c>
      <c r="Z31" s="17">
        <f t="shared" si="52"/>
        <v>3.682257111425149</v>
      </c>
      <c r="AA31" s="17">
        <f t="shared" si="52"/>
        <v>3.6465070423821868</v>
      </c>
      <c r="AB31" s="17">
        <f t="shared" ref="AB31:AD31" si="53">AB29/(1+$C$2)^AB13</f>
        <v>3.6111040613881848</v>
      </c>
      <c r="AC31" s="17">
        <f t="shared" si="53"/>
        <v>3.5760447986562607</v>
      </c>
      <c r="AD31" s="17">
        <f t="shared" si="53"/>
        <v>3.541325917115909</v>
      </c>
      <c r="AE31" s="17">
        <f t="shared" ref="AE31:AI31" si="54">AE29/(1+$C$2)^AE13</f>
        <v>3.5069441120953662</v>
      </c>
      <c r="AF31" s="17">
        <f t="shared" si="54"/>
        <v>2.7783168888056498</v>
      </c>
      <c r="AG31" s="17">
        <f t="shared" si="54"/>
        <v>2.0635072038216715</v>
      </c>
      <c r="AH31" s="17">
        <f t="shared" si="54"/>
        <v>1.362315435532754</v>
      </c>
      <c r="AI31" s="17">
        <f t="shared" si="54"/>
        <v>0.67454453604048992</v>
      </c>
    </row>
    <row r="32" spans="1:35" x14ac:dyDescent="0.25">
      <c r="A32" s="15" t="s">
        <v>7</v>
      </c>
      <c r="B32" s="18">
        <f>SUM(B30:B31)</f>
        <v>45.256785458009269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4" spans="1:35" x14ac:dyDescent="0.25">
      <c r="A34" s="10" t="s">
        <v>9</v>
      </c>
    </row>
    <row r="35" spans="1:35" x14ac:dyDescent="0.25">
      <c r="A35" s="15" t="s">
        <v>3</v>
      </c>
      <c r="B35" s="18"/>
      <c r="C35" s="18">
        <v>-7.8689999999999998</v>
      </c>
      <c r="D35" s="18">
        <v>-8.1050000000000004</v>
      </c>
      <c r="E35" s="18">
        <v>-8.2669999999999995</v>
      </c>
      <c r="F35" s="18">
        <v>-8.4320000000000004</v>
      </c>
      <c r="G35" s="18">
        <v>-8.6010000000000009</v>
      </c>
      <c r="H35" s="18">
        <f>-8.773</f>
        <v>-8.7729999999999997</v>
      </c>
      <c r="I35" s="18">
        <f>-C9</f>
        <v>-0.27600000000000002</v>
      </c>
      <c r="J35" s="18">
        <f>I35*1.02</f>
        <v>-0.28152000000000005</v>
      </c>
      <c r="K35" s="18">
        <f t="shared" ref="K35:AA36" si="55">J35*1.02</f>
        <v>-0.28715040000000003</v>
      </c>
      <c r="L35" s="18">
        <f t="shared" si="55"/>
        <v>-0.29289340800000002</v>
      </c>
      <c r="M35" s="18">
        <f t="shared" si="55"/>
        <v>-0.29875127616000002</v>
      </c>
      <c r="N35" s="18">
        <f t="shared" si="55"/>
        <v>-0.30472630168320003</v>
      </c>
      <c r="O35" s="18">
        <f t="shared" si="55"/>
        <v>-0.31082082771686403</v>
      </c>
      <c r="P35" s="18">
        <f t="shared" si="55"/>
        <v>-0.31703724427120133</v>
      </c>
      <c r="Q35" s="18">
        <f t="shared" si="55"/>
        <v>-0.32337798915662536</v>
      </c>
      <c r="R35" s="18">
        <f t="shared" si="55"/>
        <v>-0.32984554893975787</v>
      </c>
      <c r="S35" s="18">
        <f t="shared" si="55"/>
        <v>-0.33644245991855304</v>
      </c>
      <c r="T35" s="18">
        <f t="shared" si="55"/>
        <v>-0.34317130911692412</v>
      </c>
      <c r="U35" s="18">
        <f t="shared" si="55"/>
        <v>-0.3500347352992626</v>
      </c>
      <c r="V35" s="18">
        <f t="shared" si="55"/>
        <v>-0.35703543000524784</v>
      </c>
      <c r="W35" s="18">
        <f t="shared" si="55"/>
        <v>-0.36417613860535281</v>
      </c>
      <c r="X35" s="18">
        <f t="shared" si="55"/>
        <v>-0.37145966137745989</v>
      </c>
      <c r="Y35" s="18">
        <f t="shared" si="55"/>
        <v>-0.3788888546050091</v>
      </c>
      <c r="Z35" s="18">
        <f t="shared" si="55"/>
        <v>-0.38646663169710926</v>
      </c>
      <c r="AA35" s="18">
        <f t="shared" si="55"/>
        <v>-0.39419596433105147</v>
      </c>
      <c r="AB35" s="18">
        <f t="shared" ref="AB35:AB36" si="56">AA35*1.02</f>
        <v>-0.4020798836176725</v>
      </c>
      <c r="AC35" s="18">
        <f t="shared" ref="AC35:AC36" si="57">AB35*1.02</f>
        <v>-0.41012148129002596</v>
      </c>
      <c r="AD35" s="18">
        <f t="shared" ref="AD35:AD36" si="58">AC35*1.02</f>
        <v>-0.41832391091582649</v>
      </c>
      <c r="AE35" s="18">
        <f t="shared" ref="AE35:AE36" si="59">AD35*1.02</f>
        <v>-0.42669038913414303</v>
      </c>
      <c r="AF35" s="29">
        <f>AF44*AF48</f>
        <v>-0.34817935753346074</v>
      </c>
      <c r="AG35" s="29">
        <f t="shared" ref="AG35:AI35" si="60">AG44*AG48</f>
        <v>-0.26635720851309741</v>
      </c>
      <c r="AH35" s="29">
        <f t="shared" si="60"/>
        <v>-0.18112290178890628</v>
      </c>
      <c r="AI35" s="29">
        <f t="shared" si="60"/>
        <v>-9.2372679912342201E-2</v>
      </c>
    </row>
    <row r="36" spans="1:35" x14ac:dyDescent="0.25">
      <c r="A36" s="15" t="s">
        <v>4</v>
      </c>
      <c r="B36" s="18"/>
      <c r="C36" s="18"/>
      <c r="D36" s="18"/>
      <c r="E36" s="12">
        <f>0.2*$I$36</f>
        <v>0.67400000000000004</v>
      </c>
      <c r="F36" s="12">
        <f>0.4*$I$36</f>
        <v>1.3480000000000001</v>
      </c>
      <c r="G36" s="12">
        <f>0.6*$I$36</f>
        <v>2.0219999999999998</v>
      </c>
      <c r="H36" s="12">
        <f>0.8*$I$36</f>
        <v>2.6960000000000002</v>
      </c>
      <c r="I36" s="12">
        <v>3.37</v>
      </c>
      <c r="J36" s="12">
        <f>I36*1.02</f>
        <v>3.4374000000000002</v>
      </c>
      <c r="K36" s="12">
        <f t="shared" si="55"/>
        <v>3.5061480000000005</v>
      </c>
      <c r="L36" s="12">
        <f t="shared" si="55"/>
        <v>3.5762709600000004</v>
      </c>
      <c r="M36" s="12">
        <f t="shared" si="55"/>
        <v>3.6477963792000003</v>
      </c>
      <c r="N36" s="12">
        <f t="shared" si="55"/>
        <v>3.7207523067840005</v>
      </c>
      <c r="O36" s="12">
        <f t="shared" si="55"/>
        <v>3.7951673529196808</v>
      </c>
      <c r="P36" s="12">
        <f t="shared" si="55"/>
        <v>3.8710706999780746</v>
      </c>
      <c r="Q36" s="12">
        <f t="shared" si="55"/>
        <v>3.9484921139776361</v>
      </c>
      <c r="R36" s="12">
        <f t="shared" si="55"/>
        <v>4.0274619562571887</v>
      </c>
      <c r="S36" s="12">
        <f t="shared" si="55"/>
        <v>4.1080111953823328</v>
      </c>
      <c r="T36" s="12">
        <f t="shared" si="55"/>
        <v>4.1901714192899799</v>
      </c>
      <c r="U36" s="12">
        <f t="shared" si="55"/>
        <v>4.2739748476757793</v>
      </c>
      <c r="V36" s="12">
        <f t="shared" si="55"/>
        <v>4.3594543446292953</v>
      </c>
      <c r="W36" s="12">
        <f t="shared" si="55"/>
        <v>4.4466434315218812</v>
      </c>
      <c r="X36" s="12">
        <f t="shared" si="55"/>
        <v>4.5355763001523188</v>
      </c>
      <c r="Y36" s="12">
        <f t="shared" si="55"/>
        <v>4.626287826155365</v>
      </c>
      <c r="Z36" s="12">
        <f t="shared" si="55"/>
        <v>4.7188135826784725</v>
      </c>
      <c r="AA36" s="12">
        <f t="shared" si="55"/>
        <v>4.8131898543320419</v>
      </c>
      <c r="AB36" s="12">
        <f t="shared" si="56"/>
        <v>4.9094536514186826</v>
      </c>
      <c r="AC36" s="12">
        <f t="shared" si="57"/>
        <v>5.0076427244470567</v>
      </c>
      <c r="AD36" s="12">
        <f t="shared" si="58"/>
        <v>5.1077955789359981</v>
      </c>
      <c r="AE36" s="12">
        <f t="shared" si="59"/>
        <v>5.209951490514718</v>
      </c>
      <c r="AF36" s="26">
        <f>AF45*AF48</f>
        <v>4.2513204162600102</v>
      </c>
      <c r="AG36" s="26">
        <f t="shared" ref="AG36:AI36" si="61">AG45*AG48</f>
        <v>3.2522601184389073</v>
      </c>
      <c r="AH36" s="26">
        <f t="shared" si="61"/>
        <v>2.211536880538457</v>
      </c>
      <c r="AI36" s="26">
        <f t="shared" si="61"/>
        <v>1.1278838090746131</v>
      </c>
    </row>
    <row r="37" spans="1:35" x14ac:dyDescent="0.25">
      <c r="A37" s="15" t="s">
        <v>11</v>
      </c>
      <c r="B37" s="18"/>
      <c r="C37" s="18"/>
      <c r="D37" s="18"/>
      <c r="E37" s="12">
        <f>E36*$C$3</f>
        <v>0.67400000000000004</v>
      </c>
      <c r="F37" s="12">
        <f>F36*$C$3</f>
        <v>1.3480000000000001</v>
      </c>
      <c r="G37" s="12">
        <f t="shared" ref="G37:H37" si="62">G36*$C$3</f>
        <v>2.0219999999999998</v>
      </c>
      <c r="H37" s="12">
        <f t="shared" si="62"/>
        <v>2.6960000000000002</v>
      </c>
      <c r="I37" s="12">
        <f>I36*$C$3</f>
        <v>3.37</v>
      </c>
      <c r="J37" s="12">
        <f t="shared" ref="J37:AA37" si="63">J36*$C$3</f>
        <v>3.4374000000000002</v>
      </c>
      <c r="K37" s="12">
        <f t="shared" si="63"/>
        <v>3.5061480000000005</v>
      </c>
      <c r="L37" s="12">
        <f t="shared" si="63"/>
        <v>3.5762709600000004</v>
      </c>
      <c r="M37" s="12">
        <f t="shared" si="63"/>
        <v>3.6477963792000003</v>
      </c>
      <c r="N37" s="12">
        <f t="shared" si="63"/>
        <v>3.7207523067840005</v>
      </c>
      <c r="O37" s="12">
        <f t="shared" si="63"/>
        <v>3.7951673529196808</v>
      </c>
      <c r="P37" s="12">
        <f t="shared" si="63"/>
        <v>3.8710706999780746</v>
      </c>
      <c r="Q37" s="12">
        <f t="shared" si="63"/>
        <v>3.9484921139776361</v>
      </c>
      <c r="R37" s="12">
        <f t="shared" si="63"/>
        <v>4.0274619562571887</v>
      </c>
      <c r="S37" s="12">
        <f t="shared" si="63"/>
        <v>4.1080111953823328</v>
      </c>
      <c r="T37" s="12">
        <f t="shared" si="63"/>
        <v>4.1901714192899799</v>
      </c>
      <c r="U37" s="12">
        <f t="shared" si="63"/>
        <v>4.2739748476757793</v>
      </c>
      <c r="V37" s="12">
        <f t="shared" si="63"/>
        <v>4.3594543446292953</v>
      </c>
      <c r="W37" s="12">
        <f t="shared" si="63"/>
        <v>4.4466434315218812</v>
      </c>
      <c r="X37" s="12">
        <f t="shared" si="63"/>
        <v>4.5355763001523188</v>
      </c>
      <c r="Y37" s="12">
        <f t="shared" si="63"/>
        <v>4.626287826155365</v>
      </c>
      <c r="Z37" s="12">
        <f t="shared" si="63"/>
        <v>4.7188135826784725</v>
      </c>
      <c r="AA37" s="12">
        <f t="shared" si="63"/>
        <v>4.8131898543320419</v>
      </c>
      <c r="AB37" s="12">
        <f t="shared" ref="AB37:AD37" si="64">AB36*$C$3</f>
        <v>4.9094536514186826</v>
      </c>
      <c r="AC37" s="12">
        <f t="shared" si="64"/>
        <v>5.0076427244470567</v>
      </c>
      <c r="AD37" s="12">
        <f t="shared" si="64"/>
        <v>5.1077955789359981</v>
      </c>
      <c r="AE37" s="12">
        <f t="shared" ref="AE37:AI37" si="65">AE36*$C$3</f>
        <v>5.209951490514718</v>
      </c>
      <c r="AF37" s="26">
        <f t="shared" si="65"/>
        <v>4.2513204162600102</v>
      </c>
      <c r="AG37" s="26">
        <f t="shared" si="65"/>
        <v>3.2522601184389073</v>
      </c>
      <c r="AH37" s="26">
        <f t="shared" si="65"/>
        <v>2.211536880538457</v>
      </c>
      <c r="AI37" s="26">
        <f t="shared" si="65"/>
        <v>1.1278838090746131</v>
      </c>
    </row>
    <row r="38" spans="1:35" x14ac:dyDescent="0.25">
      <c r="A38" s="15" t="s">
        <v>14</v>
      </c>
      <c r="B38" s="18"/>
      <c r="C38" s="18"/>
      <c r="D38" s="18"/>
      <c r="E38" s="26">
        <f>0.2*$I$38</f>
        <v>0.36400000000000005</v>
      </c>
      <c r="F38" s="26">
        <f>0.4*$I$38</f>
        <v>0.72800000000000009</v>
      </c>
      <c r="G38" s="26">
        <f>0.6*$I$38</f>
        <v>1.0920000000000001</v>
      </c>
      <c r="H38" s="26">
        <f>0.8*$I$38</f>
        <v>1.4560000000000002</v>
      </c>
      <c r="I38" s="26">
        <f>C4*C5</f>
        <v>1.82</v>
      </c>
      <c r="J38" s="12">
        <f>I38*1.02</f>
        <v>1.8564000000000001</v>
      </c>
      <c r="K38" s="12">
        <f t="shared" ref="K38:AA38" si="66">J38*1.02</f>
        <v>1.8935280000000001</v>
      </c>
      <c r="L38" s="12">
        <f t="shared" si="66"/>
        <v>1.9313985600000001</v>
      </c>
      <c r="M38" s="12">
        <f t="shared" si="66"/>
        <v>1.9700265312</v>
      </c>
      <c r="N38" s="12">
        <f t="shared" si="66"/>
        <v>2.0094270618240002</v>
      </c>
      <c r="O38" s="12">
        <f t="shared" si="66"/>
        <v>2.0496156030604804</v>
      </c>
      <c r="P38" s="12">
        <f t="shared" si="66"/>
        <v>2.0906079151216899</v>
      </c>
      <c r="Q38" s="12">
        <f t="shared" si="66"/>
        <v>2.1324200734241239</v>
      </c>
      <c r="R38" s="12">
        <f t="shared" si="66"/>
        <v>2.1750684748926066</v>
      </c>
      <c r="S38" s="12">
        <f t="shared" si="66"/>
        <v>2.2185698443904589</v>
      </c>
      <c r="T38" s="12">
        <f t="shared" si="66"/>
        <v>2.2629412412782681</v>
      </c>
      <c r="U38" s="12">
        <f t="shared" si="66"/>
        <v>2.3082000661038333</v>
      </c>
      <c r="V38" s="12">
        <f t="shared" si="66"/>
        <v>2.3543640674259101</v>
      </c>
      <c r="W38" s="12">
        <f t="shared" si="66"/>
        <v>2.4014513487744282</v>
      </c>
      <c r="X38" s="12">
        <f t="shared" si="66"/>
        <v>2.4494803757499168</v>
      </c>
      <c r="Y38" s="12">
        <f t="shared" si="66"/>
        <v>2.4984699832649153</v>
      </c>
      <c r="Z38" s="12">
        <f t="shared" si="66"/>
        <v>2.5484393829302139</v>
      </c>
      <c r="AA38" s="12">
        <f t="shared" si="66"/>
        <v>2.5994081705888181</v>
      </c>
      <c r="AB38" s="12">
        <f t="shared" ref="AB38" si="67">AA38*1.02</f>
        <v>2.6513963340005944</v>
      </c>
      <c r="AC38" s="12">
        <f t="shared" ref="AC38" si="68">AB38*1.02</f>
        <v>2.7044242606806064</v>
      </c>
      <c r="AD38" s="12">
        <f>AC38*1.02</f>
        <v>2.7585127458942185</v>
      </c>
      <c r="AE38" s="12">
        <f t="shared" ref="AE38" si="69">AD38*1.02</f>
        <v>2.813683000812103</v>
      </c>
      <c r="AF38" s="26">
        <f>AF46*AF48</f>
        <v>2.295965328662676</v>
      </c>
      <c r="AG38" s="26">
        <f t="shared" ref="AG38:AI38" si="70">AG46*AG48</f>
        <v>1.7564134764269472</v>
      </c>
      <c r="AH38" s="26">
        <f t="shared" si="70"/>
        <v>1.194361163970324</v>
      </c>
      <c r="AI38" s="26">
        <f t="shared" si="70"/>
        <v>0.60912419362486536</v>
      </c>
    </row>
    <row r="39" spans="1:35" x14ac:dyDescent="0.25">
      <c r="A39" s="15" t="s">
        <v>15</v>
      </c>
      <c r="B39" s="18"/>
      <c r="C39" s="18"/>
      <c r="D39" s="18"/>
      <c r="E39" s="12">
        <f>SUM(E37:E38)</f>
        <v>1.038</v>
      </c>
      <c r="F39" s="12">
        <f t="shared" ref="F39:H39" si="71">SUM(F37:F38)</f>
        <v>2.0760000000000001</v>
      </c>
      <c r="G39" s="12">
        <f t="shared" si="71"/>
        <v>3.1139999999999999</v>
      </c>
      <c r="H39" s="12">
        <f t="shared" si="71"/>
        <v>4.1520000000000001</v>
      </c>
      <c r="I39" s="12">
        <f>SUM(I37:I38)</f>
        <v>5.19</v>
      </c>
      <c r="J39" s="12">
        <f t="shared" ref="J39:AA39" si="72">SUM(J37:J38)</f>
        <v>5.2938000000000001</v>
      </c>
      <c r="K39" s="12">
        <f t="shared" si="72"/>
        <v>5.3996760000000004</v>
      </c>
      <c r="L39" s="12">
        <f t="shared" si="72"/>
        <v>5.5076695200000003</v>
      </c>
      <c r="M39" s="12">
        <f t="shared" si="72"/>
        <v>5.6178229104000001</v>
      </c>
      <c r="N39" s="12">
        <f t="shared" si="72"/>
        <v>5.7301793686080007</v>
      </c>
      <c r="O39" s="12">
        <f t="shared" si="72"/>
        <v>5.8447829559801612</v>
      </c>
      <c r="P39" s="12">
        <f t="shared" si="72"/>
        <v>5.961678615099764</v>
      </c>
      <c r="Q39" s="12">
        <f t="shared" si="72"/>
        <v>6.0809121874017595</v>
      </c>
      <c r="R39" s="12">
        <f t="shared" si="72"/>
        <v>6.2025304311497953</v>
      </c>
      <c r="S39" s="12">
        <f t="shared" si="72"/>
        <v>6.3265810397727922</v>
      </c>
      <c r="T39" s="12">
        <f t="shared" si="72"/>
        <v>6.4531126605682481</v>
      </c>
      <c r="U39" s="12">
        <f t="shared" si="72"/>
        <v>6.5821749137796122</v>
      </c>
      <c r="V39" s="12">
        <f t="shared" si="72"/>
        <v>6.7138184120552058</v>
      </c>
      <c r="W39" s="12">
        <f t="shared" si="72"/>
        <v>6.848094780296309</v>
      </c>
      <c r="X39" s="12">
        <f t="shared" si="72"/>
        <v>6.9850566759022357</v>
      </c>
      <c r="Y39" s="12">
        <f t="shared" si="72"/>
        <v>7.1247578094202808</v>
      </c>
      <c r="Z39" s="12">
        <f t="shared" si="72"/>
        <v>7.2672529656086864</v>
      </c>
      <c r="AA39" s="12">
        <f t="shared" si="72"/>
        <v>7.4125980249208601</v>
      </c>
      <c r="AB39" s="12">
        <f t="shared" ref="AB39:AD39" si="73">SUM(AB37:AB38)</f>
        <v>7.560849985419277</v>
      </c>
      <c r="AC39" s="12">
        <f t="shared" si="73"/>
        <v>7.7120669851276631</v>
      </c>
      <c r="AD39" s="12">
        <f t="shared" si="73"/>
        <v>7.8663083248302161</v>
      </c>
      <c r="AE39" s="12">
        <f t="shared" ref="AE39:AI39" si="74">SUM(AE37:AE38)</f>
        <v>8.0236344913268205</v>
      </c>
      <c r="AF39" s="12">
        <f t="shared" si="74"/>
        <v>6.5472857449226858</v>
      </c>
      <c r="AG39" s="12">
        <f t="shared" si="74"/>
        <v>5.0086735948658543</v>
      </c>
      <c r="AH39" s="12">
        <f t="shared" si="74"/>
        <v>3.4058980445087812</v>
      </c>
      <c r="AI39" s="12">
        <f t="shared" si="74"/>
        <v>1.7370080026994783</v>
      </c>
    </row>
    <row r="40" spans="1:35" x14ac:dyDescent="0.25">
      <c r="A40" s="15" t="s">
        <v>5</v>
      </c>
      <c r="B40" s="28">
        <f>SUM(C40:AI40)</f>
        <v>-51.607558267845427</v>
      </c>
      <c r="C40" s="17">
        <f>C35/(1+$C$2)^C13</f>
        <v>-7.8689999999999998</v>
      </c>
      <c r="D40" s="17">
        <f t="shared" ref="D40:AA40" si="75">D35/(1+$C$2)^D13</f>
        <v>-7.8689320388349513</v>
      </c>
      <c r="E40" s="17">
        <f t="shared" si="75"/>
        <v>-7.7924403808087472</v>
      </c>
      <c r="F40" s="17">
        <f>F35/(1+$C$2)^F13</f>
        <v>-7.7164744716658422</v>
      </c>
      <c r="G40" s="17">
        <f t="shared" si="75"/>
        <v>-7.6418770991228415</v>
      </c>
      <c r="H40" s="17">
        <f>H35/(1+$C$2)^H13</f>
        <v>-7.5676668654022716</v>
      </c>
      <c r="I40" s="17">
        <f t="shared" si="75"/>
        <v>-0.23114565484468863</v>
      </c>
      <c r="J40" s="17">
        <f t="shared" si="75"/>
        <v>-0.22890152227338098</v>
      </c>
      <c r="K40" s="17">
        <f t="shared" si="75"/>
        <v>-0.22667917739694041</v>
      </c>
      <c r="L40" s="17">
        <f t="shared" si="75"/>
        <v>-0.22447840868434873</v>
      </c>
      <c r="M40" s="17">
        <f t="shared" si="75"/>
        <v>-0.22229900665828711</v>
      </c>
      <c r="N40" s="17">
        <f t="shared" si="75"/>
        <v>-0.22014076387519693</v>
      </c>
      <c r="O40" s="17">
        <f t="shared" si="75"/>
        <v>-0.21800347490553487</v>
      </c>
      <c r="P40" s="17">
        <f t="shared" si="75"/>
        <v>-0.21588693631421901</v>
      </c>
      <c r="Q40" s="17">
        <f t="shared" si="75"/>
        <v>-0.21379094664126541</v>
      </c>
      <c r="R40" s="17">
        <f t="shared" si="75"/>
        <v>-0.21171530638261232</v>
      </c>
      <c r="S40" s="17">
        <f t="shared" si="75"/>
        <v>-0.2096598179711307</v>
      </c>
      <c r="T40" s="17">
        <f t="shared" si="75"/>
        <v>-0.20762428575781877</v>
      </c>
      <c r="U40" s="17">
        <f t="shared" si="75"/>
        <v>-0.20560851599317975</v>
      </c>
      <c r="V40" s="17">
        <f t="shared" si="75"/>
        <v>-0.20361231680877995</v>
      </c>
      <c r="W40" s="17">
        <f t="shared" si="75"/>
        <v>-0.20163549819898596</v>
      </c>
      <c r="X40" s="17">
        <f t="shared" si="75"/>
        <v>-0.19967787200287934</v>
      </c>
      <c r="Y40" s="17">
        <f t="shared" si="75"/>
        <v>-0.19773925188634653</v>
      </c>
      <c r="Z40" s="17">
        <f t="shared" si="75"/>
        <v>-0.19581945332434314</v>
      </c>
      <c r="AA40" s="17">
        <f t="shared" si="75"/>
        <v>-0.19391829358333015</v>
      </c>
      <c r="AB40" s="17">
        <f t="shared" ref="AB40:AD40" si="76">AB35/(1+$C$2)^AB13</f>
        <v>-0.19203559170388035</v>
      </c>
      <c r="AC40" s="17">
        <f t="shared" si="76"/>
        <v>-0.19017116848345431</v>
      </c>
      <c r="AD40" s="17">
        <f t="shared" si="76"/>
        <v>-0.18832484645934311</v>
      </c>
      <c r="AE40" s="17">
        <f t="shared" ref="AE40:AI40" si="77">AE35/(1+$C$2)^AE13</f>
        <v>-0.18649644989177669</v>
      </c>
      <c r="AF40" s="17">
        <f t="shared" si="77"/>
        <v>-0.1477486437977571</v>
      </c>
      <c r="AG40" s="17">
        <f t="shared" si="77"/>
        <v>-0.10973564320901373</v>
      </c>
      <c r="AH40" s="17">
        <f t="shared" si="77"/>
        <v>-7.2446832409834308E-2</v>
      </c>
      <c r="AI40" s="17">
        <f t="shared" si="77"/>
        <v>-3.5871732552442241E-2</v>
      </c>
    </row>
    <row r="41" spans="1:35" x14ac:dyDescent="0.25">
      <c r="A41" s="15" t="s">
        <v>6</v>
      </c>
      <c r="B41" s="17">
        <f>SUM(C41:AI41)</f>
        <v>106.09089270432521</v>
      </c>
      <c r="C41" s="18"/>
      <c r="D41" s="18"/>
      <c r="E41" s="17">
        <f>E39/(1+$C$2)^E13</f>
        <v>0.97841455368083707</v>
      </c>
      <c r="F41" s="17">
        <f t="shared" ref="F41:H41" si="78">F39/(1+$C$2)^F13</f>
        <v>1.8998340848171593</v>
      </c>
      <c r="G41" s="17">
        <f t="shared" si="78"/>
        <v>2.7667486672094554</v>
      </c>
      <c r="H41" s="17">
        <f t="shared" si="78"/>
        <v>3.5815516727630494</v>
      </c>
      <c r="I41" s="17">
        <f>I39/(1+$C$2)^I13</f>
        <v>4.3465432921881666</v>
      </c>
      <c r="J41" s="17">
        <f t="shared" ref="J41:AA41" si="79">J39/(1+$C$2)^J13</f>
        <v>4.3043438427494465</v>
      </c>
      <c r="K41" s="17">
        <f t="shared" si="79"/>
        <v>4.2625540967033357</v>
      </c>
      <c r="L41" s="17">
        <f t="shared" si="79"/>
        <v>4.2211700763469926</v>
      </c>
      <c r="M41" s="17">
        <f t="shared" si="79"/>
        <v>4.1801878425960508</v>
      </c>
      <c r="N41" s="17">
        <f t="shared" si="79"/>
        <v>4.1396034946096814</v>
      </c>
      <c r="O41" s="17">
        <f t="shared" si="79"/>
        <v>4.0994131694192975</v>
      </c>
      <c r="P41" s="17">
        <f t="shared" si="79"/>
        <v>4.0596130415608576</v>
      </c>
      <c r="Q41" s="17">
        <f t="shared" si="79"/>
        <v>4.0201993227107513</v>
      </c>
      <c r="R41" s="17">
        <f t="shared" si="79"/>
        <v>3.9811682613252106</v>
      </c>
      <c r="S41" s="17">
        <f t="shared" si="79"/>
        <v>3.9425161422832193</v>
      </c>
      <c r="T41" s="17">
        <f t="shared" si="79"/>
        <v>3.904239286532897</v>
      </c>
      <c r="U41" s="17">
        <f t="shared" si="79"/>
        <v>3.8663340507413149</v>
      </c>
      <c r="V41" s="17">
        <f t="shared" si="79"/>
        <v>3.8287968269477108</v>
      </c>
      <c r="W41" s="17">
        <f t="shared" si="79"/>
        <v>3.7916240422200627</v>
      </c>
      <c r="X41" s="17">
        <f t="shared" si="79"/>
        <v>3.7548121583150142</v>
      </c>
      <c r="Y41" s="17">
        <f t="shared" si="79"/>
        <v>3.718357671341082</v>
      </c>
      <c r="Z41" s="17">
        <f t="shared" si="79"/>
        <v>3.682257111425149</v>
      </c>
      <c r="AA41" s="17">
        <f t="shared" si="79"/>
        <v>3.6465070423821868</v>
      </c>
      <c r="AB41" s="17">
        <f t="shared" ref="AB41:AD41" si="80">AB39/(1+$C$2)^AB13</f>
        <v>3.6111040613881848</v>
      </c>
      <c r="AC41" s="17">
        <f t="shared" si="80"/>
        <v>3.5760447986562607</v>
      </c>
      <c r="AD41" s="17">
        <f t="shared" si="80"/>
        <v>3.541325917115909</v>
      </c>
      <c r="AE41" s="17">
        <f t="shared" ref="AE41:AI41" si="81">AE39/(1+$C$2)^AE13</f>
        <v>3.5069441120953662</v>
      </c>
      <c r="AF41" s="17">
        <f t="shared" si="81"/>
        <v>2.7783168888056498</v>
      </c>
      <c r="AG41" s="17">
        <f t="shared" si="81"/>
        <v>2.0635072038216715</v>
      </c>
      <c r="AH41" s="17">
        <f t="shared" si="81"/>
        <v>1.362315435532754</v>
      </c>
      <c r="AI41" s="17">
        <f t="shared" si="81"/>
        <v>0.67454453604048992</v>
      </c>
    </row>
    <row r="42" spans="1:35" x14ac:dyDescent="0.25">
      <c r="A42" s="15" t="s">
        <v>7</v>
      </c>
      <c r="B42" s="18">
        <f>SUM(B40:B41)</f>
        <v>54.483334436479787</v>
      </c>
      <c r="C42" s="18"/>
      <c r="D42" s="18"/>
      <c r="E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35" x14ac:dyDescent="0.25">
      <c r="AE43" s="25" t="s">
        <v>27</v>
      </c>
    </row>
    <row r="44" spans="1:35" x14ac:dyDescent="0.25">
      <c r="AE44" s="23" t="s">
        <v>3</v>
      </c>
      <c r="AF44" s="19">
        <f>AE35*1.02</f>
        <v>-0.4352241969168259</v>
      </c>
      <c r="AG44" s="19">
        <f>AF44*1.02</f>
        <v>-0.44392868085516241</v>
      </c>
      <c r="AH44" s="19">
        <f t="shared" ref="AH44" si="82">AG44*1.02</f>
        <v>-0.45280725447226566</v>
      </c>
      <c r="AI44" s="19">
        <f t="shared" ref="AI44" si="83">AH44*1.02</f>
        <v>-0.46186339956171096</v>
      </c>
    </row>
    <row r="45" spans="1:35" x14ac:dyDescent="0.25">
      <c r="A45" s="24" t="s">
        <v>26</v>
      </c>
      <c r="B45" s="30">
        <f>B22-B42</f>
        <v>6.8453733336185678</v>
      </c>
      <c r="D45" s="19"/>
      <c r="F45" s="18"/>
      <c r="AE45" s="23" t="s">
        <v>22</v>
      </c>
      <c r="AF45" s="19">
        <f>AE36*1.02</f>
        <v>5.3141505203250121</v>
      </c>
      <c r="AG45" s="19">
        <f>AF45*1.02</f>
        <v>5.4204335307315121</v>
      </c>
      <c r="AH45" s="19">
        <f t="shared" ref="AH45:AI46" si="84">AG45*1.02</f>
        <v>5.5288422013461425</v>
      </c>
      <c r="AI45" s="19">
        <f t="shared" si="84"/>
        <v>5.6394190453730655</v>
      </c>
    </row>
    <row r="46" spans="1:35" x14ac:dyDescent="0.25">
      <c r="A46" s="20"/>
      <c r="AE46" s="23" t="s">
        <v>23</v>
      </c>
      <c r="AF46" s="19">
        <f>AE38*1.02</f>
        <v>2.8699566608283451</v>
      </c>
      <c r="AG46" s="19">
        <f>AF46*1.02</f>
        <v>2.927355794044912</v>
      </c>
      <c r="AH46" s="19">
        <f t="shared" si="84"/>
        <v>2.9859029099258101</v>
      </c>
      <c r="AI46" s="19">
        <f t="shared" si="84"/>
        <v>3.0456209681243265</v>
      </c>
    </row>
    <row r="47" spans="1:35" x14ac:dyDescent="0.25">
      <c r="A47" s="20"/>
    </row>
    <row r="48" spans="1:35" x14ac:dyDescent="0.25">
      <c r="A48" s="20"/>
      <c r="AE48" s="24" t="s">
        <v>24</v>
      </c>
      <c r="AF48" s="11">
        <v>0.8</v>
      </c>
      <c r="AG48" s="11">
        <v>0.6</v>
      </c>
      <c r="AH48" s="11">
        <v>0.4</v>
      </c>
      <c r="AI48" s="11">
        <v>0.2</v>
      </c>
    </row>
    <row r="49" spans="1:35" x14ac:dyDescent="0.25">
      <c r="A49" s="20"/>
    </row>
    <row r="50" spans="1:35" x14ac:dyDescent="0.25">
      <c r="A50" s="20"/>
      <c r="AF50" s="19"/>
      <c r="AG50" s="19"/>
      <c r="AH50" s="19"/>
      <c r="AI50" s="19"/>
    </row>
    <row r="51" spans="1:35" x14ac:dyDescent="0.25">
      <c r="AD51" s="25" t="s">
        <v>28</v>
      </c>
      <c r="AF51" s="19"/>
      <c r="AG51" s="19"/>
      <c r="AH51" s="19"/>
      <c r="AI51" s="19"/>
    </row>
    <row r="52" spans="1:35" x14ac:dyDescent="0.25">
      <c r="C52" s="21"/>
      <c r="D52" s="21"/>
      <c r="E52" s="21"/>
      <c r="AD52" s="23" t="s">
        <v>3</v>
      </c>
      <c r="AE52" s="19">
        <f>AD15*1.02</f>
        <v>-0.45280725447226566</v>
      </c>
      <c r="AF52" s="19">
        <f>AE15*1.02</f>
        <v>-0.32330437969319764</v>
      </c>
    </row>
    <row r="53" spans="1:35" x14ac:dyDescent="0.25">
      <c r="C53" s="19"/>
      <c r="D53" s="19"/>
      <c r="E53" s="19"/>
      <c r="G53" s="19"/>
      <c r="H53" s="19"/>
      <c r="AD53" s="23" t="s">
        <v>22</v>
      </c>
      <c r="AE53" s="19">
        <f>AD16*1.02</f>
        <v>5.5288422013461425</v>
      </c>
      <c r="AF53" s="19">
        <f>AE16*1.02</f>
        <v>3.9475933317611451</v>
      </c>
    </row>
    <row r="54" spans="1:35" x14ac:dyDescent="0.25">
      <c r="C54" s="19"/>
      <c r="D54" s="19"/>
      <c r="E54" s="19"/>
      <c r="G54" s="19"/>
      <c r="H54" s="19"/>
      <c r="AD54" s="23" t="s">
        <v>23</v>
      </c>
      <c r="AE54" s="19">
        <f>AD18*1.02</f>
        <v>2.9859029099258101</v>
      </c>
      <c r="AF54" s="19">
        <f>AE18*1.02</f>
        <v>2.1319346776870285</v>
      </c>
    </row>
    <row r="55" spans="1:35" x14ac:dyDescent="0.25">
      <c r="F55" s="19"/>
    </row>
    <row r="56" spans="1:35" x14ac:dyDescent="0.25">
      <c r="C56" s="22"/>
      <c r="D56" s="22"/>
      <c r="E56" s="22"/>
      <c r="F56" s="19"/>
      <c r="G56" s="22"/>
      <c r="H56" s="22"/>
      <c r="AD56" s="24" t="s">
        <v>24</v>
      </c>
      <c r="AE56" s="11">
        <v>0.7</v>
      </c>
      <c r="AF56" s="11">
        <v>0.3</v>
      </c>
    </row>
    <row r="58" spans="1:35" x14ac:dyDescent="0.25">
      <c r="C58" s="21"/>
      <c r="D58" s="21"/>
      <c r="E58" s="21"/>
      <c r="F58" s="22"/>
      <c r="G58" s="21"/>
      <c r="H58" s="21"/>
      <c r="I58" s="21"/>
    </row>
    <row r="59" spans="1:35" x14ac:dyDescent="0.25">
      <c r="C59" s="21"/>
      <c r="D59" s="21"/>
      <c r="E59" s="21"/>
      <c r="G59" s="21"/>
      <c r="H59" s="21"/>
      <c r="I59" s="21"/>
    </row>
    <row r="60" spans="1:35" x14ac:dyDescent="0.25">
      <c r="C60" s="21"/>
      <c r="D60" s="21"/>
      <c r="E60" s="21"/>
      <c r="F60" s="21"/>
      <c r="I60" s="21"/>
    </row>
    <row r="61" spans="1:35" x14ac:dyDescent="0.25">
      <c r="C61" s="21"/>
      <c r="D61" s="21"/>
      <c r="E61" s="21"/>
      <c r="F61" s="21"/>
      <c r="I61" s="21"/>
    </row>
    <row r="62" spans="1:35" x14ac:dyDescent="0.25">
      <c r="C62" s="11"/>
      <c r="D62" s="11"/>
      <c r="E62" s="11"/>
      <c r="G62" s="11"/>
      <c r="H62" s="11"/>
    </row>
    <row r="63" spans="1:35" x14ac:dyDescent="0.25">
      <c r="C63" s="11"/>
      <c r="D63" s="11"/>
      <c r="E63" s="11"/>
      <c r="G63" s="11"/>
      <c r="H63" s="11"/>
    </row>
    <row r="64" spans="1:35" x14ac:dyDescent="0.25">
      <c r="F64" s="11"/>
    </row>
    <row r="65" spans="4:8" x14ac:dyDescent="0.25">
      <c r="D65" s="21"/>
      <c r="E65" s="21"/>
      <c r="F65" s="11"/>
      <c r="G65" s="21"/>
      <c r="H65" s="21"/>
    </row>
    <row r="66" spans="4:8" x14ac:dyDescent="0.25">
      <c r="D66" s="11"/>
      <c r="E66" s="11"/>
      <c r="G66" s="11"/>
      <c r="H66" s="11"/>
    </row>
    <row r="67" spans="4:8" x14ac:dyDescent="0.25">
      <c r="D67" s="11"/>
      <c r="E67" s="11"/>
      <c r="F67" s="21"/>
      <c r="G67" s="11"/>
      <c r="H67" s="11"/>
    </row>
    <row r="68" spans="4:8" x14ac:dyDescent="0.25">
      <c r="F68" s="11"/>
    </row>
    <row r="69" spans="4:8" x14ac:dyDescent="0.25">
      <c r="F69" s="1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D844-09C4-448A-A19D-346222DD43F7}">
  <dimension ref="A1:AA35"/>
  <sheetViews>
    <sheetView workbookViewId="0">
      <selection activeCell="E8" sqref="E8"/>
    </sheetView>
  </sheetViews>
  <sheetFormatPr defaultRowHeight="15" x14ac:dyDescent="0.25"/>
  <cols>
    <col min="1" max="1" width="17" customWidth="1"/>
    <col min="2" max="2" width="25.42578125" customWidth="1"/>
  </cols>
  <sheetData>
    <row r="1" spans="1:27" x14ac:dyDescent="0.25">
      <c r="A1" t="s">
        <v>0</v>
      </c>
    </row>
    <row r="2" spans="1:27" x14ac:dyDescent="0.25">
      <c r="B2" t="s">
        <v>2</v>
      </c>
      <c r="C2" s="4">
        <v>0.03</v>
      </c>
    </row>
    <row r="3" spans="1:27" x14ac:dyDescent="0.25">
      <c r="B3" t="s">
        <v>10</v>
      </c>
      <c r="C3" s="4">
        <v>1</v>
      </c>
    </row>
    <row r="4" spans="1:27" x14ac:dyDescent="0.25">
      <c r="B4" t="s">
        <v>12</v>
      </c>
      <c r="C4" s="2">
        <v>1.82</v>
      </c>
    </row>
    <row r="5" spans="1:27" x14ac:dyDescent="0.25">
      <c r="B5" t="s">
        <v>13</v>
      </c>
      <c r="C5" s="4">
        <v>1</v>
      </c>
    </row>
    <row r="6" spans="1:27" x14ac:dyDescent="0.25">
      <c r="C6" s="1">
        <v>0</v>
      </c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M6" s="1">
        <v>10</v>
      </c>
      <c r="N6" s="1">
        <v>11</v>
      </c>
      <c r="O6" s="1">
        <v>12</v>
      </c>
      <c r="P6" s="1">
        <v>13</v>
      </c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  <c r="X6" s="1">
        <v>21</v>
      </c>
      <c r="Y6" s="1">
        <v>22</v>
      </c>
      <c r="Z6" s="1">
        <v>23</v>
      </c>
      <c r="AA6" s="1">
        <v>24</v>
      </c>
    </row>
    <row r="7" spans="1:27" s="1" customFormat="1" x14ac:dyDescent="0.25">
      <c r="A7" t="s">
        <v>1</v>
      </c>
      <c r="C7" s="3">
        <v>2023</v>
      </c>
      <c r="D7" s="3">
        <v>2024</v>
      </c>
      <c r="E7" s="3">
        <v>2025</v>
      </c>
      <c r="F7" s="3">
        <v>2026</v>
      </c>
      <c r="G7" s="3">
        <v>2027</v>
      </c>
      <c r="H7" s="3">
        <v>2028</v>
      </c>
      <c r="I7" s="3">
        <v>2029</v>
      </c>
      <c r="J7" s="3">
        <v>2030</v>
      </c>
      <c r="K7" s="3">
        <v>2031</v>
      </c>
      <c r="L7" s="3">
        <v>2032</v>
      </c>
      <c r="M7" s="3">
        <v>2033</v>
      </c>
      <c r="N7" s="3">
        <v>2034</v>
      </c>
      <c r="O7" s="3">
        <v>2035</v>
      </c>
      <c r="P7" s="3">
        <v>2036</v>
      </c>
      <c r="Q7" s="3">
        <v>2037</v>
      </c>
      <c r="R7" s="3">
        <v>2038</v>
      </c>
      <c r="S7" s="3">
        <v>2039</v>
      </c>
      <c r="T7" s="3">
        <v>2040</v>
      </c>
      <c r="U7" s="3">
        <v>2041</v>
      </c>
      <c r="V7" s="3">
        <v>2042</v>
      </c>
      <c r="W7" s="3">
        <v>2043</v>
      </c>
      <c r="X7" s="3">
        <v>2044</v>
      </c>
      <c r="Y7" s="3">
        <v>2045</v>
      </c>
      <c r="Z7" s="3">
        <v>2046</v>
      </c>
      <c r="AA7" s="3">
        <v>2047</v>
      </c>
    </row>
    <row r="8" spans="1:27" s="1" customFormat="1" x14ac:dyDescent="0.25">
      <c r="A8" s="1" t="s">
        <v>3</v>
      </c>
      <c r="C8" s="2">
        <v>-15.737</v>
      </c>
      <c r="D8" s="2">
        <v>-16.209</v>
      </c>
      <c r="E8" s="2">
        <f>-16.534-0.324</f>
        <v>-16.858000000000001</v>
      </c>
      <c r="F8" s="2">
        <v>-0.32400000000000001</v>
      </c>
      <c r="G8" s="2">
        <f>F8*1.02</f>
        <v>-0.33048</v>
      </c>
      <c r="H8" s="2">
        <f t="shared" ref="H8:X8" si="0">G8*1.02</f>
        <v>-0.33708959999999999</v>
      </c>
      <c r="I8" s="2">
        <f t="shared" si="0"/>
        <v>-0.34383139200000001</v>
      </c>
      <c r="J8" s="2">
        <f t="shared" si="0"/>
        <v>-0.35070801984</v>
      </c>
      <c r="K8" s="2">
        <f t="shared" si="0"/>
        <v>-0.35772218023680002</v>
      </c>
      <c r="L8" s="2">
        <f t="shared" si="0"/>
        <v>-0.36487662384153602</v>
      </c>
      <c r="M8" s="2">
        <f t="shared" si="0"/>
        <v>-0.37217415631836676</v>
      </c>
      <c r="N8" s="2">
        <f t="shared" si="0"/>
        <v>-0.37961763944473409</v>
      </c>
      <c r="O8" s="2">
        <f t="shared" si="0"/>
        <v>-0.38720999223362879</v>
      </c>
      <c r="P8" s="2">
        <f t="shared" si="0"/>
        <v>-0.39495419207830135</v>
      </c>
      <c r="Q8" s="2">
        <f t="shared" si="0"/>
        <v>-0.40285327591986736</v>
      </c>
      <c r="R8" s="2">
        <f t="shared" si="0"/>
        <v>-0.41091034143826471</v>
      </c>
      <c r="S8" s="2">
        <f t="shared" si="0"/>
        <v>-0.41912854826703</v>
      </c>
      <c r="T8" s="2">
        <f t="shared" si="0"/>
        <v>-0.42751111923237062</v>
      </c>
      <c r="U8" s="2">
        <f t="shared" si="0"/>
        <v>-0.43606134161701804</v>
      </c>
      <c r="V8" s="2">
        <f t="shared" si="0"/>
        <v>-0.44478256844935843</v>
      </c>
      <c r="W8" s="2">
        <f t="shared" si="0"/>
        <v>-0.45367821981834561</v>
      </c>
      <c r="X8" s="2">
        <f t="shared" si="0"/>
        <v>-0.46275178421471252</v>
      </c>
    </row>
    <row r="9" spans="1:27" s="1" customFormat="1" x14ac:dyDescent="0.25">
      <c r="A9" s="1" t="s">
        <v>4</v>
      </c>
      <c r="C9" s="2"/>
      <c r="D9" s="2"/>
      <c r="E9" s="2">
        <v>3.26</v>
      </c>
      <c r="F9" s="2">
        <v>3.32</v>
      </c>
      <c r="G9" s="2">
        <v>3.39</v>
      </c>
      <c r="H9" s="2">
        <v>3.46</v>
      </c>
      <c r="I9" s="2">
        <v>3.52</v>
      </c>
      <c r="J9" s="2">
        <v>3.59</v>
      </c>
      <c r="K9" s="2">
        <v>3.67</v>
      </c>
      <c r="L9" s="2">
        <v>3.74</v>
      </c>
      <c r="M9" s="2">
        <v>3.81</v>
      </c>
      <c r="N9" s="2">
        <v>3.89</v>
      </c>
      <c r="O9" s="2">
        <v>3.97</v>
      </c>
      <c r="P9" s="2">
        <v>4.05</v>
      </c>
      <c r="Q9" s="2">
        <v>4.13</v>
      </c>
      <c r="R9" s="2">
        <v>3.21</v>
      </c>
      <c r="S9" s="2">
        <v>4.3</v>
      </c>
      <c r="T9" s="2">
        <v>4.38</v>
      </c>
      <c r="U9" s="2">
        <v>4.47</v>
      </c>
      <c r="V9" s="2">
        <v>4.5599999999999996</v>
      </c>
      <c r="W9" s="2">
        <v>4.6500000000000004</v>
      </c>
      <c r="X9" s="2">
        <v>4.74</v>
      </c>
    </row>
    <row r="10" spans="1:27" s="1" customFormat="1" x14ac:dyDescent="0.25">
      <c r="A10" s="1" t="s">
        <v>11</v>
      </c>
      <c r="C10" s="2"/>
      <c r="D10" s="2"/>
      <c r="E10" s="2">
        <f>E9*$C$3</f>
        <v>3.26</v>
      </c>
      <c r="F10" s="2">
        <f t="shared" ref="F10:X10" si="1">F9*$C$3</f>
        <v>3.32</v>
      </c>
      <c r="G10" s="2">
        <f t="shared" si="1"/>
        <v>3.39</v>
      </c>
      <c r="H10" s="2">
        <f t="shared" si="1"/>
        <v>3.46</v>
      </c>
      <c r="I10" s="2">
        <f t="shared" si="1"/>
        <v>3.52</v>
      </c>
      <c r="J10" s="2">
        <f t="shared" si="1"/>
        <v>3.59</v>
      </c>
      <c r="K10" s="2">
        <f t="shared" si="1"/>
        <v>3.67</v>
      </c>
      <c r="L10" s="2">
        <f t="shared" si="1"/>
        <v>3.74</v>
      </c>
      <c r="M10" s="2">
        <f t="shared" si="1"/>
        <v>3.81</v>
      </c>
      <c r="N10" s="2">
        <f t="shared" si="1"/>
        <v>3.89</v>
      </c>
      <c r="O10" s="2">
        <f t="shared" si="1"/>
        <v>3.97</v>
      </c>
      <c r="P10" s="2">
        <f t="shared" si="1"/>
        <v>4.05</v>
      </c>
      <c r="Q10" s="2">
        <f t="shared" si="1"/>
        <v>4.13</v>
      </c>
      <c r="R10" s="2">
        <f t="shared" si="1"/>
        <v>3.21</v>
      </c>
      <c r="S10" s="2">
        <f t="shared" si="1"/>
        <v>4.3</v>
      </c>
      <c r="T10" s="2">
        <f t="shared" si="1"/>
        <v>4.38</v>
      </c>
      <c r="U10" s="2">
        <f t="shared" si="1"/>
        <v>4.47</v>
      </c>
      <c r="V10" s="2">
        <f t="shared" si="1"/>
        <v>4.5599999999999996</v>
      </c>
      <c r="W10" s="2">
        <f t="shared" si="1"/>
        <v>4.6500000000000004</v>
      </c>
      <c r="X10" s="2">
        <f t="shared" si="1"/>
        <v>4.74</v>
      </c>
    </row>
    <row r="11" spans="1:27" s="1" customFormat="1" x14ac:dyDescent="0.25">
      <c r="A11" s="1" t="s">
        <v>14</v>
      </c>
      <c r="C11" s="2"/>
      <c r="D11" s="2"/>
      <c r="E11" s="2">
        <f>$C$4*$C$5</f>
        <v>1.82</v>
      </c>
      <c r="F11" s="2">
        <f>E11*1.02</f>
        <v>1.8564000000000001</v>
      </c>
      <c r="G11" s="2">
        <f t="shared" ref="G11:X11" si="2">F11*1.02</f>
        <v>1.8935280000000001</v>
      </c>
      <c r="H11" s="2">
        <f t="shared" si="2"/>
        <v>1.9313985600000001</v>
      </c>
      <c r="I11" s="2">
        <f t="shared" si="2"/>
        <v>1.9700265312</v>
      </c>
      <c r="J11" s="2">
        <f t="shared" si="2"/>
        <v>2.0094270618240002</v>
      </c>
      <c r="K11" s="2">
        <f t="shared" si="2"/>
        <v>2.0496156030604804</v>
      </c>
      <c r="L11" s="2">
        <f t="shared" si="2"/>
        <v>2.0906079151216899</v>
      </c>
      <c r="M11" s="2">
        <f t="shared" si="2"/>
        <v>2.1324200734241239</v>
      </c>
      <c r="N11" s="2">
        <f t="shared" si="2"/>
        <v>2.1750684748926066</v>
      </c>
      <c r="O11" s="2">
        <f t="shared" si="2"/>
        <v>2.2185698443904589</v>
      </c>
      <c r="P11" s="2">
        <f t="shared" si="2"/>
        <v>2.2629412412782681</v>
      </c>
      <c r="Q11" s="2">
        <f t="shared" si="2"/>
        <v>2.3082000661038333</v>
      </c>
      <c r="R11" s="2">
        <f t="shared" si="2"/>
        <v>2.3543640674259101</v>
      </c>
      <c r="S11" s="2">
        <f t="shared" si="2"/>
        <v>2.4014513487744282</v>
      </c>
      <c r="T11" s="2">
        <f t="shared" si="2"/>
        <v>2.4494803757499168</v>
      </c>
      <c r="U11" s="2">
        <f t="shared" si="2"/>
        <v>2.4984699832649153</v>
      </c>
      <c r="V11" s="2">
        <f t="shared" si="2"/>
        <v>2.5484393829302139</v>
      </c>
      <c r="W11" s="2">
        <f t="shared" si="2"/>
        <v>2.5994081705888181</v>
      </c>
      <c r="X11" s="2">
        <f t="shared" si="2"/>
        <v>2.6513963340005944</v>
      </c>
    </row>
    <row r="12" spans="1:27" s="1" customFormat="1" x14ac:dyDescent="0.25">
      <c r="A12" s="1" t="s">
        <v>15</v>
      </c>
      <c r="C12" s="2"/>
      <c r="D12" s="2"/>
      <c r="E12" s="2">
        <f>SUM(E10:E11)</f>
        <v>5.08</v>
      </c>
      <c r="F12" s="2">
        <f t="shared" ref="F12:X12" si="3">SUM(F10:F11)</f>
        <v>5.1764000000000001</v>
      </c>
      <c r="G12" s="2">
        <f t="shared" si="3"/>
        <v>5.2835280000000004</v>
      </c>
      <c r="H12" s="2">
        <f t="shared" si="3"/>
        <v>5.3913985599999998</v>
      </c>
      <c r="I12" s="2">
        <f t="shared" si="3"/>
        <v>5.4900265311999998</v>
      </c>
      <c r="J12" s="2">
        <f t="shared" si="3"/>
        <v>5.5994270618240005</v>
      </c>
      <c r="K12" s="2">
        <f t="shared" si="3"/>
        <v>5.7196156030604808</v>
      </c>
      <c r="L12" s="2">
        <f t="shared" si="3"/>
        <v>5.8306079151216901</v>
      </c>
      <c r="M12" s="2">
        <f t="shared" si="3"/>
        <v>5.9424200734241239</v>
      </c>
      <c r="N12" s="2">
        <f t="shared" si="3"/>
        <v>6.0650684748926071</v>
      </c>
      <c r="O12" s="2">
        <f t="shared" si="3"/>
        <v>6.1885698443904591</v>
      </c>
      <c r="P12" s="2">
        <f t="shared" si="3"/>
        <v>6.3129412412782679</v>
      </c>
      <c r="Q12" s="2">
        <f t="shared" si="3"/>
        <v>6.4382000661038337</v>
      </c>
      <c r="R12" s="2">
        <f t="shared" si="3"/>
        <v>5.5643640674259096</v>
      </c>
      <c r="S12" s="2">
        <f t="shared" si="3"/>
        <v>6.7014513487744285</v>
      </c>
      <c r="T12" s="2">
        <f t="shared" si="3"/>
        <v>6.8294803757499167</v>
      </c>
      <c r="U12" s="2">
        <f t="shared" si="3"/>
        <v>6.9684699832649155</v>
      </c>
      <c r="V12" s="2">
        <f t="shared" si="3"/>
        <v>7.1084393829302135</v>
      </c>
      <c r="W12" s="2">
        <f t="shared" si="3"/>
        <v>7.2494081705888185</v>
      </c>
      <c r="X12" s="2">
        <f t="shared" si="3"/>
        <v>7.3913963340005946</v>
      </c>
    </row>
    <row r="13" spans="1:27" s="1" customFormat="1" x14ac:dyDescent="0.25">
      <c r="A13" s="1" t="s">
        <v>5</v>
      </c>
      <c r="B13" s="5">
        <f>SUM(C13:X13)</f>
        <v>-52.531590069908923</v>
      </c>
      <c r="C13" s="5">
        <f>C8/(1+$C$2)^C6</f>
        <v>-15.737</v>
      </c>
      <c r="D13" s="5">
        <f>D8/(1+$C$2)^D6</f>
        <v>-15.736893203883495</v>
      </c>
      <c r="E13" s="5">
        <f>E8/(1+$C$2)^E6</f>
        <v>-15.890281836176833</v>
      </c>
      <c r="F13" s="5">
        <f t="shared" ref="F13:X13" si="4">F8/(1+$C$2)^F6</f>
        <v>-0.29650589763042373</v>
      </c>
      <c r="G13" s="5">
        <f t="shared" si="4"/>
        <v>-0.29362719959517691</v>
      </c>
      <c r="H13" s="5">
        <f t="shared" si="4"/>
        <v>-0.29077645008454411</v>
      </c>
      <c r="I13" s="5">
        <f t="shared" si="4"/>
        <v>-0.28795337775362623</v>
      </c>
      <c r="J13" s="5">
        <f t="shared" si="4"/>
        <v>-0.2851577138919405</v>
      </c>
      <c r="K13" s="5">
        <f t="shared" si="4"/>
        <v>-0.28238919239784405</v>
      </c>
      <c r="L13" s="5">
        <f t="shared" si="4"/>
        <v>-0.27964754975320477</v>
      </c>
      <c r="M13" s="5">
        <f t="shared" si="4"/>
        <v>-0.27693252499831927</v>
      </c>
      <c r="N13" s="5">
        <f t="shared" si="4"/>
        <v>-0.27424385970707349</v>
      </c>
      <c r="O13" s="5">
        <f t="shared" si="4"/>
        <v>-0.27158129796234465</v>
      </c>
      <c r="P13" s="5">
        <f t="shared" si="4"/>
        <v>-0.26894458633164225</v>
      </c>
      <c r="Q13" s="5">
        <f t="shared" si="4"/>
        <v>-0.2663334738429855</v>
      </c>
      <c r="R13" s="5">
        <f t="shared" si="4"/>
        <v>-0.26374771196101476</v>
      </c>
      <c r="S13" s="5">
        <f t="shared" si="4"/>
        <v>-0.26118705456333507</v>
      </c>
      <c r="T13" s="5">
        <f t="shared" si="4"/>
        <v>-0.25865125791708909</v>
      </c>
      <c r="U13" s="5">
        <f t="shared" si="4"/>
        <v>-0.25614008065575811</v>
      </c>
      <c r="V13" s="5">
        <f t="shared" si="4"/>
        <v>-0.25365328375618768</v>
      </c>
      <c r="W13" s="5">
        <f t="shared" si="4"/>
        <v>-0.25119063051583634</v>
      </c>
      <c r="X13" s="5">
        <f t="shared" si="4"/>
        <v>-0.24875188653024574</v>
      </c>
    </row>
    <row r="14" spans="1:27" s="1" customFormat="1" x14ac:dyDescent="0.25">
      <c r="A14" s="1" t="s">
        <v>6</v>
      </c>
      <c r="B14" s="5">
        <f>SUM(C14:X14)</f>
        <v>86.717767752383466</v>
      </c>
      <c r="E14" s="5">
        <f>E12/(1+$C$2)^E6</f>
        <v>4.788387218399472</v>
      </c>
      <c r="F14" s="5">
        <f t="shared" ref="F14:W14" si="5">F12/(1+$C$2)^F6</f>
        <v>4.7371392854756955</v>
      </c>
      <c r="G14" s="5">
        <f t="shared" si="5"/>
        <v>4.6943461952998851</v>
      </c>
      <c r="H14" s="5">
        <f t="shared" si="5"/>
        <v>4.6506677579721325</v>
      </c>
      <c r="I14" s="5">
        <f t="shared" si="5"/>
        <v>4.5978107886555737</v>
      </c>
      <c r="J14" s="5">
        <f t="shared" si="5"/>
        <v>4.552846612355351</v>
      </c>
      <c r="K14" s="5">
        <f t="shared" si="5"/>
        <v>4.5151173737820143</v>
      </c>
      <c r="L14" s="5">
        <f t="shared" si="5"/>
        <v>4.468675465884453</v>
      </c>
      <c r="M14" s="5">
        <f t="shared" si="5"/>
        <v>4.4217186163950419</v>
      </c>
      <c r="N14" s="5">
        <f t="shared" si="5"/>
        <v>4.3815345102908259</v>
      </c>
      <c r="O14" s="5">
        <f t="shared" si="5"/>
        <v>4.3405383760244272</v>
      </c>
      <c r="P14" s="5">
        <f t="shared" si="5"/>
        <v>4.2988057975466321</v>
      </c>
      <c r="Q14" s="5">
        <f t="shared" si="5"/>
        <v>4.2564087011238563</v>
      </c>
      <c r="R14" s="5">
        <f t="shared" si="5"/>
        <v>3.5715535563423151</v>
      </c>
      <c r="S14" s="5">
        <f t="shared" si="5"/>
        <v>4.1761229253482677</v>
      </c>
      <c r="T14" s="5">
        <f t="shared" si="5"/>
        <v>4.1319479439028273</v>
      </c>
      <c r="U14" s="5">
        <f t="shared" si="5"/>
        <v>4.0932416915057397</v>
      </c>
      <c r="V14" s="5">
        <f t="shared" si="5"/>
        <v>4.0538436525246837</v>
      </c>
      <c r="W14" s="5">
        <f t="shared" si="5"/>
        <v>4.0138215362553433</v>
      </c>
      <c r="X14" s="5">
        <f>X12/(1+$C$2)^X6</f>
        <v>3.9732397472989236</v>
      </c>
    </row>
    <row r="15" spans="1:27" s="1" customFormat="1" x14ac:dyDescent="0.25">
      <c r="A15" s="1" t="s">
        <v>7</v>
      </c>
      <c r="B15" s="5">
        <f>SUM(B13:B14)</f>
        <v>34.186177682474543</v>
      </c>
    </row>
    <row r="17" spans="1:27" x14ac:dyDescent="0.25">
      <c r="A17" t="s">
        <v>8</v>
      </c>
    </row>
    <row r="18" spans="1:27" x14ac:dyDescent="0.25">
      <c r="A18" s="1" t="s">
        <v>3</v>
      </c>
      <c r="B18" s="6"/>
      <c r="C18" s="6">
        <v>-7.8689999999999998</v>
      </c>
      <c r="D18" s="6">
        <v>-8.1050000000000004</v>
      </c>
      <c r="E18" s="6">
        <v>-8.2669999999999995</v>
      </c>
      <c r="F18" s="6">
        <v>-8.4320000000000004</v>
      </c>
      <c r="G18" s="6">
        <v>-8.6010000000000009</v>
      </c>
      <c r="H18" s="6">
        <f>-8.773-0.324</f>
        <v>-9.0969999999999995</v>
      </c>
      <c r="I18" s="6">
        <v>-0.32400000000000001</v>
      </c>
      <c r="J18" s="6">
        <f>I18*1.02</f>
        <v>-0.33048</v>
      </c>
      <c r="K18" s="6">
        <f t="shared" ref="K18:AA18" si="6">J18*1.02</f>
        <v>-0.33708959999999999</v>
      </c>
      <c r="L18" s="6">
        <f t="shared" si="6"/>
        <v>-0.34383139200000001</v>
      </c>
      <c r="M18" s="6">
        <f t="shared" si="6"/>
        <v>-0.35070801984</v>
      </c>
      <c r="N18" s="6">
        <f t="shared" si="6"/>
        <v>-0.35772218023680002</v>
      </c>
      <c r="O18" s="6">
        <f t="shared" si="6"/>
        <v>-0.36487662384153602</v>
      </c>
      <c r="P18" s="6">
        <f t="shared" si="6"/>
        <v>-0.37217415631836676</v>
      </c>
      <c r="Q18" s="6">
        <f t="shared" si="6"/>
        <v>-0.37961763944473409</v>
      </c>
      <c r="R18" s="6">
        <f t="shared" si="6"/>
        <v>-0.38720999223362879</v>
      </c>
      <c r="S18" s="6">
        <f t="shared" si="6"/>
        <v>-0.39495419207830135</v>
      </c>
      <c r="T18" s="6">
        <f t="shared" si="6"/>
        <v>-0.40285327591986736</v>
      </c>
      <c r="U18" s="6">
        <f t="shared" si="6"/>
        <v>-0.41091034143826471</v>
      </c>
      <c r="V18" s="6">
        <f t="shared" si="6"/>
        <v>-0.41912854826703</v>
      </c>
      <c r="W18" s="6">
        <f t="shared" si="6"/>
        <v>-0.42751111923237062</v>
      </c>
      <c r="X18" s="6">
        <f t="shared" si="6"/>
        <v>-0.43606134161701804</v>
      </c>
      <c r="Y18" s="6">
        <f t="shared" si="6"/>
        <v>-0.44478256844935843</v>
      </c>
      <c r="Z18" s="6">
        <f t="shared" si="6"/>
        <v>-0.45367821981834561</v>
      </c>
      <c r="AA18" s="6">
        <f t="shared" si="6"/>
        <v>-0.46275178421471252</v>
      </c>
    </row>
    <row r="19" spans="1:27" x14ac:dyDescent="0.25">
      <c r="A19" s="1" t="s">
        <v>4</v>
      </c>
      <c r="B19" s="6"/>
      <c r="C19" s="6"/>
      <c r="D19" s="6"/>
      <c r="E19" s="6"/>
      <c r="F19" s="6"/>
      <c r="G19" s="6"/>
      <c r="H19" s="2">
        <v>3.26</v>
      </c>
      <c r="I19" s="2">
        <v>3.32</v>
      </c>
      <c r="J19" s="2">
        <v>3.39</v>
      </c>
      <c r="K19" s="2">
        <v>3.46</v>
      </c>
      <c r="L19" s="2">
        <v>3.52</v>
      </c>
      <c r="M19" s="2">
        <v>3.59</v>
      </c>
      <c r="N19" s="2">
        <v>3.67</v>
      </c>
      <c r="O19" s="2">
        <v>3.74</v>
      </c>
      <c r="P19" s="2">
        <v>3.81</v>
      </c>
      <c r="Q19" s="2">
        <v>3.89</v>
      </c>
      <c r="R19" s="2">
        <v>3.97</v>
      </c>
      <c r="S19" s="2">
        <v>4.05</v>
      </c>
      <c r="T19" s="2">
        <v>4.13</v>
      </c>
      <c r="U19" s="2">
        <v>3.21</v>
      </c>
      <c r="V19" s="2">
        <v>4.3</v>
      </c>
      <c r="W19" s="2">
        <v>4.38</v>
      </c>
      <c r="X19" s="2">
        <v>4.47</v>
      </c>
      <c r="Y19" s="2">
        <v>4.5599999999999996</v>
      </c>
      <c r="Z19" s="2">
        <v>4.6500000000000004</v>
      </c>
      <c r="AA19" s="2">
        <v>4.74</v>
      </c>
    </row>
    <row r="20" spans="1:27" x14ac:dyDescent="0.25">
      <c r="A20" s="1" t="s">
        <v>11</v>
      </c>
      <c r="B20" s="6"/>
      <c r="C20" s="6"/>
      <c r="D20" s="6"/>
      <c r="E20" s="6"/>
      <c r="F20" s="6"/>
      <c r="G20" s="6"/>
      <c r="H20" s="2">
        <f>H19*$C$3</f>
        <v>3.26</v>
      </c>
      <c r="I20" s="2">
        <f t="shared" ref="I20:AA20" si="7">I19*$C$3</f>
        <v>3.32</v>
      </c>
      <c r="J20" s="2">
        <f t="shared" si="7"/>
        <v>3.39</v>
      </c>
      <c r="K20" s="2">
        <f t="shared" si="7"/>
        <v>3.46</v>
      </c>
      <c r="L20" s="2">
        <f t="shared" si="7"/>
        <v>3.52</v>
      </c>
      <c r="M20" s="2">
        <f t="shared" si="7"/>
        <v>3.59</v>
      </c>
      <c r="N20" s="2">
        <f t="shared" si="7"/>
        <v>3.67</v>
      </c>
      <c r="O20" s="2">
        <f t="shared" si="7"/>
        <v>3.74</v>
      </c>
      <c r="P20" s="2">
        <f t="shared" si="7"/>
        <v>3.81</v>
      </c>
      <c r="Q20" s="2">
        <f t="shared" si="7"/>
        <v>3.89</v>
      </c>
      <c r="R20" s="2">
        <f t="shared" si="7"/>
        <v>3.97</v>
      </c>
      <c r="S20" s="2">
        <f t="shared" si="7"/>
        <v>4.05</v>
      </c>
      <c r="T20" s="2">
        <f t="shared" si="7"/>
        <v>4.13</v>
      </c>
      <c r="U20" s="2">
        <f t="shared" si="7"/>
        <v>3.21</v>
      </c>
      <c r="V20" s="2">
        <f t="shared" si="7"/>
        <v>4.3</v>
      </c>
      <c r="W20" s="2">
        <f t="shared" si="7"/>
        <v>4.38</v>
      </c>
      <c r="X20" s="2">
        <f t="shared" si="7"/>
        <v>4.47</v>
      </c>
      <c r="Y20" s="2">
        <f t="shared" si="7"/>
        <v>4.5599999999999996</v>
      </c>
      <c r="Z20" s="2">
        <f t="shared" si="7"/>
        <v>4.6500000000000004</v>
      </c>
      <c r="AA20" s="2">
        <f t="shared" si="7"/>
        <v>4.74</v>
      </c>
    </row>
    <row r="21" spans="1:27" x14ac:dyDescent="0.25">
      <c r="A21" s="1" t="s">
        <v>14</v>
      </c>
      <c r="B21" s="6"/>
      <c r="C21" s="6"/>
      <c r="D21" s="6"/>
      <c r="E21" s="6"/>
      <c r="F21" s="6"/>
      <c r="G21" s="6"/>
      <c r="H21" s="2">
        <f>$C$4*$C$5</f>
        <v>1.82</v>
      </c>
      <c r="I21" s="2">
        <f>H21*1.02</f>
        <v>1.8564000000000001</v>
      </c>
      <c r="J21" s="2">
        <f t="shared" ref="J21:AA21" si="8">I21*1.02</f>
        <v>1.8935280000000001</v>
      </c>
      <c r="K21" s="2">
        <f t="shared" si="8"/>
        <v>1.9313985600000001</v>
      </c>
      <c r="L21" s="2">
        <f t="shared" si="8"/>
        <v>1.9700265312</v>
      </c>
      <c r="M21" s="2">
        <f t="shared" si="8"/>
        <v>2.0094270618240002</v>
      </c>
      <c r="N21" s="2">
        <f t="shared" si="8"/>
        <v>2.0496156030604804</v>
      </c>
      <c r="O21" s="2">
        <f t="shared" si="8"/>
        <v>2.0906079151216899</v>
      </c>
      <c r="P21" s="2">
        <f t="shared" si="8"/>
        <v>2.1324200734241239</v>
      </c>
      <c r="Q21" s="2">
        <f t="shared" si="8"/>
        <v>2.1750684748926066</v>
      </c>
      <c r="R21" s="2">
        <f t="shared" si="8"/>
        <v>2.2185698443904589</v>
      </c>
      <c r="S21" s="2">
        <f t="shared" si="8"/>
        <v>2.2629412412782681</v>
      </c>
      <c r="T21" s="2">
        <f t="shared" si="8"/>
        <v>2.3082000661038333</v>
      </c>
      <c r="U21" s="2">
        <f t="shared" si="8"/>
        <v>2.3543640674259101</v>
      </c>
      <c r="V21" s="2">
        <f t="shared" si="8"/>
        <v>2.4014513487744282</v>
      </c>
      <c r="W21" s="2">
        <f t="shared" si="8"/>
        <v>2.4494803757499168</v>
      </c>
      <c r="X21" s="2">
        <f t="shared" si="8"/>
        <v>2.4984699832649153</v>
      </c>
      <c r="Y21" s="2">
        <f t="shared" si="8"/>
        <v>2.5484393829302139</v>
      </c>
      <c r="Z21" s="2">
        <f t="shared" si="8"/>
        <v>2.5994081705888181</v>
      </c>
      <c r="AA21" s="2">
        <f t="shared" si="8"/>
        <v>2.6513963340005944</v>
      </c>
    </row>
    <row r="22" spans="1:27" x14ac:dyDescent="0.25">
      <c r="A22" s="1" t="s">
        <v>15</v>
      </c>
      <c r="B22" s="6"/>
      <c r="C22" s="6"/>
      <c r="D22" s="6"/>
      <c r="E22" s="6"/>
      <c r="F22" s="6"/>
      <c r="G22" s="6"/>
      <c r="H22" s="2">
        <f>SUM(H20:H21)</f>
        <v>5.08</v>
      </c>
      <c r="I22" s="2">
        <f t="shared" ref="I22:AA22" si="9">SUM(I20:I21)</f>
        <v>5.1764000000000001</v>
      </c>
      <c r="J22" s="2">
        <f t="shared" si="9"/>
        <v>5.2835280000000004</v>
      </c>
      <c r="K22" s="2">
        <f t="shared" si="9"/>
        <v>5.3913985599999998</v>
      </c>
      <c r="L22" s="2">
        <f t="shared" si="9"/>
        <v>5.4900265311999998</v>
      </c>
      <c r="M22" s="2">
        <f t="shared" si="9"/>
        <v>5.5994270618240005</v>
      </c>
      <c r="N22" s="2">
        <f t="shared" si="9"/>
        <v>5.7196156030604808</v>
      </c>
      <c r="O22" s="2">
        <f t="shared" si="9"/>
        <v>5.8306079151216901</v>
      </c>
      <c r="P22" s="2">
        <f t="shared" si="9"/>
        <v>5.9424200734241239</v>
      </c>
      <c r="Q22" s="2">
        <f t="shared" si="9"/>
        <v>6.0650684748926071</v>
      </c>
      <c r="R22" s="2">
        <f t="shared" si="9"/>
        <v>6.1885698443904591</v>
      </c>
      <c r="S22" s="2">
        <f t="shared" si="9"/>
        <v>6.3129412412782679</v>
      </c>
      <c r="T22" s="2">
        <f t="shared" si="9"/>
        <v>6.4382000661038337</v>
      </c>
      <c r="U22" s="2">
        <f t="shared" si="9"/>
        <v>5.5643640674259096</v>
      </c>
      <c r="V22" s="2">
        <f t="shared" si="9"/>
        <v>6.7014513487744285</v>
      </c>
      <c r="W22" s="2">
        <f t="shared" si="9"/>
        <v>6.8294803757499167</v>
      </c>
      <c r="X22" s="2">
        <f t="shared" si="9"/>
        <v>6.9684699832649155</v>
      </c>
      <c r="Y22" s="2">
        <f t="shared" si="9"/>
        <v>7.1084393829302135</v>
      </c>
      <c r="Z22" s="2">
        <f t="shared" si="9"/>
        <v>7.2494081705888185</v>
      </c>
      <c r="AA22" s="2">
        <f t="shared" si="9"/>
        <v>7.3913963340005946</v>
      </c>
    </row>
    <row r="23" spans="1:27" x14ac:dyDescent="0.25">
      <c r="A23" s="1" t="s">
        <v>5</v>
      </c>
      <c r="B23" s="5">
        <f>SUM(C23:AA23)</f>
        <v>-51.464792866957225</v>
      </c>
      <c r="C23" s="5">
        <f t="shared" ref="C23:AA23" si="10">C18/(1+$C$2)^C6</f>
        <v>-7.8689999999999998</v>
      </c>
      <c r="D23" s="5">
        <f t="shared" si="10"/>
        <v>-7.8689320388349513</v>
      </c>
      <c r="E23" s="5">
        <f t="shared" si="10"/>
        <v>-7.7924403808087472</v>
      </c>
      <c r="F23" s="5">
        <f t="shared" si="10"/>
        <v>-7.7164744716658422</v>
      </c>
      <c r="G23" s="5">
        <f t="shared" si="10"/>
        <v>-7.6418770991228415</v>
      </c>
      <c r="H23" s="5">
        <f t="shared" si="10"/>
        <v>-7.8471521115427407</v>
      </c>
      <c r="I23" s="5">
        <f t="shared" si="10"/>
        <v>-0.27134489916550403</v>
      </c>
      <c r="J23" s="5">
        <f t="shared" si="10"/>
        <v>-0.26871048266875153</v>
      </c>
      <c r="K23" s="5">
        <f t="shared" si="10"/>
        <v>-0.26610164303119088</v>
      </c>
      <c r="L23" s="5">
        <f t="shared" si="10"/>
        <v>-0.26351813193380069</v>
      </c>
      <c r="M23" s="5">
        <f t="shared" si="10"/>
        <v>-0.26095970346842395</v>
      </c>
      <c r="N23" s="5">
        <f t="shared" si="10"/>
        <v>-0.25842611411436162</v>
      </c>
      <c r="O23" s="5">
        <f t="shared" si="10"/>
        <v>-0.25591712271519307</v>
      </c>
      <c r="P23" s="5">
        <f t="shared" si="10"/>
        <v>-0.25343249045582228</v>
      </c>
      <c r="Q23" s="5">
        <f t="shared" si="10"/>
        <v>-0.25097198083974631</v>
      </c>
      <c r="R23" s="5">
        <f t="shared" si="10"/>
        <v>-0.24853535966654491</v>
      </c>
      <c r="S23" s="5">
        <f t="shared" si="10"/>
        <v>-0.24612239500958819</v>
      </c>
      <c r="T23" s="5">
        <f t="shared" si="10"/>
        <v>-0.24373285719396112</v>
      </c>
      <c r="U23" s="5">
        <f t="shared" si="10"/>
        <v>-0.24136651877460227</v>
      </c>
      <c r="V23" s="5">
        <f t="shared" si="10"/>
        <v>-0.23902315451465467</v>
      </c>
      <c r="W23" s="5">
        <f t="shared" si="10"/>
        <v>-0.23670254136402696</v>
      </c>
      <c r="X23" s="5">
        <f t="shared" si="10"/>
        <v>-0.23440445843816266</v>
      </c>
      <c r="Y23" s="5">
        <f t="shared" si="10"/>
        <v>-0.23212868699701544</v>
      </c>
      <c r="Z23" s="5">
        <f t="shared" si="10"/>
        <v>-0.22987501042422889</v>
      </c>
      <c r="AA23" s="5">
        <f t="shared" si="10"/>
        <v>-0.22764321420651795</v>
      </c>
    </row>
    <row r="24" spans="1:27" x14ac:dyDescent="0.25">
      <c r="A24" s="1" t="s">
        <v>6</v>
      </c>
      <c r="B24" s="5">
        <f>SUM(C24:AA24)</f>
        <v>79.35904187631813</v>
      </c>
      <c r="C24" s="6"/>
      <c r="D24" s="6"/>
      <c r="E24" s="6"/>
      <c r="F24" s="6"/>
      <c r="G24" s="6"/>
      <c r="H24" s="5">
        <f>H22/(1+$C$2)^H6</f>
        <v>4.3820526246715534</v>
      </c>
      <c r="I24" s="5">
        <f>I22/(1+$C$2)^I6</f>
        <v>4.335153506297269</v>
      </c>
      <c r="J24" s="5">
        <f t="shared" ref="J24:AA24" si="11">J22/(1+$C$2)^J6</f>
        <v>4.2959917667449279</v>
      </c>
      <c r="K24" s="5">
        <f t="shared" si="11"/>
        <v>4.2560198091308559</v>
      </c>
      <c r="L24" s="5">
        <f t="shared" si="11"/>
        <v>4.2076481945221209</v>
      </c>
      <c r="M24" s="5">
        <f t="shared" si="11"/>
        <v>4.166499603611288</v>
      </c>
      <c r="N24" s="5">
        <f t="shared" si="11"/>
        <v>4.1319720056171523</v>
      </c>
      <c r="O24" s="5">
        <f t="shared" si="11"/>
        <v>4.0894710809602524</v>
      </c>
      <c r="P24" s="5">
        <f t="shared" si="11"/>
        <v>4.0464989118005157</v>
      </c>
      <c r="Q24" s="5">
        <f t="shared" si="11"/>
        <v>4.0097247622606798</v>
      </c>
      <c r="R24" s="5">
        <f t="shared" si="11"/>
        <v>3.9722074919210622</v>
      </c>
      <c r="S24" s="5">
        <f t="shared" si="11"/>
        <v>3.9340162708038076</v>
      </c>
      <c r="T24" s="5">
        <f t="shared" si="11"/>
        <v>3.8952169216317127</v>
      </c>
      <c r="U24" s="5">
        <f t="shared" si="11"/>
        <v>3.2684774480197851</v>
      </c>
      <c r="V24" s="5">
        <f t="shared" si="11"/>
        <v>3.8217440635659847</v>
      </c>
      <c r="W24" s="5">
        <f t="shared" si="11"/>
        <v>3.7813176977441096</v>
      </c>
      <c r="X24" s="5">
        <f t="shared" si="11"/>
        <v>3.7458959936980967</v>
      </c>
      <c r="Y24" s="5">
        <f t="shared" si="11"/>
        <v>3.709841206929712</v>
      </c>
      <c r="Z24" s="5">
        <f t="shared" si="11"/>
        <v>3.6732153010361626</v>
      </c>
      <c r="AA24" s="5">
        <f t="shared" si="11"/>
        <v>3.6360772153510652</v>
      </c>
    </row>
    <row r="25" spans="1:27" x14ac:dyDescent="0.25">
      <c r="A25" s="1" t="s">
        <v>7</v>
      </c>
      <c r="B25" s="6">
        <f>SUM(B23:B24)</f>
        <v>27.894249009360905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7" spans="1:27" x14ac:dyDescent="0.25">
      <c r="A27" t="s">
        <v>9</v>
      </c>
    </row>
    <row r="28" spans="1:27" x14ac:dyDescent="0.25">
      <c r="A28" s="1" t="s">
        <v>3</v>
      </c>
      <c r="B28" s="6"/>
      <c r="C28" s="6">
        <v>-7.8689999999999998</v>
      </c>
      <c r="D28" s="6">
        <v>-8.1050000000000004</v>
      </c>
      <c r="E28" s="6">
        <v>-8.2669999999999995</v>
      </c>
      <c r="F28" s="6">
        <v>-8.4320000000000004</v>
      </c>
      <c r="G28" s="6">
        <v>-8.6010000000000009</v>
      </c>
      <c r="H28" s="6">
        <f>-8.773-0.324</f>
        <v>-9.0969999999999995</v>
      </c>
      <c r="I28" s="6">
        <v>-0.32400000000000001</v>
      </c>
      <c r="J28" s="6">
        <f>I28*1.02</f>
        <v>-0.33048</v>
      </c>
      <c r="K28" s="6">
        <f t="shared" ref="K28:AA28" si="12">J28*1.02</f>
        <v>-0.33708959999999999</v>
      </c>
      <c r="L28" s="6">
        <f t="shared" si="12"/>
        <v>-0.34383139200000001</v>
      </c>
      <c r="M28" s="6">
        <f t="shared" si="12"/>
        <v>-0.35070801984</v>
      </c>
      <c r="N28" s="6">
        <f t="shared" si="12"/>
        <v>-0.35772218023680002</v>
      </c>
      <c r="O28" s="6">
        <f t="shared" si="12"/>
        <v>-0.36487662384153602</v>
      </c>
      <c r="P28" s="6">
        <f t="shared" si="12"/>
        <v>-0.37217415631836676</v>
      </c>
      <c r="Q28" s="6">
        <f t="shared" si="12"/>
        <v>-0.37961763944473409</v>
      </c>
      <c r="R28" s="6">
        <f t="shared" si="12"/>
        <v>-0.38720999223362879</v>
      </c>
      <c r="S28" s="6">
        <f t="shared" si="12"/>
        <v>-0.39495419207830135</v>
      </c>
      <c r="T28" s="6">
        <f t="shared" si="12"/>
        <v>-0.40285327591986736</v>
      </c>
      <c r="U28" s="6">
        <f t="shared" si="12"/>
        <v>-0.41091034143826471</v>
      </c>
      <c r="V28" s="6">
        <f t="shared" si="12"/>
        <v>-0.41912854826703</v>
      </c>
      <c r="W28" s="6">
        <f t="shared" si="12"/>
        <v>-0.42751111923237062</v>
      </c>
      <c r="X28" s="6">
        <f t="shared" si="12"/>
        <v>-0.43606134161701804</v>
      </c>
      <c r="Y28" s="6">
        <f t="shared" si="12"/>
        <v>-0.44478256844935843</v>
      </c>
      <c r="Z28" s="6">
        <f t="shared" si="12"/>
        <v>-0.45367821981834561</v>
      </c>
      <c r="AA28" s="6">
        <f t="shared" si="12"/>
        <v>-0.46275178421471252</v>
      </c>
    </row>
    <row r="29" spans="1:27" x14ac:dyDescent="0.25">
      <c r="A29" s="1" t="s">
        <v>4</v>
      </c>
      <c r="B29" s="6"/>
      <c r="C29" s="6"/>
      <c r="D29" s="6"/>
      <c r="E29" s="6">
        <f>H29*0.4</f>
        <v>1.304</v>
      </c>
      <c r="F29" s="6">
        <f>H29*0.6</f>
        <v>1.9559999999999997</v>
      </c>
      <c r="G29" s="6">
        <f>H29*0.8</f>
        <v>2.6080000000000001</v>
      </c>
      <c r="H29" s="2">
        <v>3.26</v>
      </c>
      <c r="I29" s="2">
        <v>3.32</v>
      </c>
      <c r="J29" s="2">
        <v>3.39</v>
      </c>
      <c r="K29" s="2">
        <v>3.46</v>
      </c>
      <c r="L29" s="2">
        <v>3.52</v>
      </c>
      <c r="M29" s="2">
        <v>3.59</v>
      </c>
      <c r="N29" s="2">
        <v>3.67</v>
      </c>
      <c r="O29" s="2">
        <v>3.74</v>
      </c>
      <c r="P29" s="2">
        <v>3.81</v>
      </c>
      <c r="Q29" s="2">
        <v>3.89</v>
      </c>
      <c r="R29" s="2">
        <v>3.97</v>
      </c>
      <c r="S29" s="2">
        <v>4.05</v>
      </c>
      <c r="T29" s="2">
        <v>4.13</v>
      </c>
      <c r="U29" s="2">
        <v>3.21</v>
      </c>
      <c r="V29" s="2">
        <v>4.3</v>
      </c>
      <c r="W29" s="2">
        <v>4.38</v>
      </c>
      <c r="X29" s="2">
        <v>4.47</v>
      </c>
      <c r="Y29" s="2">
        <v>4.5599999999999996</v>
      </c>
      <c r="Z29" s="2">
        <v>4.6500000000000004</v>
      </c>
      <c r="AA29" s="2">
        <v>4.74</v>
      </c>
    </row>
    <row r="30" spans="1:27" x14ac:dyDescent="0.25">
      <c r="A30" s="1" t="s">
        <v>11</v>
      </c>
      <c r="B30" s="6"/>
      <c r="C30" s="6"/>
      <c r="D30" s="6"/>
      <c r="E30" s="2">
        <f t="shared" ref="E30:G30" si="13">E29*$C$3</f>
        <v>1.304</v>
      </c>
      <c r="F30" s="2">
        <f t="shared" si="13"/>
        <v>1.9559999999999997</v>
      </c>
      <c r="G30" s="2">
        <f t="shared" si="13"/>
        <v>2.6080000000000001</v>
      </c>
      <c r="H30" s="2">
        <f>H29*$C$3</f>
        <v>3.26</v>
      </c>
      <c r="I30" s="2">
        <f t="shared" ref="I30:AA30" si="14">I29*$C$3</f>
        <v>3.32</v>
      </c>
      <c r="J30" s="2">
        <f t="shared" si="14"/>
        <v>3.39</v>
      </c>
      <c r="K30" s="2">
        <f t="shared" si="14"/>
        <v>3.46</v>
      </c>
      <c r="L30" s="2">
        <f t="shared" si="14"/>
        <v>3.52</v>
      </c>
      <c r="M30" s="2">
        <f t="shared" si="14"/>
        <v>3.59</v>
      </c>
      <c r="N30" s="2">
        <f t="shared" si="14"/>
        <v>3.67</v>
      </c>
      <c r="O30" s="2">
        <f t="shared" si="14"/>
        <v>3.74</v>
      </c>
      <c r="P30" s="2">
        <f t="shared" si="14"/>
        <v>3.81</v>
      </c>
      <c r="Q30" s="2">
        <f t="shared" si="14"/>
        <v>3.89</v>
      </c>
      <c r="R30" s="2">
        <f t="shared" si="14"/>
        <v>3.97</v>
      </c>
      <c r="S30" s="2">
        <f t="shared" si="14"/>
        <v>4.05</v>
      </c>
      <c r="T30" s="2">
        <f t="shared" si="14"/>
        <v>4.13</v>
      </c>
      <c r="U30" s="2">
        <f t="shared" si="14"/>
        <v>3.21</v>
      </c>
      <c r="V30" s="2">
        <f t="shared" si="14"/>
        <v>4.3</v>
      </c>
      <c r="W30" s="2">
        <f t="shared" si="14"/>
        <v>4.38</v>
      </c>
      <c r="X30" s="2">
        <f t="shared" si="14"/>
        <v>4.47</v>
      </c>
      <c r="Y30" s="2">
        <f t="shared" si="14"/>
        <v>4.5599999999999996</v>
      </c>
      <c r="Z30" s="2">
        <f t="shared" si="14"/>
        <v>4.6500000000000004</v>
      </c>
      <c r="AA30" s="2">
        <f t="shared" si="14"/>
        <v>4.74</v>
      </c>
    </row>
    <row r="31" spans="1:27" x14ac:dyDescent="0.25">
      <c r="A31" s="1" t="s">
        <v>14</v>
      </c>
      <c r="B31" s="6"/>
      <c r="C31" s="6"/>
      <c r="D31" s="6"/>
      <c r="E31" s="6">
        <f>H31*0.4</f>
        <v>0.72800000000000009</v>
      </c>
      <c r="F31" s="6">
        <f>H31*0.6</f>
        <v>1.0920000000000001</v>
      </c>
      <c r="G31" s="6">
        <f>H31*0.8</f>
        <v>1.4560000000000002</v>
      </c>
      <c r="H31" s="2">
        <f>$C$4*$C$5</f>
        <v>1.82</v>
      </c>
      <c r="I31" s="2">
        <f>H31*1.02</f>
        <v>1.8564000000000001</v>
      </c>
      <c r="J31" s="2">
        <f t="shared" ref="J31:AA31" si="15">I31*1.02</f>
        <v>1.8935280000000001</v>
      </c>
      <c r="K31" s="2">
        <f t="shared" si="15"/>
        <v>1.9313985600000001</v>
      </c>
      <c r="L31" s="2">
        <f t="shared" si="15"/>
        <v>1.9700265312</v>
      </c>
      <c r="M31" s="2">
        <f t="shared" si="15"/>
        <v>2.0094270618240002</v>
      </c>
      <c r="N31" s="2">
        <f t="shared" si="15"/>
        <v>2.0496156030604804</v>
      </c>
      <c r="O31" s="2">
        <f t="shared" si="15"/>
        <v>2.0906079151216899</v>
      </c>
      <c r="P31" s="2">
        <f t="shared" si="15"/>
        <v>2.1324200734241239</v>
      </c>
      <c r="Q31" s="2">
        <f t="shared" si="15"/>
        <v>2.1750684748926066</v>
      </c>
      <c r="R31" s="2">
        <f t="shared" si="15"/>
        <v>2.2185698443904589</v>
      </c>
      <c r="S31" s="2">
        <f t="shared" si="15"/>
        <v>2.2629412412782681</v>
      </c>
      <c r="T31" s="2">
        <f t="shared" si="15"/>
        <v>2.3082000661038333</v>
      </c>
      <c r="U31" s="2">
        <f t="shared" si="15"/>
        <v>2.3543640674259101</v>
      </c>
      <c r="V31" s="2">
        <f t="shared" si="15"/>
        <v>2.4014513487744282</v>
      </c>
      <c r="W31" s="2">
        <f t="shared" si="15"/>
        <v>2.4494803757499168</v>
      </c>
      <c r="X31" s="2">
        <f t="shared" si="15"/>
        <v>2.4984699832649153</v>
      </c>
      <c r="Y31" s="2">
        <f t="shared" si="15"/>
        <v>2.5484393829302139</v>
      </c>
      <c r="Z31" s="2">
        <f t="shared" si="15"/>
        <v>2.5994081705888181</v>
      </c>
      <c r="AA31" s="2">
        <f t="shared" si="15"/>
        <v>2.6513963340005944</v>
      </c>
    </row>
    <row r="32" spans="1:27" x14ac:dyDescent="0.25">
      <c r="A32" s="1" t="s">
        <v>15</v>
      </c>
      <c r="B32" s="6"/>
      <c r="C32" s="6"/>
      <c r="D32" s="6"/>
      <c r="E32" s="2">
        <f t="shared" ref="E32:G32" si="16">SUM(E30:E31)</f>
        <v>2.032</v>
      </c>
      <c r="F32" s="2">
        <f t="shared" si="16"/>
        <v>3.048</v>
      </c>
      <c r="G32" s="2">
        <f t="shared" si="16"/>
        <v>4.0640000000000001</v>
      </c>
      <c r="H32" s="2">
        <f>SUM(H30:H31)</f>
        <v>5.08</v>
      </c>
      <c r="I32" s="2">
        <f t="shared" ref="I32:AA32" si="17">SUM(I30:I31)</f>
        <v>5.1764000000000001</v>
      </c>
      <c r="J32" s="2">
        <f t="shared" si="17"/>
        <v>5.2835280000000004</v>
      </c>
      <c r="K32" s="2">
        <f t="shared" si="17"/>
        <v>5.3913985599999998</v>
      </c>
      <c r="L32" s="2">
        <f t="shared" si="17"/>
        <v>5.4900265311999998</v>
      </c>
      <c r="M32" s="2">
        <f t="shared" si="17"/>
        <v>5.5994270618240005</v>
      </c>
      <c r="N32" s="2">
        <f t="shared" si="17"/>
        <v>5.7196156030604808</v>
      </c>
      <c r="O32" s="2">
        <f t="shared" si="17"/>
        <v>5.8306079151216901</v>
      </c>
      <c r="P32" s="2">
        <f t="shared" si="17"/>
        <v>5.9424200734241239</v>
      </c>
      <c r="Q32" s="2">
        <f t="shared" si="17"/>
        <v>6.0650684748926071</v>
      </c>
      <c r="R32" s="2">
        <f t="shared" si="17"/>
        <v>6.1885698443904591</v>
      </c>
      <c r="S32" s="2">
        <f t="shared" si="17"/>
        <v>6.3129412412782679</v>
      </c>
      <c r="T32" s="2">
        <f t="shared" si="17"/>
        <v>6.4382000661038337</v>
      </c>
      <c r="U32" s="2">
        <f t="shared" si="17"/>
        <v>5.5643640674259096</v>
      </c>
      <c r="V32" s="2">
        <f t="shared" si="17"/>
        <v>6.7014513487744285</v>
      </c>
      <c r="W32" s="2">
        <f t="shared" si="17"/>
        <v>6.8294803757499167</v>
      </c>
      <c r="X32" s="2">
        <f t="shared" si="17"/>
        <v>6.9684699832649155</v>
      </c>
      <c r="Y32" s="2">
        <f t="shared" si="17"/>
        <v>7.1084393829302135</v>
      </c>
      <c r="Z32" s="2">
        <f t="shared" si="17"/>
        <v>7.2494081705888185</v>
      </c>
      <c r="AA32" s="2">
        <f t="shared" si="17"/>
        <v>7.3913963340005946</v>
      </c>
    </row>
    <row r="33" spans="1:27" x14ac:dyDescent="0.25">
      <c r="A33" s="1" t="s">
        <v>5</v>
      </c>
      <c r="B33" s="5">
        <f>SUM(C33:AA33)</f>
        <v>-51.464792866957225</v>
      </c>
      <c r="C33" s="5">
        <f>C28/(1+$C$2)^C6</f>
        <v>-7.8689999999999998</v>
      </c>
      <c r="D33" s="5">
        <f t="shared" ref="D33:AA33" si="18">D28/(1+$C$2)^D6</f>
        <v>-7.8689320388349513</v>
      </c>
      <c r="E33" s="5">
        <f t="shared" si="18"/>
        <v>-7.7924403808087472</v>
      </c>
      <c r="F33" s="5">
        <f t="shared" si="18"/>
        <v>-7.7164744716658422</v>
      </c>
      <c r="G33" s="5">
        <f t="shared" si="18"/>
        <v>-7.6418770991228415</v>
      </c>
      <c r="H33" s="5">
        <f t="shared" si="18"/>
        <v>-7.8471521115427407</v>
      </c>
      <c r="I33" s="5">
        <f t="shared" si="18"/>
        <v>-0.27134489916550403</v>
      </c>
      <c r="J33" s="5">
        <f t="shared" si="18"/>
        <v>-0.26871048266875153</v>
      </c>
      <c r="K33" s="5">
        <f t="shared" si="18"/>
        <v>-0.26610164303119088</v>
      </c>
      <c r="L33" s="5">
        <f t="shared" si="18"/>
        <v>-0.26351813193380069</v>
      </c>
      <c r="M33" s="5">
        <f t="shared" si="18"/>
        <v>-0.26095970346842395</v>
      </c>
      <c r="N33" s="5">
        <f t="shared" si="18"/>
        <v>-0.25842611411436162</v>
      </c>
      <c r="O33" s="5">
        <f t="shared" si="18"/>
        <v>-0.25591712271519307</v>
      </c>
      <c r="P33" s="5">
        <f t="shared" si="18"/>
        <v>-0.25343249045582228</v>
      </c>
      <c r="Q33" s="5">
        <f t="shared" si="18"/>
        <v>-0.25097198083974631</v>
      </c>
      <c r="R33" s="5">
        <f t="shared" si="18"/>
        <v>-0.24853535966654491</v>
      </c>
      <c r="S33" s="5">
        <f t="shared" si="18"/>
        <v>-0.24612239500958819</v>
      </c>
      <c r="T33" s="5">
        <f t="shared" si="18"/>
        <v>-0.24373285719396112</v>
      </c>
      <c r="U33" s="5">
        <f t="shared" si="18"/>
        <v>-0.24136651877460227</v>
      </c>
      <c r="V33" s="5">
        <f t="shared" si="18"/>
        <v>-0.23902315451465467</v>
      </c>
      <c r="W33" s="5">
        <f t="shared" si="18"/>
        <v>-0.23670254136402696</v>
      </c>
      <c r="X33" s="5">
        <f t="shared" si="18"/>
        <v>-0.23440445843816266</v>
      </c>
      <c r="Y33" s="5">
        <f t="shared" si="18"/>
        <v>-0.23212868699701544</v>
      </c>
      <c r="Z33" s="5">
        <f t="shared" si="18"/>
        <v>-0.22987501042422889</v>
      </c>
      <c r="AA33" s="5">
        <f t="shared" si="18"/>
        <v>-0.22764321420651795</v>
      </c>
    </row>
    <row r="34" spans="1:27" x14ac:dyDescent="0.25">
      <c r="A34" s="1" t="s">
        <v>6</v>
      </c>
      <c r="B34" s="5">
        <f>SUM(C34:AA34)</f>
        <v>87.674559904115696</v>
      </c>
      <c r="C34" s="6"/>
      <c r="D34" s="6"/>
      <c r="E34" s="5">
        <f t="shared" ref="E34:G34" si="19">E32/(1+$C$2)^E6</f>
        <v>1.915354887359789</v>
      </c>
      <c r="F34" s="5">
        <f t="shared" si="19"/>
        <v>2.7893517777084305</v>
      </c>
      <c r="G34" s="5">
        <f t="shared" si="19"/>
        <v>3.6108113627293599</v>
      </c>
      <c r="H34" s="5">
        <f>H32/(1+$C$2)^H6</f>
        <v>4.3820526246715534</v>
      </c>
      <c r="I34" s="5">
        <f t="shared" ref="I34:AA34" si="20">I32/(1+$C$2)^I6</f>
        <v>4.335153506297269</v>
      </c>
      <c r="J34" s="5">
        <f t="shared" si="20"/>
        <v>4.2959917667449279</v>
      </c>
      <c r="K34" s="5">
        <f t="shared" si="20"/>
        <v>4.2560198091308559</v>
      </c>
      <c r="L34" s="5">
        <f t="shared" si="20"/>
        <v>4.2076481945221209</v>
      </c>
      <c r="M34" s="5">
        <f t="shared" si="20"/>
        <v>4.166499603611288</v>
      </c>
      <c r="N34" s="5">
        <f t="shared" si="20"/>
        <v>4.1319720056171523</v>
      </c>
      <c r="O34" s="5">
        <f t="shared" si="20"/>
        <v>4.0894710809602524</v>
      </c>
      <c r="P34" s="5">
        <f t="shared" si="20"/>
        <v>4.0464989118005157</v>
      </c>
      <c r="Q34" s="5">
        <f t="shared" si="20"/>
        <v>4.0097247622606798</v>
      </c>
      <c r="R34" s="5">
        <f t="shared" si="20"/>
        <v>3.9722074919210622</v>
      </c>
      <c r="S34" s="5">
        <f t="shared" si="20"/>
        <v>3.9340162708038076</v>
      </c>
      <c r="T34" s="5">
        <f t="shared" si="20"/>
        <v>3.8952169216317127</v>
      </c>
      <c r="U34" s="5">
        <f t="shared" si="20"/>
        <v>3.2684774480197851</v>
      </c>
      <c r="V34" s="5">
        <f t="shared" si="20"/>
        <v>3.8217440635659847</v>
      </c>
      <c r="W34" s="5">
        <f t="shared" si="20"/>
        <v>3.7813176977441096</v>
      </c>
      <c r="X34" s="5">
        <f t="shared" si="20"/>
        <v>3.7458959936980967</v>
      </c>
      <c r="Y34" s="5">
        <f t="shared" si="20"/>
        <v>3.709841206929712</v>
      </c>
      <c r="Z34" s="5">
        <f t="shared" si="20"/>
        <v>3.6732153010361626</v>
      </c>
      <c r="AA34" s="5">
        <f t="shared" si="20"/>
        <v>3.6360772153510652</v>
      </c>
    </row>
    <row r="35" spans="1:27" x14ac:dyDescent="0.25">
      <c r="A35" s="1" t="s">
        <v>7</v>
      </c>
      <c r="B35" s="6">
        <f>SUM(B33:B34)</f>
        <v>36.209767037158471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</sheetData>
  <pageMargins left="0.7" right="0.7" top="0.75" bottom="0.75" header="0.3" footer="0.3"/>
  <pageSetup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OEB -NPV comparison</vt:lpstr>
      <vt:lpstr>OEB - NPV lower savings</vt:lpstr>
      <vt:lpstr>OEB -Including Reliability</vt:lpstr>
      <vt:lpstr>EE -Including Reliability</vt:lpstr>
      <vt:lpstr>Including Reliability (Edits)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Brandon Ott</cp:lastModifiedBy>
  <dcterms:created xsi:type="dcterms:W3CDTF">1900-01-01T05:00:00Z</dcterms:created>
  <dcterms:modified xsi:type="dcterms:W3CDTF">2023-04-07T17:55:45Z</dcterms:modified>
</cp:coreProperties>
</file>