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$$_2023 IRM Decision - Final\THESL - EB-2022-0065 - Jessy\"/>
    </mc:Choice>
  </mc:AlternateContent>
  <xr:revisionPtr revIDLastSave="0" documentId="8_{92852202-363D-4B3C-959D-859E120B1007}" xr6:coauthVersionLast="47" xr6:coauthVersionMax="47" xr10:uidLastSave="{00000000-0000-0000-0000-000000000000}"/>
  <bookViews>
    <workbookView xWindow="-120" yWindow="-120" windowWidth="29040" windowHeight="15840" xr2:uid="{D3E39268-0D96-45B0-B5FA-FA0EA26CDBF5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RESIDENTIAL!$B$20:$E$67</definedName>
    <definedName name="_Key1" hidden="1">#REF!</definedName>
    <definedName name="_Order1" hidden="1">0</definedName>
    <definedName name="_Sort" hidden="1">#REF!</definedName>
    <definedName name="_V1" localSheetId="1" hidden="1">{#N/A,#N/A,FALSE,"Aging Summary";#N/A,#N/A,FALSE,"Ratio Analysis";#N/A,#N/A,FALSE,"Test 120 Day Accts";#N/A,#N/A,FALSE,"Tickmarks"}</definedName>
    <definedName name="_V1" localSheetId="4" hidden="1">{#N/A,#N/A,FALSE,"Aging Summary";#N/A,#N/A,FALSE,"Ratio Analysis";#N/A,#N/A,FALSE,"Test 120 Day Accts";#N/A,#N/A,FALSE,"Tickmarks"}</definedName>
    <definedName name="_V1" localSheetId="3" hidden="1">{#N/A,#N/A,FALSE,"Aging Summary";#N/A,#N/A,FALSE,"Ratio Analysis";#N/A,#N/A,FALSE,"Test 120 Day Accts";#N/A,#N/A,FALSE,"Tickmarks"}</definedName>
    <definedName name="_V1" localSheetId="2" hidden="1">{#N/A,#N/A,FALSE,"Aging Summary";#N/A,#N/A,FALSE,"Ratio Analysis";#N/A,#N/A,FALSE,"Test 120 Day Accts";#N/A,#N/A,FALSE,"Tickmarks"}</definedName>
    <definedName name="_V1" localSheetId="5" hidden="1">{#N/A,#N/A,FALSE,"Aging Summary";#N/A,#N/A,FALSE,"Ratio Analysis";#N/A,#N/A,FALSE,"Test 120 Day Accts";#N/A,#N/A,FALSE,"Tickmarks"}</definedName>
    <definedName name="_V1" localSheetId="6" hidden="1">{#N/A,#N/A,FALSE,"Aging Summary";#N/A,#N/A,FALSE,"Ratio Analysis";#N/A,#N/A,FALSE,"Test 120 Day Accts";#N/A,#N/A,FALSE,"Tickmarks"}</definedName>
    <definedName name="_V1" localSheetId="7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localSheetId="4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localSheetId="5" hidden="1">{#N/A,#N/A,FALSE,"Aging Summary";#N/A,#N/A,FALSE,"Ratio Analysis";#N/A,#N/A,FALSE,"Test 120 Day Accts";#N/A,#N/A,FALSE,"Tickmarks"}</definedName>
    <definedName name="a" localSheetId="6" hidden="1">{#N/A,#N/A,FALSE,"Aging Summary";#N/A,#N/A,FALSE,"Ratio Analysis";#N/A,#N/A,FALSE,"Test 120 Day Accts";#N/A,#N/A,FALSE,"Tickmarks"}</definedName>
    <definedName name="a" localSheetId="7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localSheetId="4" hidden="1">{#N/A,#N/A,FALSE,"Aging Summary";#N/A,#N/A,FALSE,"Ratio Analysis";#N/A,#N/A,FALSE,"Test 120 Day Accts";#N/A,#N/A,FALSE,"Tickmarks"}</definedName>
    <definedName name="aa" localSheetId="3" hidden="1">{#N/A,#N/A,FALSE,"Aging Summary";#N/A,#N/A,FALSE,"Ratio Analysis";#N/A,#N/A,FALSE,"Test 120 Day Accts";#N/A,#N/A,FALSE,"Tickmarks"}</definedName>
    <definedName name="aa" localSheetId="2" hidden="1">{#N/A,#N/A,FALSE,"Aging Summary";#N/A,#N/A,FALSE,"Ratio Analysis";#N/A,#N/A,FALSE,"Test 120 Day Accts";#N/A,#N/A,FALSE,"Tickmarks"}</definedName>
    <definedName name="aa" localSheetId="5" hidden="1">{#N/A,#N/A,FALSE,"Aging Summary";#N/A,#N/A,FALSE,"Ratio Analysis";#N/A,#N/A,FALSE,"Test 120 Day Accts";#N/A,#N/A,FALSE,"Tickmarks"}</definedName>
    <definedName name="aa" localSheetId="6" hidden="1">{#N/A,#N/A,FALSE,"Aging Summary";#N/A,#N/A,FALSE,"Ratio Analysis";#N/A,#N/A,FALSE,"Test 120 Day Accts";#N/A,#N/A,FALSE,"Tickmarks"}</definedName>
    <definedName name="aa" localSheetId="7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localSheetId="1" hidden="1">{#N/A,#N/A,FALSE,"Aging Summary";#N/A,#N/A,FALSE,"Ratio Analysis";#N/A,#N/A,FALSE,"Test 120 Day Accts";#N/A,#N/A,FALSE,"Tickmarks"}</definedName>
    <definedName name="ab" localSheetId="4" hidden="1">{#N/A,#N/A,FALSE,"Aging Summary";#N/A,#N/A,FALSE,"Ratio Analysis";#N/A,#N/A,FALSE,"Test 120 Day Accts";#N/A,#N/A,FALSE,"Tickmarks"}</definedName>
    <definedName name="ab" localSheetId="3" hidden="1">{#N/A,#N/A,FALSE,"Aging Summary";#N/A,#N/A,FALSE,"Ratio Analysis";#N/A,#N/A,FALSE,"Test 120 Day Accts";#N/A,#N/A,FALSE,"Tickmarks"}</definedName>
    <definedName name="ab" localSheetId="2" hidden="1">{#N/A,#N/A,FALSE,"Aging Summary";#N/A,#N/A,FALSE,"Ratio Analysis";#N/A,#N/A,FALSE,"Test 120 Day Accts";#N/A,#N/A,FALSE,"Tickmarks"}</definedName>
    <definedName name="ab" localSheetId="5" hidden="1">{#N/A,#N/A,FALSE,"Aging Summary";#N/A,#N/A,FALSE,"Ratio Analysis";#N/A,#N/A,FALSE,"Test 120 Day Accts";#N/A,#N/A,FALSE,"Tickmarks"}</definedName>
    <definedName name="ab" localSheetId="6" hidden="1">{#N/A,#N/A,FALSE,"Aging Summary";#N/A,#N/A,FALSE,"Ratio Analysis";#N/A,#N/A,FALSE,"Test 120 Day Accts";#N/A,#N/A,FALSE,"Tickmarks"}</definedName>
    <definedName name="ab" localSheetId="7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1" hidden="1">{#N/A,#N/A,FALSE,"Aging Summary";#N/A,#N/A,FALSE,"Ratio Analysis";#N/A,#N/A,FALSE,"Test 120 Day Accts";#N/A,#N/A,FALSE,"Tickmarks"}</definedName>
    <definedName name="abc" localSheetId="4" hidden="1">{#N/A,#N/A,FALSE,"Aging Summary";#N/A,#N/A,FALSE,"Ratio Analysis";#N/A,#N/A,FALSE,"Test 120 Day Accts";#N/A,#N/A,FALSE,"Tickmarks"}</definedName>
    <definedName name="abc" localSheetId="3" hidden="1">{#N/A,#N/A,FALSE,"Aging Summary";#N/A,#N/A,FALSE,"Ratio Analysis";#N/A,#N/A,FALSE,"Test 120 Day Accts";#N/A,#N/A,FALSE,"Tickmarks"}</definedName>
    <definedName name="abc" localSheetId="2" hidden="1">{#N/A,#N/A,FALSE,"Aging Summary";#N/A,#N/A,FALSE,"Ratio Analysis";#N/A,#N/A,FALSE,"Test 120 Day Accts";#N/A,#N/A,FALSE,"Tickmarks"}</definedName>
    <definedName name="abc" localSheetId="5" hidden="1">{#N/A,#N/A,FALSE,"Aging Summary";#N/A,#N/A,FALSE,"Ratio Analysis";#N/A,#N/A,FALSE,"Test 120 Day Accts";#N/A,#N/A,FALSE,"Tickmarks"}</definedName>
    <definedName name="abc" localSheetId="6" hidden="1">{#N/A,#N/A,FALSE,"Aging Summary";#N/A,#N/A,FALSE,"Ratio Analysis";#N/A,#N/A,FALSE,"Test 120 Day Accts";#N/A,#N/A,FALSE,"Tickmarks"}</definedName>
    <definedName name="abc" localSheetId="7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localSheetId="1" hidden="1">{#N/A,#N/A,FALSE,"Aging Summary";#N/A,#N/A,FALSE,"Ratio Analysis";#N/A,#N/A,FALSE,"Test 120 Day Accts";#N/A,#N/A,FALSE,"Tickmarks"}</definedName>
    <definedName name="adf" localSheetId="4" hidden="1">{#N/A,#N/A,FALSE,"Aging Summary";#N/A,#N/A,FALSE,"Ratio Analysis";#N/A,#N/A,FALSE,"Test 120 Day Accts";#N/A,#N/A,FALSE,"Tickmarks"}</definedName>
    <definedName name="adf" localSheetId="3" hidden="1">{#N/A,#N/A,FALSE,"Aging Summary";#N/A,#N/A,FALSE,"Ratio Analysis";#N/A,#N/A,FALSE,"Test 120 Day Accts";#N/A,#N/A,FALSE,"Tickmarks"}</definedName>
    <definedName name="adf" localSheetId="2" hidden="1">{#N/A,#N/A,FALSE,"Aging Summary";#N/A,#N/A,FALSE,"Ratio Analysis";#N/A,#N/A,FALSE,"Test 120 Day Accts";#N/A,#N/A,FALSE,"Tickmarks"}</definedName>
    <definedName name="adf" localSheetId="5" hidden="1">{#N/A,#N/A,FALSE,"Aging Summary";#N/A,#N/A,FALSE,"Ratio Analysis";#N/A,#N/A,FALSE,"Test 120 Day Accts";#N/A,#N/A,FALSE,"Tickmarks"}</definedName>
    <definedName name="adf" localSheetId="6" hidden="1">{#N/A,#N/A,FALSE,"Aging Summary";#N/A,#N/A,FALSE,"Ratio Analysis";#N/A,#N/A,FALSE,"Test 120 Day Accts";#N/A,#N/A,FALSE,"Tickmarks"}</definedName>
    <definedName name="adf" localSheetId="7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localSheetId="1" hidden="1">{#N/A,#N/A,FALSE,"Aging Summary";#N/A,#N/A,FALSE,"Ratio Analysis";#N/A,#N/A,FALSE,"Test 120 Day Accts";#N/A,#N/A,FALSE,"Tickmarks"}</definedName>
    <definedName name="bvvbnvbn" localSheetId="4" hidden="1">{#N/A,#N/A,FALSE,"Aging Summary";#N/A,#N/A,FALSE,"Ratio Analysis";#N/A,#N/A,FALSE,"Test 120 Day Accts";#N/A,#N/A,FALSE,"Tickmarks"}</definedName>
    <definedName name="bvvbnvbn" localSheetId="3" hidden="1">{#N/A,#N/A,FALSE,"Aging Summary";#N/A,#N/A,FALSE,"Ratio Analysis";#N/A,#N/A,FALSE,"Test 120 Day Accts";#N/A,#N/A,FALSE,"Tickmarks"}</definedName>
    <definedName name="bvvbnvbn" localSheetId="2" hidden="1">{#N/A,#N/A,FALSE,"Aging Summary";#N/A,#N/A,FALSE,"Ratio Analysis";#N/A,#N/A,FALSE,"Test 120 Day Accts";#N/A,#N/A,FALSE,"Tickmarks"}</definedName>
    <definedName name="bvvbnvbn" localSheetId="5" hidden="1">{#N/A,#N/A,FALSE,"Aging Summary";#N/A,#N/A,FALSE,"Ratio Analysis";#N/A,#N/A,FALSE,"Test 120 Day Accts";#N/A,#N/A,FALSE,"Tickmarks"}</definedName>
    <definedName name="bvvbnvbn" localSheetId="6" hidden="1">{#N/A,#N/A,FALSE,"Aging Summary";#N/A,#N/A,FALSE,"Ratio Analysis";#N/A,#N/A,FALSE,"Test 120 Day Accts";#N/A,#N/A,FALSE,"Tickmarks"}</definedName>
    <definedName name="bvvbnvbn" localSheetId="7" hidden="1">{#N/A,#N/A,FALSE,"Aging Summary";#N/A,#N/A,FALSE,"Ratio Analysis";#N/A,#N/A,FALSE,"Test 120 Day Accts";#N/A,#N/A,FALSE,"Tickmarks"}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localSheetId="1" hidden="1">{#N/A,#N/A,FALSE,"Aging Summary";#N/A,#N/A,FALSE,"Ratio Analysis";#N/A,#N/A,FALSE,"Test 120 Day Accts";#N/A,#N/A,FALSE,"Tickmarks"}</definedName>
    <definedName name="cvcxvcxvx" localSheetId="4" hidden="1">{#N/A,#N/A,FALSE,"Aging Summary";#N/A,#N/A,FALSE,"Ratio Analysis";#N/A,#N/A,FALSE,"Test 120 Day Accts";#N/A,#N/A,FALSE,"Tickmarks"}</definedName>
    <definedName name="cvcxvcxvx" localSheetId="3" hidden="1">{#N/A,#N/A,FALSE,"Aging Summary";#N/A,#N/A,FALSE,"Ratio Analysis";#N/A,#N/A,FALSE,"Test 120 Day Accts";#N/A,#N/A,FALSE,"Tickmarks"}</definedName>
    <definedName name="cvcxvcxvx" localSheetId="2" hidden="1">{#N/A,#N/A,FALSE,"Aging Summary";#N/A,#N/A,FALSE,"Ratio Analysis";#N/A,#N/A,FALSE,"Test 120 Day Accts";#N/A,#N/A,FALSE,"Tickmarks"}</definedName>
    <definedName name="cvcxvcxvx" localSheetId="5" hidden="1">{#N/A,#N/A,FALSE,"Aging Summary";#N/A,#N/A,FALSE,"Ratio Analysis";#N/A,#N/A,FALSE,"Test 120 Day Accts";#N/A,#N/A,FALSE,"Tickmarks"}</definedName>
    <definedName name="cvcxvcxvx" localSheetId="6" hidden="1">{#N/A,#N/A,FALSE,"Aging Summary";#N/A,#N/A,FALSE,"Ratio Analysis";#N/A,#N/A,FALSE,"Test 120 Day Accts";#N/A,#N/A,FALSE,"Tickmarks"}</definedName>
    <definedName name="cvcxvcxvx" localSheetId="7" hidden="1">{#N/A,#N/A,FALSE,"Aging Summary";#N/A,#N/A,FALSE,"Ratio Analysis";#N/A,#N/A,FALSE,"Test 120 Day Accts";#N/A,#N/A,FALSE,"Tickmarks"}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localSheetId="1" hidden="1">{#N/A,#N/A,FALSE,"Aging Summary";#N/A,#N/A,FALSE,"Ratio Analysis";#N/A,#N/A,FALSE,"Test 120 Day Accts";#N/A,#N/A,FALSE,"Tickmarks"}</definedName>
    <definedName name="czxcz" localSheetId="4" hidden="1">{#N/A,#N/A,FALSE,"Aging Summary";#N/A,#N/A,FALSE,"Ratio Analysis";#N/A,#N/A,FALSE,"Test 120 Day Accts";#N/A,#N/A,FALSE,"Tickmarks"}</definedName>
    <definedName name="czxcz" localSheetId="3" hidden="1">{#N/A,#N/A,FALSE,"Aging Summary";#N/A,#N/A,FALSE,"Ratio Analysis";#N/A,#N/A,FALSE,"Test 120 Day Accts";#N/A,#N/A,FALSE,"Tickmarks"}</definedName>
    <definedName name="czxcz" localSheetId="2" hidden="1">{#N/A,#N/A,FALSE,"Aging Summary";#N/A,#N/A,FALSE,"Ratio Analysis";#N/A,#N/A,FALSE,"Test 120 Day Accts";#N/A,#N/A,FALSE,"Tickmarks"}</definedName>
    <definedName name="czxcz" localSheetId="5" hidden="1">{#N/A,#N/A,FALSE,"Aging Summary";#N/A,#N/A,FALSE,"Ratio Analysis";#N/A,#N/A,FALSE,"Test 120 Day Accts";#N/A,#N/A,FALSE,"Tickmarks"}</definedName>
    <definedName name="czxcz" localSheetId="6" hidden="1">{#N/A,#N/A,FALSE,"Aging Summary";#N/A,#N/A,FALSE,"Ratio Analysis";#N/A,#N/A,FALSE,"Test 120 Day Accts";#N/A,#N/A,FALSE,"Tickmarks"}</definedName>
    <definedName name="czxcz" localSheetId="7" hidden="1">{#N/A,#N/A,FALSE,"Aging Summary";#N/A,#N/A,FALSE,"Ratio Analysis";#N/A,#N/A,FALSE,"Test 120 Day Accts";#N/A,#N/A,FALSE,"Tickmarks"}</definedName>
    <definedName name="czxcz" hidden="1">{#N/A,#N/A,FALSE,"Aging Summary";#N/A,#N/A,FALSE,"Ratio Analysis";#N/A,#N/A,FALSE,"Test 120 Day Accts";#N/A,#N/A,FALSE,"Tickmarks"}</definedName>
    <definedName name="dd" localSheetId="1" hidden="1">{#N/A,#N/A,FALSE,"Aging Summary";#N/A,#N/A,FALSE,"Ratio Analysis";#N/A,#N/A,FALSE,"Test 120 Day Accts";#N/A,#N/A,FALSE,"Tickmarks"}</definedName>
    <definedName name="dd" localSheetId="4" hidden="1">{#N/A,#N/A,FALSE,"Aging Summary";#N/A,#N/A,FALSE,"Ratio Analysis";#N/A,#N/A,FALSE,"Test 120 Day Accts";#N/A,#N/A,FALSE,"Tickmarks"}</definedName>
    <definedName name="dd" localSheetId="3" hidden="1">{#N/A,#N/A,FALSE,"Aging Summary";#N/A,#N/A,FALSE,"Ratio Analysis";#N/A,#N/A,FALSE,"Test 120 Day Accts";#N/A,#N/A,FALSE,"Tickmarks"}</definedName>
    <definedName name="dd" localSheetId="2" hidden="1">{#N/A,#N/A,FALSE,"Aging Summary";#N/A,#N/A,FALSE,"Ratio Analysis";#N/A,#N/A,FALSE,"Test 120 Day Accts";#N/A,#N/A,FALSE,"Tickmarks"}</definedName>
    <definedName name="dd" localSheetId="5" hidden="1">{#N/A,#N/A,FALSE,"Aging Summary";#N/A,#N/A,FALSE,"Ratio Analysis";#N/A,#N/A,FALSE,"Test 120 Day Accts";#N/A,#N/A,FALSE,"Tickmarks"}</definedName>
    <definedName name="dd" localSheetId="6" hidden="1">{#N/A,#N/A,FALSE,"Aging Summary";#N/A,#N/A,FALSE,"Ratio Analysis";#N/A,#N/A,FALSE,"Test 120 Day Accts";#N/A,#N/A,FALSE,"Tickmarks"}</definedName>
    <definedName name="dd" localSheetId="7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localSheetId="1" hidden="1">{#N/A,#N/A,FALSE,"Aging Summary";#N/A,#N/A,FALSE,"Ratio Analysis";#N/A,#N/A,FALSE,"Test 120 Day Accts";#N/A,#N/A,FALSE,"Tickmarks"}</definedName>
    <definedName name="dfhgfdgg" localSheetId="4" hidden="1">{#N/A,#N/A,FALSE,"Aging Summary";#N/A,#N/A,FALSE,"Ratio Analysis";#N/A,#N/A,FALSE,"Test 120 Day Accts";#N/A,#N/A,FALSE,"Tickmarks"}</definedName>
    <definedName name="dfhgfdgg" localSheetId="3" hidden="1">{#N/A,#N/A,FALSE,"Aging Summary";#N/A,#N/A,FALSE,"Ratio Analysis";#N/A,#N/A,FALSE,"Test 120 Day Accts";#N/A,#N/A,FALSE,"Tickmarks"}</definedName>
    <definedName name="dfhgfdgg" localSheetId="2" hidden="1">{#N/A,#N/A,FALSE,"Aging Summary";#N/A,#N/A,FALSE,"Ratio Analysis";#N/A,#N/A,FALSE,"Test 120 Day Accts";#N/A,#N/A,FALSE,"Tickmarks"}</definedName>
    <definedName name="dfhgfdgg" localSheetId="5" hidden="1">{#N/A,#N/A,FALSE,"Aging Summary";#N/A,#N/A,FALSE,"Ratio Analysis";#N/A,#N/A,FALSE,"Test 120 Day Accts";#N/A,#N/A,FALSE,"Tickmarks"}</definedName>
    <definedName name="dfhgfdgg" localSheetId="6" hidden="1">{#N/A,#N/A,FALSE,"Aging Summary";#N/A,#N/A,FALSE,"Ratio Analysis";#N/A,#N/A,FALSE,"Test 120 Day Accts";#N/A,#N/A,FALSE,"Tickmarks"}</definedName>
    <definedName name="dfhgfdgg" localSheetId="7" hidden="1">{#N/A,#N/A,FALSE,"Aging Summary";#N/A,#N/A,FALSE,"Ratio Analysis";#N/A,#N/A,FALSE,"Test 120 Day Accts";#N/A,#N/A,FALSE,"Tickmarks"}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localSheetId="1" hidden="1">{"year1",#N/A,FALSE,"compare";"year2",#N/A,FALSE,"compare";"year3",#N/A,FALSE,"compare";"year4",#N/A,FALSE,"compare";"year5",#N/A,FALSE,"compare"}</definedName>
    <definedName name="dgvfdgfdgfd" localSheetId="4" hidden="1">{"year1",#N/A,FALSE,"compare";"year2",#N/A,FALSE,"compare";"year3",#N/A,FALSE,"compare";"year4",#N/A,FALSE,"compare";"year5",#N/A,FALSE,"compare"}</definedName>
    <definedName name="dgvfdgfdgfd" localSheetId="3" hidden="1">{"year1",#N/A,FALSE,"compare";"year2",#N/A,FALSE,"compare";"year3",#N/A,FALSE,"compare";"year4",#N/A,FALSE,"compare";"year5",#N/A,FALSE,"compare"}</definedName>
    <definedName name="dgvfdgfdgfd" localSheetId="2" hidden="1">{"year1",#N/A,FALSE,"compare";"year2",#N/A,FALSE,"compare";"year3",#N/A,FALSE,"compare";"year4",#N/A,FALSE,"compare";"year5",#N/A,FALSE,"compare"}</definedName>
    <definedName name="dgvfdgfdgfd" localSheetId="5" hidden="1">{"year1",#N/A,FALSE,"compare";"year2",#N/A,FALSE,"compare";"year3",#N/A,FALSE,"compare";"year4",#N/A,FALSE,"compare";"year5",#N/A,FALSE,"compare"}</definedName>
    <definedName name="dgvfdgfdgfd" localSheetId="6" hidden="1">{"year1",#N/A,FALSE,"compare";"year2",#N/A,FALSE,"compare";"year3",#N/A,FALSE,"compare";"year4",#N/A,FALSE,"compare";"year5",#N/A,FALSE,"compare"}</definedName>
    <definedName name="dgvfdgfdgfd" localSheetId="7" hidden="1">{"year1",#N/A,FALSE,"compare";"year2",#N/A,FALSE,"compare";"year3",#N/A,FALSE,"compare";"year4",#N/A,FALSE,"compare";"year5",#N/A,FALSE,"compare"}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localSheetId="1" hidden="1">{#N/A,#N/A,FALSE,"Aging Summary";#N/A,#N/A,FALSE,"Ratio Analysis";#N/A,#N/A,FALSE,"Test 120 Day Accts";#N/A,#N/A,FALSE,"Tickmarks"}</definedName>
    <definedName name="e" localSheetId="4" hidden="1">{#N/A,#N/A,FALSE,"Aging Summary";#N/A,#N/A,FALSE,"Ratio Analysis";#N/A,#N/A,FALSE,"Test 120 Day Accts";#N/A,#N/A,FALSE,"Tickmarks"}</definedName>
    <definedName name="e" localSheetId="3" hidden="1">{#N/A,#N/A,FALSE,"Aging Summary";#N/A,#N/A,FALSE,"Ratio Analysis";#N/A,#N/A,FALSE,"Test 120 Day Accts";#N/A,#N/A,FALSE,"Tickmarks"}</definedName>
    <definedName name="e" localSheetId="2" hidden="1">{#N/A,#N/A,FALSE,"Aging Summary";#N/A,#N/A,FALSE,"Ratio Analysis";#N/A,#N/A,FALSE,"Test 120 Day Accts";#N/A,#N/A,FALSE,"Tickmarks"}</definedName>
    <definedName name="e" localSheetId="5" hidden="1">{#N/A,#N/A,FALSE,"Aging Summary";#N/A,#N/A,FALSE,"Ratio Analysis";#N/A,#N/A,FALSE,"Test 120 Day Accts";#N/A,#N/A,FALSE,"Tickmarks"}</definedName>
    <definedName name="e" localSheetId="6" hidden="1">{#N/A,#N/A,FALSE,"Aging Summary";#N/A,#N/A,FALSE,"Ratio Analysis";#N/A,#N/A,FALSE,"Test 120 Day Accts";#N/A,#N/A,FALSE,"Tickmarks"}</definedName>
    <definedName name="e" localSheetId="7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localSheetId="1" hidden="1">{#N/A,#N/A,FALSE,"Aging Summary";#N/A,#N/A,FALSE,"Ratio Analysis";#N/A,#N/A,FALSE,"Test 120 Day Accts";#N/A,#N/A,FALSE,"Tickmarks"}</definedName>
    <definedName name="eqeqe" localSheetId="4" hidden="1">{#N/A,#N/A,FALSE,"Aging Summary";#N/A,#N/A,FALSE,"Ratio Analysis";#N/A,#N/A,FALSE,"Test 120 Day Accts";#N/A,#N/A,FALSE,"Tickmarks"}</definedName>
    <definedName name="eqeqe" localSheetId="3" hidden="1">{#N/A,#N/A,FALSE,"Aging Summary";#N/A,#N/A,FALSE,"Ratio Analysis";#N/A,#N/A,FALSE,"Test 120 Day Accts";#N/A,#N/A,FALSE,"Tickmarks"}</definedName>
    <definedName name="eqeqe" localSheetId="2" hidden="1">{#N/A,#N/A,FALSE,"Aging Summary";#N/A,#N/A,FALSE,"Ratio Analysis";#N/A,#N/A,FALSE,"Test 120 Day Accts";#N/A,#N/A,FALSE,"Tickmarks"}</definedName>
    <definedName name="eqeqe" localSheetId="5" hidden="1">{#N/A,#N/A,FALSE,"Aging Summary";#N/A,#N/A,FALSE,"Ratio Analysis";#N/A,#N/A,FALSE,"Test 120 Day Accts";#N/A,#N/A,FALSE,"Tickmarks"}</definedName>
    <definedName name="eqeqe" localSheetId="6" hidden="1">{#N/A,#N/A,FALSE,"Aging Summary";#N/A,#N/A,FALSE,"Ratio Analysis";#N/A,#N/A,FALSE,"Test 120 Day Accts";#N/A,#N/A,FALSE,"Tickmarks"}</definedName>
    <definedName name="eqeqe" localSheetId="7" hidden="1">{#N/A,#N/A,FALSE,"Aging Summary";#N/A,#N/A,FALSE,"Ratio Analysis";#N/A,#N/A,FALSE,"Test 120 Day Accts";#N/A,#N/A,FALSE,"Tickmarks"}</definedName>
    <definedName name="eqeqe" hidden="1">{#N/A,#N/A,FALSE,"Aging Summary";#N/A,#N/A,FALSE,"Ratio Analysis";#N/A,#N/A,FALSE,"Test 120 Day Accts";#N/A,#N/A,FALSE,"Tickmarks"}</definedName>
    <definedName name="errw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localSheetId="1" hidden="1">{#N/A,#N/A,FALSE,"Aging Summary";#N/A,#N/A,FALSE,"Ratio Analysis";#N/A,#N/A,FALSE,"Test 120 Day Accts";#N/A,#N/A,FALSE,"Tickmarks"}</definedName>
    <definedName name="fdgfdgdfgdf" localSheetId="4" hidden="1">{#N/A,#N/A,FALSE,"Aging Summary";#N/A,#N/A,FALSE,"Ratio Analysis";#N/A,#N/A,FALSE,"Test 120 Day Accts";#N/A,#N/A,FALSE,"Tickmarks"}</definedName>
    <definedName name="fdgfdgdfgdf" localSheetId="3" hidden="1">{#N/A,#N/A,FALSE,"Aging Summary";#N/A,#N/A,FALSE,"Ratio Analysis";#N/A,#N/A,FALSE,"Test 120 Day Accts";#N/A,#N/A,FALSE,"Tickmarks"}</definedName>
    <definedName name="fdgfdgdfgdf" localSheetId="2" hidden="1">{#N/A,#N/A,FALSE,"Aging Summary";#N/A,#N/A,FALSE,"Ratio Analysis";#N/A,#N/A,FALSE,"Test 120 Day Accts";#N/A,#N/A,FALSE,"Tickmarks"}</definedName>
    <definedName name="fdgfdgdfgdf" localSheetId="5" hidden="1">{#N/A,#N/A,FALSE,"Aging Summary";#N/A,#N/A,FALSE,"Ratio Analysis";#N/A,#N/A,FALSE,"Test 120 Day Accts";#N/A,#N/A,FALSE,"Tickmarks"}</definedName>
    <definedName name="fdgfdgdfgdf" localSheetId="6" hidden="1">{#N/A,#N/A,FALSE,"Aging Summary";#N/A,#N/A,FALSE,"Ratio Analysis";#N/A,#N/A,FALSE,"Test 120 Day Accts";#N/A,#N/A,FALSE,"Tickmarks"}</definedName>
    <definedName name="fdgfdgdfgdf" localSheetId="7" hidden="1">{#N/A,#N/A,FALSE,"Aging Summary";#N/A,#N/A,FALSE,"Ratio Analysis";#N/A,#N/A,FALSE,"Test 120 Day Accts";#N/A,#N/A,FALSE,"Tickmarks"}</definedName>
    <definedName name="fdgfdgdfgdf" hidden="1">{#N/A,#N/A,FALSE,"Aging Summary";#N/A,#N/A,FALSE,"Ratio Analysis";#N/A,#N/A,FALSE,"Test 120 Day Accts";#N/A,#N/A,FALSE,"Tickmarks"}</definedName>
    <definedName name="fdgfdgdgdgggd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localSheetId="1" hidden="1">{#N/A,#N/A,FALSE,"Aging Summary";#N/A,#N/A,FALSE,"Ratio Analysis";#N/A,#N/A,FALSE,"Test 120 Day Accts";#N/A,#N/A,FALSE,"Tickmarks"}</definedName>
    <definedName name="fdgfdgfdg" localSheetId="4" hidden="1">{#N/A,#N/A,FALSE,"Aging Summary";#N/A,#N/A,FALSE,"Ratio Analysis";#N/A,#N/A,FALSE,"Test 120 Day Accts";#N/A,#N/A,FALSE,"Tickmarks"}</definedName>
    <definedName name="fdgfdgfdg" localSheetId="3" hidden="1">{#N/A,#N/A,FALSE,"Aging Summary";#N/A,#N/A,FALSE,"Ratio Analysis";#N/A,#N/A,FALSE,"Test 120 Day Accts";#N/A,#N/A,FALSE,"Tickmarks"}</definedName>
    <definedName name="fdgfdgfdg" localSheetId="2" hidden="1">{#N/A,#N/A,FALSE,"Aging Summary";#N/A,#N/A,FALSE,"Ratio Analysis";#N/A,#N/A,FALSE,"Test 120 Day Accts";#N/A,#N/A,FALSE,"Tickmarks"}</definedName>
    <definedName name="fdgfdgfdg" localSheetId="5" hidden="1">{#N/A,#N/A,FALSE,"Aging Summary";#N/A,#N/A,FALSE,"Ratio Analysis";#N/A,#N/A,FALSE,"Test 120 Day Accts";#N/A,#N/A,FALSE,"Tickmarks"}</definedName>
    <definedName name="fdgfdgfdg" localSheetId="6" hidden="1">{#N/A,#N/A,FALSE,"Aging Summary";#N/A,#N/A,FALSE,"Ratio Analysis";#N/A,#N/A,FALSE,"Test 120 Day Accts";#N/A,#N/A,FALSE,"Tickmarks"}</definedName>
    <definedName name="fdgfdgfdg" localSheetId="7" hidden="1">{#N/A,#N/A,FALSE,"Aging Summary";#N/A,#N/A,FALSE,"Ratio Analysis";#N/A,#N/A,FALSE,"Test 120 Day Accts";#N/A,#N/A,FALSE,"Tickmarks"}</definedName>
    <definedName name="fdgfdgfdg" hidden="1">{#N/A,#N/A,FALSE,"Aging Summary";#N/A,#N/A,FALSE,"Ratio Analysis";#N/A,#N/A,FALSE,"Test 120 Day Accts";#N/A,#N/A,FALSE,"Tickmarks"}</definedName>
    <definedName name="fdgfdgfdgd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localSheetId="1" hidden="1">{#N/A,#N/A,FALSE,"Aging Summary";#N/A,#N/A,FALSE,"Ratio Analysis";#N/A,#N/A,FALSE,"Test 120 Day Accts";#N/A,#N/A,FALSE,"Tickmarks"}</definedName>
    <definedName name="fgdgdgd" localSheetId="4" hidden="1">{#N/A,#N/A,FALSE,"Aging Summary";#N/A,#N/A,FALSE,"Ratio Analysis";#N/A,#N/A,FALSE,"Test 120 Day Accts";#N/A,#N/A,FALSE,"Tickmarks"}</definedName>
    <definedName name="fgdgdgd" localSheetId="3" hidden="1">{#N/A,#N/A,FALSE,"Aging Summary";#N/A,#N/A,FALSE,"Ratio Analysis";#N/A,#N/A,FALSE,"Test 120 Day Accts";#N/A,#N/A,FALSE,"Tickmarks"}</definedName>
    <definedName name="fgdgdgd" localSheetId="2" hidden="1">{#N/A,#N/A,FALSE,"Aging Summary";#N/A,#N/A,FALSE,"Ratio Analysis";#N/A,#N/A,FALSE,"Test 120 Day Accts";#N/A,#N/A,FALSE,"Tickmarks"}</definedName>
    <definedName name="fgdgdgd" localSheetId="5" hidden="1">{#N/A,#N/A,FALSE,"Aging Summary";#N/A,#N/A,FALSE,"Ratio Analysis";#N/A,#N/A,FALSE,"Test 120 Day Accts";#N/A,#N/A,FALSE,"Tickmarks"}</definedName>
    <definedName name="fgdgdgd" localSheetId="6" hidden="1">{#N/A,#N/A,FALSE,"Aging Summary";#N/A,#N/A,FALSE,"Ratio Analysis";#N/A,#N/A,FALSE,"Test 120 Day Accts";#N/A,#N/A,FALSE,"Tickmarks"}</definedName>
    <definedName name="fgdgdgd" localSheetId="7" hidden="1">{#N/A,#N/A,FALSE,"Aging Summary";#N/A,#N/A,FALSE,"Ratio Analysis";#N/A,#N/A,FALSE,"Test 120 Day Accts";#N/A,#N/A,FALSE,"Tickmarks"}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localSheetId="1" hidden="1">{#N/A,#N/A,FALSE,"Aging Summary";#N/A,#N/A,FALSE,"Ratio Analysis";#N/A,#N/A,FALSE,"Test 120 Day Accts";#N/A,#N/A,FALSE,"Tickmarks"}</definedName>
    <definedName name="fhh" localSheetId="4" hidden="1">{#N/A,#N/A,FALSE,"Aging Summary";#N/A,#N/A,FALSE,"Ratio Analysis";#N/A,#N/A,FALSE,"Test 120 Day Accts";#N/A,#N/A,FALSE,"Tickmarks"}</definedName>
    <definedName name="fhh" localSheetId="3" hidden="1">{#N/A,#N/A,FALSE,"Aging Summary";#N/A,#N/A,FALSE,"Ratio Analysis";#N/A,#N/A,FALSE,"Test 120 Day Accts";#N/A,#N/A,FALSE,"Tickmarks"}</definedName>
    <definedName name="fhh" localSheetId="2" hidden="1">{#N/A,#N/A,FALSE,"Aging Summary";#N/A,#N/A,FALSE,"Ratio Analysis";#N/A,#N/A,FALSE,"Test 120 Day Accts";#N/A,#N/A,FALSE,"Tickmarks"}</definedName>
    <definedName name="fhh" localSheetId="5" hidden="1">{#N/A,#N/A,FALSE,"Aging Summary";#N/A,#N/A,FALSE,"Ratio Analysis";#N/A,#N/A,FALSE,"Test 120 Day Accts";#N/A,#N/A,FALSE,"Tickmarks"}</definedName>
    <definedName name="fhh" localSheetId="6" hidden="1">{#N/A,#N/A,FALSE,"Aging Summary";#N/A,#N/A,FALSE,"Ratio Analysis";#N/A,#N/A,FALSE,"Test 120 Day Accts";#N/A,#N/A,FALSE,"Tickmarks"}</definedName>
    <definedName name="fhh" localSheetId="7" hidden="1">{#N/A,#N/A,FALSE,"Aging Summary";#N/A,#N/A,FALSE,"Ratio Analysis";#N/A,#N/A,FALSE,"Test 120 Day Accts";#N/A,#N/A,FALSE,"Tickmarks"}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localSheetId="1" hidden="1">{#N/A,#N/A,FALSE,"Aging Summary";#N/A,#N/A,FALSE,"Ratio Analysis";#N/A,#N/A,FALSE,"Test 120 Day Accts";#N/A,#N/A,FALSE,"Tickmarks"}</definedName>
    <definedName name="gfdgfdgd" localSheetId="4" hidden="1">{#N/A,#N/A,FALSE,"Aging Summary";#N/A,#N/A,FALSE,"Ratio Analysis";#N/A,#N/A,FALSE,"Test 120 Day Accts";#N/A,#N/A,FALSE,"Tickmarks"}</definedName>
    <definedName name="gfdgfdgd" localSheetId="3" hidden="1">{#N/A,#N/A,FALSE,"Aging Summary";#N/A,#N/A,FALSE,"Ratio Analysis";#N/A,#N/A,FALSE,"Test 120 Day Accts";#N/A,#N/A,FALSE,"Tickmarks"}</definedName>
    <definedName name="gfdgfdgd" localSheetId="2" hidden="1">{#N/A,#N/A,FALSE,"Aging Summary";#N/A,#N/A,FALSE,"Ratio Analysis";#N/A,#N/A,FALSE,"Test 120 Day Accts";#N/A,#N/A,FALSE,"Tickmarks"}</definedName>
    <definedName name="gfdgfdgd" localSheetId="5" hidden="1">{#N/A,#N/A,FALSE,"Aging Summary";#N/A,#N/A,FALSE,"Ratio Analysis";#N/A,#N/A,FALSE,"Test 120 Day Accts";#N/A,#N/A,FALSE,"Tickmarks"}</definedName>
    <definedName name="gfdgfdgd" localSheetId="6" hidden="1">{#N/A,#N/A,FALSE,"Aging Summary";#N/A,#N/A,FALSE,"Ratio Analysis";#N/A,#N/A,FALSE,"Test 120 Day Accts";#N/A,#N/A,FALSE,"Tickmarks"}</definedName>
    <definedName name="gfdgfdgd" localSheetId="7" hidden="1">{#N/A,#N/A,FALSE,"Aging Summary";#N/A,#N/A,FALSE,"Ratio Analysis";#N/A,#N/A,FALSE,"Test 120 Day Accts";#N/A,#N/A,FALSE,"Tickmarks"}</definedName>
    <definedName name="gfdgfdgd" hidden="1">{#N/A,#N/A,FALSE,"Aging Summary";#N/A,#N/A,FALSE,"Ratio Analysis";#N/A,#N/A,FALSE,"Test 120 Day Accts";#N/A,#N/A,FALSE,"Tickmarks"}</definedName>
    <definedName name="gfdgfdgfdg" localSheetId="1" hidden="1">{#N/A,#N/A,FALSE,"Aging Summary";#N/A,#N/A,FALSE,"Ratio Analysis";#N/A,#N/A,FALSE,"Test 120 Day Accts";#N/A,#N/A,FALSE,"Tickmarks"}</definedName>
    <definedName name="gfdgfdgfdg" localSheetId="4" hidden="1">{#N/A,#N/A,FALSE,"Aging Summary";#N/A,#N/A,FALSE,"Ratio Analysis";#N/A,#N/A,FALSE,"Test 120 Day Accts";#N/A,#N/A,FALSE,"Tickmarks"}</definedName>
    <definedName name="gfdgfdgfdg" localSheetId="3" hidden="1">{#N/A,#N/A,FALSE,"Aging Summary";#N/A,#N/A,FALSE,"Ratio Analysis";#N/A,#N/A,FALSE,"Test 120 Day Accts";#N/A,#N/A,FALSE,"Tickmarks"}</definedName>
    <definedName name="gfdgfdgfdg" localSheetId="2" hidden="1">{#N/A,#N/A,FALSE,"Aging Summary";#N/A,#N/A,FALSE,"Ratio Analysis";#N/A,#N/A,FALSE,"Test 120 Day Accts";#N/A,#N/A,FALSE,"Tickmarks"}</definedName>
    <definedName name="gfdgfdgfdg" localSheetId="5" hidden="1">{#N/A,#N/A,FALSE,"Aging Summary";#N/A,#N/A,FALSE,"Ratio Analysis";#N/A,#N/A,FALSE,"Test 120 Day Accts";#N/A,#N/A,FALSE,"Tickmarks"}</definedName>
    <definedName name="gfdgfdgfdg" localSheetId="6" hidden="1">{#N/A,#N/A,FALSE,"Aging Summary";#N/A,#N/A,FALSE,"Ratio Analysis";#N/A,#N/A,FALSE,"Test 120 Day Accts";#N/A,#N/A,FALSE,"Tickmarks"}</definedName>
    <definedName name="gfdgfdgfdg" localSheetId="7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localSheetId="1" hidden="1">{#N/A,#N/A,FALSE,"Aging Summary";#N/A,#N/A,FALSE,"Ratio Analysis";#N/A,#N/A,FALSE,"Test 120 Day Accts";#N/A,#N/A,FALSE,"Tickmarks"}</definedName>
    <definedName name="ggggggg" localSheetId="4" hidden="1">{#N/A,#N/A,FALSE,"Aging Summary";#N/A,#N/A,FALSE,"Ratio Analysis";#N/A,#N/A,FALSE,"Test 120 Day Accts";#N/A,#N/A,FALSE,"Tickmarks"}</definedName>
    <definedName name="ggggggg" localSheetId="3" hidden="1">{#N/A,#N/A,FALSE,"Aging Summary";#N/A,#N/A,FALSE,"Ratio Analysis";#N/A,#N/A,FALSE,"Test 120 Day Accts";#N/A,#N/A,FALSE,"Tickmarks"}</definedName>
    <definedName name="ggggggg" localSheetId="2" hidden="1">{#N/A,#N/A,FALSE,"Aging Summary";#N/A,#N/A,FALSE,"Ratio Analysis";#N/A,#N/A,FALSE,"Test 120 Day Accts";#N/A,#N/A,FALSE,"Tickmarks"}</definedName>
    <definedName name="ggggggg" localSheetId="5" hidden="1">{#N/A,#N/A,FALSE,"Aging Summary";#N/A,#N/A,FALSE,"Ratio Analysis";#N/A,#N/A,FALSE,"Test 120 Day Accts";#N/A,#N/A,FALSE,"Tickmarks"}</definedName>
    <definedName name="ggggggg" localSheetId="6" hidden="1">{#N/A,#N/A,FALSE,"Aging Summary";#N/A,#N/A,FALSE,"Ratio Analysis";#N/A,#N/A,FALSE,"Test 120 Day Accts";#N/A,#N/A,FALSE,"Tickmarks"}</definedName>
    <definedName name="ggggggg" localSheetId="7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1" hidden="1">{#N/A,#N/A,FALSE,"Aging Summary";#N/A,#N/A,FALSE,"Ratio Analysis";#N/A,#N/A,FALSE,"Test 120 Day Accts";#N/A,#N/A,FALSE,"Tickmarks"}</definedName>
    <definedName name="gggj" localSheetId="4" hidden="1">{#N/A,#N/A,FALSE,"Aging Summary";#N/A,#N/A,FALSE,"Ratio Analysis";#N/A,#N/A,FALSE,"Test 120 Day Accts";#N/A,#N/A,FALSE,"Tickmarks"}</definedName>
    <definedName name="gggj" localSheetId="3" hidden="1">{#N/A,#N/A,FALSE,"Aging Summary";#N/A,#N/A,FALSE,"Ratio Analysis";#N/A,#N/A,FALSE,"Test 120 Day Accts";#N/A,#N/A,FALSE,"Tickmarks"}</definedName>
    <definedName name="gggj" localSheetId="2" hidden="1">{#N/A,#N/A,FALSE,"Aging Summary";#N/A,#N/A,FALSE,"Ratio Analysis";#N/A,#N/A,FALSE,"Test 120 Day Accts";#N/A,#N/A,FALSE,"Tickmarks"}</definedName>
    <definedName name="gggj" localSheetId="5" hidden="1">{#N/A,#N/A,FALSE,"Aging Summary";#N/A,#N/A,FALSE,"Ratio Analysis";#N/A,#N/A,FALSE,"Test 120 Day Accts";#N/A,#N/A,FALSE,"Tickmarks"}</definedName>
    <definedName name="gggj" localSheetId="6" hidden="1">{#N/A,#N/A,FALSE,"Aging Summary";#N/A,#N/A,FALSE,"Ratio Analysis";#N/A,#N/A,FALSE,"Test 120 Day Accts";#N/A,#N/A,FALSE,"Tickmarks"}</definedName>
    <definedName name="gggj" localSheetId="7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localSheetId="1" hidden="1">{#N/A,#N/A,FALSE,"Aging Summary";#N/A,#N/A,FALSE,"Ratio Analysis";#N/A,#N/A,FALSE,"Test 120 Day Accts";#N/A,#N/A,FALSE,"Tickmarks"}</definedName>
    <definedName name="ghgh" localSheetId="4" hidden="1">{#N/A,#N/A,FALSE,"Aging Summary";#N/A,#N/A,FALSE,"Ratio Analysis";#N/A,#N/A,FALSE,"Test 120 Day Accts";#N/A,#N/A,FALSE,"Tickmarks"}</definedName>
    <definedName name="ghgh" localSheetId="3" hidden="1">{#N/A,#N/A,FALSE,"Aging Summary";#N/A,#N/A,FALSE,"Ratio Analysis";#N/A,#N/A,FALSE,"Test 120 Day Accts";#N/A,#N/A,FALSE,"Tickmarks"}</definedName>
    <definedName name="ghgh" localSheetId="2" hidden="1">{#N/A,#N/A,FALSE,"Aging Summary";#N/A,#N/A,FALSE,"Ratio Analysis";#N/A,#N/A,FALSE,"Test 120 Day Accts";#N/A,#N/A,FALSE,"Tickmarks"}</definedName>
    <definedName name="ghgh" localSheetId="5" hidden="1">{#N/A,#N/A,FALSE,"Aging Summary";#N/A,#N/A,FALSE,"Ratio Analysis";#N/A,#N/A,FALSE,"Test 120 Day Accts";#N/A,#N/A,FALSE,"Tickmarks"}</definedName>
    <definedName name="ghgh" localSheetId="6" hidden="1">{#N/A,#N/A,FALSE,"Aging Summary";#N/A,#N/A,FALSE,"Ratio Analysis";#N/A,#N/A,FALSE,"Test 120 Day Accts";#N/A,#N/A,FALSE,"Tickmarks"}</definedName>
    <definedName name="ghgh" localSheetId="7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localSheetId="1" hidden="1">{#N/A,#N/A,FALSE,"Aging Summary";#N/A,#N/A,FALSE,"Ratio Analysis";#N/A,#N/A,FALSE,"Test 120 Day Accts";#N/A,#N/A,FALSE,"Tickmarks"}</definedName>
    <definedName name="h" localSheetId="4" hidden="1">{#N/A,#N/A,FALSE,"Aging Summary";#N/A,#N/A,FALSE,"Ratio Analysis";#N/A,#N/A,FALSE,"Test 120 Day Accts";#N/A,#N/A,FALSE,"Tickmarks"}</definedName>
    <definedName name="h" localSheetId="3" hidden="1">{#N/A,#N/A,FALSE,"Aging Summary";#N/A,#N/A,FALSE,"Ratio Analysis";#N/A,#N/A,FALSE,"Test 120 Day Accts";#N/A,#N/A,FALSE,"Tickmarks"}</definedName>
    <definedName name="h" localSheetId="2" hidden="1">{#N/A,#N/A,FALSE,"Aging Summary";#N/A,#N/A,FALSE,"Ratio Analysis";#N/A,#N/A,FALSE,"Test 120 Day Accts";#N/A,#N/A,FALSE,"Tickmarks"}</definedName>
    <definedName name="h" localSheetId="5" hidden="1">{#N/A,#N/A,FALSE,"Aging Summary";#N/A,#N/A,FALSE,"Ratio Analysis";#N/A,#N/A,FALSE,"Test 120 Day Accts";#N/A,#N/A,FALSE,"Tickmarks"}</definedName>
    <definedName name="h" localSheetId="6" hidden="1">{#N/A,#N/A,FALSE,"Aging Summary";#N/A,#N/A,FALSE,"Ratio Analysis";#N/A,#N/A,FALSE,"Test 120 Day Accts";#N/A,#N/A,FALSE,"Tickmarks"}</definedName>
    <definedName name="h" localSheetId="7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localSheetId="1" hidden="1">{#N/A,#N/A,FALSE,"Aging Summary";#N/A,#N/A,FALSE,"Ratio Analysis";#N/A,#N/A,FALSE,"Test 120 Day Accts";#N/A,#N/A,FALSE,"Tickmarks"}</definedName>
    <definedName name="hfghfh" localSheetId="4" hidden="1">{#N/A,#N/A,FALSE,"Aging Summary";#N/A,#N/A,FALSE,"Ratio Analysis";#N/A,#N/A,FALSE,"Test 120 Day Accts";#N/A,#N/A,FALSE,"Tickmarks"}</definedName>
    <definedName name="hfghfh" localSheetId="3" hidden="1">{#N/A,#N/A,FALSE,"Aging Summary";#N/A,#N/A,FALSE,"Ratio Analysis";#N/A,#N/A,FALSE,"Test 120 Day Accts";#N/A,#N/A,FALSE,"Tickmarks"}</definedName>
    <definedName name="hfghfh" localSheetId="2" hidden="1">{#N/A,#N/A,FALSE,"Aging Summary";#N/A,#N/A,FALSE,"Ratio Analysis";#N/A,#N/A,FALSE,"Test 120 Day Accts";#N/A,#N/A,FALSE,"Tickmarks"}</definedName>
    <definedName name="hfghfh" localSheetId="5" hidden="1">{#N/A,#N/A,FALSE,"Aging Summary";#N/A,#N/A,FALSE,"Ratio Analysis";#N/A,#N/A,FALSE,"Test 120 Day Accts";#N/A,#N/A,FALSE,"Tickmarks"}</definedName>
    <definedName name="hfghfh" localSheetId="6" hidden="1">{#N/A,#N/A,FALSE,"Aging Summary";#N/A,#N/A,FALSE,"Ratio Analysis";#N/A,#N/A,FALSE,"Test 120 Day Accts";#N/A,#N/A,FALSE,"Tickmarks"}</definedName>
    <definedName name="hfghfh" localSheetId="7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localSheetId="1" hidden="1">{#N/A,#N/A,FALSE,"Aging Summary";#N/A,#N/A,FALSE,"Ratio Analysis";#N/A,#N/A,FALSE,"Test 120 Day Accts";#N/A,#N/A,FALSE,"Tickmarks"}</definedName>
    <definedName name="hgjhj" localSheetId="4" hidden="1">{#N/A,#N/A,FALSE,"Aging Summary";#N/A,#N/A,FALSE,"Ratio Analysis";#N/A,#N/A,FALSE,"Test 120 Day Accts";#N/A,#N/A,FALSE,"Tickmarks"}</definedName>
    <definedName name="hgjhj" localSheetId="3" hidden="1">{#N/A,#N/A,FALSE,"Aging Summary";#N/A,#N/A,FALSE,"Ratio Analysis";#N/A,#N/A,FALSE,"Test 120 Day Accts";#N/A,#N/A,FALSE,"Tickmarks"}</definedName>
    <definedName name="hgjhj" localSheetId="2" hidden="1">{#N/A,#N/A,FALSE,"Aging Summary";#N/A,#N/A,FALSE,"Ratio Analysis";#N/A,#N/A,FALSE,"Test 120 Day Accts";#N/A,#N/A,FALSE,"Tickmarks"}</definedName>
    <definedName name="hgjhj" localSheetId="5" hidden="1">{#N/A,#N/A,FALSE,"Aging Summary";#N/A,#N/A,FALSE,"Ratio Analysis";#N/A,#N/A,FALSE,"Test 120 Day Accts";#N/A,#N/A,FALSE,"Tickmarks"}</definedName>
    <definedName name="hgjhj" localSheetId="6" hidden="1">{#N/A,#N/A,FALSE,"Aging Summary";#N/A,#N/A,FALSE,"Ratio Analysis";#N/A,#N/A,FALSE,"Test 120 Day Accts";#N/A,#N/A,FALSE,"Tickmarks"}</definedName>
    <definedName name="hgjhj" localSheetId="7" hidden="1">{#N/A,#N/A,FALSE,"Aging Summary";#N/A,#N/A,FALSE,"Ratio Analysis";#N/A,#N/A,FALSE,"Test 120 Day Accts";#N/A,#N/A,FALSE,"Tickmarks"}</definedName>
    <definedName name="hgjhj" hidden="1">{#N/A,#N/A,FALSE,"Aging Summary";#N/A,#N/A,FALSE,"Ratio Analysis";#N/A,#N/A,FALSE,"Test 120 Day Accts";#N/A,#N/A,FALSE,"Tickmarks"}</definedName>
    <definedName name="hgjhjhgjh" localSheetId="1" hidden="1">{#N/A,#N/A,FALSE,"Aging Summary";#N/A,#N/A,FALSE,"Ratio Analysis";#N/A,#N/A,FALSE,"Test 120 Day Accts";#N/A,#N/A,FALSE,"Tickmarks"}</definedName>
    <definedName name="hgjhjhgjh" localSheetId="4" hidden="1">{#N/A,#N/A,FALSE,"Aging Summary";#N/A,#N/A,FALSE,"Ratio Analysis";#N/A,#N/A,FALSE,"Test 120 Day Accts";#N/A,#N/A,FALSE,"Tickmarks"}</definedName>
    <definedName name="hgjhjhgjh" localSheetId="3" hidden="1">{#N/A,#N/A,FALSE,"Aging Summary";#N/A,#N/A,FALSE,"Ratio Analysis";#N/A,#N/A,FALSE,"Test 120 Day Accts";#N/A,#N/A,FALSE,"Tickmarks"}</definedName>
    <definedName name="hgjhjhgjh" localSheetId="2" hidden="1">{#N/A,#N/A,FALSE,"Aging Summary";#N/A,#N/A,FALSE,"Ratio Analysis";#N/A,#N/A,FALSE,"Test 120 Day Accts";#N/A,#N/A,FALSE,"Tickmarks"}</definedName>
    <definedName name="hgjhjhgjh" localSheetId="5" hidden="1">{#N/A,#N/A,FALSE,"Aging Summary";#N/A,#N/A,FALSE,"Ratio Analysis";#N/A,#N/A,FALSE,"Test 120 Day Accts";#N/A,#N/A,FALSE,"Tickmarks"}</definedName>
    <definedName name="hgjhjhgjh" localSheetId="6" hidden="1">{#N/A,#N/A,FALSE,"Aging Summary";#N/A,#N/A,FALSE,"Ratio Analysis";#N/A,#N/A,FALSE,"Test 120 Day Accts";#N/A,#N/A,FALSE,"Tickmarks"}</definedName>
    <definedName name="hgjhjhgjh" localSheetId="7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localSheetId="1" hidden="1">{#N/A,#N/A,FALSE,"Aging Summary";#N/A,#N/A,FALSE,"Ratio Analysis";#N/A,#N/A,FALSE,"Test 120 Day Accts";#N/A,#N/A,FALSE,"Tickmarks"}</definedName>
    <definedName name="iuoiuoiu" localSheetId="4" hidden="1">{#N/A,#N/A,FALSE,"Aging Summary";#N/A,#N/A,FALSE,"Ratio Analysis";#N/A,#N/A,FALSE,"Test 120 Day Accts";#N/A,#N/A,FALSE,"Tickmarks"}</definedName>
    <definedName name="iuoiuoiu" localSheetId="3" hidden="1">{#N/A,#N/A,FALSE,"Aging Summary";#N/A,#N/A,FALSE,"Ratio Analysis";#N/A,#N/A,FALSE,"Test 120 Day Accts";#N/A,#N/A,FALSE,"Tickmarks"}</definedName>
    <definedName name="iuoiuoiu" localSheetId="2" hidden="1">{#N/A,#N/A,FALSE,"Aging Summary";#N/A,#N/A,FALSE,"Ratio Analysis";#N/A,#N/A,FALSE,"Test 120 Day Accts";#N/A,#N/A,FALSE,"Tickmarks"}</definedName>
    <definedName name="iuoiuoiu" localSheetId="5" hidden="1">{#N/A,#N/A,FALSE,"Aging Summary";#N/A,#N/A,FALSE,"Ratio Analysis";#N/A,#N/A,FALSE,"Test 120 Day Accts";#N/A,#N/A,FALSE,"Tickmarks"}</definedName>
    <definedName name="iuoiuoiu" localSheetId="6" hidden="1">{#N/A,#N/A,FALSE,"Aging Summary";#N/A,#N/A,FALSE,"Ratio Analysis";#N/A,#N/A,FALSE,"Test 120 Day Accts";#N/A,#N/A,FALSE,"Tickmarks"}</definedName>
    <definedName name="iuoiuoiu" localSheetId="7" hidden="1">{#N/A,#N/A,FALSE,"Aging Summary";#N/A,#N/A,FALSE,"Ratio Analysis";#N/A,#N/A,FALSE,"Test 120 Day Accts";#N/A,#N/A,FALSE,"Tickmarks"}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localSheetId="1" hidden="1">{#N/A,#N/A,FALSE,"Aging Summary";#N/A,#N/A,FALSE,"Ratio Analysis";#N/A,#N/A,FALSE,"Test 120 Day Accts";#N/A,#N/A,FALSE,"Tickmarks"}</definedName>
    <definedName name="iyui" localSheetId="4" hidden="1">{#N/A,#N/A,FALSE,"Aging Summary";#N/A,#N/A,FALSE,"Ratio Analysis";#N/A,#N/A,FALSE,"Test 120 Day Accts";#N/A,#N/A,FALSE,"Tickmarks"}</definedName>
    <definedName name="iyui" localSheetId="3" hidden="1">{#N/A,#N/A,FALSE,"Aging Summary";#N/A,#N/A,FALSE,"Ratio Analysis";#N/A,#N/A,FALSE,"Test 120 Day Accts";#N/A,#N/A,FALSE,"Tickmarks"}</definedName>
    <definedName name="iyui" localSheetId="2" hidden="1">{#N/A,#N/A,FALSE,"Aging Summary";#N/A,#N/A,FALSE,"Ratio Analysis";#N/A,#N/A,FALSE,"Test 120 Day Accts";#N/A,#N/A,FALSE,"Tickmarks"}</definedName>
    <definedName name="iyui" localSheetId="5" hidden="1">{#N/A,#N/A,FALSE,"Aging Summary";#N/A,#N/A,FALSE,"Ratio Analysis";#N/A,#N/A,FALSE,"Test 120 Day Accts";#N/A,#N/A,FALSE,"Tickmarks"}</definedName>
    <definedName name="iyui" localSheetId="6" hidden="1">{#N/A,#N/A,FALSE,"Aging Summary";#N/A,#N/A,FALSE,"Ratio Analysis";#N/A,#N/A,FALSE,"Test 120 Day Accts";#N/A,#N/A,FALSE,"Tickmarks"}</definedName>
    <definedName name="iyui" localSheetId="7" hidden="1">{#N/A,#N/A,FALSE,"Aging Summary";#N/A,#N/A,FALSE,"Ratio Analysis";#N/A,#N/A,FALSE,"Test 120 Day Accts";#N/A,#N/A,FALSE,"Tickmarks"}</definedName>
    <definedName name="iyui" hidden="1">{#N/A,#N/A,FALSE,"Aging Summary";#N/A,#N/A,FALSE,"Ratio Analysis";#N/A,#N/A,FALSE,"Test 120 Day Accts";#N/A,#N/A,FALSE,"Tickmarks"}</definedName>
    <definedName name="j" localSheetId="1" hidden="1">{#N/A,#N/A,FALSE,"Aging Summary";#N/A,#N/A,FALSE,"Ratio Analysis";#N/A,#N/A,FALSE,"Test 120 Day Accts";#N/A,#N/A,FALSE,"Tickmarks"}</definedName>
    <definedName name="j" localSheetId="4" hidden="1">{#N/A,#N/A,FALSE,"Aging Summary";#N/A,#N/A,FALSE,"Ratio Analysis";#N/A,#N/A,FALSE,"Test 120 Day Accts";#N/A,#N/A,FALSE,"Tickmarks"}</definedName>
    <definedName name="j" localSheetId="3" hidden="1">{#N/A,#N/A,FALSE,"Aging Summary";#N/A,#N/A,FALSE,"Ratio Analysis";#N/A,#N/A,FALSE,"Test 120 Day Accts";#N/A,#N/A,FALSE,"Tickmarks"}</definedName>
    <definedName name="j" localSheetId="2" hidden="1">{#N/A,#N/A,FALSE,"Aging Summary";#N/A,#N/A,FALSE,"Ratio Analysis";#N/A,#N/A,FALSE,"Test 120 Day Accts";#N/A,#N/A,FALSE,"Tickmarks"}</definedName>
    <definedName name="j" localSheetId="5" hidden="1">{#N/A,#N/A,FALSE,"Aging Summary";#N/A,#N/A,FALSE,"Ratio Analysis";#N/A,#N/A,FALSE,"Test 120 Day Accts";#N/A,#N/A,FALSE,"Tickmarks"}</definedName>
    <definedName name="j" localSheetId="6" hidden="1">{#N/A,#N/A,FALSE,"Aging Summary";#N/A,#N/A,FALSE,"Ratio Analysis";#N/A,#N/A,FALSE,"Test 120 Day Accts";#N/A,#N/A,FALSE,"Tickmarks"}</definedName>
    <definedName name="j" localSheetId="7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1" hidden="1">{#N/A,#N/A,FALSE,"Aging Summary";#N/A,#N/A,FALSE,"Ratio Analysis";#N/A,#N/A,FALSE,"Test 120 Day Accts";#N/A,#N/A,FALSE,"Tickmarks"}</definedName>
    <definedName name="jgg" localSheetId="4" hidden="1">{#N/A,#N/A,FALSE,"Aging Summary";#N/A,#N/A,FALSE,"Ratio Analysis";#N/A,#N/A,FALSE,"Test 120 Day Accts";#N/A,#N/A,FALSE,"Tickmarks"}</definedName>
    <definedName name="jgg" localSheetId="3" hidden="1">{#N/A,#N/A,FALSE,"Aging Summary";#N/A,#N/A,FALSE,"Ratio Analysis";#N/A,#N/A,FALSE,"Test 120 Day Accts";#N/A,#N/A,FALSE,"Tickmarks"}</definedName>
    <definedName name="jgg" localSheetId="2" hidden="1">{#N/A,#N/A,FALSE,"Aging Summary";#N/A,#N/A,FALSE,"Ratio Analysis";#N/A,#N/A,FALSE,"Test 120 Day Accts";#N/A,#N/A,FALSE,"Tickmarks"}</definedName>
    <definedName name="jgg" localSheetId="5" hidden="1">{#N/A,#N/A,FALSE,"Aging Summary";#N/A,#N/A,FALSE,"Ratio Analysis";#N/A,#N/A,FALSE,"Test 120 Day Accts";#N/A,#N/A,FALSE,"Tickmarks"}</definedName>
    <definedName name="jgg" localSheetId="6" hidden="1">{#N/A,#N/A,FALSE,"Aging Summary";#N/A,#N/A,FALSE,"Ratio Analysis";#N/A,#N/A,FALSE,"Test 120 Day Accts";#N/A,#N/A,FALSE,"Tickmarks"}</definedName>
    <definedName name="jgg" localSheetId="7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1" hidden="1">{#N/A,#N/A,FALSE,"Aging Summary";#N/A,#N/A,FALSE,"Ratio Analysis";#N/A,#N/A,FALSE,"Test 120 Day Accts";#N/A,#N/A,FALSE,"Tickmarks"}</definedName>
    <definedName name="jgjgjgj" localSheetId="4" hidden="1">{#N/A,#N/A,FALSE,"Aging Summary";#N/A,#N/A,FALSE,"Ratio Analysis";#N/A,#N/A,FALSE,"Test 120 Day Accts";#N/A,#N/A,FALSE,"Tickmarks"}</definedName>
    <definedName name="jgjgjgj" localSheetId="3" hidden="1">{#N/A,#N/A,FALSE,"Aging Summary";#N/A,#N/A,FALSE,"Ratio Analysis";#N/A,#N/A,FALSE,"Test 120 Day Accts";#N/A,#N/A,FALSE,"Tickmarks"}</definedName>
    <definedName name="jgjgjgj" localSheetId="2" hidden="1">{#N/A,#N/A,FALSE,"Aging Summary";#N/A,#N/A,FALSE,"Ratio Analysis";#N/A,#N/A,FALSE,"Test 120 Day Accts";#N/A,#N/A,FALSE,"Tickmarks"}</definedName>
    <definedName name="jgjgjgj" localSheetId="5" hidden="1">{#N/A,#N/A,FALSE,"Aging Summary";#N/A,#N/A,FALSE,"Ratio Analysis";#N/A,#N/A,FALSE,"Test 120 Day Accts";#N/A,#N/A,FALSE,"Tickmarks"}</definedName>
    <definedName name="jgjgjgj" localSheetId="6" hidden="1">{#N/A,#N/A,FALSE,"Aging Summary";#N/A,#N/A,FALSE,"Ratio Analysis";#N/A,#N/A,FALSE,"Test 120 Day Accts";#N/A,#N/A,FALSE,"Tickmarks"}</definedName>
    <definedName name="jgjgjgj" localSheetId="7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1" hidden="1">{#N/A,#N/A,FALSE,"Aging Summary";#N/A,#N/A,FALSE,"Ratio Analysis";#N/A,#N/A,FALSE,"Test 120 Day Accts";#N/A,#N/A,FALSE,"Tickmarks"}</definedName>
    <definedName name="jgjhgj" localSheetId="4" hidden="1">{#N/A,#N/A,FALSE,"Aging Summary";#N/A,#N/A,FALSE,"Ratio Analysis";#N/A,#N/A,FALSE,"Test 120 Day Accts";#N/A,#N/A,FALSE,"Tickmarks"}</definedName>
    <definedName name="jgjhgj" localSheetId="3" hidden="1">{#N/A,#N/A,FALSE,"Aging Summary";#N/A,#N/A,FALSE,"Ratio Analysis";#N/A,#N/A,FALSE,"Test 120 Day Accts";#N/A,#N/A,FALSE,"Tickmarks"}</definedName>
    <definedName name="jgjhgj" localSheetId="2" hidden="1">{#N/A,#N/A,FALSE,"Aging Summary";#N/A,#N/A,FALSE,"Ratio Analysis";#N/A,#N/A,FALSE,"Test 120 Day Accts";#N/A,#N/A,FALSE,"Tickmarks"}</definedName>
    <definedName name="jgjhgj" localSheetId="5" hidden="1">{#N/A,#N/A,FALSE,"Aging Summary";#N/A,#N/A,FALSE,"Ratio Analysis";#N/A,#N/A,FALSE,"Test 120 Day Accts";#N/A,#N/A,FALSE,"Tickmarks"}</definedName>
    <definedName name="jgjhgj" localSheetId="6" hidden="1">{#N/A,#N/A,FALSE,"Aging Summary";#N/A,#N/A,FALSE,"Ratio Analysis";#N/A,#N/A,FALSE,"Test 120 Day Accts";#N/A,#N/A,FALSE,"Tickmarks"}</definedName>
    <definedName name="jgjhgj" localSheetId="7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localSheetId="1" hidden="1">{"income",#N/A,FALSE,"income_statement"}</definedName>
    <definedName name="jhgjhgjhg" localSheetId="4" hidden="1">{"income",#N/A,FALSE,"income_statement"}</definedName>
    <definedName name="jhgjhgjhg" localSheetId="3" hidden="1">{"income",#N/A,FALSE,"income_statement"}</definedName>
    <definedName name="jhgjhgjhg" localSheetId="2" hidden="1">{"income",#N/A,FALSE,"income_statement"}</definedName>
    <definedName name="jhgjhgjhg" localSheetId="5" hidden="1">{"income",#N/A,FALSE,"income_statement"}</definedName>
    <definedName name="jhgjhgjhg" localSheetId="6" hidden="1">{"income",#N/A,FALSE,"income_statement"}</definedName>
    <definedName name="jhgjhgjhg" localSheetId="7" hidden="1">{"income",#N/A,FALSE,"income_statement"}</definedName>
    <definedName name="jhgjhgjhg" hidden="1">{"income",#N/A,FALSE,"income_statement"}</definedName>
    <definedName name="jhgjhgjhgj" localSheetId="1" hidden="1">{#N/A,#N/A,FALSE,"Aging Summary";#N/A,#N/A,FALSE,"Ratio Analysis";#N/A,#N/A,FALSE,"Test 120 Day Accts";#N/A,#N/A,FALSE,"Tickmarks"}</definedName>
    <definedName name="jhgjhgjhgj" localSheetId="4" hidden="1">{#N/A,#N/A,FALSE,"Aging Summary";#N/A,#N/A,FALSE,"Ratio Analysis";#N/A,#N/A,FALSE,"Test 120 Day Accts";#N/A,#N/A,FALSE,"Tickmarks"}</definedName>
    <definedName name="jhgjhgjhgj" localSheetId="3" hidden="1">{#N/A,#N/A,FALSE,"Aging Summary";#N/A,#N/A,FALSE,"Ratio Analysis";#N/A,#N/A,FALSE,"Test 120 Day Accts";#N/A,#N/A,FALSE,"Tickmarks"}</definedName>
    <definedName name="jhgjhgjhgj" localSheetId="2" hidden="1">{#N/A,#N/A,FALSE,"Aging Summary";#N/A,#N/A,FALSE,"Ratio Analysis";#N/A,#N/A,FALSE,"Test 120 Day Accts";#N/A,#N/A,FALSE,"Tickmarks"}</definedName>
    <definedName name="jhgjhgjhgj" localSheetId="5" hidden="1">{#N/A,#N/A,FALSE,"Aging Summary";#N/A,#N/A,FALSE,"Ratio Analysis";#N/A,#N/A,FALSE,"Test 120 Day Accts";#N/A,#N/A,FALSE,"Tickmarks"}</definedName>
    <definedName name="jhgjhgjhgj" localSheetId="6" hidden="1">{#N/A,#N/A,FALSE,"Aging Summary";#N/A,#N/A,FALSE,"Ratio Analysis";#N/A,#N/A,FALSE,"Test 120 Day Accts";#N/A,#N/A,FALSE,"Tickmarks"}</definedName>
    <definedName name="jhgjhgjhgj" localSheetId="7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jhgjjghhj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localSheetId="1" hidden="1">{#N/A,#N/A,FALSE,"Aging Summary";#N/A,#N/A,FALSE,"Ratio Analysis";#N/A,#N/A,FALSE,"Test 120 Day Accts";#N/A,#N/A,FALSE,"Tickmarks"}</definedName>
    <definedName name="jhkjhlkjhk" localSheetId="4" hidden="1">{#N/A,#N/A,FALSE,"Aging Summary";#N/A,#N/A,FALSE,"Ratio Analysis";#N/A,#N/A,FALSE,"Test 120 Day Accts";#N/A,#N/A,FALSE,"Tickmarks"}</definedName>
    <definedName name="jhkjhlkjhk" localSheetId="3" hidden="1">{#N/A,#N/A,FALSE,"Aging Summary";#N/A,#N/A,FALSE,"Ratio Analysis";#N/A,#N/A,FALSE,"Test 120 Day Accts";#N/A,#N/A,FALSE,"Tickmarks"}</definedName>
    <definedName name="jhkjhlkjhk" localSheetId="2" hidden="1">{#N/A,#N/A,FALSE,"Aging Summary";#N/A,#N/A,FALSE,"Ratio Analysis";#N/A,#N/A,FALSE,"Test 120 Day Accts";#N/A,#N/A,FALSE,"Tickmarks"}</definedName>
    <definedName name="jhkjhlkjhk" localSheetId="5" hidden="1">{#N/A,#N/A,FALSE,"Aging Summary";#N/A,#N/A,FALSE,"Ratio Analysis";#N/A,#N/A,FALSE,"Test 120 Day Accts";#N/A,#N/A,FALSE,"Tickmarks"}</definedName>
    <definedName name="jhkjhlkjhk" localSheetId="6" hidden="1">{#N/A,#N/A,FALSE,"Aging Summary";#N/A,#N/A,FALSE,"Ratio Analysis";#N/A,#N/A,FALSE,"Test 120 Day Accts";#N/A,#N/A,FALSE,"Tickmarks"}</definedName>
    <definedName name="jhkjhlkjhk" localSheetId="7" hidden="1">{#N/A,#N/A,FALSE,"Aging Summary";#N/A,#N/A,FALSE,"Ratio Analysis";#N/A,#N/A,FALSE,"Test 120 Day Accts";#N/A,#N/A,FALSE,"Tickmarks"}</definedName>
    <definedName name="jhkjhlkjhk" hidden="1">{#N/A,#N/A,FALSE,"Aging Summary";#N/A,#N/A,FALSE,"Ratio Analysis";#N/A,#N/A,FALSE,"Test 120 Day Accts";#N/A,#N/A,FALSE,"Tickmarks"}</definedName>
    <definedName name="jj" localSheetId="1" hidden="1">{#N/A,#N/A,FALSE,"Aging Summary";#N/A,#N/A,FALSE,"Ratio Analysis";#N/A,#N/A,FALSE,"Test 120 Day Accts";#N/A,#N/A,FALSE,"Tickmarks"}</definedName>
    <definedName name="jj" localSheetId="4" hidden="1">{#N/A,#N/A,FALSE,"Aging Summary";#N/A,#N/A,FALSE,"Ratio Analysis";#N/A,#N/A,FALSE,"Test 120 Day Accts";#N/A,#N/A,FALSE,"Tickmarks"}</definedName>
    <definedName name="jj" localSheetId="3" hidden="1">{#N/A,#N/A,FALSE,"Aging Summary";#N/A,#N/A,FALSE,"Ratio Analysis";#N/A,#N/A,FALSE,"Test 120 Day Accts";#N/A,#N/A,FALSE,"Tickmarks"}</definedName>
    <definedName name="jj" localSheetId="2" hidden="1">{#N/A,#N/A,FALSE,"Aging Summary";#N/A,#N/A,FALSE,"Ratio Analysis";#N/A,#N/A,FALSE,"Test 120 Day Accts";#N/A,#N/A,FALSE,"Tickmarks"}</definedName>
    <definedName name="jj" localSheetId="5" hidden="1">{#N/A,#N/A,FALSE,"Aging Summary";#N/A,#N/A,FALSE,"Ratio Analysis";#N/A,#N/A,FALSE,"Test 120 Day Accts";#N/A,#N/A,FALSE,"Tickmarks"}</definedName>
    <definedName name="jj" localSheetId="6" hidden="1">{#N/A,#N/A,FALSE,"Aging Summary";#N/A,#N/A,FALSE,"Ratio Analysis";#N/A,#N/A,FALSE,"Test 120 Day Accts";#N/A,#N/A,FALSE,"Tickmarks"}</definedName>
    <definedName name="jj" localSheetId="7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1" hidden="1">{#N/A,#N/A,FALSE,"Aging Summary";#N/A,#N/A,FALSE,"Ratio Analysis";#N/A,#N/A,FALSE,"Test 120 Day Accts";#N/A,#N/A,FALSE,"Tickmarks"}</definedName>
    <definedName name="jjj" localSheetId="4" hidden="1">{#N/A,#N/A,FALSE,"Aging Summary";#N/A,#N/A,FALSE,"Ratio Analysis";#N/A,#N/A,FALSE,"Test 120 Day Accts";#N/A,#N/A,FALSE,"Tickmarks"}</definedName>
    <definedName name="jjj" localSheetId="3" hidden="1">{#N/A,#N/A,FALSE,"Aging Summary";#N/A,#N/A,FALSE,"Ratio Analysis";#N/A,#N/A,FALSE,"Test 120 Day Accts";#N/A,#N/A,FALSE,"Tickmarks"}</definedName>
    <definedName name="jjj" localSheetId="2" hidden="1">{#N/A,#N/A,FALSE,"Aging Summary";#N/A,#N/A,FALSE,"Ratio Analysis";#N/A,#N/A,FALSE,"Test 120 Day Accts";#N/A,#N/A,FALSE,"Tickmarks"}</definedName>
    <definedName name="jjj" localSheetId="5" hidden="1">{#N/A,#N/A,FALSE,"Aging Summary";#N/A,#N/A,FALSE,"Ratio Analysis";#N/A,#N/A,FALSE,"Test 120 Day Accts";#N/A,#N/A,FALSE,"Tickmarks"}</definedName>
    <definedName name="jjj" localSheetId="6" hidden="1">{#N/A,#N/A,FALSE,"Aging Summary";#N/A,#N/A,FALSE,"Ratio Analysis";#N/A,#N/A,FALSE,"Test 120 Day Accts";#N/A,#N/A,FALSE,"Tickmarks"}</definedName>
    <definedName name="jjj" localSheetId="7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localSheetId="1" hidden="1">{"datatable",#N/A,FALSE,"Cust.Adds_Volumes"}</definedName>
    <definedName name="jkjhkjhkhkh" localSheetId="4" hidden="1">{"datatable",#N/A,FALSE,"Cust.Adds_Volumes"}</definedName>
    <definedName name="jkjhkjhkhkh" localSheetId="3" hidden="1">{"datatable",#N/A,FALSE,"Cust.Adds_Volumes"}</definedName>
    <definedName name="jkjhkjhkhkh" localSheetId="2" hidden="1">{"datatable",#N/A,FALSE,"Cust.Adds_Volumes"}</definedName>
    <definedName name="jkjhkjhkhkh" localSheetId="5" hidden="1">{"datatable",#N/A,FALSE,"Cust.Adds_Volumes"}</definedName>
    <definedName name="jkjhkjhkhkh" localSheetId="6" hidden="1">{"datatable",#N/A,FALSE,"Cust.Adds_Volumes"}</definedName>
    <definedName name="jkjhkjhkhkh" localSheetId="7" hidden="1">{"datatable",#N/A,FALSE,"Cust.Adds_Volumes"}</definedName>
    <definedName name="jkjhkjhkhkh" hidden="1">{"datatable",#N/A,FALSE,"Cust.Adds_Volumes"}</definedName>
    <definedName name="JKLKJLJ" localSheetId="1" hidden="1">{#N/A,#N/A,FALSE,"Aging Summary";#N/A,#N/A,FALSE,"Ratio Analysis";#N/A,#N/A,FALSE,"Test 120 Day Accts";#N/A,#N/A,FALSE,"Tickmarks"}</definedName>
    <definedName name="JKLKJLJ" localSheetId="4" hidden="1">{#N/A,#N/A,FALSE,"Aging Summary";#N/A,#N/A,FALSE,"Ratio Analysis";#N/A,#N/A,FALSE,"Test 120 Day Accts";#N/A,#N/A,FALSE,"Tickmarks"}</definedName>
    <definedName name="JKLKJLJ" localSheetId="3" hidden="1">{#N/A,#N/A,FALSE,"Aging Summary";#N/A,#N/A,FALSE,"Ratio Analysis";#N/A,#N/A,FALSE,"Test 120 Day Accts";#N/A,#N/A,FALSE,"Tickmarks"}</definedName>
    <definedName name="JKLKJLJ" localSheetId="2" hidden="1">{#N/A,#N/A,FALSE,"Aging Summary";#N/A,#N/A,FALSE,"Ratio Analysis";#N/A,#N/A,FALSE,"Test 120 Day Accts";#N/A,#N/A,FALSE,"Tickmarks"}</definedName>
    <definedName name="JKLKJLJ" localSheetId="5" hidden="1">{#N/A,#N/A,FALSE,"Aging Summary";#N/A,#N/A,FALSE,"Ratio Analysis";#N/A,#N/A,FALSE,"Test 120 Day Accts";#N/A,#N/A,FALSE,"Tickmarks"}</definedName>
    <definedName name="JKLKJLJ" localSheetId="6" hidden="1">{#N/A,#N/A,FALSE,"Aging Summary";#N/A,#N/A,FALSE,"Ratio Analysis";#N/A,#N/A,FALSE,"Test 120 Day Accts";#N/A,#N/A,FALSE,"Tickmarks"}</definedName>
    <definedName name="JKLKJLJ" localSheetId="7" hidden="1">{#N/A,#N/A,FALSE,"Aging Summary";#N/A,#N/A,FALSE,"Ratio Analysis";#N/A,#N/A,FALSE,"Test 120 Day Accts";#N/A,#N/A,FALSE,"Tickmarks"}</definedName>
    <definedName name="JKLKJLJ" hidden="1">{#N/A,#N/A,FALSE,"Aging Summary";#N/A,#N/A,FALSE,"Ratio Analysis";#N/A,#N/A,FALSE,"Test 120 Day Accts";#N/A,#N/A,FALSE,"Tickmarks"}</definedName>
    <definedName name="K" localSheetId="1" hidden="1">{#N/A,#N/A,FALSE,"Aging Summary";#N/A,#N/A,FALSE,"Ratio Analysis";#N/A,#N/A,FALSE,"Test 120 Day Accts";#N/A,#N/A,FALSE,"Tickmarks"}</definedName>
    <definedName name="K" localSheetId="4" hidden="1">{#N/A,#N/A,FALSE,"Aging Summary";#N/A,#N/A,FALSE,"Ratio Analysis";#N/A,#N/A,FALSE,"Test 120 Day Accts";#N/A,#N/A,FALSE,"Tickmarks"}</definedName>
    <definedName name="K" localSheetId="3" hidden="1">{#N/A,#N/A,FALSE,"Aging Summary";#N/A,#N/A,FALSE,"Ratio Analysis";#N/A,#N/A,FALSE,"Test 120 Day Accts";#N/A,#N/A,FALSE,"Tickmarks"}</definedName>
    <definedName name="K" localSheetId="2" hidden="1">{#N/A,#N/A,FALSE,"Aging Summary";#N/A,#N/A,FALSE,"Ratio Analysis";#N/A,#N/A,FALSE,"Test 120 Day Accts";#N/A,#N/A,FALSE,"Tickmarks"}</definedName>
    <definedName name="K" localSheetId="5" hidden="1">{#N/A,#N/A,FALSE,"Aging Summary";#N/A,#N/A,FALSE,"Ratio Analysis";#N/A,#N/A,FALSE,"Test 120 Day Accts";#N/A,#N/A,FALSE,"Tickmarks"}</definedName>
    <definedName name="K" localSheetId="6" hidden="1">{#N/A,#N/A,FALSE,"Aging Summary";#N/A,#N/A,FALSE,"Ratio Analysis";#N/A,#N/A,FALSE,"Test 120 Day Accts";#N/A,#N/A,FALSE,"Tickmarks"}</definedName>
    <definedName name="K" localSheetId="7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localSheetId="1" hidden="1">{#N/A,#N/A,FALSE,"Aging Summary";#N/A,#N/A,FALSE,"Ratio Analysis";#N/A,#N/A,FALSE,"Test 120 Day Accts";#N/A,#N/A,FALSE,"Tickmarks"}</definedName>
    <definedName name="l" localSheetId="4" hidden="1">{#N/A,#N/A,FALSE,"Aging Summary";#N/A,#N/A,FALSE,"Ratio Analysis";#N/A,#N/A,FALSE,"Test 120 Day Accts";#N/A,#N/A,FALSE,"Tickmarks"}</definedName>
    <definedName name="l" localSheetId="3" hidden="1">{#N/A,#N/A,FALSE,"Aging Summary";#N/A,#N/A,FALSE,"Ratio Analysis";#N/A,#N/A,FALSE,"Test 120 Day Accts";#N/A,#N/A,FALSE,"Tickmarks"}</definedName>
    <definedName name="l" localSheetId="2" hidden="1">{#N/A,#N/A,FALSE,"Aging Summary";#N/A,#N/A,FALSE,"Ratio Analysis";#N/A,#N/A,FALSE,"Test 120 Day Accts";#N/A,#N/A,FALSE,"Tickmarks"}</definedName>
    <definedName name="l" localSheetId="5" hidden="1">{#N/A,#N/A,FALSE,"Aging Summary";#N/A,#N/A,FALSE,"Ratio Analysis";#N/A,#N/A,FALSE,"Test 120 Day Accts";#N/A,#N/A,FALSE,"Tickmarks"}</definedName>
    <definedName name="l" localSheetId="6" hidden="1">{#N/A,#N/A,FALSE,"Aging Summary";#N/A,#N/A,FALSE,"Ratio Analysis";#N/A,#N/A,FALSE,"Test 120 Day Accts";#N/A,#N/A,FALSE,"Tickmarks"}</definedName>
    <definedName name="l" localSheetId="7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localSheetId="1" hidden="1">{#N/A,#N/A,FALSE,"Aging Summary";#N/A,#N/A,FALSE,"Ratio Analysis";#N/A,#N/A,FALSE,"Test 120 Day Accts";#N/A,#N/A,FALSE,"Tickmarks"}</definedName>
    <definedName name="lkll" localSheetId="4" hidden="1">{#N/A,#N/A,FALSE,"Aging Summary";#N/A,#N/A,FALSE,"Ratio Analysis";#N/A,#N/A,FALSE,"Test 120 Day Accts";#N/A,#N/A,FALSE,"Tickmarks"}</definedName>
    <definedName name="lkll" localSheetId="3" hidden="1">{#N/A,#N/A,FALSE,"Aging Summary";#N/A,#N/A,FALSE,"Ratio Analysis";#N/A,#N/A,FALSE,"Test 120 Day Accts";#N/A,#N/A,FALSE,"Tickmarks"}</definedName>
    <definedName name="lkll" localSheetId="2" hidden="1">{#N/A,#N/A,FALSE,"Aging Summary";#N/A,#N/A,FALSE,"Ratio Analysis";#N/A,#N/A,FALSE,"Test 120 Day Accts";#N/A,#N/A,FALSE,"Tickmarks"}</definedName>
    <definedName name="lkll" localSheetId="5" hidden="1">{#N/A,#N/A,FALSE,"Aging Summary";#N/A,#N/A,FALSE,"Ratio Analysis";#N/A,#N/A,FALSE,"Test 120 Day Accts";#N/A,#N/A,FALSE,"Tickmarks"}</definedName>
    <definedName name="lkll" localSheetId="6" hidden="1">{#N/A,#N/A,FALSE,"Aging Summary";#N/A,#N/A,FALSE,"Ratio Analysis";#N/A,#N/A,FALSE,"Test 120 Day Accts";#N/A,#N/A,FALSE,"Tickmarks"}</definedName>
    <definedName name="lkll" localSheetId="7" hidden="1">{#N/A,#N/A,FALSE,"Aging Summary";#N/A,#N/A,FALSE,"Ratio Analysis";#N/A,#N/A,FALSE,"Test 120 Day Accts";#N/A,#N/A,FALSE,"Tickmarks"}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localSheetId="1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2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6" hidden="1">{#N/A,#N/A,FALSE,"Aging Summary";#N/A,#N/A,FALSE,"Ratio Analysis";#N/A,#N/A,FALSE,"Test 120 Day Accts";#N/A,#N/A,FALSE,"Tickmarks"}</definedName>
    <definedName name="m" localSheetId="7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MM" localSheetId="1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2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6" hidden="1">{#N/A,#N/A,FALSE,"Aging Summary";#N/A,#N/A,FALSE,"Ratio Analysis";#N/A,#N/A,FALSE,"Test 120 Day Accts";#N/A,#N/A,FALSE,"Tickmarks"}</definedName>
    <definedName name="MMM" localSheetId="7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localSheetId="1" hidden="1">{#N/A,#N/A,FALSE,"Aging Summary";#N/A,#N/A,FALSE,"Ratio Analysis";#N/A,#N/A,FALSE,"Test 120 Day Accts";#N/A,#N/A,FALSE,"Tickmarks"}</definedName>
    <definedName name="mnbmnb" localSheetId="4" hidden="1">{#N/A,#N/A,FALSE,"Aging Summary";#N/A,#N/A,FALSE,"Ratio Analysis";#N/A,#N/A,FALSE,"Test 120 Day Accts";#N/A,#N/A,FALSE,"Tickmarks"}</definedName>
    <definedName name="mnbmnb" localSheetId="3" hidden="1">{#N/A,#N/A,FALSE,"Aging Summary";#N/A,#N/A,FALSE,"Ratio Analysis";#N/A,#N/A,FALSE,"Test 120 Day Accts";#N/A,#N/A,FALSE,"Tickmarks"}</definedName>
    <definedName name="mnbmnb" localSheetId="2" hidden="1">{#N/A,#N/A,FALSE,"Aging Summary";#N/A,#N/A,FALSE,"Ratio Analysis";#N/A,#N/A,FALSE,"Test 120 Day Accts";#N/A,#N/A,FALSE,"Tickmarks"}</definedName>
    <definedName name="mnbmnb" localSheetId="5" hidden="1">{#N/A,#N/A,FALSE,"Aging Summary";#N/A,#N/A,FALSE,"Ratio Analysis";#N/A,#N/A,FALSE,"Test 120 Day Accts";#N/A,#N/A,FALSE,"Tickmarks"}</definedName>
    <definedName name="mnbmnb" localSheetId="6" hidden="1">{#N/A,#N/A,FALSE,"Aging Summary";#N/A,#N/A,FALSE,"Ratio Analysis";#N/A,#N/A,FALSE,"Test 120 Day Accts";#N/A,#N/A,FALSE,"Tickmarks"}</definedName>
    <definedName name="mnbmnb" localSheetId="7" hidden="1">{#N/A,#N/A,FALSE,"Aging Summary";#N/A,#N/A,FALSE,"Ratio Analysis";#N/A,#N/A,FALSE,"Test 120 Day Accts";#N/A,#N/A,FALSE,"Tickmarks"}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localSheetId="1" hidden="1">{#N/A,#N/A,FALSE,"Aging Summary";#N/A,#N/A,FALSE,"Ratio Analysis";#N/A,#N/A,FALSE,"Test 120 Day Accts";#N/A,#N/A,FALSE,"Tickmarks"}</definedName>
    <definedName name="n" localSheetId="4" hidden="1">{#N/A,#N/A,FALSE,"Aging Summary";#N/A,#N/A,FALSE,"Ratio Analysis";#N/A,#N/A,FALSE,"Test 120 Day Accts";#N/A,#N/A,FALSE,"Tickmarks"}</definedName>
    <definedName name="n" localSheetId="3" hidden="1">{#N/A,#N/A,FALSE,"Aging Summary";#N/A,#N/A,FALSE,"Ratio Analysis";#N/A,#N/A,FALSE,"Test 120 Day Accts";#N/A,#N/A,FALSE,"Tickmarks"}</definedName>
    <definedName name="n" localSheetId="2" hidden="1">{#N/A,#N/A,FALSE,"Aging Summary";#N/A,#N/A,FALSE,"Ratio Analysis";#N/A,#N/A,FALSE,"Test 120 Day Accts";#N/A,#N/A,FALSE,"Tickmarks"}</definedName>
    <definedName name="n" localSheetId="5" hidden="1">{#N/A,#N/A,FALSE,"Aging Summary";#N/A,#N/A,FALSE,"Ratio Analysis";#N/A,#N/A,FALSE,"Test 120 Day Accts";#N/A,#N/A,FALSE,"Tickmarks"}</definedName>
    <definedName name="n" localSheetId="6" hidden="1">{#N/A,#N/A,FALSE,"Aging Summary";#N/A,#N/A,FALSE,"Ratio Analysis";#N/A,#N/A,FALSE,"Test 120 Day Accts";#N/A,#N/A,FALSE,"Tickmarks"}</definedName>
    <definedName name="n" localSheetId="7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localSheetId="1" hidden="1">{#N/A,#N/A,FALSE,"Aging Summary";#N/A,#N/A,FALSE,"Ratio Analysis";#N/A,#N/A,FALSE,"Test 120 Day Accts";#N/A,#N/A,FALSE,"Tickmarks"}</definedName>
    <definedName name="oiupop" localSheetId="4" hidden="1">{#N/A,#N/A,FALSE,"Aging Summary";#N/A,#N/A,FALSE,"Ratio Analysis";#N/A,#N/A,FALSE,"Test 120 Day Accts";#N/A,#N/A,FALSE,"Tickmarks"}</definedName>
    <definedName name="oiupop" localSheetId="3" hidden="1">{#N/A,#N/A,FALSE,"Aging Summary";#N/A,#N/A,FALSE,"Ratio Analysis";#N/A,#N/A,FALSE,"Test 120 Day Accts";#N/A,#N/A,FALSE,"Tickmarks"}</definedName>
    <definedName name="oiupop" localSheetId="2" hidden="1">{#N/A,#N/A,FALSE,"Aging Summary";#N/A,#N/A,FALSE,"Ratio Analysis";#N/A,#N/A,FALSE,"Test 120 Day Accts";#N/A,#N/A,FALSE,"Tickmarks"}</definedName>
    <definedName name="oiupop" localSheetId="5" hidden="1">{#N/A,#N/A,FALSE,"Aging Summary";#N/A,#N/A,FALSE,"Ratio Analysis";#N/A,#N/A,FALSE,"Test 120 Day Accts";#N/A,#N/A,FALSE,"Tickmarks"}</definedName>
    <definedName name="oiupop" localSheetId="6" hidden="1">{#N/A,#N/A,FALSE,"Aging Summary";#N/A,#N/A,FALSE,"Ratio Analysis";#N/A,#N/A,FALSE,"Test 120 Day Accts";#N/A,#N/A,FALSE,"Tickmarks"}</definedName>
    <definedName name="oiupop" localSheetId="7" hidden="1">{#N/A,#N/A,FALSE,"Aging Summary";#N/A,#N/A,FALSE,"Ratio Analysis";#N/A,#N/A,FALSE,"Test 120 Day Accts";#N/A,#N/A,FALSE,"Tickmarks"}</definedName>
    <definedName name="oiupop" hidden="1">{#N/A,#N/A,FALSE,"Aging Summary";#N/A,#N/A,FALSE,"Ratio Analysis";#N/A,#N/A,FALSE,"Test 120 Day Accts";#N/A,#N/A,FALSE,"Tickmarks"}</definedName>
    <definedName name="oiyuoiyui" localSheetId="1" hidden="1">{#N/A,#N/A,FALSE,"Aging Summary";#N/A,#N/A,FALSE,"Ratio Analysis";#N/A,#N/A,FALSE,"Test 120 Day Accts";#N/A,#N/A,FALSE,"Tickmarks"}</definedName>
    <definedName name="oiyuoiyui" localSheetId="4" hidden="1">{#N/A,#N/A,FALSE,"Aging Summary";#N/A,#N/A,FALSE,"Ratio Analysis";#N/A,#N/A,FALSE,"Test 120 Day Accts";#N/A,#N/A,FALSE,"Tickmarks"}</definedName>
    <definedName name="oiyuoiyui" localSheetId="3" hidden="1">{#N/A,#N/A,FALSE,"Aging Summary";#N/A,#N/A,FALSE,"Ratio Analysis";#N/A,#N/A,FALSE,"Test 120 Day Accts";#N/A,#N/A,FALSE,"Tickmarks"}</definedName>
    <definedName name="oiyuoiyui" localSheetId="2" hidden="1">{#N/A,#N/A,FALSE,"Aging Summary";#N/A,#N/A,FALSE,"Ratio Analysis";#N/A,#N/A,FALSE,"Test 120 Day Accts";#N/A,#N/A,FALSE,"Tickmarks"}</definedName>
    <definedName name="oiyuoiyui" localSheetId="5" hidden="1">{#N/A,#N/A,FALSE,"Aging Summary";#N/A,#N/A,FALSE,"Ratio Analysis";#N/A,#N/A,FALSE,"Test 120 Day Accts";#N/A,#N/A,FALSE,"Tickmarks"}</definedName>
    <definedName name="oiyuoiyui" localSheetId="6" hidden="1">{#N/A,#N/A,FALSE,"Aging Summary";#N/A,#N/A,FALSE,"Ratio Analysis";#N/A,#N/A,FALSE,"Test 120 Day Accts";#N/A,#N/A,FALSE,"Tickmarks"}</definedName>
    <definedName name="oiyuoiyui" localSheetId="7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localSheetId="1" hidden="1">{#N/A,#N/A,FALSE,"Aging Summary";#N/A,#N/A,FALSE,"Ratio Analysis";#N/A,#N/A,FALSE,"Test 120 Day Accts";#N/A,#N/A,FALSE,"Tickmarks"}</definedName>
    <definedName name="oo" localSheetId="4" hidden="1">{#N/A,#N/A,FALSE,"Aging Summary";#N/A,#N/A,FALSE,"Ratio Analysis";#N/A,#N/A,FALSE,"Test 120 Day Accts";#N/A,#N/A,FALSE,"Tickmarks"}</definedName>
    <definedName name="oo" localSheetId="3" hidden="1">{#N/A,#N/A,FALSE,"Aging Summary";#N/A,#N/A,FALSE,"Ratio Analysis";#N/A,#N/A,FALSE,"Test 120 Day Accts";#N/A,#N/A,FALSE,"Tickmarks"}</definedName>
    <definedName name="oo" localSheetId="2" hidden="1">{#N/A,#N/A,FALSE,"Aging Summary";#N/A,#N/A,FALSE,"Ratio Analysis";#N/A,#N/A,FALSE,"Test 120 Day Accts";#N/A,#N/A,FALSE,"Tickmarks"}</definedName>
    <definedName name="oo" localSheetId="5" hidden="1">{#N/A,#N/A,FALSE,"Aging Summary";#N/A,#N/A,FALSE,"Ratio Analysis";#N/A,#N/A,FALSE,"Test 120 Day Accts";#N/A,#N/A,FALSE,"Tickmarks"}</definedName>
    <definedName name="oo" localSheetId="6" hidden="1">{#N/A,#N/A,FALSE,"Aging Summary";#N/A,#N/A,FALSE,"Ratio Analysis";#N/A,#N/A,FALSE,"Test 120 Day Accts";#N/A,#N/A,FALSE,"Tickmarks"}</definedName>
    <definedName name="oo" localSheetId="7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localSheetId="1" hidden="1">{#N/A,#N/A,FALSE,"Aging Summary";#N/A,#N/A,FALSE,"Ratio Analysis";#N/A,#N/A,FALSE,"Test 120 Day Accts";#N/A,#N/A,FALSE,"Tickmarks"}</definedName>
    <definedName name="opoipoi" localSheetId="4" hidden="1">{#N/A,#N/A,FALSE,"Aging Summary";#N/A,#N/A,FALSE,"Ratio Analysis";#N/A,#N/A,FALSE,"Test 120 Day Accts";#N/A,#N/A,FALSE,"Tickmarks"}</definedName>
    <definedName name="opoipoi" localSheetId="3" hidden="1">{#N/A,#N/A,FALSE,"Aging Summary";#N/A,#N/A,FALSE,"Ratio Analysis";#N/A,#N/A,FALSE,"Test 120 Day Accts";#N/A,#N/A,FALSE,"Tickmarks"}</definedName>
    <definedName name="opoipoi" localSheetId="2" hidden="1">{#N/A,#N/A,FALSE,"Aging Summary";#N/A,#N/A,FALSE,"Ratio Analysis";#N/A,#N/A,FALSE,"Test 120 Day Accts";#N/A,#N/A,FALSE,"Tickmarks"}</definedName>
    <definedName name="opoipoi" localSheetId="5" hidden="1">{#N/A,#N/A,FALSE,"Aging Summary";#N/A,#N/A,FALSE,"Ratio Analysis";#N/A,#N/A,FALSE,"Test 120 Day Accts";#N/A,#N/A,FALSE,"Tickmarks"}</definedName>
    <definedName name="opoipoi" localSheetId="6" hidden="1">{#N/A,#N/A,FALSE,"Aging Summary";#N/A,#N/A,FALSE,"Ratio Analysis";#N/A,#N/A,FALSE,"Test 120 Day Accts";#N/A,#N/A,FALSE,"Tickmarks"}</definedName>
    <definedName name="opoipoi" localSheetId="7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localSheetId="1" hidden="1">{#N/A,#N/A,FALSE,"Aging Summary";#N/A,#N/A,FALSE,"Ratio Analysis";#N/A,#N/A,FALSE,"Test 120 Day Accts";#N/A,#N/A,FALSE,"Tickmarks"}</definedName>
    <definedName name="p" localSheetId="4" hidden="1">{#N/A,#N/A,FALSE,"Aging Summary";#N/A,#N/A,FALSE,"Ratio Analysis";#N/A,#N/A,FALSE,"Test 120 Day Accts";#N/A,#N/A,FALSE,"Tickmarks"}</definedName>
    <definedName name="p" localSheetId="3" hidden="1">{#N/A,#N/A,FALSE,"Aging Summary";#N/A,#N/A,FALSE,"Ratio Analysis";#N/A,#N/A,FALSE,"Test 120 Day Accts";#N/A,#N/A,FALSE,"Tickmarks"}</definedName>
    <definedName name="p" localSheetId="2" hidden="1">{#N/A,#N/A,FALSE,"Aging Summary";#N/A,#N/A,FALSE,"Ratio Analysis";#N/A,#N/A,FALSE,"Test 120 Day Accts";#N/A,#N/A,FALSE,"Tickmarks"}</definedName>
    <definedName name="p" localSheetId="5" hidden="1">{#N/A,#N/A,FALSE,"Aging Summary";#N/A,#N/A,FALSE,"Ratio Analysis";#N/A,#N/A,FALSE,"Test 120 Day Accts";#N/A,#N/A,FALSE,"Tickmarks"}</definedName>
    <definedName name="p" localSheetId="6" hidden="1">{#N/A,#N/A,FALSE,"Aging Summary";#N/A,#N/A,FALSE,"Ratio Analysis";#N/A,#N/A,FALSE,"Test 120 Day Accts";#N/A,#N/A,FALSE,"Tickmarks"}</definedName>
    <definedName name="p" localSheetId="7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localSheetId="1" hidden="1">{#N/A,#N/A,FALSE,"Aging Summary";#N/A,#N/A,FALSE,"Ratio Analysis";#N/A,#N/A,FALSE,"Test 120 Day Accts";#N/A,#N/A,FALSE,"Tickmarks"}</definedName>
    <definedName name="poipoi" localSheetId="4" hidden="1">{#N/A,#N/A,FALSE,"Aging Summary";#N/A,#N/A,FALSE,"Ratio Analysis";#N/A,#N/A,FALSE,"Test 120 Day Accts";#N/A,#N/A,FALSE,"Tickmarks"}</definedName>
    <definedName name="poipoi" localSheetId="3" hidden="1">{#N/A,#N/A,FALSE,"Aging Summary";#N/A,#N/A,FALSE,"Ratio Analysis";#N/A,#N/A,FALSE,"Test 120 Day Accts";#N/A,#N/A,FALSE,"Tickmarks"}</definedName>
    <definedName name="poipoi" localSheetId="2" hidden="1">{#N/A,#N/A,FALSE,"Aging Summary";#N/A,#N/A,FALSE,"Ratio Analysis";#N/A,#N/A,FALSE,"Test 120 Day Accts";#N/A,#N/A,FALSE,"Tickmarks"}</definedName>
    <definedName name="poipoi" localSheetId="5" hidden="1">{#N/A,#N/A,FALSE,"Aging Summary";#N/A,#N/A,FALSE,"Ratio Analysis";#N/A,#N/A,FALSE,"Test 120 Day Accts";#N/A,#N/A,FALSE,"Tickmarks"}</definedName>
    <definedName name="poipoi" localSheetId="6" hidden="1">{#N/A,#N/A,FALSE,"Aging Summary";#N/A,#N/A,FALSE,"Ratio Analysis";#N/A,#N/A,FALSE,"Test 120 Day Accts";#N/A,#N/A,FALSE,"Tickmarks"}</definedName>
    <definedName name="poipoi" localSheetId="7" hidden="1">{#N/A,#N/A,FALSE,"Aging Summary";#N/A,#N/A,FALSE,"Ratio Analysis";#N/A,#N/A,FALSE,"Test 120 Day Accts";#N/A,#N/A,FALSE,"Tickmarks"}</definedName>
    <definedName name="poipoi" hidden="1">{#N/A,#N/A,FALSE,"Aging Summary";#N/A,#N/A,FALSE,"Ratio Analysis";#N/A,#N/A,FALSE,"Test 120 Day Accts";#N/A,#N/A,FALSE,"Tickmarks"}</definedName>
    <definedName name="pp" localSheetId="1" hidden="1">{#N/A,#N/A,FALSE,"Aging Summary";#N/A,#N/A,FALSE,"Ratio Analysis";#N/A,#N/A,FALSE,"Test 120 Day Accts";#N/A,#N/A,FALSE,"Tickmarks"}</definedName>
    <definedName name="pp" localSheetId="4" hidden="1">{#N/A,#N/A,FALSE,"Aging Summary";#N/A,#N/A,FALSE,"Ratio Analysis";#N/A,#N/A,FALSE,"Test 120 Day Accts";#N/A,#N/A,FALSE,"Tickmarks"}</definedName>
    <definedName name="pp" localSheetId="3" hidden="1">{#N/A,#N/A,FALSE,"Aging Summary";#N/A,#N/A,FALSE,"Ratio Analysis";#N/A,#N/A,FALSE,"Test 120 Day Accts";#N/A,#N/A,FALSE,"Tickmarks"}</definedName>
    <definedName name="pp" localSheetId="2" hidden="1">{#N/A,#N/A,FALSE,"Aging Summary";#N/A,#N/A,FALSE,"Ratio Analysis";#N/A,#N/A,FALSE,"Test 120 Day Accts";#N/A,#N/A,FALSE,"Tickmarks"}</definedName>
    <definedName name="pp" localSheetId="5" hidden="1">{#N/A,#N/A,FALSE,"Aging Summary";#N/A,#N/A,FALSE,"Ratio Analysis";#N/A,#N/A,FALSE,"Test 120 Day Accts";#N/A,#N/A,FALSE,"Tickmarks"}</definedName>
    <definedName name="pp" localSheetId="6" hidden="1">{#N/A,#N/A,FALSE,"Aging Summary";#N/A,#N/A,FALSE,"Ratio Analysis";#N/A,#N/A,FALSE,"Test 120 Day Accts";#N/A,#N/A,FALSE,"Tickmarks"}</definedName>
    <definedName name="pp" localSheetId="7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CSMUR!$A$10:$Q$121</definedName>
    <definedName name="_xlnm.Print_Area" localSheetId="4">'GS 1,000-4,999 kW'!$A$10:$Q$137</definedName>
    <definedName name="_xlnm.Print_Area" localSheetId="3">'GS 50-999 kW'!$A$10:$Q$75</definedName>
    <definedName name="_xlnm.Print_Area" localSheetId="2">'GS&lt;50 kW'!$A$10:$Q$139</definedName>
    <definedName name="_xlnm.Print_Area" localSheetId="5">'LARGE USE SERVICE'!$A$10:$Q$73</definedName>
    <definedName name="_xlnm.Print_Area" localSheetId="0">RESIDENTIAL!$B$10:$Q$186</definedName>
    <definedName name="_xlnm.Print_Area" localSheetId="6">'STREET LIGHTING SERVICE'!$A$10:$Q$71</definedName>
    <definedName name="_xlnm.Print_Area" localSheetId="7">USL!$A$10:$Q$67</definedName>
    <definedName name="qqeqe" localSheetId="1" hidden="1">{#N/A,#N/A,FALSE,"Aging Summary";#N/A,#N/A,FALSE,"Ratio Analysis";#N/A,#N/A,FALSE,"Test 120 Day Accts";#N/A,#N/A,FALSE,"Tickmarks"}</definedName>
    <definedName name="qqeqe" localSheetId="4" hidden="1">{#N/A,#N/A,FALSE,"Aging Summary";#N/A,#N/A,FALSE,"Ratio Analysis";#N/A,#N/A,FALSE,"Test 120 Day Accts";#N/A,#N/A,FALSE,"Tickmarks"}</definedName>
    <definedName name="qqeqe" localSheetId="3" hidden="1">{#N/A,#N/A,FALSE,"Aging Summary";#N/A,#N/A,FALSE,"Ratio Analysis";#N/A,#N/A,FALSE,"Test 120 Day Accts";#N/A,#N/A,FALSE,"Tickmarks"}</definedName>
    <definedName name="qqeqe" localSheetId="2" hidden="1">{#N/A,#N/A,FALSE,"Aging Summary";#N/A,#N/A,FALSE,"Ratio Analysis";#N/A,#N/A,FALSE,"Test 120 Day Accts";#N/A,#N/A,FALSE,"Tickmarks"}</definedName>
    <definedName name="qqeqe" localSheetId="5" hidden="1">{#N/A,#N/A,FALSE,"Aging Summary";#N/A,#N/A,FALSE,"Ratio Analysis";#N/A,#N/A,FALSE,"Test 120 Day Accts";#N/A,#N/A,FALSE,"Tickmarks"}</definedName>
    <definedName name="qqeqe" localSheetId="6" hidden="1">{#N/A,#N/A,FALSE,"Aging Summary";#N/A,#N/A,FALSE,"Ratio Analysis";#N/A,#N/A,FALSE,"Test 120 Day Accts";#N/A,#N/A,FALSE,"Tickmarks"}</definedName>
    <definedName name="qqeqe" localSheetId="7" hidden="1">{#N/A,#N/A,FALSE,"Aging Summary";#N/A,#N/A,FALSE,"Ratio Analysis";#N/A,#N/A,FALSE,"Test 120 Day Accts";#N/A,#N/A,FALSE,"Tickmarks"}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localSheetId="1" hidden="1">{#N/A,#N/A,FALSE,"Aging Summary";#N/A,#N/A,FALSE,"Ratio Analysis";#N/A,#N/A,FALSE,"Test 120 Day Accts";#N/A,#N/A,FALSE,"Tickmarks"}</definedName>
    <definedName name="retretretret" localSheetId="4" hidden="1">{#N/A,#N/A,FALSE,"Aging Summary";#N/A,#N/A,FALSE,"Ratio Analysis";#N/A,#N/A,FALSE,"Test 120 Day Accts";#N/A,#N/A,FALSE,"Tickmarks"}</definedName>
    <definedName name="retretretret" localSheetId="3" hidden="1">{#N/A,#N/A,FALSE,"Aging Summary";#N/A,#N/A,FALSE,"Ratio Analysis";#N/A,#N/A,FALSE,"Test 120 Day Accts";#N/A,#N/A,FALSE,"Tickmarks"}</definedName>
    <definedName name="retretretret" localSheetId="2" hidden="1">{#N/A,#N/A,FALSE,"Aging Summary";#N/A,#N/A,FALSE,"Ratio Analysis";#N/A,#N/A,FALSE,"Test 120 Day Accts";#N/A,#N/A,FALSE,"Tickmarks"}</definedName>
    <definedName name="retretretret" localSheetId="5" hidden="1">{#N/A,#N/A,FALSE,"Aging Summary";#N/A,#N/A,FALSE,"Ratio Analysis";#N/A,#N/A,FALSE,"Test 120 Day Accts";#N/A,#N/A,FALSE,"Tickmarks"}</definedName>
    <definedName name="retretretret" localSheetId="6" hidden="1">{#N/A,#N/A,FALSE,"Aging Summary";#N/A,#N/A,FALSE,"Ratio Analysis";#N/A,#N/A,FALSE,"Test 120 Day Accts";#N/A,#N/A,FALSE,"Tickmarks"}</definedName>
    <definedName name="retretretret" localSheetId="7" hidden="1">{#N/A,#N/A,FALSE,"Aging Summary";#N/A,#N/A,FALSE,"Ratio Analysis";#N/A,#N/A,FALSE,"Test 120 Day Accts";#N/A,#N/A,FALSE,"Tickmarks"}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localSheetId="1" hidden="1">{#N/A,#N/A,FALSE,"Aging Summary";#N/A,#N/A,FALSE,"Ratio Analysis";#N/A,#N/A,FALSE,"Test 120 Day Accts";#N/A,#N/A,FALSE,"Tickmarks"}</definedName>
    <definedName name="rr" localSheetId="4" hidden="1">{#N/A,#N/A,FALSE,"Aging Summary";#N/A,#N/A,FALSE,"Ratio Analysis";#N/A,#N/A,FALSE,"Test 120 Day Accts";#N/A,#N/A,FALSE,"Tickmarks"}</definedName>
    <definedName name="rr" localSheetId="3" hidden="1">{#N/A,#N/A,FALSE,"Aging Summary";#N/A,#N/A,FALSE,"Ratio Analysis";#N/A,#N/A,FALSE,"Test 120 Day Accts";#N/A,#N/A,FALSE,"Tickmarks"}</definedName>
    <definedName name="rr" localSheetId="2" hidden="1">{#N/A,#N/A,FALSE,"Aging Summary";#N/A,#N/A,FALSE,"Ratio Analysis";#N/A,#N/A,FALSE,"Test 120 Day Accts";#N/A,#N/A,FALSE,"Tickmarks"}</definedName>
    <definedName name="rr" localSheetId="5" hidden="1">{#N/A,#N/A,FALSE,"Aging Summary";#N/A,#N/A,FALSE,"Ratio Analysis";#N/A,#N/A,FALSE,"Test 120 Day Accts";#N/A,#N/A,FALSE,"Tickmarks"}</definedName>
    <definedName name="rr" localSheetId="6" hidden="1">{#N/A,#N/A,FALSE,"Aging Summary";#N/A,#N/A,FALSE,"Ratio Analysis";#N/A,#N/A,FALSE,"Test 120 Day Accts";#N/A,#N/A,FALSE,"Tickmarks"}</definedName>
    <definedName name="rr" localSheetId="7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y" localSheetId="1" hidden="1">{#N/A,#N/A,FALSE,"Aging Summary";#N/A,#N/A,FALSE,"Ratio Analysis";#N/A,#N/A,FALSE,"Test 120 Day Accts";#N/A,#N/A,FALSE,"Tickmarks"}</definedName>
    <definedName name="rry" localSheetId="4" hidden="1">{#N/A,#N/A,FALSE,"Aging Summary";#N/A,#N/A,FALSE,"Ratio Analysis";#N/A,#N/A,FALSE,"Test 120 Day Accts";#N/A,#N/A,FALSE,"Tickmarks"}</definedName>
    <definedName name="rry" localSheetId="3" hidden="1">{#N/A,#N/A,FALSE,"Aging Summary";#N/A,#N/A,FALSE,"Ratio Analysis";#N/A,#N/A,FALSE,"Test 120 Day Accts";#N/A,#N/A,FALSE,"Tickmarks"}</definedName>
    <definedName name="rry" localSheetId="2" hidden="1">{#N/A,#N/A,FALSE,"Aging Summary";#N/A,#N/A,FALSE,"Ratio Analysis";#N/A,#N/A,FALSE,"Test 120 Day Accts";#N/A,#N/A,FALSE,"Tickmarks"}</definedName>
    <definedName name="rry" localSheetId="5" hidden="1">{#N/A,#N/A,FALSE,"Aging Summary";#N/A,#N/A,FALSE,"Ratio Analysis";#N/A,#N/A,FALSE,"Test 120 Day Accts";#N/A,#N/A,FALSE,"Tickmarks"}</definedName>
    <definedName name="rry" localSheetId="6" hidden="1">{#N/A,#N/A,FALSE,"Aging Summary";#N/A,#N/A,FALSE,"Ratio Analysis";#N/A,#N/A,FALSE,"Test 120 Day Accts";#N/A,#N/A,FALSE,"Tickmarks"}</definedName>
    <definedName name="rry" localSheetId="7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localSheetId="1" hidden="1">{#N/A,#N/A,FALSE,"Aging Summary";#N/A,#N/A,FALSE,"Ratio Analysis";#N/A,#N/A,FALSE,"Test 120 Day Accts";#N/A,#N/A,FALSE,"Tickmarks"}</definedName>
    <definedName name="rtr" localSheetId="4" hidden="1">{#N/A,#N/A,FALSE,"Aging Summary";#N/A,#N/A,FALSE,"Ratio Analysis";#N/A,#N/A,FALSE,"Test 120 Day Accts";#N/A,#N/A,FALSE,"Tickmarks"}</definedName>
    <definedName name="rtr" localSheetId="3" hidden="1">{#N/A,#N/A,FALSE,"Aging Summary";#N/A,#N/A,FALSE,"Ratio Analysis";#N/A,#N/A,FALSE,"Test 120 Day Accts";#N/A,#N/A,FALSE,"Tickmarks"}</definedName>
    <definedName name="rtr" localSheetId="2" hidden="1">{#N/A,#N/A,FALSE,"Aging Summary";#N/A,#N/A,FALSE,"Ratio Analysis";#N/A,#N/A,FALSE,"Test 120 Day Accts";#N/A,#N/A,FALSE,"Tickmarks"}</definedName>
    <definedName name="rtr" localSheetId="5" hidden="1">{#N/A,#N/A,FALSE,"Aging Summary";#N/A,#N/A,FALSE,"Ratio Analysis";#N/A,#N/A,FALSE,"Test 120 Day Accts";#N/A,#N/A,FALSE,"Tickmarks"}</definedName>
    <definedName name="rtr" localSheetId="6" hidden="1">{#N/A,#N/A,FALSE,"Aging Summary";#N/A,#N/A,FALSE,"Ratio Analysis";#N/A,#N/A,FALSE,"Test 120 Day Accts";#N/A,#N/A,FALSE,"Tickmarks"}</definedName>
    <definedName name="rtr" localSheetId="7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localSheetId="1" hidden="1">{#N/A,#N/A,FALSE,"Aging Summary";#N/A,#N/A,FALSE,"Ratio Analysis";#N/A,#N/A,FALSE,"Test 120 Day Accts";#N/A,#N/A,FALSE,"Tickmarks"}</definedName>
    <definedName name="rtyr" localSheetId="4" hidden="1">{#N/A,#N/A,FALSE,"Aging Summary";#N/A,#N/A,FALSE,"Ratio Analysis";#N/A,#N/A,FALSE,"Test 120 Day Accts";#N/A,#N/A,FALSE,"Tickmarks"}</definedName>
    <definedName name="rtyr" localSheetId="3" hidden="1">{#N/A,#N/A,FALSE,"Aging Summary";#N/A,#N/A,FALSE,"Ratio Analysis";#N/A,#N/A,FALSE,"Test 120 Day Accts";#N/A,#N/A,FALSE,"Tickmarks"}</definedName>
    <definedName name="rtyr" localSheetId="2" hidden="1">{#N/A,#N/A,FALSE,"Aging Summary";#N/A,#N/A,FALSE,"Ratio Analysis";#N/A,#N/A,FALSE,"Test 120 Day Accts";#N/A,#N/A,FALSE,"Tickmarks"}</definedName>
    <definedName name="rtyr" localSheetId="5" hidden="1">{#N/A,#N/A,FALSE,"Aging Summary";#N/A,#N/A,FALSE,"Ratio Analysis";#N/A,#N/A,FALSE,"Test 120 Day Accts";#N/A,#N/A,FALSE,"Tickmarks"}</definedName>
    <definedName name="rtyr" localSheetId="6" hidden="1">{#N/A,#N/A,FALSE,"Aging Summary";#N/A,#N/A,FALSE,"Ratio Analysis";#N/A,#N/A,FALSE,"Test 120 Day Accts";#N/A,#N/A,FALSE,"Tickmarks"}</definedName>
    <definedName name="rtyr" localSheetId="7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rtytryty" localSheetId="1" hidden="1">{#N/A,#N/A,FALSE,"Aging Summary";#N/A,#N/A,FALSE,"Ratio Analysis";#N/A,#N/A,FALSE,"Test 120 Day Accts";#N/A,#N/A,FALSE,"Tickmarks"}</definedName>
    <definedName name="rtytryty" localSheetId="4" hidden="1">{#N/A,#N/A,FALSE,"Aging Summary";#N/A,#N/A,FALSE,"Ratio Analysis";#N/A,#N/A,FALSE,"Test 120 Day Accts";#N/A,#N/A,FALSE,"Tickmarks"}</definedName>
    <definedName name="rtytryty" localSheetId="3" hidden="1">{#N/A,#N/A,FALSE,"Aging Summary";#N/A,#N/A,FALSE,"Ratio Analysis";#N/A,#N/A,FALSE,"Test 120 Day Accts";#N/A,#N/A,FALSE,"Tickmarks"}</definedName>
    <definedName name="rtytryty" localSheetId="2" hidden="1">{#N/A,#N/A,FALSE,"Aging Summary";#N/A,#N/A,FALSE,"Ratio Analysis";#N/A,#N/A,FALSE,"Test 120 Day Accts";#N/A,#N/A,FALSE,"Tickmarks"}</definedName>
    <definedName name="rtytryty" localSheetId="5" hidden="1">{#N/A,#N/A,FALSE,"Aging Summary";#N/A,#N/A,FALSE,"Ratio Analysis";#N/A,#N/A,FALSE,"Test 120 Day Accts";#N/A,#N/A,FALSE,"Tickmarks"}</definedName>
    <definedName name="rtytryty" localSheetId="6" hidden="1">{#N/A,#N/A,FALSE,"Aging Summary";#N/A,#N/A,FALSE,"Ratio Analysis";#N/A,#N/A,FALSE,"Test 120 Day Accts";#N/A,#N/A,FALSE,"Tickmarks"}</definedName>
    <definedName name="rtytryty" localSheetId="7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localSheetId="1" hidden="1">{#N/A,#N/A,FALSE,"Aging Summary";#N/A,#N/A,FALSE,"Ratio Analysis";#N/A,#N/A,FALSE,"Test 120 Day Accts";#N/A,#N/A,FALSE,"Tickmarks"}</definedName>
    <definedName name="sadasd" localSheetId="4" hidden="1">{#N/A,#N/A,FALSE,"Aging Summary";#N/A,#N/A,FALSE,"Ratio Analysis";#N/A,#N/A,FALSE,"Test 120 Day Accts";#N/A,#N/A,FALSE,"Tickmarks"}</definedName>
    <definedName name="sadasd" localSheetId="3" hidden="1">{#N/A,#N/A,FALSE,"Aging Summary";#N/A,#N/A,FALSE,"Ratio Analysis";#N/A,#N/A,FALSE,"Test 120 Day Accts";#N/A,#N/A,FALSE,"Tickmarks"}</definedName>
    <definedName name="sadasd" localSheetId="2" hidden="1">{#N/A,#N/A,FALSE,"Aging Summary";#N/A,#N/A,FALSE,"Ratio Analysis";#N/A,#N/A,FALSE,"Test 120 Day Accts";#N/A,#N/A,FALSE,"Tickmarks"}</definedName>
    <definedName name="sadasd" localSheetId="5" hidden="1">{#N/A,#N/A,FALSE,"Aging Summary";#N/A,#N/A,FALSE,"Ratio Analysis";#N/A,#N/A,FALSE,"Test 120 Day Accts";#N/A,#N/A,FALSE,"Tickmarks"}</definedName>
    <definedName name="sadasd" localSheetId="6" hidden="1">{#N/A,#N/A,FALSE,"Aging Summary";#N/A,#N/A,FALSE,"Ratio Analysis";#N/A,#N/A,FALSE,"Test 120 Day Accts";#N/A,#N/A,FALSE,"Tickmarks"}</definedName>
    <definedName name="sadasd" localSheetId="7" hidden="1">{#N/A,#N/A,FALSE,"Aging Summary";#N/A,#N/A,FALSE,"Ratio Analysis";#N/A,#N/A,FALSE,"Test 120 Day Accts";#N/A,#N/A,FALSE,"Tickmarks"}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localSheetId="1" hidden="1">{#N/A,#N/A,FALSE,"Aging Summary";#N/A,#N/A,FALSE,"Ratio Analysis";#N/A,#N/A,FALSE,"Test 120 Day Accts";#N/A,#N/A,FALSE,"Tickmarks"}</definedName>
    <definedName name="trryrytr" localSheetId="4" hidden="1">{#N/A,#N/A,FALSE,"Aging Summary";#N/A,#N/A,FALSE,"Ratio Analysis";#N/A,#N/A,FALSE,"Test 120 Day Accts";#N/A,#N/A,FALSE,"Tickmarks"}</definedName>
    <definedName name="trryrytr" localSheetId="3" hidden="1">{#N/A,#N/A,FALSE,"Aging Summary";#N/A,#N/A,FALSE,"Ratio Analysis";#N/A,#N/A,FALSE,"Test 120 Day Accts";#N/A,#N/A,FALSE,"Tickmarks"}</definedName>
    <definedName name="trryrytr" localSheetId="2" hidden="1">{#N/A,#N/A,FALSE,"Aging Summary";#N/A,#N/A,FALSE,"Ratio Analysis";#N/A,#N/A,FALSE,"Test 120 Day Accts";#N/A,#N/A,FALSE,"Tickmarks"}</definedName>
    <definedName name="trryrytr" localSheetId="5" hidden="1">{#N/A,#N/A,FALSE,"Aging Summary";#N/A,#N/A,FALSE,"Ratio Analysis";#N/A,#N/A,FALSE,"Test 120 Day Accts";#N/A,#N/A,FALSE,"Tickmarks"}</definedName>
    <definedName name="trryrytr" localSheetId="6" hidden="1">{#N/A,#N/A,FALSE,"Aging Summary";#N/A,#N/A,FALSE,"Ratio Analysis";#N/A,#N/A,FALSE,"Test 120 Day Accts";#N/A,#N/A,FALSE,"Tickmarks"}</definedName>
    <definedName name="trryrytr" localSheetId="7" hidden="1">{#N/A,#N/A,FALSE,"Aging Summary";#N/A,#N/A,FALSE,"Ratio Analysis";#N/A,#N/A,FALSE,"Test 120 Day Accts";#N/A,#N/A,FALSE,"Tickmarks"}</definedName>
    <definedName name="trryrytr" hidden="1">{#N/A,#N/A,FALSE,"Aging Summary";#N/A,#N/A,FALSE,"Ratio Analysis";#N/A,#N/A,FALSE,"Test 120 Day Accts";#N/A,#N/A,FALSE,"Tickmarks"}</definedName>
    <definedName name="trtret" localSheetId="1" hidden="1">{#N/A,#N/A,FALSE,"Aging Summary";#N/A,#N/A,FALSE,"Ratio Analysis";#N/A,#N/A,FALSE,"Test 120 Day Accts";#N/A,#N/A,FALSE,"Tickmarks"}</definedName>
    <definedName name="trtret" localSheetId="4" hidden="1">{#N/A,#N/A,FALSE,"Aging Summary";#N/A,#N/A,FALSE,"Ratio Analysis";#N/A,#N/A,FALSE,"Test 120 Day Accts";#N/A,#N/A,FALSE,"Tickmarks"}</definedName>
    <definedName name="trtret" localSheetId="3" hidden="1">{#N/A,#N/A,FALSE,"Aging Summary";#N/A,#N/A,FALSE,"Ratio Analysis";#N/A,#N/A,FALSE,"Test 120 Day Accts";#N/A,#N/A,FALSE,"Tickmarks"}</definedName>
    <definedName name="trtret" localSheetId="2" hidden="1">{#N/A,#N/A,FALSE,"Aging Summary";#N/A,#N/A,FALSE,"Ratio Analysis";#N/A,#N/A,FALSE,"Test 120 Day Accts";#N/A,#N/A,FALSE,"Tickmarks"}</definedName>
    <definedName name="trtret" localSheetId="5" hidden="1">{#N/A,#N/A,FALSE,"Aging Summary";#N/A,#N/A,FALSE,"Ratio Analysis";#N/A,#N/A,FALSE,"Test 120 Day Accts";#N/A,#N/A,FALSE,"Tickmarks"}</definedName>
    <definedName name="trtret" localSheetId="6" hidden="1">{#N/A,#N/A,FALSE,"Aging Summary";#N/A,#N/A,FALSE,"Ratio Analysis";#N/A,#N/A,FALSE,"Test 120 Day Accts";#N/A,#N/A,FALSE,"Tickmarks"}</definedName>
    <definedName name="trtret" localSheetId="7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localSheetId="1" hidden="1">{#N/A,#N/A,FALSE,"Aging Summary";#N/A,#N/A,FALSE,"Ratio Analysis";#N/A,#N/A,FALSE,"Test 120 Day Accts";#N/A,#N/A,FALSE,"Tickmarks"}</definedName>
    <definedName name="tryryr" localSheetId="4" hidden="1">{#N/A,#N/A,FALSE,"Aging Summary";#N/A,#N/A,FALSE,"Ratio Analysis";#N/A,#N/A,FALSE,"Test 120 Day Accts";#N/A,#N/A,FALSE,"Tickmarks"}</definedName>
    <definedName name="tryryr" localSheetId="3" hidden="1">{#N/A,#N/A,FALSE,"Aging Summary";#N/A,#N/A,FALSE,"Ratio Analysis";#N/A,#N/A,FALSE,"Test 120 Day Accts";#N/A,#N/A,FALSE,"Tickmarks"}</definedName>
    <definedName name="tryryr" localSheetId="2" hidden="1">{#N/A,#N/A,FALSE,"Aging Summary";#N/A,#N/A,FALSE,"Ratio Analysis";#N/A,#N/A,FALSE,"Test 120 Day Accts";#N/A,#N/A,FALSE,"Tickmarks"}</definedName>
    <definedName name="tryryr" localSheetId="5" hidden="1">{#N/A,#N/A,FALSE,"Aging Summary";#N/A,#N/A,FALSE,"Ratio Analysis";#N/A,#N/A,FALSE,"Test 120 Day Accts";#N/A,#N/A,FALSE,"Tickmarks"}</definedName>
    <definedName name="tryryr" localSheetId="6" hidden="1">{#N/A,#N/A,FALSE,"Aging Summary";#N/A,#N/A,FALSE,"Ratio Analysis";#N/A,#N/A,FALSE,"Test 120 Day Accts";#N/A,#N/A,FALSE,"Tickmarks"}</definedName>
    <definedName name="tryryr" localSheetId="7" hidden="1">{#N/A,#N/A,FALSE,"Aging Summary";#N/A,#N/A,FALSE,"Ratio Analysis";#N/A,#N/A,FALSE,"Test 120 Day Accts";#N/A,#N/A,FALSE,"Tickmarks"}</definedName>
    <definedName name="tryryr" hidden="1">{#N/A,#N/A,FALSE,"Aging Summary";#N/A,#N/A,FALSE,"Ratio Analysis";#N/A,#N/A,FALSE,"Test 120 Day Accts";#N/A,#N/A,FALSE,"Tickmarks"}</definedName>
    <definedName name="trytryr" localSheetId="1" hidden="1">{#N/A,#N/A,FALSE,"Aging Summary";#N/A,#N/A,FALSE,"Ratio Analysis";#N/A,#N/A,FALSE,"Test 120 Day Accts";#N/A,#N/A,FALSE,"Tickmarks"}</definedName>
    <definedName name="trytryr" localSheetId="4" hidden="1">{#N/A,#N/A,FALSE,"Aging Summary";#N/A,#N/A,FALSE,"Ratio Analysis";#N/A,#N/A,FALSE,"Test 120 Day Accts";#N/A,#N/A,FALSE,"Tickmarks"}</definedName>
    <definedName name="trytryr" localSheetId="3" hidden="1">{#N/A,#N/A,FALSE,"Aging Summary";#N/A,#N/A,FALSE,"Ratio Analysis";#N/A,#N/A,FALSE,"Test 120 Day Accts";#N/A,#N/A,FALSE,"Tickmarks"}</definedName>
    <definedName name="trytryr" localSheetId="2" hidden="1">{#N/A,#N/A,FALSE,"Aging Summary";#N/A,#N/A,FALSE,"Ratio Analysis";#N/A,#N/A,FALSE,"Test 120 Day Accts";#N/A,#N/A,FALSE,"Tickmarks"}</definedName>
    <definedName name="trytryr" localSheetId="5" hidden="1">{#N/A,#N/A,FALSE,"Aging Summary";#N/A,#N/A,FALSE,"Ratio Analysis";#N/A,#N/A,FALSE,"Test 120 Day Accts";#N/A,#N/A,FALSE,"Tickmarks"}</definedName>
    <definedName name="trytryr" localSheetId="6" hidden="1">{#N/A,#N/A,FALSE,"Aging Summary";#N/A,#N/A,FALSE,"Ratio Analysis";#N/A,#N/A,FALSE,"Test 120 Day Accts";#N/A,#N/A,FALSE,"Tickmarks"}</definedName>
    <definedName name="trytryr" localSheetId="7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localSheetId="1" hidden="1">{#N/A,#N/A,FALSE,"Aging Summary";#N/A,#N/A,FALSE,"Ratio Analysis";#N/A,#N/A,FALSE,"Test 120 Day Accts";#N/A,#N/A,FALSE,"Tickmarks"}</definedName>
    <definedName name="tryytryy" localSheetId="4" hidden="1">{#N/A,#N/A,FALSE,"Aging Summary";#N/A,#N/A,FALSE,"Ratio Analysis";#N/A,#N/A,FALSE,"Test 120 Day Accts";#N/A,#N/A,FALSE,"Tickmarks"}</definedName>
    <definedName name="tryytryy" localSheetId="3" hidden="1">{#N/A,#N/A,FALSE,"Aging Summary";#N/A,#N/A,FALSE,"Ratio Analysis";#N/A,#N/A,FALSE,"Test 120 Day Accts";#N/A,#N/A,FALSE,"Tickmarks"}</definedName>
    <definedName name="tryytryy" localSheetId="2" hidden="1">{#N/A,#N/A,FALSE,"Aging Summary";#N/A,#N/A,FALSE,"Ratio Analysis";#N/A,#N/A,FALSE,"Test 120 Day Accts";#N/A,#N/A,FALSE,"Tickmarks"}</definedName>
    <definedName name="tryytryy" localSheetId="5" hidden="1">{#N/A,#N/A,FALSE,"Aging Summary";#N/A,#N/A,FALSE,"Ratio Analysis";#N/A,#N/A,FALSE,"Test 120 Day Accts";#N/A,#N/A,FALSE,"Tickmarks"}</definedName>
    <definedName name="tryytryy" localSheetId="6" hidden="1">{#N/A,#N/A,FALSE,"Aging Summary";#N/A,#N/A,FALSE,"Ratio Analysis";#N/A,#N/A,FALSE,"Test 120 Day Accts";#N/A,#N/A,FALSE,"Tickmarks"}</definedName>
    <definedName name="tryytryy" localSheetId="7" hidden="1">{#N/A,#N/A,FALSE,"Aging Summary";#N/A,#N/A,FALSE,"Ratio Analysis";#N/A,#N/A,FALSE,"Test 120 Day Accts";#N/A,#N/A,FALSE,"Tickmarks"}</definedName>
    <definedName name="tryytryy" hidden="1">{#N/A,#N/A,FALSE,"Aging Summary";#N/A,#N/A,FALSE,"Ratio Analysis";#N/A,#N/A,FALSE,"Test 120 Day Accts";#N/A,#N/A,FALSE,"Tickmarks"}</definedName>
    <definedName name="TT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localSheetId="1" hidden="1">{#N/A,#N/A,FALSE,"Aging Summary";#N/A,#N/A,FALSE,"Ratio Analysis";#N/A,#N/A,FALSE,"Test 120 Day Accts";#N/A,#N/A,FALSE,"Tickmarks"}</definedName>
    <definedName name="ttt" localSheetId="4" hidden="1">{#N/A,#N/A,FALSE,"Aging Summary";#N/A,#N/A,FALSE,"Ratio Analysis";#N/A,#N/A,FALSE,"Test 120 Day Accts";#N/A,#N/A,FALSE,"Tickmarks"}</definedName>
    <definedName name="ttt" localSheetId="3" hidden="1">{#N/A,#N/A,FALSE,"Aging Summary";#N/A,#N/A,FALSE,"Ratio Analysis";#N/A,#N/A,FALSE,"Test 120 Day Accts";#N/A,#N/A,FALSE,"Tickmarks"}</definedName>
    <definedName name="ttt" localSheetId="2" hidden="1">{#N/A,#N/A,FALSE,"Aging Summary";#N/A,#N/A,FALSE,"Ratio Analysis";#N/A,#N/A,FALSE,"Test 120 Day Accts";#N/A,#N/A,FALSE,"Tickmarks"}</definedName>
    <definedName name="ttt" localSheetId="5" hidden="1">{#N/A,#N/A,FALSE,"Aging Summary";#N/A,#N/A,FALSE,"Ratio Analysis";#N/A,#N/A,FALSE,"Test 120 Day Accts";#N/A,#N/A,FALSE,"Tickmarks"}</definedName>
    <definedName name="ttt" localSheetId="6" hidden="1">{#N/A,#N/A,FALSE,"Aging Summary";#N/A,#N/A,FALSE,"Ratio Analysis";#N/A,#N/A,FALSE,"Test 120 Day Accts";#N/A,#N/A,FALSE,"Tickmarks"}</definedName>
    <definedName name="ttt" localSheetId="7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localSheetId="1" hidden="1">{#N/A,#N/A,FALSE,"Aging Summary";#N/A,#N/A,FALSE,"Ratio Analysis";#N/A,#N/A,FALSE,"Test 120 Day Accts";#N/A,#N/A,FALSE,"Tickmarks"}</definedName>
    <definedName name="tuytu" localSheetId="4" hidden="1">{#N/A,#N/A,FALSE,"Aging Summary";#N/A,#N/A,FALSE,"Ratio Analysis";#N/A,#N/A,FALSE,"Test 120 Day Accts";#N/A,#N/A,FALSE,"Tickmarks"}</definedName>
    <definedName name="tuytu" localSheetId="3" hidden="1">{#N/A,#N/A,FALSE,"Aging Summary";#N/A,#N/A,FALSE,"Ratio Analysis";#N/A,#N/A,FALSE,"Test 120 Day Accts";#N/A,#N/A,FALSE,"Tickmarks"}</definedName>
    <definedName name="tuytu" localSheetId="2" hidden="1">{#N/A,#N/A,FALSE,"Aging Summary";#N/A,#N/A,FALSE,"Ratio Analysis";#N/A,#N/A,FALSE,"Test 120 Day Accts";#N/A,#N/A,FALSE,"Tickmarks"}</definedName>
    <definedName name="tuytu" localSheetId="5" hidden="1">{#N/A,#N/A,FALSE,"Aging Summary";#N/A,#N/A,FALSE,"Ratio Analysis";#N/A,#N/A,FALSE,"Test 120 Day Accts";#N/A,#N/A,FALSE,"Tickmarks"}</definedName>
    <definedName name="tuytu" localSheetId="6" hidden="1">{#N/A,#N/A,FALSE,"Aging Summary";#N/A,#N/A,FALSE,"Ratio Analysis";#N/A,#N/A,FALSE,"Test 120 Day Accts";#N/A,#N/A,FALSE,"Tickmarks"}</definedName>
    <definedName name="tuytu" localSheetId="7" hidden="1">{#N/A,#N/A,FALSE,"Aging Summary";#N/A,#N/A,FALSE,"Ratio Analysis";#N/A,#N/A,FALSE,"Test 120 Day Accts";#N/A,#N/A,FALSE,"Tickmarks"}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localSheetId="1" hidden="1">{#N/A,#N/A,FALSE,"Aging Summary";#N/A,#N/A,FALSE,"Ratio Analysis";#N/A,#N/A,FALSE,"Test 120 Day Accts";#N/A,#N/A,FALSE,"Tickmarks"}</definedName>
    <definedName name="tyty" localSheetId="4" hidden="1">{#N/A,#N/A,FALSE,"Aging Summary";#N/A,#N/A,FALSE,"Ratio Analysis";#N/A,#N/A,FALSE,"Test 120 Day Accts";#N/A,#N/A,FALSE,"Tickmarks"}</definedName>
    <definedName name="tyty" localSheetId="3" hidden="1">{#N/A,#N/A,FALSE,"Aging Summary";#N/A,#N/A,FALSE,"Ratio Analysis";#N/A,#N/A,FALSE,"Test 120 Day Accts";#N/A,#N/A,FALSE,"Tickmarks"}</definedName>
    <definedName name="tyty" localSheetId="2" hidden="1">{#N/A,#N/A,FALSE,"Aging Summary";#N/A,#N/A,FALSE,"Ratio Analysis";#N/A,#N/A,FALSE,"Test 120 Day Accts";#N/A,#N/A,FALSE,"Tickmarks"}</definedName>
    <definedName name="tyty" localSheetId="5" hidden="1">{#N/A,#N/A,FALSE,"Aging Summary";#N/A,#N/A,FALSE,"Ratio Analysis";#N/A,#N/A,FALSE,"Test 120 Day Accts";#N/A,#N/A,FALSE,"Tickmarks"}</definedName>
    <definedName name="tyty" localSheetId="6" hidden="1">{#N/A,#N/A,FALSE,"Aging Summary";#N/A,#N/A,FALSE,"Ratio Analysis";#N/A,#N/A,FALSE,"Test 120 Day Accts";#N/A,#N/A,FALSE,"Tickmarks"}</definedName>
    <definedName name="tyty" localSheetId="7" hidden="1">{#N/A,#N/A,FALSE,"Aging Summary";#N/A,#N/A,FALSE,"Ratio Analysis";#N/A,#N/A,FALSE,"Test 120 Day Accts";#N/A,#N/A,FALSE,"Tickmarks"}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localSheetId="1" hidden="1">{#N/A,#N/A,FALSE,"Aging Summary";#N/A,#N/A,FALSE,"Ratio Analysis";#N/A,#N/A,FALSE,"Test 120 Day Accts";#N/A,#N/A,FALSE,"Tickmarks"}</definedName>
    <definedName name="uu" localSheetId="4" hidden="1">{#N/A,#N/A,FALSE,"Aging Summary";#N/A,#N/A,FALSE,"Ratio Analysis";#N/A,#N/A,FALSE,"Test 120 Day Accts";#N/A,#N/A,FALSE,"Tickmarks"}</definedName>
    <definedName name="uu" localSheetId="3" hidden="1">{#N/A,#N/A,FALSE,"Aging Summary";#N/A,#N/A,FALSE,"Ratio Analysis";#N/A,#N/A,FALSE,"Test 120 Day Accts";#N/A,#N/A,FALSE,"Tickmarks"}</definedName>
    <definedName name="uu" localSheetId="2" hidden="1">{#N/A,#N/A,FALSE,"Aging Summary";#N/A,#N/A,FALSE,"Ratio Analysis";#N/A,#N/A,FALSE,"Test 120 Day Accts";#N/A,#N/A,FALSE,"Tickmarks"}</definedName>
    <definedName name="uu" localSheetId="5" hidden="1">{#N/A,#N/A,FALSE,"Aging Summary";#N/A,#N/A,FALSE,"Ratio Analysis";#N/A,#N/A,FALSE,"Test 120 Day Accts";#N/A,#N/A,FALSE,"Tickmarks"}</definedName>
    <definedName name="uu" localSheetId="6" hidden="1">{#N/A,#N/A,FALSE,"Aging Summary";#N/A,#N/A,FALSE,"Ratio Analysis";#N/A,#N/A,FALSE,"Test 120 Day Accts";#N/A,#N/A,FALSE,"Tickmarks"}</definedName>
    <definedName name="uu" localSheetId="7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localSheetId="1" hidden="1">{#N/A,#N/A,FALSE,"Aging Summary";#N/A,#N/A,FALSE,"Ratio Analysis";#N/A,#N/A,FALSE,"Test 120 Day Accts";#N/A,#N/A,FALSE,"Tickmarks"}</definedName>
    <definedName name="uuuu" localSheetId="4" hidden="1">{#N/A,#N/A,FALSE,"Aging Summary";#N/A,#N/A,FALSE,"Ratio Analysis";#N/A,#N/A,FALSE,"Test 120 Day Accts";#N/A,#N/A,FALSE,"Tickmarks"}</definedName>
    <definedName name="uuuu" localSheetId="3" hidden="1">{#N/A,#N/A,FALSE,"Aging Summary";#N/A,#N/A,FALSE,"Ratio Analysis";#N/A,#N/A,FALSE,"Test 120 Day Accts";#N/A,#N/A,FALSE,"Tickmarks"}</definedName>
    <definedName name="uuuu" localSheetId="2" hidden="1">{#N/A,#N/A,FALSE,"Aging Summary";#N/A,#N/A,FALSE,"Ratio Analysis";#N/A,#N/A,FALSE,"Test 120 Day Accts";#N/A,#N/A,FALSE,"Tickmarks"}</definedName>
    <definedName name="uuuu" localSheetId="5" hidden="1">{#N/A,#N/A,FALSE,"Aging Summary";#N/A,#N/A,FALSE,"Ratio Analysis";#N/A,#N/A,FALSE,"Test 120 Day Accts";#N/A,#N/A,FALSE,"Tickmarks"}</definedName>
    <definedName name="uuuu" localSheetId="6" hidden="1">{#N/A,#N/A,FALSE,"Aging Summary";#N/A,#N/A,FALSE,"Ratio Analysis";#N/A,#N/A,FALSE,"Test 120 Day Accts";#N/A,#N/A,FALSE,"Tickmarks"}</definedName>
    <definedName name="uuuu" localSheetId="7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localSheetId="1" hidden="1">{#N/A,#N/A,FALSE,"Aging Summary";#N/A,#N/A,FALSE,"Ratio Analysis";#N/A,#N/A,FALSE,"Test 120 Day Accts";#N/A,#N/A,FALSE,"Tickmarks"}</definedName>
    <definedName name="v" localSheetId="4" hidden="1">{#N/A,#N/A,FALSE,"Aging Summary";#N/A,#N/A,FALSE,"Ratio Analysis";#N/A,#N/A,FALSE,"Test 120 Day Accts";#N/A,#N/A,FALSE,"Tickmarks"}</definedName>
    <definedName name="v" localSheetId="3" hidden="1">{#N/A,#N/A,FALSE,"Aging Summary";#N/A,#N/A,FALSE,"Ratio Analysis";#N/A,#N/A,FALSE,"Test 120 Day Accts";#N/A,#N/A,FALSE,"Tickmarks"}</definedName>
    <definedName name="v" localSheetId="2" hidden="1">{#N/A,#N/A,FALSE,"Aging Summary";#N/A,#N/A,FALSE,"Ratio Analysis";#N/A,#N/A,FALSE,"Test 120 Day Accts";#N/A,#N/A,FALSE,"Tickmarks"}</definedName>
    <definedName name="v" localSheetId="5" hidden="1">{#N/A,#N/A,FALSE,"Aging Summary";#N/A,#N/A,FALSE,"Ratio Analysis";#N/A,#N/A,FALSE,"Test 120 Day Accts";#N/A,#N/A,FALSE,"Tickmarks"}</definedName>
    <definedName name="v" localSheetId="6" hidden="1">{#N/A,#N/A,FALSE,"Aging Summary";#N/A,#N/A,FALSE,"Ratio Analysis";#N/A,#N/A,FALSE,"Test 120 Day Accts";#N/A,#N/A,FALSE,"Tickmarks"}</definedName>
    <definedName name="v" localSheetId="7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1" hidden="1">{#N/A,#N/A,FALSE,"Aging Summary";#N/A,#N/A,FALSE,"Ratio Analysis";#N/A,#N/A,FALSE,"Test 120 Day Accts";#N/A,#N/A,FALSE,"Tickmarks"}</definedName>
    <definedName name="vbbbbbbbbb" localSheetId="4" hidden="1">{#N/A,#N/A,FALSE,"Aging Summary";#N/A,#N/A,FALSE,"Ratio Analysis";#N/A,#N/A,FALSE,"Test 120 Day Accts";#N/A,#N/A,FALSE,"Tickmarks"}</definedName>
    <definedName name="vbbbbbbbbb" localSheetId="3" hidden="1">{#N/A,#N/A,FALSE,"Aging Summary";#N/A,#N/A,FALSE,"Ratio Analysis";#N/A,#N/A,FALSE,"Test 120 Day Accts";#N/A,#N/A,FALSE,"Tickmarks"}</definedName>
    <definedName name="vbbbbbbbbb" localSheetId="2" hidden="1">{#N/A,#N/A,FALSE,"Aging Summary";#N/A,#N/A,FALSE,"Ratio Analysis";#N/A,#N/A,FALSE,"Test 120 Day Accts";#N/A,#N/A,FALSE,"Tickmarks"}</definedName>
    <definedName name="vbbbbbbbbb" localSheetId="5" hidden="1">{#N/A,#N/A,FALSE,"Aging Summary";#N/A,#N/A,FALSE,"Ratio Analysis";#N/A,#N/A,FALSE,"Test 120 Day Accts";#N/A,#N/A,FALSE,"Tickmarks"}</definedName>
    <definedName name="vbbbbbbbbb" localSheetId="6" hidden="1">{#N/A,#N/A,FALSE,"Aging Summary";#N/A,#N/A,FALSE,"Ratio Analysis";#N/A,#N/A,FALSE,"Test 120 Day Accts";#N/A,#N/A,FALSE,"Tickmarks"}</definedName>
    <definedName name="vbbbbbbbbb" localSheetId="7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localSheetId="1" hidden="1">{#N/A,#N/A,FALSE,"Aging Summary";#N/A,#N/A,FALSE,"Ratio Analysis";#N/A,#N/A,FALSE,"Test 120 Day Accts";#N/A,#N/A,FALSE,"Tickmarks"}</definedName>
    <definedName name="vcbvcbvcbc" localSheetId="4" hidden="1">{#N/A,#N/A,FALSE,"Aging Summary";#N/A,#N/A,FALSE,"Ratio Analysis";#N/A,#N/A,FALSE,"Test 120 Day Accts";#N/A,#N/A,FALSE,"Tickmarks"}</definedName>
    <definedName name="vcbvcbvcbc" localSheetId="3" hidden="1">{#N/A,#N/A,FALSE,"Aging Summary";#N/A,#N/A,FALSE,"Ratio Analysis";#N/A,#N/A,FALSE,"Test 120 Day Accts";#N/A,#N/A,FALSE,"Tickmarks"}</definedName>
    <definedName name="vcbvcbvcbc" localSheetId="2" hidden="1">{#N/A,#N/A,FALSE,"Aging Summary";#N/A,#N/A,FALSE,"Ratio Analysis";#N/A,#N/A,FALSE,"Test 120 Day Accts";#N/A,#N/A,FALSE,"Tickmarks"}</definedName>
    <definedName name="vcbvcbvcbc" localSheetId="5" hidden="1">{#N/A,#N/A,FALSE,"Aging Summary";#N/A,#N/A,FALSE,"Ratio Analysis";#N/A,#N/A,FALSE,"Test 120 Day Accts";#N/A,#N/A,FALSE,"Tickmarks"}</definedName>
    <definedName name="vcbvcbvcbc" localSheetId="6" hidden="1">{#N/A,#N/A,FALSE,"Aging Summary";#N/A,#N/A,FALSE,"Ratio Analysis";#N/A,#N/A,FALSE,"Test 120 Day Accts";#N/A,#N/A,FALSE,"Tickmarks"}</definedName>
    <definedName name="vcbvcbvcbc" localSheetId="7" hidden="1">{#N/A,#N/A,FALSE,"Aging Summary";#N/A,#N/A,FALSE,"Ratio Analysis";#N/A,#N/A,FALSE,"Test 120 Day Accts";#N/A,#N/A,FALSE,"Tickmarks"}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localSheetId="1" hidden="1">{#N/A,#N/A,FALSE,"Aging Summary";#N/A,#N/A,FALSE,"Ratio Analysis";#N/A,#N/A,FALSE,"Test 120 Day Accts";#N/A,#N/A,FALSE,"Tickmarks"}</definedName>
    <definedName name="w" localSheetId="4" hidden="1">{#N/A,#N/A,FALSE,"Aging Summary";#N/A,#N/A,FALSE,"Ratio Analysis";#N/A,#N/A,FALSE,"Test 120 Day Accts";#N/A,#N/A,FALSE,"Tickmarks"}</definedName>
    <definedName name="w" localSheetId="3" hidden="1">{#N/A,#N/A,FALSE,"Aging Summary";#N/A,#N/A,FALSE,"Ratio Analysis";#N/A,#N/A,FALSE,"Test 120 Day Accts";#N/A,#N/A,FALSE,"Tickmarks"}</definedName>
    <definedName name="w" localSheetId="2" hidden="1">{#N/A,#N/A,FALSE,"Aging Summary";#N/A,#N/A,FALSE,"Ratio Analysis";#N/A,#N/A,FALSE,"Test 120 Day Accts";#N/A,#N/A,FALSE,"Tickmarks"}</definedName>
    <definedName name="w" localSheetId="5" hidden="1">{#N/A,#N/A,FALSE,"Aging Summary";#N/A,#N/A,FALSE,"Ratio Analysis";#N/A,#N/A,FALSE,"Test 120 Day Accts";#N/A,#N/A,FALSE,"Tickmarks"}</definedName>
    <definedName name="w" localSheetId="6" hidden="1">{#N/A,#N/A,FALSE,"Aging Summary";#N/A,#N/A,FALSE,"Ratio Analysis";#N/A,#N/A,FALSE,"Test 120 Day Accts";#N/A,#N/A,FALSE,"Tickmarks"}</definedName>
    <definedName name="w" localSheetId="7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errr" localSheetId="1" hidden="1">{#N/A,#N/A,FALSE,"Aging Summary";#N/A,#N/A,FALSE,"Ratio Analysis";#N/A,#N/A,FALSE,"Test 120 Day Accts";#N/A,#N/A,FALSE,"Tickmarks"}</definedName>
    <definedName name="werrr" localSheetId="4" hidden="1">{#N/A,#N/A,FALSE,"Aging Summary";#N/A,#N/A,FALSE,"Ratio Analysis";#N/A,#N/A,FALSE,"Test 120 Day Accts";#N/A,#N/A,FALSE,"Tickmarks"}</definedName>
    <definedName name="werrr" localSheetId="3" hidden="1">{#N/A,#N/A,FALSE,"Aging Summary";#N/A,#N/A,FALSE,"Ratio Analysis";#N/A,#N/A,FALSE,"Test 120 Day Accts";#N/A,#N/A,FALSE,"Tickmarks"}</definedName>
    <definedName name="werrr" localSheetId="2" hidden="1">{#N/A,#N/A,FALSE,"Aging Summary";#N/A,#N/A,FALSE,"Ratio Analysis";#N/A,#N/A,FALSE,"Test 120 Day Accts";#N/A,#N/A,FALSE,"Tickmarks"}</definedName>
    <definedName name="werrr" localSheetId="5" hidden="1">{#N/A,#N/A,FALSE,"Aging Summary";#N/A,#N/A,FALSE,"Ratio Analysis";#N/A,#N/A,FALSE,"Test 120 Day Accts";#N/A,#N/A,FALSE,"Tickmarks"}</definedName>
    <definedName name="werrr" localSheetId="6" hidden="1">{#N/A,#N/A,FALSE,"Aging Summary";#N/A,#N/A,FALSE,"Ratio Analysis";#N/A,#N/A,FALSE,"Test 120 Day Accts";#N/A,#N/A,FALSE,"Tickmarks"}</definedName>
    <definedName name="werrr" localSheetId="7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localSheetId="2" hidden="1">{"year1",#N/A,FALSE,"compare";"year2",#N/A,FALSE,"compare";"year3",#N/A,FALSE,"compare";"year4",#N/A,FALSE,"compare";"year5",#N/A,FALSE,"compare"}</definedName>
    <definedName name="wrn.compare5yrs." localSheetId="5" hidden="1">{"year1",#N/A,FALSE,"compare";"year2",#N/A,FALSE,"compare";"year3",#N/A,FALSE,"compare";"year4",#N/A,FALSE,"compare";"year5",#N/A,FALSE,"compare"}</definedName>
    <definedName name="wrn.compare5yrs." localSheetId="6" hidden="1">{"year1",#N/A,FALSE,"compare";"year2",#N/A,FALSE,"compare";"year3",#N/A,FALSE,"compare";"year4",#N/A,FALSE,"compare";"year5",#N/A,FALSE,"compare"}</definedName>
    <definedName name="wrn.compare5yrs." localSheetId="7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1" hidden="1">{"datatable",#N/A,FALSE,"Cust.Adds_Volumes"}</definedName>
    <definedName name="wrn.custadds_volumes." localSheetId="4" hidden="1">{"datatable",#N/A,FALSE,"Cust.Adds_Volumes"}</definedName>
    <definedName name="wrn.custadds_volumes." localSheetId="3" hidden="1">{"datatable",#N/A,FALSE,"Cust.Adds_Volumes"}</definedName>
    <definedName name="wrn.custadds_volumes." localSheetId="2" hidden="1">{"datatable",#N/A,FALSE,"Cust.Adds_Volumes"}</definedName>
    <definedName name="wrn.custadds_volumes." localSheetId="5" hidden="1">{"datatable",#N/A,FALSE,"Cust.Adds_Volumes"}</definedName>
    <definedName name="wrn.custadds_volumes." localSheetId="6" hidden="1">{"datatable",#N/A,FALSE,"Cust.Adds_Volumes"}</definedName>
    <definedName name="wrn.custadds_volumes." localSheetId="7" hidden="1">{"datatable",#N/A,FALSE,"Cust.Adds_Volumes"}</definedName>
    <definedName name="wrn.custadds_volumes." hidden="1">{"datatable",#N/A,FALSE,"Cust.Adds_Volumes"}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1" hidden="1">{"income",#N/A,FALSE,"income_statement"}</definedName>
    <definedName name="wrn.income." localSheetId="4" hidden="1">{"income",#N/A,FALSE,"income_statement"}</definedName>
    <definedName name="wrn.income." localSheetId="3" hidden="1">{"income",#N/A,FALSE,"income_statement"}</definedName>
    <definedName name="wrn.income." localSheetId="2" hidden="1">{"income",#N/A,FALSE,"income_statement"}</definedName>
    <definedName name="wrn.income." localSheetId="5" hidden="1">{"income",#N/A,FALSE,"income_statement"}</definedName>
    <definedName name="wrn.income." localSheetId="6" hidden="1">{"income",#N/A,FALSE,"income_statement"}</definedName>
    <definedName name="wrn.income." localSheetId="7" hidden="1">{"income",#N/A,FALSE,"income_statement"}</definedName>
    <definedName name="wrn.income." hidden="1">{"income",#N/A,FALSE,"income_statement"}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localSheetId="2" hidden="1">{"OM_data",#N/A,FALSE,"O&amp;M Data Table";"OM_regulatory_adjustments",#N/A,FALSE,"O&amp;M Data Table";"OM_select_data",#N/A,FALSE,"O&amp;M Data Table"}</definedName>
    <definedName name="wrn.OMreport." localSheetId="5" hidden="1">{"OM_data",#N/A,FALSE,"O&amp;M Data Table";"OM_regulatory_adjustments",#N/A,FALSE,"O&amp;M Data Table";"OM_select_data",#N/A,FALSE,"O&amp;M Data Table"}</definedName>
    <definedName name="wrn.OMreport." localSheetId="6" hidden="1">{"OM_data",#N/A,FALSE,"O&amp;M Data Table";"OM_regulatory_adjustments",#N/A,FALSE,"O&amp;M Data Table";"OM_select_data",#N/A,FALSE,"O&amp;M Data Table"}</definedName>
    <definedName name="wrn.OMreport." localSheetId="7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localSheetId="1" hidden="1">{#N/A,#N/A,FALSE,"Aging Summary";#N/A,#N/A,FALSE,"Ratio Analysis";#N/A,#N/A,FALSE,"Test 120 Day Accts";#N/A,#N/A,FALSE,"Tickmarks"}</definedName>
    <definedName name="xzcxzcxzc" localSheetId="4" hidden="1">{#N/A,#N/A,FALSE,"Aging Summary";#N/A,#N/A,FALSE,"Ratio Analysis";#N/A,#N/A,FALSE,"Test 120 Day Accts";#N/A,#N/A,FALSE,"Tickmarks"}</definedName>
    <definedName name="xzcxzcxzc" localSheetId="3" hidden="1">{#N/A,#N/A,FALSE,"Aging Summary";#N/A,#N/A,FALSE,"Ratio Analysis";#N/A,#N/A,FALSE,"Test 120 Day Accts";#N/A,#N/A,FALSE,"Tickmarks"}</definedName>
    <definedName name="xzcxzcxzc" localSheetId="2" hidden="1">{#N/A,#N/A,FALSE,"Aging Summary";#N/A,#N/A,FALSE,"Ratio Analysis";#N/A,#N/A,FALSE,"Test 120 Day Accts";#N/A,#N/A,FALSE,"Tickmarks"}</definedName>
    <definedName name="xzcxzcxzc" localSheetId="5" hidden="1">{#N/A,#N/A,FALSE,"Aging Summary";#N/A,#N/A,FALSE,"Ratio Analysis";#N/A,#N/A,FALSE,"Test 120 Day Accts";#N/A,#N/A,FALSE,"Tickmarks"}</definedName>
    <definedName name="xzcxzcxzc" localSheetId="6" hidden="1">{#N/A,#N/A,FALSE,"Aging Summary";#N/A,#N/A,FALSE,"Ratio Analysis";#N/A,#N/A,FALSE,"Test 120 Day Accts";#N/A,#N/A,FALSE,"Tickmarks"}</definedName>
    <definedName name="xzcxzcxzc" localSheetId="7" hidden="1">{#N/A,#N/A,FALSE,"Aging Summary";#N/A,#N/A,FALSE,"Ratio Analysis";#N/A,#N/A,FALSE,"Test 120 Day Accts";#N/A,#N/A,FALSE,"Tickmarks"}</definedName>
    <definedName name="xzcxzcxzc" hidden="1">{#N/A,#N/A,FALSE,"Aging Summary";#N/A,#N/A,FALSE,"Ratio Analysis";#N/A,#N/A,FALSE,"Test 120 Day Accts";#N/A,#N/A,FALSE,"Tickmarks"}</definedName>
    <definedName name="xzcxzcxzcxxz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localSheetId="1" hidden="1">{#N/A,#N/A,FALSE,"Aging Summary";#N/A,#N/A,FALSE,"Ratio Analysis";#N/A,#N/A,FALSE,"Test 120 Day Accts";#N/A,#N/A,FALSE,"Tickmarks"}</definedName>
    <definedName name="ytrytry" localSheetId="4" hidden="1">{#N/A,#N/A,FALSE,"Aging Summary";#N/A,#N/A,FALSE,"Ratio Analysis";#N/A,#N/A,FALSE,"Test 120 Day Accts";#N/A,#N/A,FALSE,"Tickmarks"}</definedName>
    <definedName name="ytrytry" localSheetId="3" hidden="1">{#N/A,#N/A,FALSE,"Aging Summary";#N/A,#N/A,FALSE,"Ratio Analysis";#N/A,#N/A,FALSE,"Test 120 Day Accts";#N/A,#N/A,FALSE,"Tickmarks"}</definedName>
    <definedName name="ytrytry" localSheetId="2" hidden="1">{#N/A,#N/A,FALSE,"Aging Summary";#N/A,#N/A,FALSE,"Ratio Analysis";#N/A,#N/A,FALSE,"Test 120 Day Accts";#N/A,#N/A,FALSE,"Tickmarks"}</definedName>
    <definedName name="ytrytry" localSheetId="5" hidden="1">{#N/A,#N/A,FALSE,"Aging Summary";#N/A,#N/A,FALSE,"Ratio Analysis";#N/A,#N/A,FALSE,"Test 120 Day Accts";#N/A,#N/A,FALSE,"Tickmarks"}</definedName>
    <definedName name="ytrytry" localSheetId="6" hidden="1">{#N/A,#N/A,FALSE,"Aging Summary";#N/A,#N/A,FALSE,"Ratio Analysis";#N/A,#N/A,FALSE,"Test 120 Day Accts";#N/A,#N/A,FALSE,"Tickmarks"}</definedName>
    <definedName name="ytrytry" localSheetId="7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tuytut" localSheetId="1" hidden="1">{#N/A,#N/A,FALSE,"Aging Summary";#N/A,#N/A,FALSE,"Ratio Analysis";#N/A,#N/A,FALSE,"Test 120 Day Accts";#N/A,#N/A,FALSE,"Tickmarks"}</definedName>
    <definedName name="ytuytut" localSheetId="4" hidden="1">{#N/A,#N/A,FALSE,"Aging Summary";#N/A,#N/A,FALSE,"Ratio Analysis";#N/A,#N/A,FALSE,"Test 120 Day Accts";#N/A,#N/A,FALSE,"Tickmarks"}</definedName>
    <definedName name="ytuytut" localSheetId="3" hidden="1">{#N/A,#N/A,FALSE,"Aging Summary";#N/A,#N/A,FALSE,"Ratio Analysis";#N/A,#N/A,FALSE,"Test 120 Day Accts";#N/A,#N/A,FALSE,"Tickmarks"}</definedName>
    <definedName name="ytuytut" localSheetId="2" hidden="1">{#N/A,#N/A,FALSE,"Aging Summary";#N/A,#N/A,FALSE,"Ratio Analysis";#N/A,#N/A,FALSE,"Test 120 Day Accts";#N/A,#N/A,FALSE,"Tickmarks"}</definedName>
    <definedName name="ytuytut" localSheetId="5" hidden="1">{#N/A,#N/A,FALSE,"Aging Summary";#N/A,#N/A,FALSE,"Ratio Analysis";#N/A,#N/A,FALSE,"Test 120 Day Accts";#N/A,#N/A,FALSE,"Tickmarks"}</definedName>
    <definedName name="ytuytut" localSheetId="6" hidden="1">{#N/A,#N/A,FALSE,"Aging Summary";#N/A,#N/A,FALSE,"Ratio Analysis";#N/A,#N/A,FALSE,"Test 120 Day Accts";#N/A,#N/A,FALSE,"Tickmarks"}</definedName>
    <definedName name="ytuytut" localSheetId="7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localSheetId="1" hidden="1">{"OM_data",#N/A,FALSE,"O&amp;M Data Table";"OM_regulatory_adjustments",#N/A,FALSE,"O&amp;M Data Table";"OM_select_data",#N/A,FALSE,"O&amp;M Data Table"}</definedName>
    <definedName name="ytuytutyu" localSheetId="4" hidden="1">{"OM_data",#N/A,FALSE,"O&amp;M Data Table";"OM_regulatory_adjustments",#N/A,FALSE,"O&amp;M Data Table";"OM_select_data",#N/A,FALSE,"O&amp;M Data Table"}</definedName>
    <definedName name="ytuytutyu" localSheetId="3" hidden="1">{"OM_data",#N/A,FALSE,"O&amp;M Data Table";"OM_regulatory_adjustments",#N/A,FALSE,"O&amp;M Data Table";"OM_select_data",#N/A,FALSE,"O&amp;M Data Table"}</definedName>
    <definedName name="ytuytutyu" localSheetId="2" hidden="1">{"OM_data",#N/A,FALSE,"O&amp;M Data Table";"OM_regulatory_adjustments",#N/A,FALSE,"O&amp;M Data Table";"OM_select_data",#N/A,FALSE,"O&amp;M Data Table"}</definedName>
    <definedName name="ytuytutyu" localSheetId="5" hidden="1">{"OM_data",#N/A,FALSE,"O&amp;M Data Table";"OM_regulatory_adjustments",#N/A,FALSE,"O&amp;M Data Table";"OM_select_data",#N/A,FALSE,"O&amp;M Data Table"}</definedName>
    <definedName name="ytuytutyu" localSheetId="6" hidden="1">{"OM_data",#N/A,FALSE,"O&amp;M Data Table";"OM_regulatory_adjustments",#N/A,FALSE,"O&amp;M Data Table";"OM_select_data",#N/A,FALSE,"O&amp;M Data Table"}</definedName>
    <definedName name="ytuytutyu" localSheetId="7" hidden="1">{"OM_data",#N/A,FALSE,"O&amp;M Data Table";"OM_regulatory_adjustments",#N/A,FALSE,"O&amp;M Data Table";"OM_select_data",#N/A,FALSE,"O&amp;M Data Table"}</definedName>
    <definedName name="ytuytutyu" hidden="1">{"OM_data",#N/A,FALSE,"O&amp;M Data Table";"OM_regulatory_adjustments",#N/A,FALSE,"O&amp;M Data Table";"OM_select_data",#N/A,FALSE,"O&amp;M Data Table"}</definedName>
    <definedName name="ytuytuyt" localSheetId="1" hidden="1">{#N/A,#N/A,FALSE,"Aging Summary";#N/A,#N/A,FALSE,"Ratio Analysis";#N/A,#N/A,FALSE,"Test 120 Day Accts";#N/A,#N/A,FALSE,"Tickmarks"}</definedName>
    <definedName name="ytuytuyt" localSheetId="4" hidden="1">{#N/A,#N/A,FALSE,"Aging Summary";#N/A,#N/A,FALSE,"Ratio Analysis";#N/A,#N/A,FALSE,"Test 120 Day Accts";#N/A,#N/A,FALSE,"Tickmarks"}</definedName>
    <definedName name="ytuytuyt" localSheetId="3" hidden="1">{#N/A,#N/A,FALSE,"Aging Summary";#N/A,#N/A,FALSE,"Ratio Analysis";#N/A,#N/A,FALSE,"Test 120 Day Accts";#N/A,#N/A,FALSE,"Tickmarks"}</definedName>
    <definedName name="ytuytuyt" localSheetId="2" hidden="1">{#N/A,#N/A,FALSE,"Aging Summary";#N/A,#N/A,FALSE,"Ratio Analysis";#N/A,#N/A,FALSE,"Test 120 Day Accts";#N/A,#N/A,FALSE,"Tickmarks"}</definedName>
    <definedName name="ytuytuyt" localSheetId="5" hidden="1">{#N/A,#N/A,FALSE,"Aging Summary";#N/A,#N/A,FALSE,"Ratio Analysis";#N/A,#N/A,FALSE,"Test 120 Day Accts";#N/A,#N/A,FALSE,"Tickmarks"}</definedName>
    <definedName name="ytuytuyt" localSheetId="6" hidden="1">{#N/A,#N/A,FALSE,"Aging Summary";#N/A,#N/A,FALSE,"Ratio Analysis";#N/A,#N/A,FALSE,"Test 120 Day Accts";#N/A,#N/A,FALSE,"Tickmarks"}</definedName>
    <definedName name="ytuytuyt" localSheetId="7" hidden="1">{#N/A,#N/A,FALSE,"Aging Summary";#N/A,#N/A,FALSE,"Ratio Analysis";#N/A,#N/A,FALSE,"Test 120 Day Accts";#N/A,#N/A,FALSE,"Tickmarks"}</definedName>
    <definedName name="ytuytuyt" hidden="1">{#N/A,#N/A,FALSE,"Aging Summary";#N/A,#N/A,FALSE,"Ratio Analysis";#N/A,#N/A,FALSE,"Test 120 Day Accts";#N/A,#N/A,FALSE,"Tickmarks"}</definedName>
    <definedName name="yuiuiu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localSheetId="1" hidden="1">{#N/A,#N/A,FALSE,"Aging Summary";#N/A,#N/A,FALSE,"Ratio Analysis";#N/A,#N/A,FALSE,"Test 120 Day Accts";#N/A,#N/A,FALSE,"Tickmarks"}</definedName>
    <definedName name="yuiyuiuyi" localSheetId="4" hidden="1">{#N/A,#N/A,FALSE,"Aging Summary";#N/A,#N/A,FALSE,"Ratio Analysis";#N/A,#N/A,FALSE,"Test 120 Day Accts";#N/A,#N/A,FALSE,"Tickmarks"}</definedName>
    <definedName name="yuiyuiuyi" localSheetId="3" hidden="1">{#N/A,#N/A,FALSE,"Aging Summary";#N/A,#N/A,FALSE,"Ratio Analysis";#N/A,#N/A,FALSE,"Test 120 Day Accts";#N/A,#N/A,FALSE,"Tickmarks"}</definedName>
    <definedName name="yuiyuiuyi" localSheetId="2" hidden="1">{#N/A,#N/A,FALSE,"Aging Summary";#N/A,#N/A,FALSE,"Ratio Analysis";#N/A,#N/A,FALSE,"Test 120 Day Accts";#N/A,#N/A,FALSE,"Tickmarks"}</definedName>
    <definedName name="yuiyuiuyi" localSheetId="5" hidden="1">{#N/A,#N/A,FALSE,"Aging Summary";#N/A,#N/A,FALSE,"Ratio Analysis";#N/A,#N/A,FALSE,"Test 120 Day Accts";#N/A,#N/A,FALSE,"Tickmarks"}</definedName>
    <definedName name="yuiyuiuyi" localSheetId="6" hidden="1">{#N/A,#N/A,FALSE,"Aging Summary";#N/A,#N/A,FALSE,"Ratio Analysis";#N/A,#N/A,FALSE,"Test 120 Day Accts";#N/A,#N/A,FALSE,"Tickmarks"}</definedName>
    <definedName name="yuiyuiuyi" localSheetId="7" hidden="1">{#N/A,#N/A,FALSE,"Aging Summary";#N/A,#N/A,FALSE,"Ratio Analysis";#N/A,#N/A,FALSE,"Test 120 Day Accts";#N/A,#N/A,FALSE,"Tickmarks"}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localSheetId="1" hidden="1">{#N/A,#N/A,FALSE,"Aging Summary";#N/A,#N/A,FALSE,"Ratio Analysis";#N/A,#N/A,FALSE,"Test 120 Day Accts";#N/A,#N/A,FALSE,"Tickmarks"}</definedName>
    <definedName name="yuiyuiyu" localSheetId="4" hidden="1">{#N/A,#N/A,FALSE,"Aging Summary";#N/A,#N/A,FALSE,"Ratio Analysis";#N/A,#N/A,FALSE,"Test 120 Day Accts";#N/A,#N/A,FALSE,"Tickmarks"}</definedName>
    <definedName name="yuiyuiyu" localSheetId="3" hidden="1">{#N/A,#N/A,FALSE,"Aging Summary";#N/A,#N/A,FALSE,"Ratio Analysis";#N/A,#N/A,FALSE,"Test 120 Day Accts";#N/A,#N/A,FALSE,"Tickmarks"}</definedName>
    <definedName name="yuiyuiyu" localSheetId="2" hidden="1">{#N/A,#N/A,FALSE,"Aging Summary";#N/A,#N/A,FALSE,"Ratio Analysis";#N/A,#N/A,FALSE,"Test 120 Day Accts";#N/A,#N/A,FALSE,"Tickmarks"}</definedName>
    <definedName name="yuiyuiyu" localSheetId="5" hidden="1">{#N/A,#N/A,FALSE,"Aging Summary";#N/A,#N/A,FALSE,"Ratio Analysis";#N/A,#N/A,FALSE,"Test 120 Day Accts";#N/A,#N/A,FALSE,"Tickmarks"}</definedName>
    <definedName name="yuiyuiyu" localSheetId="6" hidden="1">{#N/A,#N/A,FALSE,"Aging Summary";#N/A,#N/A,FALSE,"Ratio Analysis";#N/A,#N/A,FALSE,"Test 120 Day Accts";#N/A,#N/A,FALSE,"Tickmarks"}</definedName>
    <definedName name="yuiyuiyu" localSheetId="7" hidden="1">{#N/A,#N/A,FALSE,"Aging Summary";#N/A,#N/A,FALSE,"Ratio Analysis";#N/A,#N/A,FALSE,"Test 120 Day Accts";#N/A,#N/A,FALSE,"Tickmarks"}</definedName>
    <definedName name="yuiyuiyu" hidden="1">{#N/A,#N/A,FALSE,"Aging Summary";#N/A,#N/A,FALSE,"Ratio Analysis";#N/A,#N/A,FALSE,"Test 120 Day Accts";#N/A,#N/A,FALSE,"Tickmarks"}</definedName>
    <definedName name="yututu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localSheetId="1" hidden="1">{#N/A,#N/A,FALSE,"Aging Summary";#N/A,#N/A,FALSE,"Ratio Analysis";#N/A,#N/A,FALSE,"Test 120 Day Accts";#N/A,#N/A,FALSE,"Tickmarks"}</definedName>
    <definedName name="yuuyi" localSheetId="4" hidden="1">{#N/A,#N/A,FALSE,"Aging Summary";#N/A,#N/A,FALSE,"Ratio Analysis";#N/A,#N/A,FALSE,"Test 120 Day Accts";#N/A,#N/A,FALSE,"Tickmarks"}</definedName>
    <definedName name="yuuyi" localSheetId="3" hidden="1">{#N/A,#N/A,FALSE,"Aging Summary";#N/A,#N/A,FALSE,"Ratio Analysis";#N/A,#N/A,FALSE,"Test 120 Day Accts";#N/A,#N/A,FALSE,"Tickmarks"}</definedName>
    <definedName name="yuuyi" localSheetId="2" hidden="1">{#N/A,#N/A,FALSE,"Aging Summary";#N/A,#N/A,FALSE,"Ratio Analysis";#N/A,#N/A,FALSE,"Test 120 Day Accts";#N/A,#N/A,FALSE,"Tickmarks"}</definedName>
    <definedName name="yuuyi" localSheetId="5" hidden="1">{#N/A,#N/A,FALSE,"Aging Summary";#N/A,#N/A,FALSE,"Ratio Analysis";#N/A,#N/A,FALSE,"Test 120 Day Accts";#N/A,#N/A,FALSE,"Tickmarks"}</definedName>
    <definedName name="yuuyi" localSheetId="6" hidden="1">{#N/A,#N/A,FALSE,"Aging Summary";#N/A,#N/A,FALSE,"Ratio Analysis";#N/A,#N/A,FALSE,"Test 120 Day Accts";#N/A,#N/A,FALSE,"Tickmarks"}</definedName>
    <definedName name="yuuyi" localSheetId="7" hidden="1">{#N/A,#N/A,FALSE,"Aging Summary";#N/A,#N/A,FALSE,"Ratio Analysis";#N/A,#N/A,FALSE,"Test 120 Day Accts";#N/A,#N/A,FALSE,"Tickmarks"}</definedName>
    <definedName name="yuuyi" hidden="1">{#N/A,#N/A,FALSE,"Aging Summary";#N/A,#N/A,FALSE,"Ratio Analysis";#N/A,#N/A,FALSE,"Test 120 Day Accts";#N/A,#N/A,FALSE,"Tickmarks"}</definedName>
    <definedName name="yuytt" localSheetId="1" hidden="1">{#N/A,#N/A,FALSE,"Aging Summary";#N/A,#N/A,FALSE,"Ratio Analysis";#N/A,#N/A,FALSE,"Test 120 Day Accts";#N/A,#N/A,FALSE,"Tickmarks"}</definedName>
    <definedName name="yuytt" localSheetId="4" hidden="1">{#N/A,#N/A,FALSE,"Aging Summary";#N/A,#N/A,FALSE,"Ratio Analysis";#N/A,#N/A,FALSE,"Test 120 Day Accts";#N/A,#N/A,FALSE,"Tickmarks"}</definedName>
    <definedName name="yuytt" localSheetId="3" hidden="1">{#N/A,#N/A,FALSE,"Aging Summary";#N/A,#N/A,FALSE,"Ratio Analysis";#N/A,#N/A,FALSE,"Test 120 Day Accts";#N/A,#N/A,FALSE,"Tickmarks"}</definedName>
    <definedName name="yuytt" localSheetId="2" hidden="1">{#N/A,#N/A,FALSE,"Aging Summary";#N/A,#N/A,FALSE,"Ratio Analysis";#N/A,#N/A,FALSE,"Test 120 Day Accts";#N/A,#N/A,FALSE,"Tickmarks"}</definedName>
    <definedName name="yuytt" localSheetId="5" hidden="1">{#N/A,#N/A,FALSE,"Aging Summary";#N/A,#N/A,FALSE,"Ratio Analysis";#N/A,#N/A,FALSE,"Test 120 Day Accts";#N/A,#N/A,FALSE,"Tickmarks"}</definedName>
    <definedName name="yuytt" localSheetId="6" hidden="1">{#N/A,#N/A,FALSE,"Aging Summary";#N/A,#N/A,FALSE,"Ratio Analysis";#N/A,#N/A,FALSE,"Test 120 Day Accts";#N/A,#N/A,FALSE,"Tickmarks"}</definedName>
    <definedName name="yuytt" localSheetId="7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localSheetId="1" hidden="1">{#N/A,#N/A,FALSE,"Aging Summary";#N/A,#N/A,FALSE,"Ratio Analysis";#N/A,#N/A,FALSE,"Test 120 Day Accts";#N/A,#N/A,FALSE,"Tickmarks"}</definedName>
    <definedName name="yy" localSheetId="4" hidden="1">{#N/A,#N/A,FALSE,"Aging Summary";#N/A,#N/A,FALSE,"Ratio Analysis";#N/A,#N/A,FALSE,"Test 120 Day Accts";#N/A,#N/A,FALSE,"Tickmarks"}</definedName>
    <definedName name="yy" localSheetId="3" hidden="1">{#N/A,#N/A,FALSE,"Aging Summary";#N/A,#N/A,FALSE,"Ratio Analysis";#N/A,#N/A,FALSE,"Test 120 Day Accts";#N/A,#N/A,FALSE,"Tickmarks"}</definedName>
    <definedName name="yy" localSheetId="2" hidden="1">{#N/A,#N/A,FALSE,"Aging Summary";#N/A,#N/A,FALSE,"Ratio Analysis";#N/A,#N/A,FALSE,"Test 120 Day Accts";#N/A,#N/A,FALSE,"Tickmarks"}</definedName>
    <definedName name="yy" localSheetId="5" hidden="1">{#N/A,#N/A,FALSE,"Aging Summary";#N/A,#N/A,FALSE,"Ratio Analysis";#N/A,#N/A,FALSE,"Test 120 Day Accts";#N/A,#N/A,FALSE,"Tickmarks"}</definedName>
    <definedName name="yy" localSheetId="6" hidden="1">{#N/A,#N/A,FALSE,"Aging Summary";#N/A,#N/A,FALSE,"Ratio Analysis";#N/A,#N/A,FALSE,"Test 120 Day Accts";#N/A,#N/A,FALSE,"Tickmarks"}</definedName>
    <definedName name="yy" localSheetId="7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8" l="1"/>
  <c r="I58" i="8"/>
  <c r="M57" i="8"/>
  <c r="I57" i="8"/>
  <c r="P57" i="8" s="1"/>
  <c r="L56" i="8"/>
  <c r="M56" i="8" s="1"/>
  <c r="H56" i="8"/>
  <c r="L55" i="8"/>
  <c r="M55" i="8" s="1"/>
  <c r="H55" i="8"/>
  <c r="I55" i="8" s="1"/>
  <c r="L54" i="8"/>
  <c r="H54" i="8"/>
  <c r="L53" i="8"/>
  <c r="M53" i="8"/>
  <c r="H53" i="8"/>
  <c r="I53" i="8" s="1"/>
  <c r="L52" i="8"/>
  <c r="M52" i="8" s="1"/>
  <c r="H52" i="8"/>
  <c r="M51" i="8"/>
  <c r="O51" i="8" s="1"/>
  <c r="I51" i="8"/>
  <c r="L45" i="8"/>
  <c r="L48" i="8" s="1"/>
  <c r="M48" i="8" s="1"/>
  <c r="H45" i="8"/>
  <c r="H50" i="8" s="1"/>
  <c r="P43" i="8"/>
  <c r="I43" i="8"/>
  <c r="O43" i="8" s="1"/>
  <c r="I42" i="8"/>
  <c r="L41" i="8"/>
  <c r="M41" i="8" s="1"/>
  <c r="H41" i="8"/>
  <c r="I41" i="8" s="1"/>
  <c r="L40" i="8"/>
  <c r="H40" i="8"/>
  <c r="I40" i="8" s="1"/>
  <c r="L39" i="8"/>
  <c r="M39" i="8" s="1"/>
  <c r="H39" i="8"/>
  <c r="I39" i="8" s="1"/>
  <c r="L38" i="8"/>
  <c r="H38" i="8"/>
  <c r="L37" i="8"/>
  <c r="H37" i="8"/>
  <c r="L35" i="8"/>
  <c r="H35" i="8"/>
  <c r="I35" i="8" s="1"/>
  <c r="L34" i="8"/>
  <c r="H34" i="8"/>
  <c r="I34" i="8" s="1"/>
  <c r="M33" i="8"/>
  <c r="I33" i="8"/>
  <c r="M32" i="8"/>
  <c r="I32" i="8"/>
  <c r="L31" i="8"/>
  <c r="H31" i="8"/>
  <c r="L30" i="8"/>
  <c r="M30" i="8" s="1"/>
  <c r="H30" i="8"/>
  <c r="I30" i="8" s="1"/>
  <c r="L29" i="8"/>
  <c r="H29" i="8"/>
  <c r="L28" i="8"/>
  <c r="H28" i="8"/>
  <c r="L27" i="8"/>
  <c r="M27" i="8"/>
  <c r="H27" i="8"/>
  <c r="I27" i="8" s="1"/>
  <c r="L26" i="8"/>
  <c r="M26" i="8" s="1"/>
  <c r="H26" i="8"/>
  <c r="I26" i="8" s="1"/>
  <c r="L25" i="8"/>
  <c r="H25" i="8"/>
  <c r="M24" i="8"/>
  <c r="I24" i="8"/>
  <c r="M23" i="8"/>
  <c r="I23" i="8"/>
  <c r="L53" i="7"/>
  <c r="L52" i="7"/>
  <c r="L51" i="7"/>
  <c r="H53" i="7"/>
  <c r="H52" i="7"/>
  <c r="H51" i="7"/>
  <c r="H47" i="7"/>
  <c r="P65" i="7"/>
  <c r="O65" i="7"/>
  <c r="P60" i="7"/>
  <c r="O60" i="7"/>
  <c r="L57" i="7"/>
  <c r="M57" i="7" s="1"/>
  <c r="H57" i="7"/>
  <c r="I57" i="7"/>
  <c r="M56" i="7"/>
  <c r="I56" i="7"/>
  <c r="L55" i="7"/>
  <c r="H55" i="7"/>
  <c r="I55" i="7" s="1"/>
  <c r="L54" i="7"/>
  <c r="H54" i="7"/>
  <c r="M52" i="7"/>
  <c r="M50" i="7"/>
  <c r="I50" i="7"/>
  <c r="L47" i="7"/>
  <c r="L49" i="7" s="1"/>
  <c r="L45" i="7"/>
  <c r="H45" i="7"/>
  <c r="L44" i="7"/>
  <c r="H44" i="7"/>
  <c r="L42" i="7"/>
  <c r="M42" i="7" s="1"/>
  <c r="H42" i="7"/>
  <c r="I42" i="7" s="1"/>
  <c r="L41" i="7"/>
  <c r="H41" i="7"/>
  <c r="L40" i="7"/>
  <c r="M40" i="7" s="1"/>
  <c r="H40" i="7"/>
  <c r="I40" i="7" s="1"/>
  <c r="L39" i="7"/>
  <c r="H39" i="7"/>
  <c r="L38" i="7"/>
  <c r="M38" i="7" s="1"/>
  <c r="H38" i="7"/>
  <c r="I38" i="7" s="1"/>
  <c r="L37" i="7"/>
  <c r="H37" i="7"/>
  <c r="L36" i="7"/>
  <c r="H36" i="7"/>
  <c r="L34" i="7"/>
  <c r="H34" i="7"/>
  <c r="I34" i="7" s="1"/>
  <c r="L33" i="7"/>
  <c r="M33" i="7"/>
  <c r="H33" i="7"/>
  <c r="L32" i="7"/>
  <c r="M32" i="7" s="1"/>
  <c r="H32" i="7"/>
  <c r="I32" i="7" s="1"/>
  <c r="L31" i="7"/>
  <c r="H31" i="7"/>
  <c r="L30" i="7"/>
  <c r="M30" i="7"/>
  <c r="H30" i="7"/>
  <c r="L29" i="7"/>
  <c r="H29" i="7"/>
  <c r="I29" i="7" s="1"/>
  <c r="L28" i="7"/>
  <c r="H28" i="7"/>
  <c r="L27" i="7"/>
  <c r="H27" i="7"/>
  <c r="L26" i="7"/>
  <c r="M26" i="7" s="1"/>
  <c r="H26" i="7"/>
  <c r="L25" i="7"/>
  <c r="M25" i="7" s="1"/>
  <c r="H25" i="7"/>
  <c r="L24" i="7"/>
  <c r="M24" i="7" s="1"/>
  <c r="H24" i="7"/>
  <c r="L55" i="6"/>
  <c r="L54" i="6"/>
  <c r="L53" i="6"/>
  <c r="H55" i="6"/>
  <c r="H54" i="6"/>
  <c r="H53" i="6"/>
  <c r="K72" i="6"/>
  <c r="L49" i="6" s="1"/>
  <c r="L50" i="6" s="1"/>
  <c r="P67" i="6"/>
  <c r="O67" i="6"/>
  <c r="P62" i="6"/>
  <c r="O62" i="6"/>
  <c r="L59" i="6"/>
  <c r="H59" i="6"/>
  <c r="M58" i="6"/>
  <c r="I58" i="6"/>
  <c r="L57" i="6"/>
  <c r="H57" i="6"/>
  <c r="L56" i="6"/>
  <c r="H56" i="6"/>
  <c r="M52" i="6"/>
  <c r="I52" i="6"/>
  <c r="H49" i="6"/>
  <c r="L47" i="6"/>
  <c r="H47" i="6"/>
  <c r="I47" i="6" s="1"/>
  <c r="L46" i="6"/>
  <c r="M46" i="6" s="1"/>
  <c r="H46" i="6"/>
  <c r="M44" i="6"/>
  <c r="I44" i="6"/>
  <c r="M43" i="6"/>
  <c r="I43" i="6"/>
  <c r="M42" i="6"/>
  <c r="I42" i="6"/>
  <c r="M41" i="6"/>
  <c r="I41" i="6"/>
  <c r="L40" i="6"/>
  <c r="M40" i="6" s="1"/>
  <c r="H40" i="6"/>
  <c r="I40" i="6" s="1"/>
  <c r="L39" i="6"/>
  <c r="H39" i="6"/>
  <c r="L38" i="6"/>
  <c r="M38" i="6" s="1"/>
  <c r="H38" i="6"/>
  <c r="I38" i="6" s="1"/>
  <c r="L37" i="6"/>
  <c r="H37" i="6"/>
  <c r="H36" i="6"/>
  <c r="L34" i="6"/>
  <c r="M34" i="6" s="1"/>
  <c r="H34" i="6"/>
  <c r="L33" i="6"/>
  <c r="M33" i="6" s="1"/>
  <c r="H33" i="6"/>
  <c r="L32" i="6"/>
  <c r="H32" i="6"/>
  <c r="I32" i="6" s="1"/>
  <c r="M31" i="6"/>
  <c r="I31" i="6"/>
  <c r="L30" i="6"/>
  <c r="H30" i="6"/>
  <c r="I30" i="6" s="1"/>
  <c r="L29" i="6"/>
  <c r="M29" i="6" s="1"/>
  <c r="H29" i="6"/>
  <c r="L28" i="6"/>
  <c r="H28" i="6"/>
  <c r="L27" i="6"/>
  <c r="M27" i="6" s="1"/>
  <c r="H27" i="6"/>
  <c r="L26" i="6"/>
  <c r="H26" i="6"/>
  <c r="L25" i="6"/>
  <c r="H25" i="6"/>
  <c r="L24" i="6"/>
  <c r="H24" i="6"/>
  <c r="I24" i="6" s="1"/>
  <c r="M23" i="6"/>
  <c r="I23" i="6"/>
  <c r="L119" i="5"/>
  <c r="M119" i="5" s="1"/>
  <c r="L118" i="5"/>
  <c r="L117" i="5"/>
  <c r="H119" i="5"/>
  <c r="H118" i="5"/>
  <c r="H117" i="5"/>
  <c r="H59" i="5"/>
  <c r="L55" i="5"/>
  <c r="L54" i="5"/>
  <c r="L53" i="5"/>
  <c r="H55" i="5"/>
  <c r="H54" i="5"/>
  <c r="H53" i="5"/>
  <c r="P131" i="5"/>
  <c r="O131" i="5"/>
  <c r="P126" i="5"/>
  <c r="O126" i="5"/>
  <c r="L123" i="5"/>
  <c r="H123" i="5"/>
  <c r="I123" i="5" s="1"/>
  <c r="M122" i="5"/>
  <c r="I122" i="5"/>
  <c r="L121" i="5"/>
  <c r="H121" i="5"/>
  <c r="I121" i="5" s="1"/>
  <c r="L120" i="5"/>
  <c r="H120" i="5"/>
  <c r="M116" i="5"/>
  <c r="I116" i="5"/>
  <c r="L113" i="5"/>
  <c r="L114" i="5" s="1"/>
  <c r="L115" i="5" s="1"/>
  <c r="H113" i="5"/>
  <c r="L111" i="5"/>
  <c r="H111" i="5"/>
  <c r="L110" i="5"/>
  <c r="H110" i="5"/>
  <c r="L108" i="5"/>
  <c r="M108" i="5" s="1"/>
  <c r="H108" i="5"/>
  <c r="I108" i="5" s="1"/>
  <c r="L107" i="5"/>
  <c r="H107" i="5"/>
  <c r="L106" i="5"/>
  <c r="M106" i="5" s="1"/>
  <c r="H106" i="5"/>
  <c r="I106" i="5" s="1"/>
  <c r="L105" i="5"/>
  <c r="H105" i="5"/>
  <c r="L104" i="5"/>
  <c r="M104" i="5" s="1"/>
  <c r="H104" i="5"/>
  <c r="I104" i="5" s="1"/>
  <c r="L103" i="5"/>
  <c r="H103" i="5"/>
  <c r="L102" i="5"/>
  <c r="M102" i="5" s="1"/>
  <c r="H102" i="5"/>
  <c r="I102" i="5" s="1"/>
  <c r="L101" i="5"/>
  <c r="M101" i="5" s="1"/>
  <c r="H101" i="5"/>
  <c r="L100" i="5"/>
  <c r="M100" i="5" s="1"/>
  <c r="H100" i="5"/>
  <c r="I100" i="5" s="1"/>
  <c r="L98" i="5"/>
  <c r="M98" i="5" s="1"/>
  <c r="H98" i="5"/>
  <c r="I98" i="5" s="1"/>
  <c r="L97" i="5"/>
  <c r="H97" i="5"/>
  <c r="L96" i="5"/>
  <c r="M96" i="5"/>
  <c r="H96" i="5"/>
  <c r="M95" i="5"/>
  <c r="I95" i="5"/>
  <c r="L94" i="5"/>
  <c r="M94" i="5" s="1"/>
  <c r="H94" i="5"/>
  <c r="L93" i="5"/>
  <c r="M93" i="5" s="1"/>
  <c r="H93" i="5"/>
  <c r="I93" i="5" s="1"/>
  <c r="L92" i="5"/>
  <c r="H92" i="5"/>
  <c r="L91" i="5"/>
  <c r="H91" i="5"/>
  <c r="I91" i="5" s="1"/>
  <c r="L90" i="5"/>
  <c r="H90" i="5"/>
  <c r="L89" i="5"/>
  <c r="H89" i="5"/>
  <c r="I89" i="5" s="1"/>
  <c r="L88" i="5"/>
  <c r="H88" i="5"/>
  <c r="M87" i="5"/>
  <c r="I87" i="5"/>
  <c r="L49" i="5"/>
  <c r="P67" i="5"/>
  <c r="O67" i="5"/>
  <c r="P62" i="5"/>
  <c r="O62" i="5"/>
  <c r="L59" i="5"/>
  <c r="M59" i="5" s="1"/>
  <c r="I59" i="5"/>
  <c r="M58" i="5"/>
  <c r="I58" i="5"/>
  <c r="L57" i="5"/>
  <c r="M57" i="5" s="1"/>
  <c r="H57" i="5"/>
  <c r="I57" i="5" s="1"/>
  <c r="L56" i="5"/>
  <c r="H56" i="5"/>
  <c r="I56" i="5" s="1"/>
  <c r="M52" i="5"/>
  <c r="I52" i="5"/>
  <c r="M51" i="5"/>
  <c r="I51" i="5"/>
  <c r="H49" i="5"/>
  <c r="H50" i="5" s="1"/>
  <c r="L47" i="5"/>
  <c r="H47" i="5"/>
  <c r="L46" i="5"/>
  <c r="H46" i="5"/>
  <c r="I46" i="5" s="1"/>
  <c r="M44" i="5"/>
  <c r="I44" i="5"/>
  <c r="M43" i="5"/>
  <c r="I43" i="5"/>
  <c r="M42" i="5"/>
  <c r="I42" i="5"/>
  <c r="M41" i="5"/>
  <c r="I41" i="5"/>
  <c r="L40" i="5"/>
  <c r="M40" i="5" s="1"/>
  <c r="H40" i="5"/>
  <c r="I40" i="5" s="1"/>
  <c r="L39" i="5"/>
  <c r="H39" i="5"/>
  <c r="I39" i="5" s="1"/>
  <c r="L38" i="5"/>
  <c r="M38" i="5" s="1"/>
  <c r="H38" i="5"/>
  <c r="I38" i="5" s="1"/>
  <c r="L37" i="5"/>
  <c r="H37" i="5"/>
  <c r="L36" i="5"/>
  <c r="H36" i="5"/>
  <c r="I36" i="5" s="1"/>
  <c r="L34" i="5"/>
  <c r="H34" i="5"/>
  <c r="I34" i="5" s="1"/>
  <c r="L33" i="5"/>
  <c r="M33" i="5" s="1"/>
  <c r="H33" i="5"/>
  <c r="L32" i="5"/>
  <c r="H32" i="5"/>
  <c r="M31" i="5"/>
  <c r="I31" i="5"/>
  <c r="L30" i="5"/>
  <c r="H30" i="5"/>
  <c r="L29" i="5"/>
  <c r="M29" i="5" s="1"/>
  <c r="H29" i="5"/>
  <c r="L28" i="5"/>
  <c r="H28" i="5"/>
  <c r="I28" i="5" s="1"/>
  <c r="L27" i="5"/>
  <c r="H27" i="5"/>
  <c r="L26" i="5"/>
  <c r="H26" i="5"/>
  <c r="L25" i="5"/>
  <c r="M25" i="5" s="1"/>
  <c r="H25" i="5"/>
  <c r="I25" i="5"/>
  <c r="L24" i="5"/>
  <c r="H24" i="5"/>
  <c r="M23" i="5"/>
  <c r="I23" i="5"/>
  <c r="L57" i="4"/>
  <c r="L56" i="4"/>
  <c r="L55" i="4"/>
  <c r="H57" i="4"/>
  <c r="H56" i="4"/>
  <c r="H55" i="4"/>
  <c r="H51" i="4"/>
  <c r="P69" i="4"/>
  <c r="O69" i="4"/>
  <c r="P64" i="4"/>
  <c r="O64" i="4"/>
  <c r="L61" i="4"/>
  <c r="H61" i="4"/>
  <c r="I61" i="4" s="1"/>
  <c r="L59" i="4"/>
  <c r="H59" i="4"/>
  <c r="L58" i="4"/>
  <c r="H58" i="4"/>
  <c r="L51" i="4"/>
  <c r="L52" i="4" s="1"/>
  <c r="L49" i="4"/>
  <c r="H49" i="4"/>
  <c r="I49" i="4"/>
  <c r="L48" i="4"/>
  <c r="H48" i="4"/>
  <c r="L46" i="4"/>
  <c r="M46" i="4" s="1"/>
  <c r="H46" i="4"/>
  <c r="I46" i="4" s="1"/>
  <c r="L45" i="4"/>
  <c r="H45" i="4"/>
  <c r="L44" i="4"/>
  <c r="M44" i="4" s="1"/>
  <c r="H44" i="4"/>
  <c r="I44" i="4" s="1"/>
  <c r="L43" i="4"/>
  <c r="H43" i="4"/>
  <c r="L42" i="4"/>
  <c r="M42" i="4" s="1"/>
  <c r="H42" i="4"/>
  <c r="I42" i="4" s="1"/>
  <c r="L41" i="4"/>
  <c r="H41" i="4"/>
  <c r="L40" i="4"/>
  <c r="M40" i="4" s="1"/>
  <c r="H40" i="4"/>
  <c r="I40" i="4" s="1"/>
  <c r="L39" i="4"/>
  <c r="H39" i="4"/>
  <c r="L38" i="4"/>
  <c r="M38" i="4" s="1"/>
  <c r="L36" i="4"/>
  <c r="H36" i="4"/>
  <c r="L35" i="4"/>
  <c r="H35" i="4"/>
  <c r="L34" i="4"/>
  <c r="H34" i="4"/>
  <c r="M33" i="4"/>
  <c r="I33" i="4"/>
  <c r="L32" i="4"/>
  <c r="M32" i="4" s="1"/>
  <c r="H32" i="4"/>
  <c r="L31" i="4"/>
  <c r="H31" i="4"/>
  <c r="L30" i="4"/>
  <c r="H30" i="4"/>
  <c r="L29" i="4"/>
  <c r="H29" i="4"/>
  <c r="L28" i="4"/>
  <c r="H28" i="4"/>
  <c r="L27" i="4"/>
  <c r="H27" i="4"/>
  <c r="L26" i="4"/>
  <c r="H26" i="4"/>
  <c r="L25" i="4"/>
  <c r="H25" i="4"/>
  <c r="M24" i="4"/>
  <c r="I24" i="4"/>
  <c r="M23" i="4"/>
  <c r="I23" i="4"/>
  <c r="G110" i="3"/>
  <c r="I110" i="3" s="1"/>
  <c r="L121" i="3"/>
  <c r="L120" i="3"/>
  <c r="L119" i="3"/>
  <c r="M119" i="3" s="1"/>
  <c r="H121" i="3"/>
  <c r="H120" i="3"/>
  <c r="H119" i="3"/>
  <c r="L56" i="3"/>
  <c r="L55" i="3"/>
  <c r="M55" i="3" s="1"/>
  <c r="L54" i="3"/>
  <c r="H56" i="3"/>
  <c r="H55" i="3"/>
  <c r="H54" i="3"/>
  <c r="H58" i="3"/>
  <c r="H57" i="3"/>
  <c r="M125" i="3"/>
  <c r="I125" i="3"/>
  <c r="M124" i="3"/>
  <c r="I124" i="3"/>
  <c r="L123" i="3"/>
  <c r="M123" i="3" s="1"/>
  <c r="H123" i="3"/>
  <c r="L122" i="3"/>
  <c r="H122" i="3"/>
  <c r="M118" i="3"/>
  <c r="I118" i="3"/>
  <c r="L112" i="3"/>
  <c r="L117" i="3" s="1"/>
  <c r="H112" i="3"/>
  <c r="H116" i="3" s="1"/>
  <c r="I116" i="3" s="1"/>
  <c r="M109" i="3"/>
  <c r="I109" i="3"/>
  <c r="M108" i="3"/>
  <c r="I108" i="3"/>
  <c r="L107" i="3"/>
  <c r="M107" i="3" s="1"/>
  <c r="H107" i="3"/>
  <c r="I107" i="3" s="1"/>
  <c r="L106" i="3"/>
  <c r="H106" i="3"/>
  <c r="I106" i="3" s="1"/>
  <c r="L105" i="3"/>
  <c r="M105" i="3" s="1"/>
  <c r="H105" i="3"/>
  <c r="I105" i="3" s="1"/>
  <c r="L104" i="3"/>
  <c r="H104" i="3"/>
  <c r="I104" i="3" s="1"/>
  <c r="L103" i="3"/>
  <c r="H103" i="3"/>
  <c r="L101" i="3"/>
  <c r="H101" i="3"/>
  <c r="I101" i="3" s="1"/>
  <c r="L100" i="3"/>
  <c r="M100" i="3" s="1"/>
  <c r="H100" i="3"/>
  <c r="L99" i="3"/>
  <c r="M99" i="3" s="1"/>
  <c r="H99" i="3"/>
  <c r="I99" i="3" s="1"/>
  <c r="M98" i="3"/>
  <c r="I98" i="3"/>
  <c r="L97" i="3"/>
  <c r="M97" i="3" s="1"/>
  <c r="H97" i="3"/>
  <c r="I97" i="3" s="1"/>
  <c r="L96" i="3"/>
  <c r="H96" i="3"/>
  <c r="I96" i="3" s="1"/>
  <c r="L95" i="3"/>
  <c r="H95" i="3"/>
  <c r="L94" i="3"/>
  <c r="H94" i="3"/>
  <c r="L93" i="3"/>
  <c r="H93" i="3"/>
  <c r="L92" i="3"/>
  <c r="H92" i="3"/>
  <c r="L91" i="3"/>
  <c r="H91" i="3"/>
  <c r="M90" i="3"/>
  <c r="I90" i="3"/>
  <c r="L89" i="3"/>
  <c r="H89" i="3"/>
  <c r="I89" i="3" s="1"/>
  <c r="M88" i="3"/>
  <c r="I88" i="3"/>
  <c r="L38" i="3"/>
  <c r="M38" i="3" s="1"/>
  <c r="M60" i="3"/>
  <c r="I60" i="3"/>
  <c r="M59" i="3"/>
  <c r="I59" i="3"/>
  <c r="M53" i="3"/>
  <c r="I53" i="3"/>
  <c r="H47" i="3"/>
  <c r="H52" i="3" s="1"/>
  <c r="I52" i="3" s="1"/>
  <c r="K110" i="3"/>
  <c r="M110" i="3" s="1"/>
  <c r="B110" i="3"/>
  <c r="M44" i="3"/>
  <c r="I44" i="3"/>
  <c r="M43" i="3"/>
  <c r="I43" i="3"/>
  <c r="L42" i="3"/>
  <c r="M42" i="3" s="1"/>
  <c r="H42" i="3"/>
  <c r="I42" i="3" s="1"/>
  <c r="L41" i="3"/>
  <c r="M41" i="3" s="1"/>
  <c r="H41" i="3"/>
  <c r="L40" i="3"/>
  <c r="M40" i="3" s="1"/>
  <c r="H40" i="3"/>
  <c r="I40" i="3" s="1"/>
  <c r="L39" i="3"/>
  <c r="H39" i="3"/>
  <c r="H38" i="3"/>
  <c r="I38" i="3" s="1"/>
  <c r="L36" i="3"/>
  <c r="M36" i="3" s="1"/>
  <c r="H36" i="3"/>
  <c r="L35" i="3"/>
  <c r="H35" i="3"/>
  <c r="I35" i="3" s="1"/>
  <c r="L34" i="3"/>
  <c r="M34" i="3" s="1"/>
  <c r="H34" i="3"/>
  <c r="I34" i="3" s="1"/>
  <c r="M33" i="3"/>
  <c r="I33" i="3"/>
  <c r="L32" i="3"/>
  <c r="H32" i="3"/>
  <c r="L31" i="3"/>
  <c r="H31" i="3"/>
  <c r="I31" i="3" s="1"/>
  <c r="L30" i="3"/>
  <c r="M30" i="3" s="1"/>
  <c r="H30" i="3"/>
  <c r="I30" i="3" s="1"/>
  <c r="L29" i="3"/>
  <c r="M29" i="3" s="1"/>
  <c r="H29" i="3"/>
  <c r="L28" i="3"/>
  <c r="H28" i="3"/>
  <c r="L27" i="3"/>
  <c r="H27" i="3"/>
  <c r="L26" i="3"/>
  <c r="M26" i="3" s="1"/>
  <c r="H26" i="3"/>
  <c r="M25" i="3"/>
  <c r="I25" i="3"/>
  <c r="L24" i="3"/>
  <c r="M24" i="3" s="1"/>
  <c r="H24" i="3"/>
  <c r="M23" i="3"/>
  <c r="I23" i="3"/>
  <c r="L108" i="2"/>
  <c r="M108" i="2" s="1"/>
  <c r="L107" i="2"/>
  <c r="L106" i="2"/>
  <c r="H108" i="2"/>
  <c r="H107" i="2"/>
  <c r="H106" i="2"/>
  <c r="I106" i="2" s="1"/>
  <c r="L52" i="2"/>
  <c r="L51" i="2"/>
  <c r="L50" i="2"/>
  <c r="H52" i="2"/>
  <c r="H51" i="2"/>
  <c r="I51" i="2" s="1"/>
  <c r="H50" i="2"/>
  <c r="I50" i="2" s="1"/>
  <c r="I112" i="2"/>
  <c r="L110" i="2"/>
  <c r="M110" i="2" s="1"/>
  <c r="H110" i="2"/>
  <c r="I110" i="2" s="1"/>
  <c r="L109" i="2"/>
  <c r="H109" i="2"/>
  <c r="I109" i="2" s="1"/>
  <c r="M105" i="2"/>
  <c r="I105" i="2"/>
  <c r="L99" i="2"/>
  <c r="L102" i="2" s="1"/>
  <c r="M102" i="2" s="1"/>
  <c r="H99" i="2"/>
  <c r="H104" i="2" s="1"/>
  <c r="I104" i="2" s="1"/>
  <c r="M96" i="2"/>
  <c r="I96" i="2"/>
  <c r="M95" i="2"/>
  <c r="I95" i="2"/>
  <c r="L94" i="2"/>
  <c r="M94" i="2" s="1"/>
  <c r="H94" i="2"/>
  <c r="I94" i="2" s="1"/>
  <c r="L93" i="2"/>
  <c r="M93" i="2" s="1"/>
  <c r="H93" i="2"/>
  <c r="I93" i="2" s="1"/>
  <c r="L92" i="2"/>
  <c r="M92" i="2" s="1"/>
  <c r="H92" i="2"/>
  <c r="I92" i="2" s="1"/>
  <c r="L91" i="2"/>
  <c r="M91" i="2" s="1"/>
  <c r="H91" i="2"/>
  <c r="I91" i="2" s="1"/>
  <c r="L90" i="2"/>
  <c r="H90" i="2"/>
  <c r="L88" i="2"/>
  <c r="M88" i="2" s="1"/>
  <c r="H88" i="2"/>
  <c r="I88" i="2" s="1"/>
  <c r="L87" i="2"/>
  <c r="H87" i="2"/>
  <c r="M86" i="2"/>
  <c r="I86" i="2"/>
  <c r="M85" i="2"/>
  <c r="I85" i="2"/>
  <c r="M84" i="2"/>
  <c r="I84" i="2"/>
  <c r="M83" i="2"/>
  <c r="I83" i="2"/>
  <c r="M82" i="2"/>
  <c r="I82" i="2"/>
  <c r="M81" i="2"/>
  <c r="I81" i="2"/>
  <c r="M80" i="2"/>
  <c r="I80" i="2"/>
  <c r="M79" i="2"/>
  <c r="I79" i="2"/>
  <c r="M56" i="2"/>
  <c r="I56" i="2"/>
  <c r="L54" i="2"/>
  <c r="H54" i="2"/>
  <c r="L53" i="2"/>
  <c r="M53" i="2" s="1"/>
  <c r="H53" i="2"/>
  <c r="M49" i="2"/>
  <c r="I49" i="2"/>
  <c r="K100" i="2"/>
  <c r="G100" i="2"/>
  <c r="L43" i="2"/>
  <c r="M43" i="2" s="1"/>
  <c r="H43" i="2"/>
  <c r="H48" i="2" s="1"/>
  <c r="I48" i="2" s="1"/>
  <c r="G99" i="2"/>
  <c r="K97" i="2"/>
  <c r="M97" i="2" s="1"/>
  <c r="I41" i="2"/>
  <c r="B97" i="2"/>
  <c r="M40" i="2"/>
  <c r="I40" i="2"/>
  <c r="M39" i="2"/>
  <c r="I39" i="2"/>
  <c r="L38" i="2"/>
  <c r="M38" i="2" s="1"/>
  <c r="H38" i="2"/>
  <c r="I38" i="2" s="1"/>
  <c r="L37" i="2"/>
  <c r="M37" i="2" s="1"/>
  <c r="H37" i="2"/>
  <c r="I37" i="2" s="1"/>
  <c r="L36" i="2"/>
  <c r="M36" i="2" s="1"/>
  <c r="H36" i="2"/>
  <c r="I36" i="2" s="1"/>
  <c r="L35" i="2"/>
  <c r="M35" i="2" s="1"/>
  <c r="H35" i="2"/>
  <c r="I35" i="2" s="1"/>
  <c r="L34" i="2"/>
  <c r="H34" i="2"/>
  <c r="L32" i="2"/>
  <c r="M32" i="2" s="1"/>
  <c r="H32" i="2"/>
  <c r="I32" i="2" s="1"/>
  <c r="L31" i="2"/>
  <c r="M31" i="2" s="1"/>
  <c r="K87" i="2"/>
  <c r="H31" i="2"/>
  <c r="I31" i="2" s="1"/>
  <c r="G87" i="2"/>
  <c r="M30" i="2"/>
  <c r="I30" i="2"/>
  <c r="M29" i="2"/>
  <c r="I29" i="2"/>
  <c r="M28" i="2"/>
  <c r="I28" i="2"/>
  <c r="M27" i="2"/>
  <c r="I27" i="2"/>
  <c r="M26" i="2"/>
  <c r="I26" i="2"/>
  <c r="M25" i="2"/>
  <c r="I25" i="2"/>
  <c r="M24" i="2"/>
  <c r="I24" i="2"/>
  <c r="M23" i="2"/>
  <c r="I23" i="2"/>
  <c r="K173" i="1"/>
  <c r="L173" i="1" s="1"/>
  <c r="K172" i="1"/>
  <c r="K171" i="1"/>
  <c r="G173" i="1"/>
  <c r="G172" i="1"/>
  <c r="G171" i="1"/>
  <c r="K118" i="1"/>
  <c r="K117" i="1"/>
  <c r="K116" i="1"/>
  <c r="K115" i="1"/>
  <c r="K114" i="1"/>
  <c r="K113" i="1"/>
  <c r="K112" i="1"/>
  <c r="G118" i="1"/>
  <c r="G117" i="1"/>
  <c r="G116" i="1"/>
  <c r="G115" i="1"/>
  <c r="G114" i="1"/>
  <c r="G113" i="1"/>
  <c r="G112" i="1"/>
  <c r="K55" i="1"/>
  <c r="K54" i="1"/>
  <c r="K53" i="1"/>
  <c r="G55" i="1"/>
  <c r="G54" i="1"/>
  <c r="G53" i="1"/>
  <c r="J177" i="1"/>
  <c r="F177" i="1"/>
  <c r="J118" i="1"/>
  <c r="F118" i="1"/>
  <c r="J59" i="1"/>
  <c r="F59" i="1"/>
  <c r="J185" i="1"/>
  <c r="K164" i="1" s="1"/>
  <c r="K169" i="1" s="1"/>
  <c r="G164" i="1"/>
  <c r="G169" i="1" s="1"/>
  <c r="B162" i="1"/>
  <c r="L161" i="1"/>
  <c r="H161" i="1"/>
  <c r="B161" i="1"/>
  <c r="L160" i="1"/>
  <c r="H160" i="1"/>
  <c r="B160" i="1"/>
  <c r="K159" i="1"/>
  <c r="L159" i="1" s="1"/>
  <c r="G159" i="1"/>
  <c r="H159" i="1" s="1"/>
  <c r="B159" i="1"/>
  <c r="K158" i="1"/>
  <c r="G158" i="1"/>
  <c r="H158" i="1" s="1"/>
  <c r="B158" i="1"/>
  <c r="K157" i="1"/>
  <c r="L157" i="1" s="1"/>
  <c r="G157" i="1"/>
  <c r="H157" i="1" s="1"/>
  <c r="B157" i="1"/>
  <c r="K156" i="1"/>
  <c r="G156" i="1"/>
  <c r="H156" i="1" s="1"/>
  <c r="B156" i="1"/>
  <c r="G155" i="1"/>
  <c r="K153" i="1"/>
  <c r="L153" i="1" s="1"/>
  <c r="G153" i="1"/>
  <c r="H153" i="1" s="1"/>
  <c r="B153" i="1"/>
  <c r="K152" i="1"/>
  <c r="L152" i="1" s="1"/>
  <c r="G152" i="1"/>
  <c r="L151" i="1"/>
  <c r="H151" i="1"/>
  <c r="L150" i="1"/>
  <c r="H150" i="1"/>
  <c r="L149" i="1"/>
  <c r="H149" i="1"/>
  <c r="L148" i="1"/>
  <c r="H148" i="1"/>
  <c r="L147" i="1"/>
  <c r="H147" i="1"/>
  <c r="L146" i="1"/>
  <c r="H146" i="1"/>
  <c r="L145" i="1"/>
  <c r="H145" i="1"/>
  <c r="L144" i="1"/>
  <c r="H144" i="1"/>
  <c r="L143" i="1"/>
  <c r="H143" i="1"/>
  <c r="L142" i="1"/>
  <c r="H142" i="1"/>
  <c r="L141" i="1"/>
  <c r="H141" i="1"/>
  <c r="J126" i="1"/>
  <c r="K105" i="1" s="1"/>
  <c r="G105" i="1"/>
  <c r="G110" i="1" s="1"/>
  <c r="K103" i="1"/>
  <c r="B103" i="1"/>
  <c r="L102" i="1"/>
  <c r="H102" i="1"/>
  <c r="B102" i="1"/>
  <c r="L101" i="1"/>
  <c r="H101" i="1"/>
  <c r="B101" i="1"/>
  <c r="K100" i="1"/>
  <c r="L100" i="1" s="1"/>
  <c r="G100" i="1"/>
  <c r="H100" i="1" s="1"/>
  <c r="B100" i="1"/>
  <c r="K99" i="1"/>
  <c r="L99" i="1" s="1"/>
  <c r="G99" i="1"/>
  <c r="H99" i="1" s="1"/>
  <c r="B99" i="1"/>
  <c r="K98" i="1"/>
  <c r="L98" i="1" s="1"/>
  <c r="G98" i="1"/>
  <c r="H98" i="1" s="1"/>
  <c r="B98" i="1"/>
  <c r="K97" i="1"/>
  <c r="L97" i="1" s="1"/>
  <c r="G97" i="1"/>
  <c r="H97" i="1" s="1"/>
  <c r="B97" i="1"/>
  <c r="G96" i="1"/>
  <c r="K94" i="1"/>
  <c r="L94" i="1" s="1"/>
  <c r="G94" i="1"/>
  <c r="H94" i="1" s="1"/>
  <c r="B94" i="1"/>
  <c r="K93" i="1"/>
  <c r="L93" i="1" s="1"/>
  <c r="G93" i="1"/>
  <c r="L92" i="1"/>
  <c r="H92" i="1"/>
  <c r="L91" i="1"/>
  <c r="H91" i="1"/>
  <c r="L90" i="1"/>
  <c r="H90" i="1"/>
  <c r="L89" i="1"/>
  <c r="H89" i="1"/>
  <c r="L88" i="1"/>
  <c r="H88" i="1"/>
  <c r="L87" i="1"/>
  <c r="H87" i="1"/>
  <c r="L86" i="1"/>
  <c r="H86" i="1"/>
  <c r="L85" i="1"/>
  <c r="H85" i="1"/>
  <c r="L84" i="1"/>
  <c r="H84" i="1"/>
  <c r="L83" i="1"/>
  <c r="H83" i="1"/>
  <c r="L82" i="1"/>
  <c r="H82" i="1"/>
  <c r="F79" i="1"/>
  <c r="F138" i="1" s="1"/>
  <c r="J67" i="1"/>
  <c r="K37" i="1" s="1"/>
  <c r="L56" i="1"/>
  <c r="H56" i="1"/>
  <c r="L52" i="1"/>
  <c r="G46" i="1"/>
  <c r="G51" i="1" s="1"/>
  <c r="L44" i="1"/>
  <c r="J103" i="1"/>
  <c r="J162" i="1" s="1"/>
  <c r="L162" i="1" s="1"/>
  <c r="F103" i="1"/>
  <c r="L43" i="1"/>
  <c r="H43" i="1"/>
  <c r="L42" i="1"/>
  <c r="H42" i="1"/>
  <c r="K41" i="1"/>
  <c r="L41" i="1" s="1"/>
  <c r="G41" i="1"/>
  <c r="H41" i="1" s="1"/>
  <c r="K40" i="1"/>
  <c r="L40" i="1" s="1"/>
  <c r="G40" i="1"/>
  <c r="H40" i="1" s="1"/>
  <c r="K39" i="1"/>
  <c r="L39" i="1" s="1"/>
  <c r="G39" i="1"/>
  <c r="H39" i="1" s="1"/>
  <c r="K38" i="1"/>
  <c r="L38" i="1" s="1"/>
  <c r="G38" i="1"/>
  <c r="H38" i="1" s="1"/>
  <c r="G37" i="1"/>
  <c r="K35" i="1"/>
  <c r="L35" i="1" s="1"/>
  <c r="G35" i="1"/>
  <c r="H35" i="1" s="1"/>
  <c r="K34" i="1"/>
  <c r="L34" i="1" s="1"/>
  <c r="G34" i="1"/>
  <c r="H34" i="1" s="1"/>
  <c r="F93" i="1"/>
  <c r="F152" i="1" s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O50" i="7" l="1"/>
  <c r="O51" i="5"/>
  <c r="P33" i="8"/>
  <c r="O24" i="8"/>
  <c r="I31" i="8"/>
  <c r="M40" i="8"/>
  <c r="O40" i="8" s="1"/>
  <c r="I52" i="8"/>
  <c r="I56" i="8"/>
  <c r="P56" i="8" s="1"/>
  <c r="I37" i="8"/>
  <c r="I29" i="8"/>
  <c r="P29" i="8" s="1"/>
  <c r="I50" i="8"/>
  <c r="I54" i="8"/>
  <c r="M29" i="8"/>
  <c r="M37" i="8"/>
  <c r="O37" i="8" s="1"/>
  <c r="P37" i="8" s="1"/>
  <c r="M28" i="8"/>
  <c r="O26" i="8"/>
  <c r="O57" i="8"/>
  <c r="I28" i="8"/>
  <c r="I36" i="8" s="1"/>
  <c r="I38" i="8"/>
  <c r="L46" i="8"/>
  <c r="M46" i="8" s="1"/>
  <c r="I25" i="8"/>
  <c r="M31" i="8"/>
  <c r="O31" i="8" s="1"/>
  <c r="P31" i="8" s="1"/>
  <c r="M38" i="8"/>
  <c r="M54" i="8"/>
  <c r="O54" i="8" s="1"/>
  <c r="P54" i="8" s="1"/>
  <c r="O30" i="8"/>
  <c r="L50" i="8"/>
  <c r="M50" i="8" s="1"/>
  <c r="O50" i="8" s="1"/>
  <c r="P50" i="8" s="1"/>
  <c r="M25" i="8"/>
  <c r="M34" i="8"/>
  <c r="O34" i="8" s="1"/>
  <c r="M35" i="8"/>
  <c r="O35" i="8"/>
  <c r="P35" i="8" s="1"/>
  <c r="O39" i="8"/>
  <c r="O41" i="8"/>
  <c r="O23" i="8"/>
  <c r="P23" i="8" s="1"/>
  <c r="O55" i="8"/>
  <c r="O56" i="8"/>
  <c r="O27" i="8"/>
  <c r="P27" i="8" s="1"/>
  <c r="O33" i="8"/>
  <c r="P24" i="8"/>
  <c r="P42" i="8"/>
  <c r="O42" i="8"/>
  <c r="P51" i="8"/>
  <c r="O52" i="8"/>
  <c r="P52" i="8" s="1"/>
  <c r="O53" i="8"/>
  <c r="P53" i="8" s="1"/>
  <c r="P58" i="8"/>
  <c r="P41" i="8"/>
  <c r="P55" i="8"/>
  <c r="O58" i="8"/>
  <c r="P26" i="8"/>
  <c r="P30" i="8"/>
  <c r="O32" i="8"/>
  <c r="P32" i="8"/>
  <c r="P39" i="8"/>
  <c r="L49" i="8"/>
  <c r="M49" i="8" s="1"/>
  <c r="M45" i="8"/>
  <c r="H48" i="8"/>
  <c r="I48" i="8" s="1"/>
  <c r="O48" i="8" s="1"/>
  <c r="H49" i="8"/>
  <c r="I49" i="8" s="1"/>
  <c r="I45" i="8"/>
  <c r="H46" i="8"/>
  <c r="I46" i="8" s="1"/>
  <c r="I24" i="7"/>
  <c r="O24" i="7" s="1"/>
  <c r="P24" i="7" s="1"/>
  <c r="M37" i="7"/>
  <c r="I45" i="7"/>
  <c r="M47" i="7"/>
  <c r="I28" i="7"/>
  <c r="M36" i="7"/>
  <c r="I52" i="7"/>
  <c r="O52" i="7" s="1"/>
  <c r="P52" i="7" s="1"/>
  <c r="I39" i="7"/>
  <c r="M44" i="7"/>
  <c r="M45" i="7"/>
  <c r="I54" i="7"/>
  <c r="M55" i="7"/>
  <c r="O55" i="7" s="1"/>
  <c r="I27" i="7"/>
  <c r="P27" i="7" s="1"/>
  <c r="M28" i="7"/>
  <c r="M34" i="7"/>
  <c r="O34" i="7" s="1"/>
  <c r="M54" i="7"/>
  <c r="O57" i="7"/>
  <c r="P57" i="7" s="1"/>
  <c r="I26" i="7"/>
  <c r="O26" i="7" s="1"/>
  <c r="M27" i="7"/>
  <c r="I36" i="7"/>
  <c r="M31" i="7"/>
  <c r="O31" i="7" s="1"/>
  <c r="P50" i="7"/>
  <c r="I25" i="7"/>
  <c r="O25" i="7" s="1"/>
  <c r="P25" i="7" s="1"/>
  <c r="M29" i="7"/>
  <c r="P29" i="7" s="1"/>
  <c r="M41" i="7"/>
  <c r="M53" i="7"/>
  <c r="I44" i="7"/>
  <c r="M51" i="7"/>
  <c r="I37" i="7"/>
  <c r="O37" i="7" s="1"/>
  <c r="M39" i="7"/>
  <c r="M49" i="7"/>
  <c r="I30" i="7"/>
  <c r="I31" i="7"/>
  <c r="P31" i="7" s="1"/>
  <c r="I33" i="7"/>
  <c r="P33" i="7" s="1"/>
  <c r="I41" i="7"/>
  <c r="I51" i="7"/>
  <c r="O38" i="7"/>
  <c r="O33" i="7"/>
  <c r="O42" i="7"/>
  <c r="P42" i="7"/>
  <c r="P55" i="7"/>
  <c r="H49" i="7"/>
  <c r="I49" i="7" s="1"/>
  <c r="H48" i="7"/>
  <c r="I48" i="7" s="1"/>
  <c r="I47" i="7"/>
  <c r="P26" i="7"/>
  <c r="P40" i="7"/>
  <c r="P56" i="7"/>
  <c r="P38" i="7"/>
  <c r="O40" i="7"/>
  <c r="O56" i="7"/>
  <c r="O28" i="7"/>
  <c r="P28" i="7" s="1"/>
  <c r="O32" i="7"/>
  <c r="P32" i="7" s="1"/>
  <c r="O36" i="7"/>
  <c r="P36" i="7" s="1"/>
  <c r="O47" i="7"/>
  <c r="L48" i="7"/>
  <c r="M48" i="7" s="1"/>
  <c r="I53" i="7"/>
  <c r="L36" i="6"/>
  <c r="P42" i="6"/>
  <c r="M59" i="6"/>
  <c r="I33" i="6"/>
  <c r="M36" i="6"/>
  <c r="I25" i="6"/>
  <c r="M26" i="6"/>
  <c r="O42" i="6"/>
  <c r="I26" i="6"/>
  <c r="M56" i="6"/>
  <c r="M37" i="6"/>
  <c r="M39" i="6"/>
  <c r="I57" i="6"/>
  <c r="O31" i="6"/>
  <c r="M32" i="6"/>
  <c r="O32" i="6" s="1"/>
  <c r="I54" i="6"/>
  <c r="I27" i="6"/>
  <c r="P27" i="6" s="1"/>
  <c r="I37" i="6"/>
  <c r="M47" i="6"/>
  <c r="O47" i="6" s="1"/>
  <c r="M25" i="6"/>
  <c r="I28" i="6"/>
  <c r="M30" i="6"/>
  <c r="I36" i="6"/>
  <c r="I49" i="6"/>
  <c r="K51" i="6"/>
  <c r="M51" i="6" s="1"/>
  <c r="I53" i="6"/>
  <c r="I56" i="6"/>
  <c r="M57" i="6"/>
  <c r="I59" i="6"/>
  <c r="I34" i="6"/>
  <c r="O34" i="6" s="1"/>
  <c r="I46" i="6"/>
  <c r="O46" i="6" s="1"/>
  <c r="P46" i="6" s="1"/>
  <c r="M24" i="6"/>
  <c r="P24" i="6" s="1"/>
  <c r="M50" i="6"/>
  <c r="M28" i="6"/>
  <c r="O44" i="6"/>
  <c r="M54" i="6"/>
  <c r="I29" i="6"/>
  <c r="O29" i="6" s="1"/>
  <c r="I39" i="6"/>
  <c r="P44" i="6"/>
  <c r="H50" i="6"/>
  <c r="I50" i="6" s="1"/>
  <c r="O33" i="6"/>
  <c r="O23" i="6"/>
  <c r="P23" i="6" s="1"/>
  <c r="P34" i="6"/>
  <c r="O27" i="6"/>
  <c r="P41" i="6"/>
  <c r="P43" i="6"/>
  <c r="O56" i="6"/>
  <c r="P38" i="6"/>
  <c r="O38" i="6"/>
  <c r="O30" i="6"/>
  <c r="P30" i="6" s="1"/>
  <c r="O52" i="6"/>
  <c r="P52" i="6" s="1"/>
  <c r="O58" i="6"/>
  <c r="P40" i="6"/>
  <c r="O40" i="6"/>
  <c r="P58" i="6"/>
  <c r="P33" i="6"/>
  <c r="O41" i="6"/>
  <c r="M55" i="6"/>
  <c r="P31" i="6"/>
  <c r="I55" i="6"/>
  <c r="O43" i="6"/>
  <c r="P32" i="6"/>
  <c r="M53" i="6"/>
  <c r="M49" i="6"/>
  <c r="O42" i="5"/>
  <c r="O25" i="5"/>
  <c r="O41" i="5"/>
  <c r="I33" i="5"/>
  <c r="M46" i="5"/>
  <c r="I88" i="5"/>
  <c r="M89" i="5"/>
  <c r="O89" i="5" s="1"/>
  <c r="M97" i="5"/>
  <c r="I110" i="5"/>
  <c r="I117" i="5"/>
  <c r="I24" i="5"/>
  <c r="M26" i="5"/>
  <c r="I92" i="5"/>
  <c r="M54" i="5"/>
  <c r="M92" i="5"/>
  <c r="M32" i="5"/>
  <c r="M53" i="5"/>
  <c r="I90" i="5"/>
  <c r="M103" i="5"/>
  <c r="M115" i="5"/>
  <c r="M91" i="5"/>
  <c r="M113" i="5"/>
  <c r="M27" i="5"/>
  <c r="M36" i="5"/>
  <c r="O36" i="5" s="1"/>
  <c r="M37" i="5"/>
  <c r="I97" i="5"/>
  <c r="O100" i="5"/>
  <c r="P100" i="5" s="1"/>
  <c r="I37" i="5"/>
  <c r="M39" i="5"/>
  <c r="P39" i="5" s="1"/>
  <c r="I47" i="5"/>
  <c r="I49" i="5"/>
  <c r="M88" i="5"/>
  <c r="M118" i="5"/>
  <c r="I119" i="5"/>
  <c r="O119" i="5" s="1"/>
  <c r="P119" i="5" s="1"/>
  <c r="M120" i="5"/>
  <c r="I29" i="5"/>
  <c r="P29" i="5" s="1"/>
  <c r="I30" i="5"/>
  <c r="P41" i="5"/>
  <c r="M47" i="5"/>
  <c r="I96" i="5"/>
  <c r="O96" i="5" s="1"/>
  <c r="M110" i="5"/>
  <c r="O110" i="5" s="1"/>
  <c r="P110" i="5" s="1"/>
  <c r="I118" i="5"/>
  <c r="M123" i="5"/>
  <c r="P25" i="5"/>
  <c r="I27" i="5"/>
  <c r="P27" i="5" s="1"/>
  <c r="M30" i="5"/>
  <c r="O30" i="5" s="1"/>
  <c r="P30" i="5" s="1"/>
  <c r="I32" i="5"/>
  <c r="I53" i="5"/>
  <c r="O53" i="5" s="1"/>
  <c r="P53" i="5" s="1"/>
  <c r="M55" i="5"/>
  <c r="M107" i="5"/>
  <c r="I26" i="5"/>
  <c r="O26" i="5" s="1"/>
  <c r="P26" i="5" s="1"/>
  <c r="P42" i="5"/>
  <c r="O122" i="5"/>
  <c r="M34" i="5"/>
  <c r="O34" i="5" s="1"/>
  <c r="I101" i="5"/>
  <c r="O101" i="5" s="1"/>
  <c r="I111" i="5"/>
  <c r="M105" i="5"/>
  <c r="M111" i="5"/>
  <c r="I120" i="5"/>
  <c r="O120" i="5" s="1"/>
  <c r="P120" i="5" s="1"/>
  <c r="M121" i="5"/>
  <c r="O121" i="5" s="1"/>
  <c r="P121" i="5" s="1"/>
  <c r="P43" i="5"/>
  <c r="P40" i="5"/>
  <c r="O31" i="5"/>
  <c r="O44" i="5"/>
  <c r="P102" i="5"/>
  <c r="O102" i="5"/>
  <c r="M24" i="5"/>
  <c r="O43" i="5"/>
  <c r="P108" i="5"/>
  <c r="O108" i="5"/>
  <c r="P58" i="5"/>
  <c r="O58" i="5"/>
  <c r="M28" i="5"/>
  <c r="P38" i="5"/>
  <c r="O46" i="5"/>
  <c r="P46" i="5" s="1"/>
  <c r="P95" i="5"/>
  <c r="O23" i="5"/>
  <c r="P23" i="5" s="1"/>
  <c r="O38" i="5"/>
  <c r="P32" i="5"/>
  <c r="I50" i="5"/>
  <c r="O52" i="5"/>
  <c r="P52" i="5" s="1"/>
  <c r="P44" i="5"/>
  <c r="O87" i="5"/>
  <c r="P87" i="5" s="1"/>
  <c r="P31" i="5"/>
  <c r="O33" i="5"/>
  <c r="P33" i="5" s="1"/>
  <c r="O39" i="5"/>
  <c r="O40" i="5"/>
  <c r="P93" i="5"/>
  <c r="O98" i="5"/>
  <c r="P106" i="5"/>
  <c r="O123" i="5"/>
  <c r="P122" i="5"/>
  <c r="M114" i="5"/>
  <c r="I54" i="5"/>
  <c r="I55" i="5"/>
  <c r="O55" i="5" s="1"/>
  <c r="M56" i="5"/>
  <c r="P91" i="5"/>
  <c r="O91" i="5"/>
  <c r="O95" i="5"/>
  <c r="I103" i="5"/>
  <c r="O106" i="5"/>
  <c r="I107" i="5"/>
  <c r="O116" i="5"/>
  <c r="P116" i="5" s="1"/>
  <c r="P51" i="5"/>
  <c r="O59" i="5"/>
  <c r="P59" i="5" s="1"/>
  <c r="I94" i="5"/>
  <c r="O94" i="5" s="1"/>
  <c r="P98" i="5"/>
  <c r="P123" i="5"/>
  <c r="O93" i="5"/>
  <c r="O104" i="5"/>
  <c r="I105" i="5"/>
  <c r="P101" i="5"/>
  <c r="H114" i="5"/>
  <c r="I113" i="5"/>
  <c r="O57" i="5"/>
  <c r="P57" i="5" s="1"/>
  <c r="L50" i="5"/>
  <c r="M50" i="5" s="1"/>
  <c r="M49" i="5"/>
  <c r="M90" i="5"/>
  <c r="P104" i="5"/>
  <c r="M117" i="5"/>
  <c r="I60" i="4"/>
  <c r="P42" i="4"/>
  <c r="I34" i="4"/>
  <c r="I26" i="4"/>
  <c r="M41" i="4"/>
  <c r="O41" i="4" s="1"/>
  <c r="H53" i="4"/>
  <c r="H52" i="4"/>
  <c r="I52" i="4" s="1"/>
  <c r="M36" i="4"/>
  <c r="I43" i="4"/>
  <c r="M49" i="4"/>
  <c r="H38" i="4"/>
  <c r="M48" i="4"/>
  <c r="I41" i="4"/>
  <c r="P41" i="4" s="1"/>
  <c r="O46" i="4"/>
  <c r="I25" i="4"/>
  <c r="M26" i="4"/>
  <c r="O26" i="4" s="1"/>
  <c r="I29" i="4"/>
  <c r="I28" i="4"/>
  <c r="I36" i="4"/>
  <c r="P44" i="4"/>
  <c r="I27" i="4"/>
  <c r="I32" i="4"/>
  <c r="O32" i="4" s="1"/>
  <c r="P32" i="4" s="1"/>
  <c r="I35" i="4"/>
  <c r="I39" i="4"/>
  <c r="M45" i="4"/>
  <c r="L53" i="4"/>
  <c r="I31" i="4"/>
  <c r="M35" i="4"/>
  <c r="M39" i="4"/>
  <c r="M43" i="4"/>
  <c r="M30" i="4"/>
  <c r="I45" i="4"/>
  <c r="M34" i="4"/>
  <c r="P34" i="4" s="1"/>
  <c r="P46" i="4"/>
  <c r="M52" i="4"/>
  <c r="O40" i="4"/>
  <c r="P40" i="4"/>
  <c r="M27" i="4"/>
  <c r="I30" i="4"/>
  <c r="P30" i="4" s="1"/>
  <c r="M31" i="4"/>
  <c r="O31" i="4" s="1"/>
  <c r="P31" i="4" s="1"/>
  <c r="O44" i="4"/>
  <c r="I59" i="4"/>
  <c r="O42" i="4"/>
  <c r="I53" i="4"/>
  <c r="M25" i="4"/>
  <c r="M28" i="4"/>
  <c r="M29" i="4"/>
  <c r="I48" i="4"/>
  <c r="I56" i="4"/>
  <c r="O24" i="4"/>
  <c r="P24" i="4" s="1"/>
  <c r="M56" i="4"/>
  <c r="M59" i="4"/>
  <c r="O35" i="4"/>
  <c r="P35" i="4" s="1"/>
  <c r="I51" i="4"/>
  <c r="O23" i="4"/>
  <c r="P23" i="4" s="1"/>
  <c r="M55" i="4"/>
  <c r="M57" i="4"/>
  <c r="I58" i="4"/>
  <c r="M61" i="4"/>
  <c r="O33" i="4"/>
  <c r="I57" i="4"/>
  <c r="M58" i="4"/>
  <c r="I54" i="4"/>
  <c r="M53" i="4"/>
  <c r="O49" i="4"/>
  <c r="P49" i="4" s="1"/>
  <c r="L60" i="4"/>
  <c r="I55" i="4"/>
  <c r="P33" i="4"/>
  <c r="P107" i="3"/>
  <c r="O25" i="3"/>
  <c r="P25" i="3" s="1"/>
  <c r="P59" i="3"/>
  <c r="P44" i="3"/>
  <c r="P109" i="3"/>
  <c r="P33" i="3"/>
  <c r="O23" i="3"/>
  <c r="P23" i="3" s="1"/>
  <c r="P34" i="3"/>
  <c r="I28" i="3"/>
  <c r="I32" i="3"/>
  <c r="I36" i="3"/>
  <c r="O36" i="3" s="1"/>
  <c r="I41" i="3"/>
  <c r="I55" i="3"/>
  <c r="M92" i="3"/>
  <c r="M96" i="3"/>
  <c r="P96" i="3" s="1"/>
  <c r="M39" i="3"/>
  <c r="O39" i="3" s="1"/>
  <c r="L47" i="3"/>
  <c r="L51" i="3" s="1"/>
  <c r="M51" i="3" s="1"/>
  <c r="M56" i="3"/>
  <c r="I54" i="3"/>
  <c r="M95" i="3"/>
  <c r="M117" i="3"/>
  <c r="I120" i="3"/>
  <c r="I29" i="3"/>
  <c r="P29" i="3" s="1"/>
  <c r="I27" i="3"/>
  <c r="I39" i="3"/>
  <c r="P40" i="3"/>
  <c r="P43" i="3"/>
  <c r="I93" i="3"/>
  <c r="M106" i="3"/>
  <c r="P106" i="3" s="1"/>
  <c r="M93" i="3"/>
  <c r="I100" i="3"/>
  <c r="O100" i="3" s="1"/>
  <c r="P100" i="3" s="1"/>
  <c r="O42" i="3"/>
  <c r="M35" i="3"/>
  <c r="O35" i="3" s="1"/>
  <c r="P35" i="3" s="1"/>
  <c r="I95" i="3"/>
  <c r="I123" i="3"/>
  <c r="O123" i="3" s="1"/>
  <c r="M104" i="3"/>
  <c r="P104" i="3" s="1"/>
  <c r="I122" i="3"/>
  <c r="O34" i="3"/>
  <c r="I47" i="3"/>
  <c r="M89" i="3"/>
  <c r="P89" i="3" s="1"/>
  <c r="I91" i="3"/>
  <c r="I92" i="3"/>
  <c r="I94" i="3"/>
  <c r="I26" i="3"/>
  <c r="O26" i="3" s="1"/>
  <c r="M28" i="3"/>
  <c r="O28" i="3" s="1"/>
  <c r="P28" i="3" s="1"/>
  <c r="L50" i="3"/>
  <c r="M50" i="3" s="1"/>
  <c r="O88" i="3"/>
  <c r="P88" i="3" s="1"/>
  <c r="I121" i="3"/>
  <c r="M122" i="3"/>
  <c r="M91" i="3"/>
  <c r="M101" i="3"/>
  <c r="O101" i="3" s="1"/>
  <c r="O109" i="3"/>
  <c r="M112" i="3"/>
  <c r="I24" i="3"/>
  <c r="O24" i="3" s="1"/>
  <c r="M32" i="3"/>
  <c r="O32" i="3" s="1"/>
  <c r="P32" i="3" s="1"/>
  <c r="M45" i="3"/>
  <c r="P60" i="3"/>
  <c r="O53" i="3"/>
  <c r="P53" i="3" s="1"/>
  <c r="M120" i="3"/>
  <c r="I58" i="3"/>
  <c r="L58" i="3"/>
  <c r="O124" i="3"/>
  <c r="O40" i="3"/>
  <c r="O108" i="3"/>
  <c r="O29" i="3"/>
  <c r="O97" i="3"/>
  <c r="P97" i="3" s="1"/>
  <c r="O99" i="3"/>
  <c r="O105" i="3"/>
  <c r="M27" i="3"/>
  <c r="O30" i="3"/>
  <c r="O43" i="3"/>
  <c r="P30" i="3"/>
  <c r="M31" i="3"/>
  <c r="P31" i="3" s="1"/>
  <c r="M94" i="3"/>
  <c r="O38" i="3"/>
  <c r="P38" i="3" s="1"/>
  <c r="P41" i="3"/>
  <c r="P98" i="3"/>
  <c r="O98" i="3"/>
  <c r="O33" i="3"/>
  <c r="O41" i="3"/>
  <c r="P42" i="3"/>
  <c r="O118" i="3"/>
  <c r="P118" i="3" s="1"/>
  <c r="P24" i="3"/>
  <c r="I56" i="3"/>
  <c r="O60" i="3"/>
  <c r="O90" i="3"/>
  <c r="P90" i="3" s="1"/>
  <c r="H115" i="3"/>
  <c r="I115" i="3" s="1"/>
  <c r="H117" i="3"/>
  <c r="I117" i="3" s="1"/>
  <c r="H113" i="3"/>
  <c r="I113" i="3" s="1"/>
  <c r="I112" i="3"/>
  <c r="O107" i="3"/>
  <c r="O44" i="3"/>
  <c r="M47" i="3"/>
  <c r="H50" i="3"/>
  <c r="I50" i="3" s="1"/>
  <c r="M103" i="3"/>
  <c r="I103" i="3"/>
  <c r="I45" i="3"/>
  <c r="L48" i="3"/>
  <c r="M48" i="3" s="1"/>
  <c r="L52" i="3"/>
  <c r="M52" i="3" s="1"/>
  <c r="M54" i="3"/>
  <c r="P105" i="3"/>
  <c r="O59" i="3"/>
  <c r="H51" i="3"/>
  <c r="I51" i="3" s="1"/>
  <c r="P99" i="3"/>
  <c r="P125" i="3"/>
  <c r="O110" i="3"/>
  <c r="P110" i="3" s="1"/>
  <c r="H48" i="3"/>
  <c r="I48" i="3" s="1"/>
  <c r="P108" i="3"/>
  <c r="O125" i="3"/>
  <c r="P124" i="3"/>
  <c r="I119" i="3"/>
  <c r="O119" i="3" s="1"/>
  <c r="L115" i="3"/>
  <c r="M115" i="3" s="1"/>
  <c r="M121" i="3"/>
  <c r="L116" i="3"/>
  <c r="M116" i="3" s="1"/>
  <c r="L113" i="3"/>
  <c r="M113" i="3" s="1"/>
  <c r="P110" i="2"/>
  <c r="P36" i="2"/>
  <c r="P37" i="2"/>
  <c r="L44" i="2"/>
  <c r="M44" i="2" s="1"/>
  <c r="O44" i="2" s="1"/>
  <c r="P44" i="2" s="1"/>
  <c r="L46" i="2"/>
  <c r="M46" i="2" s="1"/>
  <c r="O105" i="2"/>
  <c r="P105" i="2" s="1"/>
  <c r="I107" i="2"/>
  <c r="P40" i="2"/>
  <c r="H47" i="2"/>
  <c r="I47" i="2" s="1"/>
  <c r="O92" i="2"/>
  <c r="P35" i="2"/>
  <c r="P38" i="2"/>
  <c r="O91" i="2"/>
  <c r="O94" i="2"/>
  <c r="O40" i="2"/>
  <c r="H44" i="2"/>
  <c r="I44" i="2" s="1"/>
  <c r="M87" i="2"/>
  <c r="M89" i="2" s="1"/>
  <c r="O93" i="2"/>
  <c r="H46" i="2"/>
  <c r="I46" i="2" s="1"/>
  <c r="O85" i="2"/>
  <c r="P88" i="2"/>
  <c r="M112" i="2"/>
  <c r="O112" i="2" s="1"/>
  <c r="M107" i="2"/>
  <c r="O107" i="2" s="1"/>
  <c r="P107" i="2" s="1"/>
  <c r="P56" i="2"/>
  <c r="M51" i="2"/>
  <c r="O51" i="2" s="1"/>
  <c r="P51" i="2" s="1"/>
  <c r="O31" i="2"/>
  <c r="O36" i="2"/>
  <c r="O26" i="2"/>
  <c r="P26" i="2" s="1"/>
  <c r="O30" i="2"/>
  <c r="O35" i="2"/>
  <c r="O37" i="2"/>
  <c r="P25" i="2"/>
  <c r="P29" i="2"/>
  <c r="O32" i="2"/>
  <c r="O38" i="2"/>
  <c r="P39" i="2"/>
  <c r="P30" i="2"/>
  <c r="O29" i="2"/>
  <c r="P27" i="2"/>
  <c r="P32" i="2"/>
  <c r="O25" i="2"/>
  <c r="I33" i="2"/>
  <c r="O24" i="2"/>
  <c r="P24" i="2"/>
  <c r="O28" i="2"/>
  <c r="P28" i="2"/>
  <c r="P31" i="2"/>
  <c r="O23" i="2"/>
  <c r="P23" i="2" s="1"/>
  <c r="O27" i="2"/>
  <c r="M54" i="2"/>
  <c r="I55" i="2"/>
  <c r="P81" i="2"/>
  <c r="P83" i="2"/>
  <c r="M109" i="2"/>
  <c r="I111" i="2"/>
  <c r="I90" i="2"/>
  <c r="M90" i="2"/>
  <c r="I52" i="2"/>
  <c r="O83" i="2"/>
  <c r="I34" i="2"/>
  <c r="O39" i="2"/>
  <c r="P85" i="2"/>
  <c r="O88" i="2"/>
  <c r="O110" i="2"/>
  <c r="I97" i="2"/>
  <c r="I43" i="2"/>
  <c r="O82" i="2"/>
  <c r="P82" i="2" s="1"/>
  <c r="M41" i="2"/>
  <c r="O49" i="2"/>
  <c r="P49" i="2" s="1"/>
  <c r="P80" i="2"/>
  <c r="O81" i="2"/>
  <c r="O86" i="2"/>
  <c r="M33" i="2"/>
  <c r="M52" i="2"/>
  <c r="I54" i="2"/>
  <c r="O80" i="2"/>
  <c r="L47" i="2"/>
  <c r="M47" i="2" s="1"/>
  <c r="L48" i="2"/>
  <c r="M48" i="2" s="1"/>
  <c r="M50" i="2"/>
  <c r="O79" i="2"/>
  <c r="P79" i="2" s="1"/>
  <c r="P84" i="2"/>
  <c r="K99" i="2"/>
  <c r="M99" i="2" s="1"/>
  <c r="M34" i="2"/>
  <c r="O95" i="2"/>
  <c r="P86" i="2"/>
  <c r="O56" i="2"/>
  <c r="O84" i="2"/>
  <c r="I87" i="2"/>
  <c r="I89" i="2" s="1"/>
  <c r="P95" i="2"/>
  <c r="I53" i="2"/>
  <c r="M55" i="2"/>
  <c r="P92" i="2"/>
  <c r="P94" i="2"/>
  <c r="L103" i="2"/>
  <c r="M103" i="2" s="1"/>
  <c r="P91" i="2"/>
  <c r="P93" i="2"/>
  <c r="O96" i="2"/>
  <c r="H102" i="2"/>
  <c r="I102" i="2" s="1"/>
  <c r="O102" i="2" s="1"/>
  <c r="I108" i="2"/>
  <c r="O108" i="2" s="1"/>
  <c r="P96" i="2"/>
  <c r="L100" i="2"/>
  <c r="M100" i="2" s="1"/>
  <c r="L104" i="2"/>
  <c r="M104" i="2" s="1"/>
  <c r="M106" i="2"/>
  <c r="H103" i="2"/>
  <c r="I103" i="2" s="1"/>
  <c r="I99" i="2"/>
  <c r="H100" i="2"/>
  <c r="I100" i="2" s="1"/>
  <c r="H152" i="1"/>
  <c r="H154" i="1" s="1"/>
  <c r="O89" i="1"/>
  <c r="O145" i="1"/>
  <c r="N34" i="1"/>
  <c r="K46" i="1"/>
  <c r="K50" i="1" s="1"/>
  <c r="L50" i="1" s="1"/>
  <c r="N33" i="1"/>
  <c r="K96" i="1"/>
  <c r="N98" i="1"/>
  <c r="O102" i="1"/>
  <c r="N85" i="1"/>
  <c r="O88" i="1"/>
  <c r="N149" i="1"/>
  <c r="N100" i="1"/>
  <c r="N102" i="1"/>
  <c r="K155" i="1"/>
  <c r="G165" i="1"/>
  <c r="G49" i="1"/>
  <c r="H49" i="1" s="1"/>
  <c r="L103" i="1"/>
  <c r="H36" i="1"/>
  <c r="N30" i="1"/>
  <c r="O38" i="1"/>
  <c r="N24" i="1"/>
  <c r="L54" i="1"/>
  <c r="N86" i="1"/>
  <c r="N38" i="1"/>
  <c r="O42" i="1"/>
  <c r="O29" i="1"/>
  <c r="N32" i="1"/>
  <c r="O32" i="1" s="1"/>
  <c r="N25" i="1"/>
  <c r="O25" i="1" s="1"/>
  <c r="N27" i="1"/>
  <c r="N29" i="1"/>
  <c r="O35" i="1"/>
  <c r="O30" i="1"/>
  <c r="O27" i="1"/>
  <c r="O34" i="1"/>
  <c r="N42" i="1"/>
  <c r="F162" i="1"/>
  <c r="H162" i="1" s="1"/>
  <c r="N162" i="1" s="1"/>
  <c r="H103" i="1"/>
  <c r="H51" i="1"/>
  <c r="N26" i="1"/>
  <c r="N31" i="1"/>
  <c r="O33" i="1"/>
  <c r="N35" i="1"/>
  <c r="N56" i="1"/>
  <c r="O56" i="1" s="1"/>
  <c r="H59" i="1"/>
  <c r="L58" i="1"/>
  <c r="L59" i="1"/>
  <c r="H58" i="1"/>
  <c r="N28" i="1"/>
  <c r="O28" i="1" s="1"/>
  <c r="N40" i="1"/>
  <c r="O24" i="1"/>
  <c r="O26" i="1"/>
  <c r="O39" i="1"/>
  <c r="F37" i="1"/>
  <c r="H37" i="1" s="1"/>
  <c r="N23" i="1"/>
  <c r="O23" i="1" s="1"/>
  <c r="N41" i="1"/>
  <c r="N43" i="1"/>
  <c r="H44" i="1"/>
  <c r="F164" i="1"/>
  <c r="H164" i="1" s="1"/>
  <c r="F105" i="1"/>
  <c r="H105" i="1" s="1"/>
  <c r="L53" i="1"/>
  <c r="L36" i="1"/>
  <c r="O41" i="1"/>
  <c r="O43" i="1"/>
  <c r="G50" i="1"/>
  <c r="H50" i="1" s="1"/>
  <c r="H111" i="1"/>
  <c r="L111" i="1"/>
  <c r="H113" i="1"/>
  <c r="L57" i="1"/>
  <c r="N84" i="1"/>
  <c r="O84" i="1" s="1"/>
  <c r="N89" i="1"/>
  <c r="O94" i="1"/>
  <c r="O101" i="1"/>
  <c r="O31" i="1"/>
  <c r="N39" i="1"/>
  <c r="H46" i="1"/>
  <c r="F165" i="1"/>
  <c r="F106" i="1"/>
  <c r="N83" i="1"/>
  <c r="H93" i="1"/>
  <c r="O98" i="1"/>
  <c r="O100" i="1"/>
  <c r="H118" i="1"/>
  <c r="L118" i="1"/>
  <c r="O40" i="1"/>
  <c r="G47" i="1"/>
  <c r="H47" i="1" s="1"/>
  <c r="H52" i="1"/>
  <c r="H53" i="1"/>
  <c r="H57" i="1"/>
  <c r="L95" i="1"/>
  <c r="O83" i="1"/>
  <c r="N88" i="1"/>
  <c r="N91" i="1"/>
  <c r="O91" i="1" s="1"/>
  <c r="N101" i="1"/>
  <c r="H110" i="1"/>
  <c r="N92" i="1"/>
  <c r="H54" i="1"/>
  <c r="N82" i="1"/>
  <c r="O82" i="1" s="1"/>
  <c r="N94" i="1"/>
  <c r="N97" i="1"/>
  <c r="N99" i="1"/>
  <c r="H114" i="1"/>
  <c r="J164" i="1"/>
  <c r="L164" i="1" s="1"/>
  <c r="J105" i="1"/>
  <c r="L105" i="1" s="1"/>
  <c r="O90" i="1"/>
  <c r="O97" i="1"/>
  <c r="O99" i="1"/>
  <c r="K108" i="1"/>
  <c r="L108" i="1" s="1"/>
  <c r="K110" i="1"/>
  <c r="L110" i="1" s="1"/>
  <c r="K106" i="1"/>
  <c r="J165" i="1"/>
  <c r="J106" i="1"/>
  <c r="H55" i="1"/>
  <c r="O85" i="1"/>
  <c r="O86" i="1"/>
  <c r="N87" i="1"/>
  <c r="O87" i="1" s="1"/>
  <c r="N90" i="1"/>
  <c r="O92" i="1"/>
  <c r="K109" i="1"/>
  <c r="L109" i="1" s="1"/>
  <c r="L117" i="1"/>
  <c r="N143" i="1"/>
  <c r="O143" i="1" s="1"/>
  <c r="G108" i="1"/>
  <c r="H108" i="1" s="1"/>
  <c r="O142" i="1"/>
  <c r="O160" i="1"/>
  <c r="L112" i="1"/>
  <c r="N146" i="1"/>
  <c r="O146" i="1" s="1"/>
  <c r="O148" i="1"/>
  <c r="O153" i="1"/>
  <c r="G109" i="1"/>
  <c r="N152" i="1"/>
  <c r="N160" i="1"/>
  <c r="L113" i="1"/>
  <c r="H116" i="1"/>
  <c r="L154" i="1"/>
  <c r="N142" i="1"/>
  <c r="N145" i="1"/>
  <c r="N148" i="1"/>
  <c r="O159" i="1"/>
  <c r="G106" i="1"/>
  <c r="H112" i="1"/>
  <c r="H117" i="1"/>
  <c r="N141" i="1"/>
  <c r="O141" i="1" s="1"/>
  <c r="O144" i="1"/>
  <c r="N151" i="1"/>
  <c r="N153" i="1"/>
  <c r="N159" i="1"/>
  <c r="L114" i="1"/>
  <c r="O147" i="1"/>
  <c r="N157" i="1"/>
  <c r="L115" i="1"/>
  <c r="H115" i="1"/>
  <c r="N144" i="1"/>
  <c r="N147" i="1"/>
  <c r="O149" i="1"/>
  <c r="N150" i="1"/>
  <c r="O150" i="1" s="1"/>
  <c r="L156" i="1"/>
  <c r="O156" i="1" s="1"/>
  <c r="L158" i="1"/>
  <c r="O158" i="1" s="1"/>
  <c r="O161" i="1"/>
  <c r="N161" i="1"/>
  <c r="K167" i="1"/>
  <c r="O151" i="1"/>
  <c r="O157" i="1"/>
  <c r="K168" i="1"/>
  <c r="G167" i="1"/>
  <c r="K165" i="1"/>
  <c r="G168" i="1"/>
  <c r="O92" i="3" l="1"/>
  <c r="O45" i="4"/>
  <c r="O39" i="4"/>
  <c r="P36" i="4"/>
  <c r="P47" i="6"/>
  <c r="P37" i="6"/>
  <c r="O49" i="7"/>
  <c r="O54" i="7"/>
  <c r="P54" i="7" s="1"/>
  <c r="P39" i="7"/>
  <c r="P34" i="8"/>
  <c r="O29" i="4"/>
  <c r="O88" i="5"/>
  <c r="O59" i="6"/>
  <c r="P59" i="6" s="1"/>
  <c r="O27" i="7"/>
  <c r="O43" i="4"/>
  <c r="O50" i="6"/>
  <c r="P50" i="6" s="1"/>
  <c r="O29" i="8"/>
  <c r="P40" i="8"/>
  <c r="P28" i="8"/>
  <c r="M36" i="8"/>
  <c r="O25" i="8"/>
  <c r="O38" i="8"/>
  <c r="O28" i="8"/>
  <c r="P25" i="8"/>
  <c r="O46" i="8"/>
  <c r="P46" i="8" s="1"/>
  <c r="P38" i="8"/>
  <c r="P48" i="8"/>
  <c r="O49" i="8"/>
  <c r="P49" i="8" s="1"/>
  <c r="O45" i="8"/>
  <c r="P45" i="8" s="1"/>
  <c r="I44" i="8"/>
  <c r="O29" i="7"/>
  <c r="O39" i="7"/>
  <c r="P37" i="7"/>
  <c r="O45" i="7"/>
  <c r="P45" i="7" s="1"/>
  <c r="O44" i="7"/>
  <c r="P44" i="7" s="1"/>
  <c r="P34" i="7"/>
  <c r="M35" i="7"/>
  <c r="P41" i="7"/>
  <c r="O51" i="7"/>
  <c r="P51" i="7" s="1"/>
  <c r="O53" i="7"/>
  <c r="P53" i="7" s="1"/>
  <c r="P30" i="7"/>
  <c r="I35" i="7"/>
  <c r="I43" i="7" s="1"/>
  <c r="O41" i="7"/>
  <c r="O30" i="7"/>
  <c r="P47" i="7"/>
  <c r="M43" i="7"/>
  <c r="P49" i="7"/>
  <c r="O48" i="7"/>
  <c r="P48" i="7" s="1"/>
  <c r="O57" i="6"/>
  <c r="O28" i="6"/>
  <c r="O36" i="6"/>
  <c r="O26" i="6"/>
  <c r="P26" i="6" s="1"/>
  <c r="P39" i="6"/>
  <c r="O25" i="6"/>
  <c r="P25" i="6"/>
  <c r="O54" i="6"/>
  <c r="P54" i="6" s="1"/>
  <c r="M35" i="6"/>
  <c r="O37" i="6"/>
  <c r="P36" i="6"/>
  <c r="P57" i="6"/>
  <c r="P28" i="6"/>
  <c r="I51" i="6"/>
  <c r="P51" i="6" s="1"/>
  <c r="P56" i="6"/>
  <c r="P29" i="6"/>
  <c r="O24" i="6"/>
  <c r="I35" i="6"/>
  <c r="O39" i="6"/>
  <c r="O55" i="6"/>
  <c r="P55" i="6" s="1"/>
  <c r="O53" i="6"/>
  <c r="P53" i="6" s="1"/>
  <c r="I45" i="6"/>
  <c r="O49" i="6"/>
  <c r="P49" i="6" s="1"/>
  <c r="M45" i="6"/>
  <c r="P34" i="5"/>
  <c r="O97" i="5"/>
  <c r="P97" i="5" s="1"/>
  <c r="P88" i="5"/>
  <c r="P96" i="5"/>
  <c r="M35" i="5"/>
  <c r="P89" i="5"/>
  <c r="O32" i="5"/>
  <c r="O118" i="5"/>
  <c r="P118" i="5" s="1"/>
  <c r="O29" i="5"/>
  <c r="O37" i="5"/>
  <c r="P36" i="5"/>
  <c r="P92" i="5"/>
  <c r="O111" i="5"/>
  <c r="P111" i="5" s="1"/>
  <c r="P37" i="5"/>
  <c r="M99" i="5"/>
  <c r="O92" i="5"/>
  <c r="O47" i="5"/>
  <c r="P47" i="5" s="1"/>
  <c r="O105" i="5"/>
  <c r="I35" i="5"/>
  <c r="I45" i="5" s="1"/>
  <c r="O27" i="5"/>
  <c r="O54" i="5"/>
  <c r="I99" i="5"/>
  <c r="I109" i="5" s="1"/>
  <c r="P24" i="5"/>
  <c r="M45" i="5"/>
  <c r="O56" i="5"/>
  <c r="P56" i="5" s="1"/>
  <c r="H115" i="5"/>
  <c r="I115" i="5" s="1"/>
  <c r="I114" i="5"/>
  <c r="O114" i="5" s="1"/>
  <c r="O50" i="5"/>
  <c r="P50" i="5" s="1"/>
  <c r="P105" i="5"/>
  <c r="P107" i="5"/>
  <c r="O107" i="5"/>
  <c r="O117" i="5"/>
  <c r="P117" i="5" s="1"/>
  <c r="O49" i="5"/>
  <c r="P49" i="5" s="1"/>
  <c r="P103" i="5"/>
  <c r="P55" i="5"/>
  <c r="M109" i="5"/>
  <c r="O28" i="5"/>
  <c r="P28" i="5"/>
  <c r="O24" i="5"/>
  <c r="O90" i="5"/>
  <c r="P90" i="5" s="1"/>
  <c r="O103" i="5"/>
  <c r="O113" i="5"/>
  <c r="P113" i="5" s="1"/>
  <c r="P94" i="5"/>
  <c r="P54" i="5"/>
  <c r="O36" i="4"/>
  <c r="P28" i="4"/>
  <c r="P26" i="4"/>
  <c r="O52" i="4"/>
  <c r="P52" i="4" s="1"/>
  <c r="P39" i="4"/>
  <c r="O28" i="4"/>
  <c r="O34" i="4"/>
  <c r="O30" i="4"/>
  <c r="P25" i="4"/>
  <c r="O25" i="4"/>
  <c r="I37" i="4"/>
  <c r="O48" i="4"/>
  <c r="P48" i="4" s="1"/>
  <c r="P43" i="4"/>
  <c r="O27" i="4"/>
  <c r="P27" i="4" s="1"/>
  <c r="I38" i="4"/>
  <c r="P45" i="4"/>
  <c r="M37" i="4"/>
  <c r="P29" i="4"/>
  <c r="M60" i="4"/>
  <c r="M54" i="4"/>
  <c r="O61" i="4"/>
  <c r="P61" i="4" s="1"/>
  <c r="M51" i="4"/>
  <c r="O57" i="4"/>
  <c r="P57" i="4" s="1"/>
  <c r="O53" i="4"/>
  <c r="P53" i="4" s="1"/>
  <c r="O59" i="4"/>
  <c r="P59" i="4" s="1"/>
  <c r="O58" i="4"/>
  <c r="P58" i="4" s="1"/>
  <c r="O55" i="4"/>
  <c r="P55" i="4" s="1"/>
  <c r="O56" i="4"/>
  <c r="P56" i="4" s="1"/>
  <c r="O50" i="3"/>
  <c r="P36" i="3"/>
  <c r="P92" i="3"/>
  <c r="O117" i="3"/>
  <c r="P117" i="3" s="1"/>
  <c r="O104" i="3"/>
  <c r="P27" i="3"/>
  <c r="O91" i="3"/>
  <c r="O93" i="3"/>
  <c r="P93" i="3" s="1"/>
  <c r="P91" i="3"/>
  <c r="P101" i="3"/>
  <c r="O89" i="3"/>
  <c r="P94" i="3"/>
  <c r="O95" i="3"/>
  <c r="I102" i="3"/>
  <c r="I111" i="3" s="1"/>
  <c r="P39" i="3"/>
  <c r="I37" i="3"/>
  <c r="I46" i="3" s="1"/>
  <c r="O122" i="3"/>
  <c r="P95" i="3"/>
  <c r="O96" i="3"/>
  <c r="O106" i="3"/>
  <c r="O45" i="3"/>
  <c r="P45" i="3" s="1"/>
  <c r="P26" i="3"/>
  <c r="M37" i="3"/>
  <c r="P123" i="3"/>
  <c r="P122" i="3"/>
  <c r="O103" i="3"/>
  <c r="P103" i="3" s="1"/>
  <c r="O54" i="3"/>
  <c r="P54" i="3" s="1"/>
  <c r="P50" i="3"/>
  <c r="O112" i="3"/>
  <c r="P112" i="3" s="1"/>
  <c r="O116" i="3"/>
  <c r="P116" i="3" s="1"/>
  <c r="O48" i="3"/>
  <c r="P48" i="3" s="1"/>
  <c r="O94" i="3"/>
  <c r="O47" i="3"/>
  <c r="P47" i="3" s="1"/>
  <c r="O120" i="3"/>
  <c r="P120" i="3" s="1"/>
  <c r="O52" i="3"/>
  <c r="P52" i="3" s="1"/>
  <c r="I57" i="3"/>
  <c r="L57" i="3"/>
  <c r="O115" i="3"/>
  <c r="P115" i="3" s="1"/>
  <c r="O31" i="3"/>
  <c r="O56" i="3"/>
  <c r="P56" i="3" s="1"/>
  <c r="M102" i="3"/>
  <c r="O51" i="3"/>
  <c r="P51" i="3" s="1"/>
  <c r="O55" i="3"/>
  <c r="P55" i="3" s="1"/>
  <c r="M58" i="3"/>
  <c r="P119" i="3"/>
  <c r="O27" i="3"/>
  <c r="O121" i="3"/>
  <c r="P121" i="3" s="1"/>
  <c r="O113" i="3"/>
  <c r="P113" i="3" s="1"/>
  <c r="O87" i="2"/>
  <c r="P112" i="2"/>
  <c r="O53" i="2"/>
  <c r="P53" i="2" s="1"/>
  <c r="O55" i="2"/>
  <c r="O52" i="2"/>
  <c r="P52" i="2" s="1"/>
  <c r="O106" i="2"/>
  <c r="P106" i="2" s="1"/>
  <c r="I42" i="2"/>
  <c r="O104" i="2"/>
  <c r="P104" i="2" s="1"/>
  <c r="P108" i="2"/>
  <c r="O54" i="2"/>
  <c r="O43" i="2"/>
  <c r="P43" i="2" s="1"/>
  <c r="M42" i="2"/>
  <c r="O33" i="2"/>
  <c r="P33" i="2" s="1"/>
  <c r="P55" i="2"/>
  <c r="O103" i="2"/>
  <c r="P103" i="2" s="1"/>
  <c r="O50" i="2"/>
  <c r="P50" i="2" s="1"/>
  <c r="O41" i="2"/>
  <c r="P41" i="2" s="1"/>
  <c r="O90" i="2"/>
  <c r="P90" i="2" s="1"/>
  <c r="O109" i="2"/>
  <c r="P109" i="2" s="1"/>
  <c r="P87" i="2"/>
  <c r="O100" i="2"/>
  <c r="P100" i="2" s="1"/>
  <c r="P102" i="2"/>
  <c r="I98" i="2"/>
  <c r="O99" i="2"/>
  <c r="P99" i="2" s="1"/>
  <c r="O34" i="2"/>
  <c r="P34" i="2" s="1"/>
  <c r="O48" i="2"/>
  <c r="P48" i="2" s="1"/>
  <c r="O46" i="2"/>
  <c r="P46" i="2" s="1"/>
  <c r="O89" i="2"/>
  <c r="P89" i="2" s="1"/>
  <c r="M98" i="2"/>
  <c r="O47" i="2"/>
  <c r="P47" i="2" s="1"/>
  <c r="P54" i="2"/>
  <c r="M111" i="2"/>
  <c r="P111" i="2" s="1"/>
  <c r="O97" i="2"/>
  <c r="P97" i="2" s="1"/>
  <c r="O152" i="1"/>
  <c r="K47" i="1"/>
  <c r="L47" i="1" s="1"/>
  <c r="N47" i="1" s="1"/>
  <c r="O47" i="1" s="1"/>
  <c r="H106" i="1"/>
  <c r="L46" i="1"/>
  <c r="N46" i="1" s="1"/>
  <c r="O46" i="1" s="1"/>
  <c r="K49" i="1"/>
  <c r="L49" i="1" s="1"/>
  <c r="N49" i="1" s="1"/>
  <c r="O49" i="1" s="1"/>
  <c r="N93" i="1"/>
  <c r="N52" i="1"/>
  <c r="O52" i="1" s="1"/>
  <c r="K51" i="1"/>
  <c r="L51" i="1" s="1"/>
  <c r="N51" i="1" s="1"/>
  <c r="O51" i="1" s="1"/>
  <c r="N44" i="1"/>
  <c r="H165" i="1"/>
  <c r="N103" i="1"/>
  <c r="O103" i="1" s="1"/>
  <c r="H95" i="1"/>
  <c r="L165" i="1"/>
  <c r="N115" i="1"/>
  <c r="O115" i="1" s="1"/>
  <c r="O58" i="1"/>
  <c r="N50" i="1"/>
  <c r="O50" i="1" s="1"/>
  <c r="N57" i="1"/>
  <c r="O57" i="1" s="1"/>
  <c r="O117" i="1"/>
  <c r="N108" i="1"/>
  <c r="O108" i="1" s="1"/>
  <c r="H175" i="1"/>
  <c r="L175" i="1"/>
  <c r="N36" i="1"/>
  <c r="O36" i="1" s="1"/>
  <c r="N59" i="1"/>
  <c r="O162" i="1"/>
  <c r="N114" i="1"/>
  <c r="O114" i="1" s="1"/>
  <c r="H109" i="1"/>
  <c r="N53" i="1"/>
  <c r="O53" i="1" s="1"/>
  <c r="N58" i="1"/>
  <c r="N54" i="1"/>
  <c r="O54" i="1" s="1"/>
  <c r="H174" i="1"/>
  <c r="J96" i="1"/>
  <c r="L96" i="1" s="1"/>
  <c r="L104" i="1" s="1"/>
  <c r="H167" i="1"/>
  <c r="L116" i="1"/>
  <c r="H168" i="1"/>
  <c r="N118" i="1"/>
  <c r="F96" i="1"/>
  <c r="H96" i="1" s="1"/>
  <c r="L170" i="1"/>
  <c r="H170" i="1"/>
  <c r="O59" i="1"/>
  <c r="N156" i="1"/>
  <c r="N110" i="1"/>
  <c r="O110" i="1" s="1"/>
  <c r="L167" i="1"/>
  <c r="N154" i="1"/>
  <c r="O154" i="1" s="1"/>
  <c r="H169" i="1"/>
  <c r="L169" i="1"/>
  <c r="L55" i="1"/>
  <c r="O118" i="1"/>
  <c r="J37" i="1"/>
  <c r="L37" i="1" s="1"/>
  <c r="L176" i="1"/>
  <c r="H177" i="1"/>
  <c r="H176" i="1"/>
  <c r="L177" i="1"/>
  <c r="L174" i="1"/>
  <c r="N158" i="1"/>
  <c r="N105" i="1"/>
  <c r="O105" i="1" s="1"/>
  <c r="J155" i="1"/>
  <c r="L155" i="1" s="1"/>
  <c r="L172" i="1"/>
  <c r="H172" i="1"/>
  <c r="N111" i="1"/>
  <c r="O111" i="1" s="1"/>
  <c r="L168" i="1"/>
  <c r="N113" i="1"/>
  <c r="O113" i="1" s="1"/>
  <c r="N112" i="1"/>
  <c r="O112" i="1" s="1"/>
  <c r="N117" i="1"/>
  <c r="L106" i="1"/>
  <c r="N164" i="1"/>
  <c r="O164" i="1" s="1"/>
  <c r="H173" i="1"/>
  <c r="O93" i="1"/>
  <c r="O44" i="1"/>
  <c r="H45" i="1"/>
  <c r="O35" i="6" l="1"/>
  <c r="P35" i="6" s="1"/>
  <c r="M44" i="8"/>
  <c r="O44" i="8" s="1"/>
  <c r="P44" i="8" s="1"/>
  <c r="O36" i="8"/>
  <c r="P36" i="8" s="1"/>
  <c r="I47" i="8"/>
  <c r="M47" i="8"/>
  <c r="O35" i="7"/>
  <c r="P35" i="7" s="1"/>
  <c r="O43" i="7"/>
  <c r="P43" i="7" s="1"/>
  <c r="M46" i="7"/>
  <c r="I46" i="7"/>
  <c r="O51" i="6"/>
  <c r="M48" i="6"/>
  <c r="O45" i="6"/>
  <c r="P45" i="6" s="1"/>
  <c r="I48" i="6"/>
  <c r="O99" i="5"/>
  <c r="P99" i="5" s="1"/>
  <c r="O35" i="5"/>
  <c r="P35" i="5"/>
  <c r="I48" i="5"/>
  <c r="I112" i="5"/>
  <c r="O109" i="5"/>
  <c r="P109" i="5" s="1"/>
  <c r="M112" i="5"/>
  <c r="P114" i="5"/>
  <c r="O115" i="5"/>
  <c r="P115" i="5" s="1"/>
  <c r="M48" i="5"/>
  <c r="O45" i="5"/>
  <c r="P45" i="5" s="1"/>
  <c r="O38" i="4"/>
  <c r="P38" i="4" s="1"/>
  <c r="I47" i="4"/>
  <c r="I50" i="4" s="1"/>
  <c r="O37" i="4"/>
  <c r="P37" i="4" s="1"/>
  <c r="M47" i="4"/>
  <c r="M50" i="4" s="1"/>
  <c r="O60" i="4"/>
  <c r="P60" i="4"/>
  <c r="O51" i="4"/>
  <c r="P51" i="4" s="1"/>
  <c r="O54" i="4"/>
  <c r="P54" i="4" s="1"/>
  <c r="O37" i="3"/>
  <c r="P37" i="3" s="1"/>
  <c r="M46" i="3"/>
  <c r="O46" i="3" s="1"/>
  <c r="I49" i="3"/>
  <c r="I114" i="3"/>
  <c r="O58" i="3"/>
  <c r="P58" i="3" s="1"/>
  <c r="M111" i="3"/>
  <c r="O102" i="3"/>
  <c r="P102" i="3" s="1"/>
  <c r="M57" i="3"/>
  <c r="N165" i="1"/>
  <c r="O165" i="1" s="1"/>
  <c r="I101" i="2"/>
  <c r="O98" i="2"/>
  <c r="P98" i="2" s="1"/>
  <c r="M101" i="2"/>
  <c r="I45" i="2"/>
  <c r="O42" i="2"/>
  <c r="P42" i="2" s="1"/>
  <c r="M45" i="2"/>
  <c r="O111" i="2"/>
  <c r="N95" i="1"/>
  <c r="O95" i="1" s="1"/>
  <c r="H104" i="1"/>
  <c r="H107" i="1" s="1"/>
  <c r="H120" i="1" s="1"/>
  <c r="N109" i="1"/>
  <c r="O109" i="1" s="1"/>
  <c r="N173" i="1"/>
  <c r="O173" i="1"/>
  <c r="L107" i="1"/>
  <c r="H48" i="1"/>
  <c r="N106" i="1"/>
  <c r="O106" i="1" s="1"/>
  <c r="N177" i="1"/>
  <c r="N37" i="1"/>
  <c r="O37" i="1" s="1"/>
  <c r="N170" i="1"/>
  <c r="O170" i="1" s="1"/>
  <c r="O176" i="1"/>
  <c r="N55" i="1"/>
  <c r="O55" i="1" s="1"/>
  <c r="N116" i="1"/>
  <c r="O116" i="1" s="1"/>
  <c r="N174" i="1"/>
  <c r="O174" i="1" s="1"/>
  <c r="N167" i="1"/>
  <c r="O167" i="1" s="1"/>
  <c r="N175" i="1"/>
  <c r="O175" i="1" s="1"/>
  <c r="N168" i="1"/>
  <c r="O168" i="1" s="1"/>
  <c r="F155" i="1"/>
  <c r="H155" i="1" s="1"/>
  <c r="H171" i="1"/>
  <c r="O177" i="1"/>
  <c r="N169" i="1"/>
  <c r="O169" i="1" s="1"/>
  <c r="N96" i="1"/>
  <c r="O96" i="1" s="1"/>
  <c r="L171" i="1"/>
  <c r="L163" i="1"/>
  <c r="L45" i="1"/>
  <c r="N172" i="1"/>
  <c r="O172" i="1" s="1"/>
  <c r="N176" i="1"/>
  <c r="O47" i="4" l="1"/>
  <c r="I60" i="8"/>
  <c r="M60" i="8"/>
  <c r="O47" i="8"/>
  <c r="P47" i="8" s="1"/>
  <c r="I64" i="7"/>
  <c r="I59" i="7"/>
  <c r="M59" i="7"/>
  <c r="M64" i="7"/>
  <c r="O46" i="7"/>
  <c r="P46" i="7" s="1"/>
  <c r="O48" i="6"/>
  <c r="M61" i="6"/>
  <c r="M66" i="6"/>
  <c r="I61" i="6"/>
  <c r="P48" i="6"/>
  <c r="I66" i="6"/>
  <c r="O48" i="5"/>
  <c r="P48" i="5" s="1"/>
  <c r="M61" i="5"/>
  <c r="M66" i="5"/>
  <c r="I125" i="5"/>
  <c r="I130" i="5"/>
  <c r="M125" i="5"/>
  <c r="O112" i="5"/>
  <c r="P112" i="5" s="1"/>
  <c r="M130" i="5"/>
  <c r="I61" i="5"/>
  <c r="I66" i="5"/>
  <c r="P47" i="4"/>
  <c r="I63" i="4"/>
  <c r="I68" i="4"/>
  <c r="O50" i="4"/>
  <c r="P50" i="4" s="1"/>
  <c r="M63" i="4"/>
  <c r="M68" i="4"/>
  <c r="P46" i="3"/>
  <c r="M49" i="3"/>
  <c r="M67" i="3" s="1"/>
  <c r="I132" i="3"/>
  <c r="I127" i="3"/>
  <c r="I62" i="3"/>
  <c r="O49" i="3"/>
  <c r="P49" i="3" s="1"/>
  <c r="M62" i="3"/>
  <c r="O57" i="3"/>
  <c r="P57" i="3" s="1"/>
  <c r="O111" i="3"/>
  <c r="P111" i="3" s="1"/>
  <c r="M114" i="3"/>
  <c r="I67" i="3"/>
  <c r="I58" i="2"/>
  <c r="I114" i="2"/>
  <c r="O101" i="2"/>
  <c r="P101" i="2" s="1"/>
  <c r="M114" i="2"/>
  <c r="O45" i="2"/>
  <c r="P45" i="2" s="1"/>
  <c r="M58" i="2"/>
  <c r="N104" i="1"/>
  <c r="O104" i="1" s="1"/>
  <c r="H163" i="1"/>
  <c r="N107" i="1"/>
  <c r="O107" i="1" s="1"/>
  <c r="L120" i="1"/>
  <c r="L48" i="1"/>
  <c r="N45" i="1"/>
  <c r="O45" i="1" s="1"/>
  <c r="L166" i="1"/>
  <c r="N171" i="1"/>
  <c r="O171" i="1" s="1"/>
  <c r="N155" i="1"/>
  <c r="O155" i="1" s="1"/>
  <c r="H61" i="1"/>
  <c r="H121" i="1"/>
  <c r="H122" i="1"/>
  <c r="O60" i="8" l="1"/>
  <c r="M62" i="8"/>
  <c r="M61" i="8"/>
  <c r="P60" i="8"/>
  <c r="I61" i="8"/>
  <c r="I62" i="8"/>
  <c r="M66" i="7"/>
  <c r="O64" i="7"/>
  <c r="M61" i="7"/>
  <c r="O59" i="7"/>
  <c r="P59" i="7" s="1"/>
  <c r="I61" i="7"/>
  <c r="I62" i="7" s="1"/>
  <c r="P64" i="7"/>
  <c r="I66" i="7"/>
  <c r="M68" i="6"/>
  <c r="O66" i="6"/>
  <c r="P66" i="6" s="1"/>
  <c r="M63" i="6"/>
  <c r="M64" i="6" s="1"/>
  <c r="O61" i="6"/>
  <c r="P61" i="6" s="1"/>
  <c r="I68" i="6"/>
  <c r="I63" i="6"/>
  <c r="I64" i="6" s="1"/>
  <c r="I127" i="5"/>
  <c r="I128" i="5" s="1"/>
  <c r="M63" i="5"/>
  <c r="O61" i="5"/>
  <c r="M64" i="5"/>
  <c r="I132" i="5"/>
  <c r="P61" i="5"/>
  <c r="I63" i="5"/>
  <c r="I64" i="5" s="1"/>
  <c r="M132" i="5"/>
  <c r="O130" i="5"/>
  <c r="P130" i="5" s="1"/>
  <c r="I68" i="5"/>
  <c r="M127" i="5"/>
  <c r="O125" i="5"/>
  <c r="P125" i="5" s="1"/>
  <c r="M68" i="5"/>
  <c r="M69" i="5" s="1"/>
  <c r="O66" i="5"/>
  <c r="P66" i="5" s="1"/>
  <c r="I65" i="4"/>
  <c r="M70" i="4"/>
  <c r="O68" i="4"/>
  <c r="P68" i="4" s="1"/>
  <c r="I70" i="4"/>
  <c r="M65" i="4"/>
  <c r="O63" i="4"/>
  <c r="P63" i="4" s="1"/>
  <c r="O62" i="3"/>
  <c r="M64" i="3"/>
  <c r="M63" i="3"/>
  <c r="O114" i="3"/>
  <c r="P114" i="3" s="1"/>
  <c r="M132" i="3"/>
  <c r="M127" i="3"/>
  <c r="I129" i="3"/>
  <c r="I128" i="3"/>
  <c r="I69" i="3"/>
  <c r="I68" i="3"/>
  <c r="I133" i="3"/>
  <c r="I134" i="3"/>
  <c r="P62" i="3"/>
  <c r="I63" i="3"/>
  <c r="I64" i="3"/>
  <c r="M68" i="3"/>
  <c r="O67" i="3"/>
  <c r="P67" i="3" s="1"/>
  <c r="M69" i="3"/>
  <c r="I115" i="2"/>
  <c r="I116" i="2"/>
  <c r="O58" i="2"/>
  <c r="P58" i="2" s="1"/>
  <c r="M59" i="2"/>
  <c r="M60" i="2"/>
  <c r="O114" i="2"/>
  <c r="P114" i="2" s="1"/>
  <c r="M116" i="2"/>
  <c r="M115" i="2"/>
  <c r="I59" i="2"/>
  <c r="I60" i="2"/>
  <c r="N163" i="1"/>
  <c r="O163" i="1" s="1"/>
  <c r="H123" i="1"/>
  <c r="H63" i="1"/>
  <c r="H62" i="1"/>
  <c r="N48" i="1"/>
  <c r="O48" i="1" s="1"/>
  <c r="L61" i="1"/>
  <c r="L122" i="1"/>
  <c r="N120" i="1"/>
  <c r="O120" i="1" s="1"/>
  <c r="L121" i="1"/>
  <c r="H166" i="1"/>
  <c r="L179" i="1"/>
  <c r="I63" i="8" l="1"/>
  <c r="O61" i="8"/>
  <c r="P61" i="8" s="1"/>
  <c r="O62" i="8"/>
  <c r="P62" i="8" s="1"/>
  <c r="M63" i="8"/>
  <c r="O61" i="7"/>
  <c r="P61" i="7" s="1"/>
  <c r="M62" i="7"/>
  <c r="O66" i="7"/>
  <c r="P66" i="7" s="1"/>
  <c r="I67" i="7"/>
  <c r="M67" i="7"/>
  <c r="O64" i="6"/>
  <c r="O68" i="6"/>
  <c r="P68" i="6" s="1"/>
  <c r="I69" i="6"/>
  <c r="P64" i="6"/>
  <c r="O63" i="6"/>
  <c r="P63" i="6" s="1"/>
  <c r="M69" i="6"/>
  <c r="O127" i="5"/>
  <c r="P127" i="5" s="1"/>
  <c r="O132" i="5"/>
  <c r="P132" i="5" s="1"/>
  <c r="O64" i="5"/>
  <c r="P64" i="5" s="1"/>
  <c r="I133" i="5"/>
  <c r="O68" i="5"/>
  <c r="P68" i="5" s="1"/>
  <c r="M128" i="5"/>
  <c r="M133" i="5"/>
  <c r="I69" i="5"/>
  <c r="O69" i="5" s="1"/>
  <c r="O63" i="5"/>
  <c r="P63" i="5" s="1"/>
  <c r="O70" i="4"/>
  <c r="P70" i="4" s="1"/>
  <c r="I71" i="4"/>
  <c r="M71" i="4"/>
  <c r="O65" i="4"/>
  <c r="P65" i="4" s="1"/>
  <c r="M66" i="4"/>
  <c r="I66" i="4"/>
  <c r="I130" i="3"/>
  <c r="I70" i="3"/>
  <c r="I135" i="3"/>
  <c r="O64" i="3"/>
  <c r="P64" i="3" s="1"/>
  <c r="O69" i="3"/>
  <c r="P69" i="3" s="1"/>
  <c r="O63" i="3"/>
  <c r="P63" i="3" s="1"/>
  <c r="M128" i="3"/>
  <c r="O127" i="3"/>
  <c r="P127" i="3" s="1"/>
  <c r="M129" i="3"/>
  <c r="M65" i="3"/>
  <c r="M70" i="3"/>
  <c r="O68" i="3"/>
  <c r="P68" i="3" s="1"/>
  <c r="I65" i="3"/>
  <c r="O132" i="3"/>
  <c r="P132" i="3" s="1"/>
  <c r="M134" i="3"/>
  <c r="M133" i="3"/>
  <c r="M117" i="2"/>
  <c r="I61" i="2"/>
  <c r="O60" i="2"/>
  <c r="P60" i="2" s="1"/>
  <c r="I117" i="2"/>
  <c r="O59" i="2"/>
  <c r="P59" i="2" s="1"/>
  <c r="O115" i="2"/>
  <c r="P115" i="2" s="1"/>
  <c r="M61" i="2"/>
  <c r="O116" i="2"/>
  <c r="P116" i="2" s="1"/>
  <c r="N166" i="1"/>
  <c r="O166" i="1" s="1"/>
  <c r="L181" i="1"/>
  <c r="L180" i="1"/>
  <c r="L63" i="1"/>
  <c r="N61" i="1"/>
  <c r="O61" i="1" s="1"/>
  <c r="L62" i="1"/>
  <c r="H179" i="1"/>
  <c r="N122" i="1"/>
  <c r="O122" i="1" s="1"/>
  <c r="N121" i="1"/>
  <c r="O121" i="1" s="1"/>
  <c r="L123" i="1"/>
  <c r="H64" i="1"/>
  <c r="O63" i="8" l="1"/>
  <c r="P63" i="8"/>
  <c r="O67" i="7"/>
  <c r="P67" i="7" s="1"/>
  <c r="O62" i="7"/>
  <c r="P62" i="7" s="1"/>
  <c r="O69" i="6"/>
  <c r="P69" i="6" s="1"/>
  <c r="P69" i="5"/>
  <c r="O133" i="5"/>
  <c r="P133" i="5" s="1"/>
  <c r="O128" i="5"/>
  <c r="P128" i="5" s="1"/>
  <c r="O66" i="4"/>
  <c r="P66" i="4" s="1"/>
  <c r="O71" i="4"/>
  <c r="P71" i="4" s="1"/>
  <c r="M135" i="3"/>
  <c r="O135" i="3" s="1"/>
  <c r="O128" i="3"/>
  <c r="P128" i="3" s="1"/>
  <c r="O65" i="3"/>
  <c r="P65" i="3"/>
  <c r="O129" i="3"/>
  <c r="P129" i="3" s="1"/>
  <c r="O70" i="3"/>
  <c r="P70" i="3" s="1"/>
  <c r="O134" i="3"/>
  <c r="P134" i="3" s="1"/>
  <c r="O133" i="3"/>
  <c r="P133" i="3" s="1"/>
  <c r="M130" i="3"/>
  <c r="O61" i="2"/>
  <c r="P61" i="2" s="1"/>
  <c r="O117" i="2"/>
  <c r="P117" i="2" s="1"/>
  <c r="L182" i="1"/>
  <c r="N63" i="1"/>
  <c r="O63" i="1" s="1"/>
  <c r="H180" i="1"/>
  <c r="H181" i="1"/>
  <c r="N123" i="1"/>
  <c r="O123" i="1" s="1"/>
  <c r="N179" i="1"/>
  <c r="O179" i="1" s="1"/>
  <c r="N62" i="1"/>
  <c r="O62" i="1" s="1"/>
  <c r="L64" i="1"/>
  <c r="P135" i="3" l="1"/>
  <c r="O130" i="3"/>
  <c r="P130" i="3" s="1"/>
  <c r="N181" i="1"/>
  <c r="O181" i="1" s="1"/>
  <c r="N180" i="1"/>
  <c r="O180" i="1" s="1"/>
  <c r="N64" i="1"/>
  <c r="O64" i="1" s="1"/>
  <c r="H182" i="1"/>
  <c r="N182" i="1" l="1"/>
  <c r="O182" i="1" s="1"/>
</calcChain>
</file>

<file path=xl/sharedStrings.xml><?xml version="1.0" encoding="utf-8"?>
<sst xmlns="http://schemas.openxmlformats.org/spreadsheetml/2006/main" count="1341" uniqueCount="104">
  <si>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</si>
  <si>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</si>
  <si>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</si>
  <si>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</si>
  <si>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</si>
  <si>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</si>
  <si>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</si>
  <si>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</si>
  <si>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2022 Board-Approved</t>
  </si>
  <si>
    <t>Impact</t>
  </si>
  <si>
    <t>2023 Proposed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</si>
  <si>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</si>
  <si>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</si>
  <si>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</si>
  <si>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</si>
  <si>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</si>
  <si>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</si>
  <si>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</si>
  <si>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</si>
  <si>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</si>
  <si>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</si>
  <si>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</si>
  <si>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</si>
  <si>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</si>
  <si>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</si>
  <si>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</si>
  <si>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</si>
  <si>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Derecognition Variance Account - effective until December 31, 2022</t>
  </si>
  <si>
    <t>Rate Rider for Disposition of Accounts Receivable Credits - effective until December 31, 2024</t>
  </si>
  <si>
    <t>Rate Rider for Recovery of 2020 Foregone Revenue - effective until December 31, 2021</t>
  </si>
  <si>
    <t>Distribution Volumetric Rate</t>
  </si>
  <si>
    <t>per kWh</t>
  </si>
  <si>
    <t>Rate Rider for Disposition of Lost Revenue Adjustment Mechanism (LRAMVA) - effective until December 31, 2021</t>
  </si>
  <si>
    <t>Sub-Total A (excluding pass through)</t>
  </si>
  <si>
    <t>Line Losses on Cost of Power</t>
  </si>
  <si>
    <t>Rate Rider for Disposition of Deferral/Variance Accounts (2021) - effective until December 31, 2023</t>
  </si>
  <si>
    <t>Rate Rider for Disposition of Deferral/Variance Accounts (2020) - effective until December 31, 2021</t>
  </si>
  <si>
    <t>Rate Rider for Disposition of Capacity Based Recovery Account (2021) - Applicable only for Class B Customers - effective until December 31, 2023</t>
  </si>
  <si>
    <t>Rate Rider for Disposition of Capacity Based Recovery Account (2020) - Applicable only for Class B Customers - effective until December 31, 2021</t>
  </si>
  <si>
    <t>Rate Rider for Disposition of Global Adjustment Account (2021) - Applicable only for Non-RPP Customers - effective until December 31, 2023</t>
  </si>
  <si>
    <t>Rate Rider for Disposition of Global Adjustment Account (2020) - Applicable only for Non-RPP Customers - effective until December 31, 2021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</si>
  <si>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</si>
  <si>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</si>
  <si>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</si>
  <si>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</si>
  <si>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</si>
  <si>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</si>
  <si>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</si>
  <si>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</si>
  <si>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</si>
  <si>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</si>
  <si>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</si>
  <si>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</si>
  <si>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</si>
  <si>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</si>
  <si>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</si>
  <si>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</si>
  <si>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</si>
  <si>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</si>
  <si>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</si>
  <si>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</si>
  <si>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</si>
  <si>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</si>
  <si>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Rate Rider for Disposition of Capital Related Revenue Requirement Variance Account - effective until December. 31, 2024</t>
  </si>
  <si>
    <t>COMPETITIVE SECTOR MULTI-UNIT RESIDENTIAL SERVICE</t>
  </si>
  <si>
    <t>Rate Rider for Disposition of Capital Related Revenue Requirement Variance Account - effective until Dec. 31, 2024</t>
  </si>
  <si>
    <t>2022 Proposed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</si>
  <si>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</si>
  <si>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</si>
  <si>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</si>
  <si>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</si>
  <si>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</si>
  <si>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</si>
  <si>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</si>
  <si>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</si>
  <si>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</si>
  <si>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</si>
  <si>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</si>
  <si>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</si>
  <si>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</si>
  <si>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Rate Rider for Disposition of Deferral/Variance Accounts for Non -Wholesale Market Participants (2021) -effective until December 31, 2023</t>
  </si>
  <si>
    <t>Rate Rider for Disposition of Deferral/Variance Accounts for Non -Wholesale Market Participants (2020) - effective until December 31, 2021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</si>
  <si>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</si>
  <si>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</si>
  <si>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</si>
  <si>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</si>
  <si>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</si>
  <si>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</si>
  <si>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</si>
  <si>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</si>
  <si>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</si>
  <si>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</si>
  <si>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</si>
  <si>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</si>
  <si>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</si>
  <si>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</si>
  <si>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</si>
  <si>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</si>
  <si>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</si>
  <si>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</si>
  <si>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</si>
  <si>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 - effective until December 31, 2021</t>
  </si>
  <si>
    <t>RTSR - Network</t>
  </si>
  <si>
    <t>RTSR - Line and Transformation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</si>
</sst>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-* #,##0_-;\-* #,##0_-;_-* &quot;-&quot;??_-;_-@_-"/>
    <numFmt numFmtId="168" formatCode="_-&quot;$&quot;* #,##0.00000_-;\-&quot;$&quot;* #,##0.00000_-;_-&quot;$&quot;* &quot;-&quot;??_-;_-@_-"/>
    <numFmt numFmtId="169" formatCode="_-&quot;$&quot;* #,##0.0000_-;\-&quot;$&quot;* #,##0.0000_-;_-&quot;$&quot;* &quot;-&quot;??_-;_-@_-"/>
    <numFmt numFmtId="170" formatCode="_(* #,##0.0_);_(* \(#,##0.0\);_(* &quot;-&quot;??_);_(@_)"/>
    <numFmt numFmtId="171" formatCode="_-&quot;$&quot;* #,##0.000_-;\-&quot;$&quot;* #,##0.000_-;_-&quot;$&quot;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170" fontId="17" fillId="0" borderId="0"/>
  </cellStyleXfs>
  <cellXfs count="475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5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164" fontId="11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166" fontId="2" fillId="3" borderId="0" xfId="3" applyNumberFormat="1" applyFont="1" applyFill="1" applyBorder="1" applyAlignment="1" applyProtection="1">
      <alignment vertical="center"/>
    </xf>
    <xf numFmtId="166" fontId="0" fillId="3" borderId="0" xfId="3" applyNumberFormat="1" applyFont="1" applyFill="1" applyBorder="1" applyAlignment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167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quotePrefix="1" applyFont="1" applyFill="1" applyBorder="1" applyAlignment="1">
      <alignment horizontal="center" vertical="center"/>
    </xf>
    <xf numFmtId="0" fontId="12" fillId="3" borderId="10" xfId="0" quotePrefix="1" applyFont="1" applyFill="1" applyBorder="1" applyAlignment="1">
      <alignment horizontal="center" vertical="center"/>
    </xf>
    <xf numFmtId="0" fontId="0" fillId="6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0" fontId="0" fillId="5" borderId="0" xfId="0" applyFill="1" applyAlignment="1" applyProtection="1">
      <alignment horizontal="center" vertical="center"/>
      <protection locked="0"/>
    </xf>
    <xf numFmtId="164" fontId="1" fillId="4" borderId="8" xfId="2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>
      <alignment vertical="center"/>
    </xf>
    <xf numFmtId="164" fontId="1" fillId="3" borderId="7" xfId="2" applyFont="1" applyFill="1" applyBorder="1" applyAlignment="1" applyProtection="1">
      <alignment vertical="center"/>
    </xf>
    <xf numFmtId="0" fontId="1" fillId="3" borderId="0" xfId="0" applyFont="1" applyFill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6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164" fontId="0" fillId="3" borderId="0" xfId="0" applyNumberFormat="1" applyFill="1"/>
    <xf numFmtId="0" fontId="0" fillId="6" borderId="0" xfId="0" applyFill="1" applyAlignment="1">
      <alignment vertical="top"/>
    </xf>
    <xf numFmtId="0" fontId="1" fillId="3" borderId="8" xfId="0" applyFont="1" applyFill="1" applyBorder="1" applyAlignment="1">
      <alignment vertical="center"/>
    </xf>
    <xf numFmtId="164" fontId="1" fillId="3" borderId="7" xfId="4" applyFont="1" applyFill="1" applyBorder="1" applyAlignment="1" applyProtection="1">
      <alignment vertical="center"/>
    </xf>
    <xf numFmtId="168" fontId="1" fillId="4" borderId="8" xfId="2" applyNumberFormat="1" applyFont="1" applyFill="1" applyBorder="1" applyAlignment="1" applyProtection="1">
      <alignment vertical="center"/>
      <protection locked="0"/>
    </xf>
    <xf numFmtId="167" fontId="1" fillId="3" borderId="8" xfId="0" applyNumberFormat="1" applyFont="1" applyFill="1" applyBorder="1" applyAlignment="1">
      <alignment vertical="center"/>
    </xf>
    <xf numFmtId="0" fontId="0" fillId="6" borderId="0" xfId="0" applyFill="1" applyAlignment="1">
      <alignment vertical="top" wrapText="1"/>
    </xf>
    <xf numFmtId="0" fontId="0" fillId="4" borderId="0" xfId="0" applyFill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 applyProtection="1">
      <alignment horizontal="center" vertical="center"/>
      <protection locked="0"/>
    </xf>
    <xf numFmtId="169" fontId="1" fillId="4" borderId="1" xfId="2" applyNumberFormat="1" applyFont="1" applyFill="1" applyBorder="1" applyAlignment="1" applyProtection="1">
      <alignment vertical="center"/>
      <protection locked="0"/>
    </xf>
    <xf numFmtId="164" fontId="1" fillId="4" borderId="4" xfId="0" applyNumberFormat="1" applyFont="1" applyFill="1" applyBorder="1" applyAlignment="1" applyProtection="1">
      <alignment vertical="center"/>
      <protection locked="0"/>
    </xf>
    <xf numFmtId="164" fontId="2" fillId="4" borderId="4" xfId="2" applyFont="1" applyFill="1" applyBorder="1" applyAlignment="1" applyProtection="1">
      <alignment vertical="center"/>
    </xf>
    <xf numFmtId="0" fontId="1" fillId="4" borderId="0" xfId="0" applyFont="1" applyFill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6" fontId="2" fillId="4" borderId="4" xfId="3" applyNumberFormat="1" applyFont="1" applyFill="1" applyBorder="1" applyAlignment="1" applyProtection="1">
      <alignment vertical="center"/>
    </xf>
    <xf numFmtId="168" fontId="1" fillId="4" borderId="8" xfId="4" quotePrefix="1" applyNumberFormat="1" applyFont="1" applyFill="1" applyBorder="1" applyAlignment="1" applyProtection="1">
      <alignment vertical="center"/>
      <protection locked="0"/>
    </xf>
    <xf numFmtId="168" fontId="1" fillId="4" borderId="8" xfId="4" applyNumberFormat="1" applyFont="1" applyFill="1" applyBorder="1" applyAlignment="1" applyProtection="1">
      <alignment vertical="center"/>
      <protection locked="0"/>
    </xf>
    <xf numFmtId="167" fontId="1" fillId="3" borderId="7" xfId="0" applyNumberFormat="1" applyFont="1" applyFill="1" applyBorder="1" applyAlignment="1">
      <alignment vertical="center"/>
    </xf>
    <xf numFmtId="0" fontId="0" fillId="0" borderId="0" xfId="0" applyAlignment="1">
      <alignment vertical="top" wrapText="1"/>
    </xf>
    <xf numFmtId="164" fontId="1" fillId="4" borderId="8" xfId="4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>
      <alignment vertical="top" wrapText="1"/>
    </xf>
    <xf numFmtId="0" fontId="0" fillId="4" borderId="3" xfId="0" applyFill="1" applyBorder="1"/>
    <xf numFmtId="0" fontId="0" fillId="4" borderId="3" xfId="0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vertical="center"/>
    </xf>
    <xf numFmtId="0" fontId="0" fillId="6" borderId="0" xfId="0" applyFill="1" applyAlignment="1">
      <alignment vertical="center"/>
    </xf>
    <xf numFmtId="1" fontId="1" fillId="3" borderId="8" xfId="0" applyNumberFormat="1" applyFont="1" applyFill="1" applyBorder="1" applyAlignment="1">
      <alignment vertical="center"/>
    </xf>
    <xf numFmtId="1" fontId="1" fillId="3" borderId="7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169" fontId="11" fillId="4" borderId="8" xfId="2" applyNumberFormat="1" applyFont="1" applyFill="1" applyBorder="1" applyAlignment="1" applyProtection="1">
      <alignment vertical="center"/>
      <protection locked="0"/>
    </xf>
    <xf numFmtId="164" fontId="11" fillId="4" borderId="8" xfId="2" applyFont="1" applyFill="1" applyBorder="1" applyAlignment="1" applyProtection="1">
      <alignment vertical="center"/>
      <protection locked="0"/>
    </xf>
    <xf numFmtId="167" fontId="1" fillId="0" borderId="7" xfId="0" applyNumberFormat="1" applyFont="1" applyBorder="1" applyAlignment="1">
      <alignment vertical="center"/>
    </xf>
    <xf numFmtId="167" fontId="1" fillId="7" borderId="8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14" fillId="8" borderId="11" xfId="5" applyFont="1" applyFill="1" applyBorder="1"/>
    <xf numFmtId="0" fontId="0" fillId="8" borderId="12" xfId="0" applyFill="1" applyBorder="1" applyAlignment="1">
      <alignment vertical="top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>
      <alignment vertical="center"/>
    </xf>
    <xf numFmtId="169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16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>
      <alignment vertical="center"/>
    </xf>
    <xf numFmtId="164" fontId="1" fillId="8" borderId="13" xfId="0" applyNumberFormat="1" applyFont="1" applyFill="1" applyBorder="1" applyAlignment="1">
      <alignment vertical="center"/>
    </xf>
    <xf numFmtId="166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>
      <alignment vertical="top"/>
    </xf>
    <xf numFmtId="9" fontId="2" fillId="3" borderId="8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8" xfId="0" applyNumberFormat="1" applyFont="1" applyFill="1" applyBorder="1" applyAlignment="1">
      <alignment vertical="center"/>
    </xf>
    <xf numFmtId="166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>
      <alignment vertical="top"/>
    </xf>
    <xf numFmtId="166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Alignment="1">
      <alignment vertical="center"/>
    </xf>
    <xf numFmtId="0" fontId="0" fillId="6" borderId="0" xfId="0" applyFill="1" applyAlignment="1">
      <alignment horizontal="left" vertical="top" indent="1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/>
    <xf numFmtId="0" fontId="2" fillId="9" borderId="0" xfId="0" applyFont="1" applyFill="1" applyAlignment="1">
      <alignment vertical="top"/>
    </xf>
    <xf numFmtId="0" fontId="2" fillId="9" borderId="9" xfId="0" applyFont="1" applyFill="1" applyBorder="1" applyAlignment="1">
      <alignment vertical="center"/>
    </xf>
    <xf numFmtId="164" fontId="2" fillId="9" borderId="9" xfId="0" applyNumberFormat="1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164" fontId="2" fillId="9" borderId="8" xfId="0" applyNumberFormat="1" applyFont="1" applyFill="1" applyBorder="1" applyAlignment="1">
      <alignment vertical="center"/>
    </xf>
    <xf numFmtId="166" fontId="2" fillId="9" borderId="7" xfId="3" applyNumberFormat="1" applyFont="1" applyFill="1" applyBorder="1" applyAlignment="1" applyProtection="1">
      <alignment vertical="center"/>
    </xf>
    <xf numFmtId="0" fontId="14" fillId="3" borderId="0" xfId="5" applyFont="1" applyFill="1"/>
    <xf numFmtId="0" fontId="14" fillId="8" borderId="12" xfId="5" applyFont="1" applyFill="1" applyBorder="1" applyAlignment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>
      <alignment vertical="center"/>
    </xf>
    <xf numFmtId="169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164" fontId="14" fillId="8" borderId="17" xfId="2" applyFont="1" applyFill="1" applyBorder="1" applyAlignment="1" applyProtection="1">
      <alignment vertical="center"/>
    </xf>
    <xf numFmtId="164" fontId="14" fillId="8" borderId="13" xfId="5" applyNumberFormat="1" applyFont="1" applyFill="1" applyBorder="1" applyAlignment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166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4" fillId="6" borderId="0" xfId="0" applyFont="1" applyFill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ill="1" applyBorder="1"/>
    <xf numFmtId="0" fontId="0" fillId="3" borderId="0" xfId="0" applyFill="1" applyAlignment="1">
      <alignment horizontal="left" vertical="top" indent="1"/>
    </xf>
    <xf numFmtId="0" fontId="0" fillId="9" borderId="0" xfId="0" applyFill="1" applyAlignment="1">
      <alignment vertical="top"/>
    </xf>
    <xf numFmtId="164" fontId="1" fillId="9" borderId="8" xfId="0" applyNumberFormat="1" applyFont="1" applyFill="1" applyBorder="1" applyAlignment="1">
      <alignment vertical="center"/>
    </xf>
    <xf numFmtId="166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16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>
      <alignment vertical="center"/>
    </xf>
    <xf numFmtId="164" fontId="1" fillId="8" borderId="13" xfId="5" applyNumberFormat="1" applyFont="1" applyFill="1" applyBorder="1" applyAlignment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164" fontId="0" fillId="4" borderId="8" xfId="2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164" fontId="0" fillId="3" borderId="7" xfId="2" applyFont="1" applyFill="1" applyBorder="1" applyAlignment="1" applyProtection="1">
      <alignment vertical="center"/>
    </xf>
    <xf numFmtId="164" fontId="0" fillId="3" borderId="8" xfId="0" applyNumberFormat="1" applyFill="1" applyBorder="1" applyAlignment="1">
      <alignment vertical="center"/>
    </xf>
    <xf numFmtId="166" fontId="0" fillId="3" borderId="7" xfId="3" applyNumberFormat="1" applyFont="1" applyFill="1" applyBorder="1" applyAlignment="1" applyProtection="1">
      <alignment vertical="center"/>
    </xf>
    <xf numFmtId="0" fontId="0" fillId="3" borderId="8" xfId="0" applyFill="1" applyBorder="1" applyAlignment="1">
      <alignment vertical="center"/>
    </xf>
    <xf numFmtId="164" fontId="0" fillId="3" borderId="7" xfId="4" applyFont="1" applyFill="1" applyBorder="1" applyAlignment="1" applyProtection="1">
      <alignment vertical="center"/>
    </xf>
    <xf numFmtId="168" fontId="0" fillId="4" borderId="8" xfId="2" applyNumberFormat="1" applyFont="1" applyFill="1" applyBorder="1" applyAlignment="1" applyProtection="1">
      <alignment vertical="center"/>
      <protection locked="0"/>
    </xf>
    <xf numFmtId="167" fontId="0" fillId="3" borderId="8" xfId="0" applyNumberFormat="1" applyFill="1" applyBorder="1" applyAlignment="1">
      <alignment vertical="center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ill="1" applyBorder="1" applyAlignment="1">
      <alignment vertical="top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0" borderId="0" xfId="0" applyFill="1" applyAlignment="1">
      <alignment vertical="center"/>
    </xf>
    <xf numFmtId="169" fontId="0" fillId="4" borderId="1" xfId="2" applyNumberFormat="1" applyFont="1" applyFill="1" applyBorder="1" applyAlignment="1" applyProtection="1">
      <alignment vertical="center"/>
      <protection locked="0"/>
    </xf>
    <xf numFmtId="164" fontId="0" fillId="10" borderId="4" xfId="0" applyNumberFormat="1" applyFill="1" applyBorder="1" applyAlignment="1" applyProtection="1">
      <alignment vertical="center"/>
      <protection locked="0"/>
    </xf>
    <xf numFmtId="164" fontId="2" fillId="10" borderId="4" xfId="2" applyFont="1" applyFill="1" applyBorder="1" applyAlignment="1" applyProtection="1">
      <alignment vertical="center"/>
    </xf>
    <xf numFmtId="164" fontId="2" fillId="10" borderId="1" xfId="0" applyNumberFormat="1" applyFont="1" applyFill="1" applyBorder="1" applyAlignment="1">
      <alignment vertical="center"/>
    </xf>
    <xf numFmtId="166" fontId="2" fillId="10" borderId="4" xfId="3" applyNumberFormat="1" applyFont="1" applyFill="1" applyBorder="1" applyAlignment="1" applyProtection="1">
      <alignment vertical="center"/>
    </xf>
    <xf numFmtId="164" fontId="0" fillId="4" borderId="8" xfId="4" applyFont="1" applyFill="1" applyBorder="1" applyAlignment="1" applyProtection="1">
      <alignment vertical="center"/>
      <protection locked="0"/>
    </xf>
    <xf numFmtId="0" fontId="2" fillId="10" borderId="2" xfId="0" applyFont="1" applyFill="1" applyBorder="1" applyAlignment="1">
      <alignment vertical="top" wrapText="1"/>
    </xf>
    <xf numFmtId="0" fontId="0" fillId="10" borderId="3" xfId="0" applyFill="1" applyBorder="1"/>
    <xf numFmtId="0" fontId="0" fillId="10" borderId="3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164" fontId="2" fillId="10" borderId="4" xfId="0" applyNumberFormat="1" applyFont="1" applyFill="1" applyBorder="1" applyAlignment="1">
      <alignment vertical="center"/>
    </xf>
    <xf numFmtId="1" fontId="0" fillId="3" borderId="8" xfId="0" applyNumberFormat="1" applyFill="1" applyBorder="1" applyAlignment="1">
      <alignment vertical="center"/>
    </xf>
    <xf numFmtId="1" fontId="0" fillId="3" borderId="7" xfId="0" applyNumberFormat="1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4" xfId="0" applyFont="1" applyFill="1" applyBorder="1" applyAlignment="1">
      <alignment vertical="center"/>
    </xf>
    <xf numFmtId="167" fontId="1" fillId="7" borderId="7" xfId="0" applyNumberFormat="1" applyFont="1" applyFill="1" applyBorder="1" applyAlignment="1">
      <alignment vertical="center"/>
    </xf>
    <xf numFmtId="169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ill="1" applyBorder="1" applyAlignment="1" applyProtection="1">
      <alignment vertical="center"/>
      <protection locked="0"/>
    </xf>
    <xf numFmtId="164" fontId="0" fillId="8" borderId="12" xfId="2" applyFont="1" applyFill="1" applyBorder="1" applyAlignment="1" applyProtection="1">
      <alignment vertical="center"/>
    </xf>
    <xf numFmtId="164" fontId="0" fillId="8" borderId="13" xfId="0" applyNumberFormat="1" applyFill="1" applyBorder="1" applyAlignment="1">
      <alignment vertical="center"/>
    </xf>
    <xf numFmtId="166" fontId="0" fillId="8" borderId="14" xfId="3" applyNumberFormat="1" applyFont="1" applyFill="1" applyBorder="1" applyAlignment="1" applyProtection="1">
      <alignment vertical="center"/>
    </xf>
    <xf numFmtId="9" fontId="0" fillId="3" borderId="0" xfId="0" applyNumberFormat="1" applyFill="1" applyAlignment="1">
      <alignment vertical="center"/>
    </xf>
    <xf numFmtId="9" fontId="0" fillId="3" borderId="8" xfId="0" applyNumberFormat="1" applyFill="1" applyBorder="1" applyAlignment="1" applyProtection="1">
      <alignment vertical="center"/>
      <protection locked="0"/>
    </xf>
    <xf numFmtId="164" fontId="0" fillId="9" borderId="8" xfId="0" applyNumberFormat="1" applyFill="1" applyBorder="1" applyAlignment="1">
      <alignment vertical="center"/>
    </xf>
    <xf numFmtId="166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vertical="center"/>
    </xf>
    <xf numFmtId="0" fontId="11" fillId="7" borderId="2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64" fontId="0" fillId="3" borderId="7" xfId="0" applyNumberForma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11" fillId="2" borderId="0" xfId="0" applyFont="1" applyFill="1"/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indent="1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2" fillId="2" borderId="0" xfId="0" applyFont="1" applyFill="1"/>
    <xf numFmtId="0" fontId="11" fillId="3" borderId="0" xfId="0" applyFont="1" applyFill="1" applyAlignment="1">
      <alignment horizontal="center"/>
    </xf>
    <xf numFmtId="0" fontId="24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21" fillId="3" borderId="0" xfId="0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164" fontId="26" fillId="3" borderId="0" xfId="0" applyNumberFormat="1" applyFont="1" applyFill="1" applyAlignment="1">
      <alignment horizontal="center"/>
    </xf>
    <xf numFmtId="166" fontId="11" fillId="3" borderId="0" xfId="3" applyNumberFormat="1" applyFont="1" applyFill="1" applyBorder="1"/>
    <xf numFmtId="166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/>
    <xf numFmtId="167" fontId="24" fillId="4" borderId="1" xfId="1" applyNumberFormat="1" applyFont="1" applyFill="1" applyBorder="1" applyProtection="1">
      <protection locked="0"/>
    </xf>
    <xf numFmtId="164" fontId="11" fillId="3" borderId="0" xfId="0" applyNumberFormat="1" applyFont="1" applyFill="1"/>
    <xf numFmtId="0" fontId="17" fillId="6" borderId="0" xfId="0" applyFont="1" applyFill="1"/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3" borderId="10" xfId="0" quotePrefix="1" applyFont="1" applyFill="1" applyBorder="1" applyAlignment="1">
      <alignment horizontal="center"/>
    </xf>
    <xf numFmtId="0" fontId="24" fillId="3" borderId="9" xfId="0" quotePrefix="1" applyFont="1" applyFill="1" applyBorder="1" applyAlignment="1">
      <alignment horizontal="center"/>
    </xf>
    <xf numFmtId="0" fontId="11" fillId="6" borderId="0" xfId="0" applyFont="1" applyFill="1" applyAlignment="1">
      <alignment vertical="top"/>
    </xf>
    <xf numFmtId="0" fontId="11" fillId="3" borderId="0" xfId="0" applyFont="1" applyFill="1" applyAlignment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164" fontId="11" fillId="4" borderId="8" xfId="2" applyFont="1" applyFill="1" applyBorder="1" applyAlignment="1" applyProtection="1">
      <alignment vertical="top"/>
      <protection locked="0"/>
    </xf>
    <xf numFmtId="0" fontId="11" fillId="3" borderId="8" xfId="0" applyFont="1" applyFill="1" applyBorder="1" applyAlignment="1">
      <alignment vertical="center"/>
    </xf>
    <xf numFmtId="164" fontId="11" fillId="3" borderId="7" xfId="4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>
      <alignment vertical="center"/>
    </xf>
    <xf numFmtId="166" fontId="11" fillId="3" borderId="7" xfId="3" applyNumberFormat="1" applyFont="1" applyFill="1" applyBorder="1" applyAlignment="1" applyProtection="1">
      <alignment vertical="center"/>
    </xf>
    <xf numFmtId="0" fontId="11" fillId="3" borderId="7" xfId="0" applyFont="1" applyFill="1" applyBorder="1" applyAlignment="1">
      <alignment vertical="center"/>
    </xf>
    <xf numFmtId="168" fontId="11" fillId="4" borderId="8" xfId="2" applyNumberFormat="1" applyFont="1" applyFill="1" applyBorder="1" applyAlignment="1" applyProtection="1">
      <alignment vertical="center"/>
      <protection locked="0"/>
    </xf>
    <xf numFmtId="167" fontId="11" fillId="3" borderId="8" xfId="0" applyNumberFormat="1" applyFont="1" applyFill="1" applyBorder="1" applyAlignment="1">
      <alignment vertical="center"/>
    </xf>
    <xf numFmtId="164" fontId="11" fillId="3" borderId="7" xfId="2" applyFont="1" applyFill="1" applyBorder="1" applyAlignment="1" applyProtection="1">
      <alignment vertical="center"/>
    </xf>
    <xf numFmtId="0" fontId="11" fillId="4" borderId="0" xfId="0" applyFont="1" applyFill="1"/>
    <xf numFmtId="0" fontId="11" fillId="4" borderId="3" xfId="0" applyFont="1" applyFill="1" applyBorder="1" applyAlignment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>
      <alignment vertical="center"/>
    </xf>
    <xf numFmtId="169" fontId="11" fillId="4" borderId="1" xfId="2" applyNumberFormat="1" applyFont="1" applyFill="1" applyBorder="1" applyAlignment="1" applyProtection="1">
      <alignment vertical="center"/>
      <protection locked="0"/>
    </xf>
    <xf numFmtId="164" fontId="11" fillId="4" borderId="4" xfId="0" applyNumberFormat="1" applyFont="1" applyFill="1" applyBorder="1" applyAlignment="1" applyProtection="1">
      <alignment vertical="center"/>
      <protection locked="0"/>
    </xf>
    <xf numFmtId="164" fontId="27" fillId="4" borderId="4" xfId="2" applyFont="1" applyFill="1" applyBorder="1" applyAlignment="1" applyProtection="1">
      <alignment vertical="center"/>
    </xf>
    <xf numFmtId="164" fontId="27" fillId="4" borderId="1" xfId="0" applyNumberFormat="1" applyFont="1" applyFill="1" applyBorder="1" applyAlignment="1">
      <alignment vertical="center"/>
    </xf>
    <xf numFmtId="166" fontId="27" fillId="4" borderId="4" xfId="3" applyNumberFormat="1" applyFont="1" applyFill="1" applyBorder="1" applyAlignment="1" applyProtection="1">
      <alignment vertical="center"/>
    </xf>
    <xf numFmtId="1" fontId="11" fillId="3" borderId="7" xfId="0" applyNumberFormat="1" applyFont="1" applyFill="1" applyBorder="1" applyAlignment="1">
      <alignment vertical="center"/>
    </xf>
    <xf numFmtId="164" fontId="11" fillId="4" borderId="8" xfId="4" applyFont="1" applyFill="1" applyBorder="1" applyAlignment="1" applyProtection="1">
      <alignment vertical="center"/>
      <protection locked="0"/>
    </xf>
    <xf numFmtId="0" fontId="27" fillId="4" borderId="2" xfId="0" applyFont="1" applyFill="1" applyBorder="1" applyAlignment="1">
      <alignment vertical="top" wrapText="1"/>
    </xf>
    <xf numFmtId="0" fontId="11" fillId="4" borderId="3" xfId="0" applyFont="1" applyFill="1" applyBorder="1"/>
    <xf numFmtId="0" fontId="11" fillId="4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164" fontId="27" fillId="4" borderId="4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1" fontId="11" fillId="3" borderId="8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4" borderId="3" xfId="0" applyFont="1" applyFill="1" applyBorder="1" applyAlignment="1">
      <alignment horizontal="center" vertical="top"/>
    </xf>
    <xf numFmtId="0" fontId="27" fillId="4" borderId="0" xfId="0" applyFont="1" applyFill="1" applyAlignment="1">
      <alignment vertical="center"/>
    </xf>
    <xf numFmtId="0" fontId="27" fillId="4" borderId="1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169" fontId="11" fillId="4" borderId="8" xfId="2" applyNumberFormat="1" applyFont="1" applyFill="1" applyBorder="1" applyAlignment="1" applyProtection="1">
      <alignment vertical="top"/>
      <protection locked="0"/>
    </xf>
    <xf numFmtId="0" fontId="0" fillId="5" borderId="0" xfId="0" applyFill="1" applyAlignment="1" applyProtection="1">
      <alignment horizontal="center" vertical="top"/>
      <protection locked="0"/>
    </xf>
    <xf numFmtId="0" fontId="11" fillId="8" borderId="11" xfId="0" applyFont="1" applyFill="1" applyBorder="1"/>
    <xf numFmtId="0" fontId="11" fillId="8" borderId="12" xfId="0" applyFont="1" applyFill="1" applyBorder="1" applyAlignment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>
      <alignment vertical="center"/>
    </xf>
    <xf numFmtId="169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164" fontId="11" fillId="8" borderId="12" xfId="2" applyFont="1" applyFill="1" applyBorder="1" applyAlignment="1" applyProtection="1">
      <alignment vertical="center"/>
    </xf>
    <xf numFmtId="164" fontId="11" fillId="8" borderId="13" xfId="0" applyNumberFormat="1" applyFont="1" applyFill="1" applyBorder="1" applyAlignment="1">
      <alignment vertical="center"/>
    </xf>
    <xf numFmtId="166" fontId="11" fillId="8" borderId="14" xfId="3" applyNumberFormat="1" applyFont="1" applyFill="1" applyBorder="1" applyAlignment="1" applyProtection="1">
      <alignment vertical="center"/>
    </xf>
    <xf numFmtId="0" fontId="27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top"/>
    </xf>
    <xf numFmtId="0" fontId="27" fillId="3" borderId="8" xfId="0" applyFont="1" applyFill="1" applyBorder="1" applyAlignment="1">
      <alignment vertical="center"/>
    </xf>
    <xf numFmtId="9" fontId="27" fillId="3" borderId="8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164" fontId="27" fillId="3" borderId="8" xfId="0" applyNumberFormat="1" applyFont="1" applyFill="1" applyBorder="1" applyAlignment="1">
      <alignment vertical="center"/>
    </xf>
    <xf numFmtId="166" fontId="27" fillId="3" borderId="7" xfId="3" applyNumberFormat="1" applyFont="1" applyFill="1" applyBorder="1" applyAlignment="1" applyProtection="1">
      <alignment vertical="center"/>
    </xf>
    <xf numFmtId="166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9" borderId="0" xfId="0" applyFont="1" applyFill="1" applyAlignment="1">
      <alignment vertical="top"/>
    </xf>
    <xf numFmtId="0" fontId="27" fillId="9" borderId="9" xfId="0" applyFont="1" applyFill="1" applyBorder="1" applyAlignment="1">
      <alignment vertical="center"/>
    </xf>
    <xf numFmtId="164" fontId="27" fillId="9" borderId="9" xfId="0" applyNumberFormat="1" applyFont="1" applyFill="1" applyBorder="1" applyAlignment="1">
      <alignment vertical="center"/>
    </xf>
    <xf numFmtId="0" fontId="27" fillId="9" borderId="16" xfId="0" applyFont="1" applyFill="1" applyBorder="1" applyAlignment="1">
      <alignment vertical="center"/>
    </xf>
    <xf numFmtId="164" fontId="27" fillId="9" borderId="8" xfId="0" applyNumberFormat="1" applyFont="1" applyFill="1" applyBorder="1" applyAlignment="1">
      <alignment vertical="center"/>
    </xf>
    <xf numFmtId="166" fontId="27" fillId="9" borderId="7" xfId="3" applyNumberFormat="1" applyFont="1" applyFill="1" applyBorder="1" applyAlignment="1" applyProtection="1">
      <alignment vertical="center"/>
    </xf>
    <xf numFmtId="0" fontId="17" fillId="3" borderId="0" xfId="5" applyFill="1"/>
    <xf numFmtId="0" fontId="17" fillId="8" borderId="11" xfId="5" applyFill="1" applyBorder="1"/>
    <xf numFmtId="0" fontId="17" fillId="8" borderId="12" xfId="5" applyFill="1" applyBorder="1" applyAlignment="1">
      <alignment vertical="top"/>
    </xf>
    <xf numFmtId="0" fontId="17" fillId="8" borderId="12" xfId="5" applyFill="1" applyBorder="1" applyAlignment="1" applyProtection="1">
      <alignment horizontal="center" vertical="top"/>
      <protection locked="0"/>
    </xf>
    <xf numFmtId="0" fontId="17" fillId="8" borderId="12" xfId="5" applyFill="1" applyBorder="1" applyAlignment="1">
      <alignment vertical="center"/>
    </xf>
    <xf numFmtId="169" fontId="17" fillId="8" borderId="13" xfId="2" applyNumberFormat="1" applyFont="1" applyFill="1" applyBorder="1" applyAlignment="1" applyProtection="1">
      <alignment vertical="top"/>
      <protection locked="0"/>
    </xf>
    <xf numFmtId="0" fontId="17" fillId="8" borderId="13" xfId="5" applyFill="1" applyBorder="1" applyAlignment="1" applyProtection="1">
      <alignment vertical="center"/>
      <protection locked="0"/>
    </xf>
    <xf numFmtId="164" fontId="17" fillId="8" borderId="17" xfId="2" applyFont="1" applyFill="1" applyBorder="1" applyAlignment="1" applyProtection="1">
      <alignment vertical="center"/>
    </xf>
    <xf numFmtId="164" fontId="17" fillId="8" borderId="13" xfId="5" applyNumberFormat="1" applyFill="1" applyBorder="1" applyAlignment="1">
      <alignment vertical="center"/>
    </xf>
    <xf numFmtId="10" fontId="17" fillId="8" borderId="14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7" fillId="3" borderId="0" xfId="0" applyFont="1" applyFill="1"/>
    <xf numFmtId="0" fontId="21" fillId="4" borderId="0" xfId="0" applyFont="1" applyFill="1" applyAlignment="1">
      <alignment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28" fillId="3" borderId="0" xfId="0" applyFont="1" applyFill="1" applyAlignment="1">
      <alignment horizontal="left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3" fillId="6" borderId="0" xfId="0" applyFont="1" applyFill="1"/>
    <xf numFmtId="168" fontId="11" fillId="4" borderId="8" xfId="2" applyNumberFormat="1" applyFont="1" applyFill="1" applyBorder="1" applyAlignment="1" applyProtection="1">
      <alignment vertical="top"/>
      <protection locked="0"/>
    </xf>
    <xf numFmtId="167" fontId="11" fillId="3" borderId="8" xfId="1" applyNumberFormat="1" applyFont="1" applyFill="1" applyBorder="1" applyAlignment="1" applyProtection="1">
      <alignment vertical="center"/>
    </xf>
    <xf numFmtId="170" fontId="17" fillId="3" borderId="0" xfId="6" applyFill="1"/>
    <xf numFmtId="164" fontId="1" fillId="10" borderId="4" xfId="0" applyNumberFormat="1" applyFont="1" applyFill="1" applyBorder="1" applyAlignment="1" applyProtection="1">
      <alignment vertical="center"/>
      <protection locked="0"/>
    </xf>
    <xf numFmtId="0" fontId="1" fillId="10" borderId="0" xfId="0" applyFont="1" applyFill="1" applyAlignment="1">
      <alignment vertical="center"/>
    </xf>
    <xf numFmtId="169" fontId="1" fillId="10" borderId="1" xfId="2" applyNumberFormat="1" applyFont="1" applyFill="1" applyBorder="1" applyAlignment="1" applyProtection="1">
      <alignment vertical="center"/>
      <protection locked="0"/>
    </xf>
    <xf numFmtId="0" fontId="2" fillId="6" borderId="2" xfId="0" applyFont="1" applyFill="1" applyBorder="1" applyAlignment="1">
      <alignment vertical="top" wrapText="1"/>
    </xf>
    <xf numFmtId="0" fontId="1" fillId="10" borderId="4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2" fillId="10" borderId="0" xfId="0" applyFont="1" applyFill="1" applyAlignment="1">
      <alignment vertical="center"/>
    </xf>
    <xf numFmtId="0" fontId="2" fillId="10" borderId="1" xfId="0" applyFont="1" applyFill="1" applyBorder="1" applyAlignment="1">
      <alignment vertical="center"/>
    </xf>
    <xf numFmtId="164" fontId="11" fillId="9" borderId="8" xfId="0" applyNumberFormat="1" applyFont="1" applyFill="1" applyBorder="1" applyAlignment="1">
      <alignment vertical="center"/>
    </xf>
    <xf numFmtId="166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/>
    <xf numFmtId="0" fontId="11" fillId="8" borderId="12" xfId="5" applyFont="1" applyFill="1" applyBorder="1" applyAlignment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164" fontId="11" fillId="8" borderId="17" xfId="2" applyFont="1" applyFill="1" applyBorder="1" applyAlignment="1" applyProtection="1">
      <alignment vertical="center"/>
    </xf>
    <xf numFmtId="164" fontId="11" fillId="8" borderId="13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top"/>
    </xf>
    <xf numFmtId="0" fontId="11" fillId="3" borderId="0" xfId="5" applyFont="1" applyFill="1" applyAlignment="1">
      <alignment vertical="top"/>
    </xf>
    <xf numFmtId="0" fontId="11" fillId="3" borderId="0" xfId="5" applyFont="1" applyFill="1" applyAlignment="1">
      <alignment horizontal="center" vertical="top"/>
    </xf>
    <xf numFmtId="0" fontId="27" fillId="3" borderId="8" xfId="5" applyFont="1" applyFill="1" applyBorder="1" applyAlignment="1">
      <alignment vertical="center"/>
    </xf>
    <xf numFmtId="9" fontId="27" fillId="3" borderId="8" xfId="5" applyNumberFormat="1" applyFont="1" applyFill="1" applyBorder="1" applyAlignment="1">
      <alignment vertical="center"/>
    </xf>
    <xf numFmtId="164" fontId="27" fillId="3" borderId="15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center"/>
    </xf>
    <xf numFmtId="0" fontId="11" fillId="3" borderId="8" xfId="5" applyFont="1" applyFill="1" applyBorder="1" applyAlignment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>
      <alignment vertical="center"/>
    </xf>
    <xf numFmtId="164" fontId="11" fillId="3" borderId="8" xfId="5" applyNumberFormat="1" applyFont="1" applyFill="1" applyBorder="1" applyAlignment="1">
      <alignment vertical="center"/>
    </xf>
    <xf numFmtId="0" fontId="11" fillId="3" borderId="0" xfId="5" applyFont="1" applyFill="1" applyAlignment="1">
      <alignment vertical="center"/>
    </xf>
    <xf numFmtId="0" fontId="11" fillId="9" borderId="0" xfId="5" applyFont="1" applyFill="1" applyAlignment="1">
      <alignment vertical="top"/>
    </xf>
    <xf numFmtId="164" fontId="27" fillId="9" borderId="22" xfId="0" applyNumberFormat="1" applyFont="1" applyFill="1" applyBorder="1" applyAlignment="1">
      <alignment vertical="center"/>
    </xf>
    <xf numFmtId="0" fontId="11" fillId="8" borderId="17" xfId="5" applyFont="1" applyFill="1" applyBorder="1" applyAlignment="1">
      <alignment vertical="center"/>
    </xf>
    <xf numFmtId="169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16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1" fillId="4" borderId="0" xfId="0" applyFont="1" applyFill="1" applyAlignment="1">
      <alignment horizontal="left" vertical="center"/>
    </xf>
    <xf numFmtId="0" fontId="11" fillId="6" borderId="0" xfId="0" applyFont="1" applyFill="1"/>
    <xf numFmtId="0" fontId="27" fillId="3" borderId="0" xfId="0" applyFont="1" applyFill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7" fillId="3" borderId="9" xfId="0" quotePrefix="1" applyFont="1" applyFill="1" applyBorder="1" applyAlignment="1">
      <alignment horizontal="center"/>
    </xf>
    <xf numFmtId="0" fontId="27" fillId="3" borderId="10" xfId="0" quotePrefix="1" applyFont="1" applyFill="1" applyBorder="1" applyAlignment="1">
      <alignment horizontal="center"/>
    </xf>
    <xf numFmtId="0" fontId="11" fillId="10" borderId="3" xfId="0" applyFont="1" applyFill="1" applyBorder="1" applyAlignment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>
      <alignment vertical="center"/>
    </xf>
    <xf numFmtId="169" fontId="11" fillId="10" borderId="1" xfId="2" applyNumberFormat="1" applyFont="1" applyFill="1" applyBorder="1" applyAlignment="1" applyProtection="1">
      <alignment vertical="center"/>
      <protection locked="0"/>
    </xf>
    <xf numFmtId="164" fontId="11" fillId="10" borderId="4" xfId="0" applyNumberFormat="1" applyFont="1" applyFill="1" applyBorder="1" applyAlignment="1" applyProtection="1">
      <alignment vertical="center"/>
      <protection locked="0"/>
    </xf>
    <xf numFmtId="164" fontId="27" fillId="10" borderId="4" xfId="2" applyFont="1" applyFill="1" applyBorder="1" applyAlignment="1" applyProtection="1">
      <alignment vertical="center"/>
    </xf>
    <xf numFmtId="164" fontId="27" fillId="10" borderId="1" xfId="0" applyNumberFormat="1" applyFont="1" applyFill="1" applyBorder="1" applyAlignment="1">
      <alignment vertical="center"/>
    </xf>
    <xf numFmtId="166" fontId="27" fillId="10" borderId="4" xfId="3" applyNumberFormat="1" applyFont="1" applyFill="1" applyBorder="1" applyAlignment="1" applyProtection="1">
      <alignment vertical="center"/>
    </xf>
    <xf numFmtId="164" fontId="11" fillId="4" borderId="8" xfId="4" applyFont="1" applyFill="1" applyBorder="1" applyAlignment="1" applyProtection="1">
      <alignment vertical="top"/>
      <protection locked="0"/>
    </xf>
    <xf numFmtId="0" fontId="27" fillId="6" borderId="2" xfId="0" applyFont="1" applyFill="1" applyBorder="1" applyAlignment="1">
      <alignment vertical="top" wrapText="1"/>
    </xf>
    <xf numFmtId="0" fontId="11" fillId="10" borderId="3" xfId="0" applyFont="1" applyFill="1" applyBorder="1"/>
    <xf numFmtId="0" fontId="11" fillId="10" borderId="3" xfId="0" applyFont="1" applyFill="1" applyBorder="1" applyAlignment="1">
      <alignment horizontal="center"/>
    </xf>
    <xf numFmtId="0" fontId="11" fillId="10" borderId="1" xfId="0" applyFont="1" applyFill="1" applyBorder="1" applyAlignment="1">
      <alignment vertical="center"/>
    </xf>
    <xf numFmtId="0" fontId="11" fillId="10" borderId="4" xfId="0" applyFont="1" applyFill="1" applyBorder="1" applyAlignment="1">
      <alignment vertical="center"/>
    </xf>
    <xf numFmtId="164" fontId="27" fillId="10" borderId="4" xfId="0" applyNumberFormat="1" applyFont="1" applyFill="1" applyBorder="1" applyAlignment="1">
      <alignment vertical="center"/>
    </xf>
    <xf numFmtId="0" fontId="11" fillId="10" borderId="3" xfId="0" applyFont="1" applyFill="1" applyBorder="1" applyAlignment="1">
      <alignment horizontal="center" vertical="top"/>
    </xf>
    <xf numFmtId="0" fontId="27" fillId="10" borderId="0" xfId="0" applyFont="1" applyFill="1" applyAlignment="1">
      <alignment vertical="center"/>
    </xf>
    <xf numFmtId="0" fontId="27" fillId="10" borderId="1" xfId="0" applyFont="1" applyFill="1" applyBorder="1" applyAlignment="1">
      <alignment vertical="center"/>
    </xf>
    <xf numFmtId="167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>
      <alignment vertical="top" wrapText="1"/>
    </xf>
    <xf numFmtId="164" fontId="11" fillId="3" borderId="15" xfId="5" applyNumberFormat="1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164" fontId="11" fillId="3" borderId="22" xfId="0" applyNumberFormat="1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24" fillId="4" borderId="1" xfId="0" applyFont="1" applyFill="1" applyBorder="1" applyAlignment="1">
      <alignment horizontal="center"/>
    </xf>
    <xf numFmtId="0" fontId="27" fillId="3" borderId="0" xfId="0" applyFont="1" applyFill="1" applyAlignment="1">
      <alignment horizontal="left"/>
    </xf>
    <xf numFmtId="167" fontId="17" fillId="3" borderId="0" xfId="0" applyNumberFormat="1" applyFont="1" applyFill="1"/>
    <xf numFmtId="167" fontId="24" fillId="4" borderId="1" xfId="1" applyNumberFormat="1" applyFont="1" applyFill="1" applyBorder="1" applyAlignment="1" applyProtection="1">
      <alignment horizontal="center"/>
    </xf>
    <xf numFmtId="169" fontId="1" fillId="4" borderId="8" xfId="2" applyNumberFormat="1" applyFont="1" applyFill="1" applyBorder="1" applyAlignment="1" applyProtection="1">
      <alignment vertical="center"/>
      <protection locked="0"/>
    </xf>
    <xf numFmtId="169" fontId="1" fillId="4" borderId="8" xfId="4" applyNumberFormat="1" applyFont="1" applyFill="1" applyBorder="1" applyAlignment="1" applyProtection="1">
      <alignment vertical="center"/>
      <protection locked="0"/>
    </xf>
    <xf numFmtId="0" fontId="27" fillId="10" borderId="4" xfId="0" applyFont="1" applyFill="1" applyBorder="1" applyAlignment="1">
      <alignment vertical="center"/>
    </xf>
    <xf numFmtId="167" fontId="11" fillId="3" borderId="7" xfId="0" applyNumberFormat="1" applyFont="1" applyFill="1" applyBorder="1" applyAlignment="1">
      <alignment vertical="center"/>
    </xf>
    <xf numFmtId="0" fontId="27" fillId="3" borderId="0" xfId="0" applyFont="1" applyFill="1" applyAlignment="1">
      <alignment horizontal="center" vertical="top"/>
    </xf>
    <xf numFmtId="9" fontId="27" fillId="3" borderId="0" xfId="0" applyNumberFormat="1" applyFont="1" applyFill="1" applyAlignment="1">
      <alignment vertical="center"/>
    </xf>
    <xf numFmtId="9" fontId="27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5" applyFont="1" applyFill="1" applyAlignment="1">
      <alignment horizontal="left" vertical="top" indent="1"/>
    </xf>
    <xf numFmtId="0" fontId="17" fillId="8" borderId="17" xfId="5" applyFill="1" applyBorder="1" applyAlignment="1">
      <alignment vertical="center"/>
    </xf>
    <xf numFmtId="169" fontId="17" fillId="8" borderId="17" xfId="2" applyNumberFormat="1" applyFont="1" applyFill="1" applyBorder="1" applyAlignment="1" applyProtection="1">
      <alignment vertical="top"/>
      <protection locked="0"/>
    </xf>
    <xf numFmtId="0" fontId="17" fillId="8" borderId="17" xfId="5" applyFill="1" applyBorder="1" applyAlignment="1" applyProtection="1">
      <alignment vertical="center"/>
      <protection locked="0"/>
    </xf>
    <xf numFmtId="164" fontId="17" fillId="8" borderId="13" xfId="2" applyFont="1" applyFill="1" applyBorder="1" applyAlignment="1" applyProtection="1">
      <alignment vertical="center"/>
    </xf>
    <xf numFmtId="166" fontId="17" fillId="8" borderId="14" xfId="3" applyNumberFormat="1" applyFont="1" applyFill="1" applyBorder="1" applyAlignment="1" applyProtection="1">
      <alignment vertical="center"/>
    </xf>
    <xf numFmtId="0" fontId="29" fillId="3" borderId="0" xfId="0" applyFont="1" applyFill="1" applyAlignment="1">
      <alignment horizontal="right" vertical="top"/>
    </xf>
    <xf numFmtId="0" fontId="29" fillId="3" borderId="23" xfId="0" applyFont="1" applyFill="1" applyBorder="1" applyAlignment="1">
      <alignment horizontal="right" vertical="top"/>
    </xf>
    <xf numFmtId="0" fontId="30" fillId="3" borderId="0" xfId="0" applyFont="1" applyFill="1" applyAlignment="1">
      <alignment horizontal="right" vertical="top"/>
    </xf>
    <xf numFmtId="0" fontId="8" fillId="3" borderId="0" xfId="0" applyFont="1" applyFill="1" applyAlignment="1">
      <alignment horizontal="center"/>
    </xf>
    <xf numFmtId="167" fontId="1" fillId="6" borderId="8" xfId="0" applyNumberFormat="1" applyFont="1" applyFill="1" applyBorder="1" applyAlignment="1">
      <alignment vertical="center"/>
    </xf>
    <xf numFmtId="167" fontId="11" fillId="3" borderId="7" xfId="1" applyNumberFormat="1" applyFont="1" applyFill="1" applyBorder="1" applyAlignment="1" applyProtection="1">
      <alignment vertical="center"/>
    </xf>
    <xf numFmtId="166" fontId="11" fillId="3" borderId="0" xfId="0" applyNumberFormat="1" applyFont="1" applyFill="1"/>
    <xf numFmtId="0" fontId="0" fillId="3" borderId="0" xfId="0" applyFill="1" applyAlignment="1">
      <alignment vertical="top" wrapText="1"/>
    </xf>
    <xf numFmtId="0" fontId="27" fillId="10" borderId="2" xfId="0" applyFont="1" applyFill="1" applyBorder="1" applyAlignment="1">
      <alignment vertical="top" wrapText="1"/>
    </xf>
    <xf numFmtId="0" fontId="11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left"/>
    </xf>
    <xf numFmtId="169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164" fontId="11" fillId="3" borderId="9" xfId="0" applyNumberFormat="1" applyFont="1" applyFill="1" applyBorder="1" applyAlignment="1">
      <alignment vertical="center"/>
    </xf>
    <xf numFmtId="166" fontId="27" fillId="3" borderId="0" xfId="0" applyNumberFormat="1" applyFont="1" applyFill="1"/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164" fontId="31" fillId="3" borderId="0" xfId="0" applyNumberFormat="1" applyFont="1" applyFill="1" applyAlignment="1">
      <alignment horizontal="center"/>
    </xf>
    <xf numFmtId="166" fontId="32" fillId="3" borderId="0" xfId="3" applyNumberFormat="1" applyFont="1" applyFill="1" applyBorder="1" applyAlignment="1" applyProtection="1">
      <alignment vertical="center"/>
    </xf>
    <xf numFmtId="164" fontId="21" fillId="3" borderId="0" xfId="2" applyFont="1" applyFill="1" applyAlignment="1" applyProtection="1">
      <alignment horizontal="center"/>
    </xf>
    <xf numFmtId="0" fontId="25" fillId="3" borderId="0" xfId="0" applyFont="1" applyFill="1" applyAlignment="1">
      <alignment horizontal="center"/>
    </xf>
    <xf numFmtId="165" fontId="11" fillId="3" borderId="0" xfId="1" applyFont="1" applyFill="1" applyProtection="1"/>
    <xf numFmtId="168" fontId="11" fillId="4" borderId="8" xfId="4" applyNumberFormat="1" applyFont="1" applyFill="1" applyBorder="1" applyAlignment="1" applyProtection="1">
      <alignment vertical="top"/>
      <protection locked="0"/>
    </xf>
    <xf numFmtId="167" fontId="11" fillId="3" borderId="8" xfId="1" applyNumberFormat="1" applyFont="1" applyFill="1" applyBorder="1" applyAlignment="1" applyProtection="1">
      <alignment horizontal="left"/>
    </xf>
    <xf numFmtId="171" fontId="11" fillId="3" borderId="0" xfId="0" applyNumberFormat="1" applyFont="1" applyFill="1"/>
    <xf numFmtId="167" fontId="21" fillId="3" borderId="0" xfId="1" applyNumberFormat="1" applyFont="1" applyFill="1" applyBorder="1" applyAlignment="1" applyProtection="1">
      <alignment horizontal="center"/>
    </xf>
    <xf numFmtId="0" fontId="11" fillId="3" borderId="8" xfId="0" applyFont="1" applyFill="1" applyBorder="1" applyAlignment="1">
      <alignment horizontal="right" vertical="center"/>
    </xf>
    <xf numFmtId="1" fontId="11" fillId="3" borderId="8" xfId="0" applyNumberFormat="1" applyFont="1" applyFill="1" applyBorder="1" applyAlignment="1">
      <alignment horizontal="right" vertical="center"/>
    </xf>
    <xf numFmtId="167" fontId="11" fillId="3" borderId="8" xfId="1" applyNumberFormat="1" applyFont="1" applyFill="1" applyBorder="1" applyAlignment="1" applyProtection="1">
      <alignment horizontal="right" vertical="center"/>
    </xf>
    <xf numFmtId="1" fontId="11" fillId="3" borderId="7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7" fillId="2" borderId="0" xfId="0" applyFont="1" applyFill="1" applyAlignment="1">
      <alignment horizontal="left" indent="7"/>
    </xf>
    <xf numFmtId="0" fontId="10" fillId="3" borderId="0" xfId="0" applyFont="1" applyFill="1" applyAlignment="1">
      <alignment horizontal="center"/>
    </xf>
    <xf numFmtId="0" fontId="13" fillId="4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left" indent="7"/>
    </xf>
    <xf numFmtId="0" fontId="23" fillId="3" borderId="0" xfId="0" applyFont="1" applyFill="1" applyAlignment="1">
      <alignment horizontal="center"/>
    </xf>
    <xf numFmtId="0" fontId="21" fillId="4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24" fillId="3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wrapText="1"/>
    </xf>
    <xf numFmtId="0" fontId="24" fillId="3" borderId="7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wrapText="1"/>
    </xf>
    <xf numFmtId="0" fontId="27" fillId="9" borderId="0" xfId="0" applyFont="1" applyFill="1" applyAlignment="1">
      <alignment horizontal="left" vertical="top" wrapText="1"/>
    </xf>
    <xf numFmtId="0" fontId="23" fillId="6" borderId="0" xfId="0" applyFont="1" applyFill="1" applyAlignment="1">
      <alignment horizontal="center"/>
    </xf>
    <xf numFmtId="0" fontId="27" fillId="9" borderId="0" xfId="5" applyFont="1" applyFill="1" applyAlignment="1">
      <alignment horizontal="left" vertical="top" wrapText="1"/>
    </xf>
    <xf numFmtId="0" fontId="11" fillId="3" borderId="0" xfId="5" applyFont="1" applyFill="1" applyAlignment="1">
      <alignment horizontal="left" vertical="top" wrapText="1"/>
    </xf>
    <xf numFmtId="0" fontId="27" fillId="3" borderId="0" xfId="0" applyFont="1" applyFill="1" applyAlignment="1">
      <alignment horizontal="center" wrapText="1"/>
    </xf>
    <xf numFmtId="0" fontId="27" fillId="3" borderId="8" xfId="0" applyFont="1" applyFill="1" applyBorder="1" applyAlignment="1">
      <alignment horizontal="center" wrapText="1"/>
    </xf>
    <xf numFmtId="0" fontId="27" fillId="3" borderId="7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left" vertical="top" wrapText="1"/>
    </xf>
    <xf numFmtId="0" fontId="27" fillId="9" borderId="24" xfId="0" applyFont="1" applyFill="1" applyBorder="1" applyAlignment="1">
      <alignment horizontal="left" vertical="top" wrapText="1"/>
    </xf>
    <xf numFmtId="0" fontId="11" fillId="3" borderId="24" xfId="0" applyFont="1" applyFill="1" applyBorder="1" applyAlignment="1">
      <alignment horizontal="left" vertical="top" wrapText="1"/>
    </xf>
  </cellXfs>
  <cellStyles count="7">
    <cellStyle name="$_9. Rev2Cost_GDPIPI" xfId="6" xr:uid="{9E6CB6F4-FCCE-4D1E-8E32-6876E19785D0}"/>
    <cellStyle name="Comma" xfId="1" builtinId="3"/>
    <cellStyle name="Currency" xfId="2" builtinId="4"/>
    <cellStyle name="Currency 10" xfId="4" xr:uid="{6C166FB0-EF6D-42E2-8490-38545DCEB736}"/>
    <cellStyle name="Normal" xfId="0" builtinId="0"/>
    <cellStyle name="Normal 2" xfId="5" xr:uid="{5CC5B631-CF8A-4653-8C4B-39D9234B0467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#REF!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#REF!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N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#REF!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#REF!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752475</xdr:colOff>
          <xdr:row>75</xdr:row>
          <xdr:rowOff>104775</xdr:rowOff>
        </xdr:from>
        <xdr:to>
          <xdr:col>18</xdr:col>
          <xdr:colOff>47625</xdr:colOff>
          <xdr:row>77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75</xdr:row>
          <xdr:rowOff>180975</xdr:rowOff>
        </xdr:from>
        <xdr:to>
          <xdr:col>10</xdr:col>
          <xdr:colOff>561975</xdr:colOff>
          <xdr:row>77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134</xdr:row>
          <xdr:rowOff>152400</xdr:rowOff>
        </xdr:from>
        <xdr:to>
          <xdr:col>10</xdr:col>
          <xdr:colOff>638175</xdr:colOff>
          <xdr:row>135</xdr:row>
          <xdr:rowOff>180975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180975</xdr:rowOff>
        </xdr:from>
        <xdr:to>
          <xdr:col>10</xdr:col>
          <xdr:colOff>504825</xdr:colOff>
          <xdr:row>17</xdr:row>
          <xdr:rowOff>180975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134</xdr:row>
          <xdr:rowOff>28575</xdr:rowOff>
        </xdr:from>
        <xdr:to>
          <xdr:col>16</xdr:col>
          <xdr:colOff>638175</xdr:colOff>
          <xdr:row>136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</xdr:row>
          <xdr:rowOff>28575</xdr:rowOff>
        </xdr:from>
        <xdr:to>
          <xdr:col>15</xdr:col>
          <xdr:colOff>228600</xdr:colOff>
          <xdr:row>17</xdr:row>
          <xdr:rowOff>180975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66675</xdr:rowOff>
        </xdr:from>
        <xdr:to>
          <xdr:col>15</xdr:col>
          <xdr:colOff>638175</xdr:colOff>
          <xdr:row>18</xdr:row>
          <xdr:rowOff>66675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180975</xdr:rowOff>
        </xdr:from>
        <xdr:to>
          <xdr:col>10</xdr:col>
          <xdr:colOff>314325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72</xdr:row>
          <xdr:rowOff>66675</xdr:rowOff>
        </xdr:from>
        <xdr:to>
          <xdr:col>15</xdr:col>
          <xdr:colOff>161925</xdr:colOff>
          <xdr:row>74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72</xdr:row>
          <xdr:rowOff>180975</xdr:rowOff>
        </xdr:from>
        <xdr:to>
          <xdr:col>10</xdr:col>
          <xdr:colOff>314325</xdr:colOff>
          <xdr:row>74</xdr:row>
          <xdr:rowOff>38100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104775</xdr:rowOff>
        </xdr:from>
        <xdr:to>
          <xdr:col>16</xdr:col>
          <xdr:colOff>190500</xdr:colOff>
          <xdr:row>18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180975</xdr:rowOff>
        </xdr:from>
        <xdr:to>
          <xdr:col>10</xdr:col>
          <xdr:colOff>428625</xdr:colOff>
          <xdr:row>18</xdr:row>
          <xdr:rowOff>28575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81</xdr:row>
          <xdr:rowOff>114300</xdr:rowOff>
        </xdr:from>
        <xdr:to>
          <xdr:col>16</xdr:col>
          <xdr:colOff>28575</xdr:colOff>
          <xdr:row>83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81</xdr:row>
          <xdr:rowOff>180975</xdr:rowOff>
        </xdr:from>
        <xdr:to>
          <xdr:col>10</xdr:col>
          <xdr:colOff>352425</xdr:colOff>
          <xdr:row>83</xdr:row>
          <xdr:rowOff>28575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16</xdr:row>
          <xdr:rowOff>142875</xdr:rowOff>
        </xdr:from>
        <xdr:to>
          <xdr:col>15</xdr:col>
          <xdr:colOff>123825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28575</xdr:rowOff>
        </xdr:from>
        <xdr:to>
          <xdr:col>8</xdr:col>
          <xdr:colOff>1076325</xdr:colOff>
          <xdr:row>18</xdr:row>
          <xdr:rowOff>142875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80</xdr:row>
          <xdr:rowOff>66675</xdr:rowOff>
        </xdr:from>
        <xdr:to>
          <xdr:col>16</xdr:col>
          <xdr:colOff>85725</xdr:colOff>
          <xdr:row>82</xdr:row>
          <xdr:rowOff>104775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81</xdr:row>
          <xdr:rowOff>28575</xdr:rowOff>
        </xdr:from>
        <xdr:to>
          <xdr:col>10</xdr:col>
          <xdr:colOff>447675</xdr:colOff>
          <xdr:row>82</xdr:row>
          <xdr:rowOff>142875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104775</xdr:rowOff>
        </xdr:from>
        <xdr:to>
          <xdr:col>15</xdr:col>
          <xdr:colOff>695325</xdr:colOff>
          <xdr:row>18</xdr:row>
          <xdr:rowOff>142875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28575</xdr:rowOff>
        </xdr:from>
        <xdr:to>
          <xdr:col>10</xdr:col>
          <xdr:colOff>333375</xdr:colOff>
          <xdr:row>18</xdr:row>
          <xdr:rowOff>104775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16</xdr:row>
          <xdr:rowOff>180975</xdr:rowOff>
        </xdr:from>
        <xdr:to>
          <xdr:col>15</xdr:col>
          <xdr:colOff>38100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38100</xdr:rowOff>
        </xdr:from>
        <xdr:to>
          <xdr:col>10</xdr:col>
          <xdr:colOff>142875</xdr:colOff>
          <xdr:row>18</xdr:row>
          <xdr:rowOff>142875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17</xdr:row>
          <xdr:rowOff>104775</xdr:rowOff>
        </xdr:from>
        <xdr:to>
          <xdr:col>16</xdr:col>
          <xdr:colOff>257175</xdr:colOff>
          <xdr:row>19</xdr:row>
          <xdr:rowOff>180975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714375</xdr:colOff>
          <xdr:row>18</xdr:row>
          <xdr:rowOff>28575</xdr:rowOff>
        </xdr:from>
        <xdr:to>
          <xdr:col>10</xdr:col>
          <xdr:colOff>447675</xdr:colOff>
          <xdr:row>19</xdr:row>
          <xdr:rowOff>142875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16</xdr:row>
          <xdr:rowOff>104775</xdr:rowOff>
        </xdr:from>
        <xdr:to>
          <xdr:col>16</xdr:col>
          <xdr:colOff>676275</xdr:colOff>
          <xdr:row>18</xdr:row>
          <xdr:rowOff>152400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142875</xdr:rowOff>
        </xdr:from>
        <xdr:to>
          <xdr:col>10</xdr:col>
          <xdr:colOff>800100</xdr:colOff>
          <xdr:row>18</xdr:row>
          <xdr:rowOff>66675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3%20CIR%20Update/Interrogatories/1-Staff-01/2021-2024%20Bill%20Impacts%20(linked)%20-%2020221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2022 Rate App Narrative Table"/>
      <sheetName val="20IRM-2021-BillImpact"/>
      <sheetName val="17IRMRegultoryCharges"/>
      <sheetName val="Summary Final"/>
      <sheetName val="2020-2024 Dist. &amp; Tx Rates"/>
      <sheetName val="Rates Summary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 refreshError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3D79-CB18-478A-B683-4C0EE542D60F}">
  <sheetPr>
    <pageSetUpPr fitToPage="1"/>
  </sheetPr>
  <dimension ref="A1:T427"/>
  <sheetViews>
    <sheetView tabSelected="1" topLeftCell="A9" zoomScale="80" zoomScaleNormal="80" workbookViewId="0">
      <selection activeCell="B13" sqref="B13"/>
    </sheetView>
  </sheetViews>
  <sheetFormatPr defaultColWidth="9.42578125" defaultRowHeight="15" x14ac:dyDescent="0.25"/>
  <cols>
    <col min="1" max="1" width="1.5703125" style="18" customWidth="1"/>
    <col min="2" max="2" width="124" style="18" bestFit="1" customWidth="1"/>
    <col min="3" max="3" width="1.42578125" style="18" customWidth="1"/>
    <col min="4" max="4" width="12.42578125" style="23" customWidth="1"/>
    <col min="5" max="5" width="2" style="18" customWidth="1"/>
    <col min="6" max="6" width="11.5703125" style="18" customWidth="1"/>
    <col min="7" max="8" width="11.5703125" style="19" customWidth="1"/>
    <col min="9" max="9" width="1.140625" style="19" customWidth="1"/>
    <col min="10" max="12" width="11.5703125" style="19" customWidth="1"/>
    <col min="13" max="13" width="1.140625" style="19" customWidth="1"/>
    <col min="14" max="17" width="11.5703125" style="19" customWidth="1"/>
    <col min="18" max="18" width="0.85546875" style="19" customWidth="1"/>
    <col min="19" max="20" width="11" style="19" customWidth="1"/>
    <col min="21" max="16384" width="9.42578125" style="18"/>
  </cols>
  <sheetData>
    <row r="1" spans="1:20" s="7" customFormat="1" ht="21.75" x14ac:dyDescent="0.2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/>
      <c r="P1" s="6"/>
      <c r="Q1" s="6"/>
      <c r="R1" s="6"/>
      <c r="S1" s="6"/>
      <c r="T1" s="6"/>
    </row>
    <row r="2" spans="1:20" s="7" customFormat="1" ht="18" x14ac:dyDescent="0.2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7" customFormat="1" ht="18" x14ac:dyDescent="0.25">
      <c r="A3" s="448"/>
      <c r="B3" s="448"/>
      <c r="C3" s="448"/>
      <c r="D3" s="448"/>
      <c r="E3" s="448"/>
      <c r="F3" s="448"/>
      <c r="G3" s="448"/>
      <c r="H3" s="448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7" customFormat="1" ht="18" x14ac:dyDescent="0.2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7" customFormat="1" ht="15.75" x14ac:dyDescent="0.2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7" customFormat="1" x14ac:dyDescent="0.2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7" customFormat="1" x14ac:dyDescent="0.2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s="7" customFormat="1" x14ac:dyDescent="0.2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s="7" customFormat="1" x14ac:dyDescent="0.25">
      <c r="D9" s="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8" x14ac:dyDescent="0.25">
      <c r="B10" s="449" t="s">
        <v>0</v>
      </c>
      <c r="C10" s="449"/>
      <c r="D10" s="449"/>
      <c r="E10" s="449"/>
      <c r="F10" s="449"/>
      <c r="G10" s="449"/>
      <c r="H10" s="449"/>
      <c r="I10" s="449"/>
      <c r="J10" s="449"/>
      <c r="M10" s="6"/>
      <c r="N10" s="6"/>
      <c r="O10" s="6"/>
      <c r="P10" s="6"/>
      <c r="Q10" s="6"/>
    </row>
    <row r="11" spans="1:20" ht="18" x14ac:dyDescent="0.25">
      <c r="B11" s="449" t="s">
        <v>1</v>
      </c>
      <c r="C11" s="449"/>
      <c r="D11" s="449"/>
      <c r="E11" s="449"/>
      <c r="F11" s="449"/>
      <c r="G11" s="449"/>
      <c r="H11" s="449"/>
      <c r="I11" s="449"/>
      <c r="J11" s="449"/>
      <c r="K11" s="20"/>
      <c r="L11" s="21"/>
      <c r="M11" s="22"/>
      <c r="N11" s="22"/>
      <c r="O11" s="17"/>
      <c r="P11" s="6"/>
      <c r="Q11" s="6"/>
    </row>
    <row r="12" spans="1:20" x14ac:dyDescent="0.25">
      <c r="K12" s="20"/>
      <c r="L12" s="21"/>
      <c r="M12" s="22"/>
      <c r="N12" s="22"/>
      <c r="O12" s="17"/>
      <c r="P12" s="6"/>
      <c r="Q12" s="6"/>
    </row>
    <row r="13" spans="1:20" x14ac:dyDescent="0.25">
      <c r="K13" s="20"/>
      <c r="L13" s="21"/>
      <c r="M13" s="22"/>
      <c r="N13" s="22"/>
      <c r="O13" s="17"/>
      <c r="P13" s="6"/>
      <c r="Q13" s="6"/>
    </row>
    <row r="14" spans="1:20" ht="15.75" x14ac:dyDescent="0.25">
      <c r="B14" s="24" t="s">
        <v>2</v>
      </c>
      <c r="D14" s="450" t="s">
        <v>3</v>
      </c>
      <c r="E14" s="450"/>
      <c r="F14" s="450"/>
      <c r="G14" s="450"/>
      <c r="H14" s="450"/>
      <c r="I14" s="450"/>
      <c r="J14" s="450"/>
      <c r="K14" s="20"/>
      <c r="L14" s="25"/>
      <c r="M14" s="6"/>
      <c r="N14" s="6"/>
      <c r="O14" s="6"/>
      <c r="P14" s="6"/>
      <c r="Q14" s="6"/>
    </row>
    <row r="15" spans="1:20" ht="15.75" x14ac:dyDescent="0.25">
      <c r="B15" s="26"/>
      <c r="D15" s="27"/>
      <c r="E15" s="28"/>
      <c r="F15" s="28"/>
      <c r="G15" s="27"/>
      <c r="H15" s="27"/>
      <c r="I15" s="27"/>
      <c r="J15" s="27"/>
      <c r="K15" s="20"/>
      <c r="M15" s="29"/>
      <c r="N15" s="6"/>
      <c r="O15" s="6"/>
      <c r="P15" s="6"/>
      <c r="Q15" s="29"/>
    </row>
    <row r="16" spans="1:20" ht="15.75" x14ac:dyDescent="0.25">
      <c r="B16" s="24" t="s">
        <v>4</v>
      </c>
      <c r="D16" s="30" t="s">
        <v>5</v>
      </c>
      <c r="E16" s="28"/>
      <c r="F16" s="28"/>
      <c r="H16" s="27"/>
      <c r="I16" s="31"/>
      <c r="J16" s="27"/>
      <c r="K16" s="20"/>
      <c r="M16" s="31"/>
      <c r="O16" s="34"/>
      <c r="Q16" s="31"/>
      <c r="S16" s="32"/>
      <c r="T16" s="33"/>
    </row>
    <row r="17" spans="2:20" ht="15.75" x14ac:dyDescent="0.25">
      <c r="B17" s="26"/>
      <c r="D17" s="27"/>
      <c r="E17" s="28"/>
      <c r="F17" s="28"/>
      <c r="G17" s="27"/>
      <c r="H17" s="27"/>
      <c r="I17" s="27"/>
      <c r="J17" s="27"/>
    </row>
    <row r="18" spans="2:20" x14ac:dyDescent="0.25">
      <c r="B18" s="35"/>
      <c r="D18" s="36" t="s">
        <v>6</v>
      </c>
      <c r="E18" s="37"/>
      <c r="G18" s="38">
        <v>750</v>
      </c>
      <c r="H18" s="39" t="s">
        <v>7</v>
      </c>
      <c r="K18" s="200"/>
      <c r="L18" s="200"/>
      <c r="M18" s="200"/>
      <c r="N18" s="200"/>
      <c r="P18" s="200"/>
    </row>
    <row r="19" spans="2:20" x14ac:dyDescent="0.25">
      <c r="B19" s="35"/>
      <c r="I19" s="32"/>
      <c r="O19" s="32"/>
    </row>
    <row r="20" spans="2:20" x14ac:dyDescent="0.25">
      <c r="B20" s="35"/>
      <c r="D20" s="36"/>
      <c r="E20" s="37"/>
      <c r="F20" s="440" t="s">
        <v>8</v>
      </c>
      <c r="G20" s="451"/>
      <c r="H20" s="441"/>
      <c r="J20" s="440" t="s">
        <v>10</v>
      </c>
      <c r="K20" s="451"/>
      <c r="L20" s="441"/>
      <c r="N20" s="440" t="s">
        <v>9</v>
      </c>
      <c r="O20" s="441"/>
      <c r="P20" s="18"/>
      <c r="Q20" s="18"/>
      <c r="R20" s="18"/>
      <c r="S20" s="18"/>
      <c r="T20" s="18"/>
    </row>
    <row r="21" spans="2:20" ht="15" customHeight="1" x14ac:dyDescent="0.25">
      <c r="B21" s="35"/>
      <c r="D21" s="442" t="s">
        <v>11</v>
      </c>
      <c r="E21" s="40"/>
      <c r="F21" s="41" t="s">
        <v>12</v>
      </c>
      <c r="G21" s="42" t="s">
        <v>13</v>
      </c>
      <c r="H21" s="43" t="s">
        <v>14</v>
      </c>
      <c r="J21" s="41" t="s">
        <v>12</v>
      </c>
      <c r="K21" s="42" t="s">
        <v>13</v>
      </c>
      <c r="L21" s="43" t="s">
        <v>14</v>
      </c>
      <c r="N21" s="444" t="s">
        <v>15</v>
      </c>
      <c r="O21" s="446" t="s">
        <v>16</v>
      </c>
      <c r="P21" s="18"/>
      <c r="Q21" s="18"/>
      <c r="R21" s="18"/>
      <c r="S21" s="18"/>
      <c r="T21" s="18"/>
    </row>
    <row r="22" spans="2:20" x14ac:dyDescent="0.25">
      <c r="B22" s="35"/>
      <c r="D22" s="443"/>
      <c r="E22" s="40"/>
      <c r="F22" s="44" t="s">
        <v>17</v>
      </c>
      <c r="G22" s="45"/>
      <c r="H22" s="45" t="s">
        <v>17</v>
      </c>
      <c r="J22" s="44" t="s">
        <v>17</v>
      </c>
      <c r="K22" s="45"/>
      <c r="L22" s="45" t="s">
        <v>17</v>
      </c>
      <c r="N22" s="445"/>
      <c r="O22" s="447"/>
      <c r="P22" s="18"/>
      <c r="Q22" s="18"/>
      <c r="R22" s="18"/>
      <c r="S22" s="18"/>
      <c r="T22" s="18"/>
    </row>
    <row r="23" spans="2:20" x14ac:dyDescent="0.25">
      <c r="B23" s="46" t="s">
        <v>18</v>
      </c>
      <c r="C23" s="47"/>
      <c r="D23" s="48" t="s">
        <v>19</v>
      </c>
      <c r="E23" s="47"/>
      <c r="F23" s="49">
        <v>40.700000000000003</v>
      </c>
      <c r="G23" s="50">
        <v>1</v>
      </c>
      <c r="H23" s="51">
        <f t="shared" ref="H23:H35" si="0">G23*F23</f>
        <v>40.700000000000003</v>
      </c>
      <c r="I23" s="52"/>
      <c r="J23" s="49">
        <v>43.31</v>
      </c>
      <c r="K23" s="50">
        <v>1</v>
      </c>
      <c r="L23" s="51">
        <f t="shared" ref="L23:L35" si="1">K23*J23</f>
        <v>43.31</v>
      </c>
      <c r="M23" s="52"/>
      <c r="N23" s="53">
        <f t="shared" ref="N23:N59" si="2">L23-H23</f>
        <v>2.6099999999999994</v>
      </c>
      <c r="O23" s="54">
        <f t="shared" ref="O23:O59" si="3">IF(OR(H23=0,L23=0),"",(N23/H23))</f>
        <v>6.4127764127764109E-2</v>
      </c>
      <c r="P23" s="18"/>
      <c r="Q23" s="18"/>
      <c r="R23" s="18"/>
      <c r="S23" s="18"/>
      <c r="T23" s="18"/>
    </row>
    <row r="24" spans="2:20" x14ac:dyDescent="0.25">
      <c r="B24" s="57" t="s">
        <v>20</v>
      </c>
      <c r="C24" s="47"/>
      <c r="D24" s="48" t="s">
        <v>19</v>
      </c>
      <c r="E24" s="47"/>
      <c r="F24" s="49">
        <v>0.48</v>
      </c>
      <c r="G24" s="58">
        <v>1</v>
      </c>
      <c r="H24" s="59">
        <f t="shared" si="0"/>
        <v>0.48</v>
      </c>
      <c r="I24" s="52"/>
      <c r="J24" s="49">
        <v>0</v>
      </c>
      <c r="K24" s="58">
        <v>1</v>
      </c>
      <c r="L24" s="59">
        <f t="shared" si="1"/>
        <v>0</v>
      </c>
      <c r="M24" s="52"/>
      <c r="N24" s="53">
        <f t="shared" si="2"/>
        <v>-0.48</v>
      </c>
      <c r="O24" s="54" t="str">
        <f t="shared" si="3"/>
        <v/>
      </c>
      <c r="P24" s="18"/>
      <c r="Q24" s="18"/>
      <c r="R24" s="18"/>
      <c r="S24" s="18"/>
      <c r="T24" s="18"/>
    </row>
    <row r="25" spans="2:20" x14ac:dyDescent="0.25">
      <c r="B25" s="57" t="s">
        <v>21</v>
      </c>
      <c r="C25" s="47"/>
      <c r="D25" s="48" t="s">
        <v>19</v>
      </c>
      <c r="E25" s="47"/>
      <c r="F25" s="49">
        <v>-0.02</v>
      </c>
      <c r="G25" s="58">
        <v>1</v>
      </c>
      <c r="H25" s="59">
        <f t="shared" si="0"/>
        <v>-0.02</v>
      </c>
      <c r="I25" s="52"/>
      <c r="J25" s="49">
        <v>-0.02</v>
      </c>
      <c r="K25" s="58">
        <v>1</v>
      </c>
      <c r="L25" s="59">
        <f t="shared" si="1"/>
        <v>-0.02</v>
      </c>
      <c r="M25" s="52"/>
      <c r="N25" s="53">
        <f t="shared" si="2"/>
        <v>0</v>
      </c>
      <c r="O25" s="54">
        <f t="shared" si="3"/>
        <v>0</v>
      </c>
      <c r="P25" s="18"/>
      <c r="Q25" s="18"/>
      <c r="R25" s="18"/>
      <c r="S25" s="18"/>
      <c r="T25" s="18"/>
    </row>
    <row r="26" spans="2:20" x14ac:dyDescent="0.25">
      <c r="B26" s="57" t="s">
        <v>22</v>
      </c>
      <c r="C26" s="47"/>
      <c r="D26" s="48" t="s">
        <v>19</v>
      </c>
      <c r="E26" s="47"/>
      <c r="F26" s="49">
        <v>0</v>
      </c>
      <c r="G26" s="50">
        <v>1</v>
      </c>
      <c r="H26" s="59">
        <f t="shared" si="0"/>
        <v>0</v>
      </c>
      <c r="I26" s="52"/>
      <c r="J26" s="49">
        <v>0</v>
      </c>
      <c r="K26" s="50">
        <v>1</v>
      </c>
      <c r="L26" s="59">
        <f t="shared" si="1"/>
        <v>0</v>
      </c>
      <c r="M26" s="52"/>
      <c r="N26" s="53">
        <f t="shared" si="2"/>
        <v>0</v>
      </c>
      <c r="O26" s="54" t="str">
        <f t="shared" si="3"/>
        <v/>
      </c>
      <c r="P26" s="18"/>
      <c r="Q26" s="18"/>
      <c r="R26" s="18"/>
      <c r="S26" s="18"/>
      <c r="T26" s="18"/>
    </row>
    <row r="27" spans="2:20" x14ac:dyDescent="0.25">
      <c r="B27" s="57" t="s">
        <v>23</v>
      </c>
      <c r="C27" s="47"/>
      <c r="D27" s="48" t="s">
        <v>19</v>
      </c>
      <c r="E27" s="47"/>
      <c r="F27" s="49">
        <v>0</v>
      </c>
      <c r="G27" s="50">
        <v>1</v>
      </c>
      <c r="H27" s="59">
        <f t="shared" si="0"/>
        <v>0</v>
      </c>
      <c r="I27" s="52"/>
      <c r="J27" s="49">
        <v>0</v>
      </c>
      <c r="K27" s="50">
        <v>1</v>
      </c>
      <c r="L27" s="59">
        <f t="shared" si="1"/>
        <v>0</v>
      </c>
      <c r="M27" s="52"/>
      <c r="N27" s="53">
        <f t="shared" si="2"/>
        <v>0</v>
      </c>
      <c r="O27" s="54" t="str">
        <f t="shared" si="3"/>
        <v/>
      </c>
      <c r="P27" s="18"/>
      <c r="Q27" s="18"/>
      <c r="R27" s="18"/>
      <c r="S27" s="18"/>
      <c r="T27" s="18"/>
    </row>
    <row r="28" spans="2:20" x14ac:dyDescent="0.25">
      <c r="B28" s="57" t="s">
        <v>24</v>
      </c>
      <c r="C28" s="47"/>
      <c r="D28" s="48" t="s">
        <v>19</v>
      </c>
      <c r="E28" s="47"/>
      <c r="F28" s="49">
        <v>-0.01</v>
      </c>
      <c r="G28" s="50">
        <v>1</v>
      </c>
      <c r="H28" s="59">
        <f t="shared" si="0"/>
        <v>-0.01</v>
      </c>
      <c r="I28" s="52"/>
      <c r="J28" s="49">
        <v>-0.01</v>
      </c>
      <c r="K28" s="50">
        <v>1</v>
      </c>
      <c r="L28" s="59">
        <f t="shared" si="1"/>
        <v>-0.01</v>
      </c>
      <c r="M28" s="52"/>
      <c r="N28" s="53">
        <f t="shared" si="2"/>
        <v>0</v>
      </c>
      <c r="O28" s="54">
        <f t="shared" si="3"/>
        <v>0</v>
      </c>
      <c r="P28" s="18"/>
      <c r="Q28" s="18"/>
      <c r="R28" s="18"/>
      <c r="S28" s="18"/>
      <c r="T28" s="18"/>
    </row>
    <row r="29" spans="2:20" x14ac:dyDescent="0.25">
      <c r="B29" s="57" t="s">
        <v>25</v>
      </c>
      <c r="C29" s="47"/>
      <c r="D29" s="48" t="s">
        <v>19</v>
      </c>
      <c r="E29" s="47"/>
      <c r="F29" s="49">
        <v>0</v>
      </c>
      <c r="G29" s="58">
        <v>1</v>
      </c>
      <c r="H29" s="59">
        <f t="shared" si="0"/>
        <v>0</v>
      </c>
      <c r="I29" s="52"/>
      <c r="J29" s="49">
        <v>-2.17</v>
      </c>
      <c r="K29" s="58">
        <v>1</v>
      </c>
      <c r="L29" s="59">
        <f t="shared" si="1"/>
        <v>-2.17</v>
      </c>
      <c r="M29" s="52"/>
      <c r="N29" s="53">
        <f t="shared" si="2"/>
        <v>-2.17</v>
      </c>
      <c r="O29" s="54" t="str">
        <f t="shared" si="3"/>
        <v/>
      </c>
      <c r="P29" s="18"/>
      <c r="Q29" s="18"/>
      <c r="R29" s="18"/>
      <c r="S29" s="18"/>
      <c r="T29" s="18"/>
    </row>
    <row r="30" spans="2:20" x14ac:dyDescent="0.25">
      <c r="B30" s="57" t="s">
        <v>26</v>
      </c>
      <c r="C30" s="47"/>
      <c r="D30" s="48" t="s">
        <v>19</v>
      </c>
      <c r="E30" s="47"/>
      <c r="F30" s="49">
        <v>0</v>
      </c>
      <c r="G30" s="58">
        <v>1</v>
      </c>
      <c r="H30" s="59">
        <f t="shared" si="0"/>
        <v>0</v>
      </c>
      <c r="I30" s="52"/>
      <c r="J30" s="49">
        <v>-0.31</v>
      </c>
      <c r="K30" s="58">
        <v>1</v>
      </c>
      <c r="L30" s="59">
        <f t="shared" si="1"/>
        <v>-0.31</v>
      </c>
      <c r="M30" s="52"/>
      <c r="N30" s="53">
        <f t="shared" si="2"/>
        <v>-0.31</v>
      </c>
      <c r="O30" s="54" t="str">
        <f t="shared" si="3"/>
        <v/>
      </c>
      <c r="P30" s="18"/>
      <c r="Q30" s="18"/>
      <c r="R30" s="18"/>
      <c r="S30" s="18"/>
      <c r="T30" s="18"/>
    </row>
    <row r="31" spans="2:20" x14ac:dyDescent="0.25">
      <c r="B31" s="57" t="s">
        <v>27</v>
      </c>
      <c r="C31" s="47"/>
      <c r="D31" s="48" t="s">
        <v>19</v>
      </c>
      <c r="E31" s="47"/>
      <c r="F31" s="49">
        <v>-1.81</v>
      </c>
      <c r="G31" s="58">
        <v>1</v>
      </c>
      <c r="H31" s="59">
        <f t="shared" si="0"/>
        <v>-1.81</v>
      </c>
      <c r="I31" s="52"/>
      <c r="J31" s="49">
        <v>0</v>
      </c>
      <c r="K31" s="58">
        <v>1</v>
      </c>
      <c r="L31" s="59">
        <f t="shared" si="1"/>
        <v>0</v>
      </c>
      <c r="M31" s="52"/>
      <c r="N31" s="53">
        <f t="shared" si="2"/>
        <v>1.81</v>
      </c>
      <c r="O31" s="54" t="str">
        <f t="shared" si="3"/>
        <v/>
      </c>
      <c r="P31" s="18"/>
      <c r="Q31" s="18"/>
      <c r="R31" s="18"/>
      <c r="S31" s="18"/>
      <c r="T31" s="18"/>
    </row>
    <row r="32" spans="2:20" x14ac:dyDescent="0.25">
      <c r="B32" s="57" t="s">
        <v>28</v>
      </c>
      <c r="C32" s="47"/>
      <c r="D32" s="48" t="s">
        <v>19</v>
      </c>
      <c r="E32" s="47"/>
      <c r="F32" s="49">
        <v>-0.1</v>
      </c>
      <c r="G32" s="58">
        <v>1</v>
      </c>
      <c r="H32" s="59">
        <f t="shared" si="0"/>
        <v>-0.1</v>
      </c>
      <c r="I32" s="52"/>
      <c r="J32" s="49">
        <v>-0.1</v>
      </c>
      <c r="K32" s="58">
        <v>1</v>
      </c>
      <c r="L32" s="59">
        <f t="shared" si="1"/>
        <v>-0.1</v>
      </c>
      <c r="M32" s="52"/>
      <c r="N32" s="53">
        <f t="shared" si="2"/>
        <v>0</v>
      </c>
      <c r="O32" s="54">
        <f t="shared" si="3"/>
        <v>0</v>
      </c>
      <c r="P32" s="18"/>
      <c r="Q32" s="18"/>
      <c r="R32" s="18"/>
      <c r="S32" s="18"/>
      <c r="T32" s="18"/>
    </row>
    <row r="33" spans="2:20" x14ac:dyDescent="0.25">
      <c r="B33" s="57" t="s">
        <v>29</v>
      </c>
      <c r="C33" s="47"/>
      <c r="D33" s="48" t="s">
        <v>19</v>
      </c>
      <c r="E33" s="47"/>
      <c r="F33" s="49">
        <v>0</v>
      </c>
      <c r="G33" s="58">
        <v>1</v>
      </c>
      <c r="H33" s="59">
        <f t="shared" si="0"/>
        <v>0</v>
      </c>
      <c r="I33" s="52"/>
      <c r="J33" s="49">
        <v>0</v>
      </c>
      <c r="K33" s="58">
        <v>1</v>
      </c>
      <c r="L33" s="59">
        <f t="shared" si="1"/>
        <v>0</v>
      </c>
      <c r="M33" s="52"/>
      <c r="N33" s="53">
        <f t="shared" si="2"/>
        <v>0</v>
      </c>
      <c r="O33" s="54" t="str">
        <f t="shared" si="3"/>
        <v/>
      </c>
      <c r="P33" s="18"/>
      <c r="Q33" s="18"/>
      <c r="R33" s="18"/>
      <c r="S33" s="18"/>
      <c r="T33" s="18"/>
    </row>
    <row r="34" spans="2:20" x14ac:dyDescent="0.25">
      <c r="B34" s="57" t="s">
        <v>30</v>
      </c>
      <c r="C34" s="47"/>
      <c r="D34" s="48" t="s">
        <v>31</v>
      </c>
      <c r="E34" s="47"/>
      <c r="F34" s="60">
        <v>0</v>
      </c>
      <c r="G34" s="61">
        <f>+$G$18</f>
        <v>750</v>
      </c>
      <c r="H34" s="51">
        <f t="shared" si="0"/>
        <v>0</v>
      </c>
      <c r="I34" s="52"/>
      <c r="J34" s="60"/>
      <c r="K34" s="61">
        <f>+$G$18</f>
        <v>750</v>
      </c>
      <c r="L34" s="51">
        <f t="shared" si="1"/>
        <v>0</v>
      </c>
      <c r="M34" s="52"/>
      <c r="N34" s="53">
        <f t="shared" si="2"/>
        <v>0</v>
      </c>
      <c r="O34" s="54" t="str">
        <f t="shared" si="3"/>
        <v/>
      </c>
      <c r="P34" s="18"/>
      <c r="Q34" s="18"/>
      <c r="R34" s="18"/>
      <c r="S34" s="18"/>
      <c r="T34" s="18"/>
    </row>
    <row r="35" spans="2:20" x14ac:dyDescent="0.25">
      <c r="B35" s="62" t="s">
        <v>32</v>
      </c>
      <c r="C35" s="47"/>
      <c r="D35" s="48" t="s">
        <v>31</v>
      </c>
      <c r="E35" s="47"/>
      <c r="F35" s="60">
        <v>0</v>
      </c>
      <c r="G35" s="61">
        <f>+$G$18</f>
        <v>750</v>
      </c>
      <c r="H35" s="51">
        <f t="shared" si="0"/>
        <v>0</v>
      </c>
      <c r="I35" s="52"/>
      <c r="J35" s="60">
        <v>0</v>
      </c>
      <c r="K35" s="61">
        <f>+$G$18</f>
        <v>750</v>
      </c>
      <c r="L35" s="51">
        <f t="shared" si="1"/>
        <v>0</v>
      </c>
      <c r="M35" s="52"/>
      <c r="N35" s="53">
        <f t="shared" si="2"/>
        <v>0</v>
      </c>
      <c r="O35" s="54" t="str">
        <f t="shared" si="3"/>
        <v/>
      </c>
      <c r="P35" s="18"/>
      <c r="Q35" s="18"/>
      <c r="R35" s="18"/>
      <c r="S35" s="18"/>
      <c r="T35" s="18"/>
    </row>
    <row r="36" spans="2:20" s="63" customFormat="1" x14ac:dyDescent="0.25">
      <c r="B36" s="64" t="s">
        <v>33</v>
      </c>
      <c r="C36" s="65"/>
      <c r="D36" s="66"/>
      <c r="E36" s="65"/>
      <c r="F36" s="67"/>
      <c r="G36" s="68"/>
      <c r="H36" s="69">
        <f>SUM(H23:H35)</f>
        <v>39.239999999999995</v>
      </c>
      <c r="I36" s="70"/>
      <c r="J36" s="67"/>
      <c r="K36" s="68"/>
      <c r="L36" s="69">
        <f>SUM(L23:L35)</f>
        <v>40.699999999999996</v>
      </c>
      <c r="M36" s="70"/>
      <c r="N36" s="71">
        <f t="shared" si="2"/>
        <v>1.4600000000000009</v>
      </c>
      <c r="O36" s="72">
        <f t="shared" si="3"/>
        <v>3.720693170234457E-2</v>
      </c>
    </row>
    <row r="37" spans="2:20" ht="15.75" customHeight="1" x14ac:dyDescent="0.25">
      <c r="B37" s="62" t="s">
        <v>34</v>
      </c>
      <c r="C37" s="47"/>
      <c r="D37" s="48" t="s">
        <v>31</v>
      </c>
      <c r="E37" s="47"/>
      <c r="F37" s="73">
        <f>IF(ISBLANK($D16)=TRUE, 0, IF($D16="TOU", $D$187*F53+$D$188*F54+$D$189*F55, IF(AND($D16="non-TOU", G57&gt;0), F57,F56)))</f>
        <v>9.2899999999999996E-2</v>
      </c>
      <c r="G37" s="61">
        <f>$G$18*(1+F67)-$G$18</f>
        <v>22.125000000000114</v>
      </c>
      <c r="H37" s="59">
        <f>G37*F37</f>
        <v>2.0554125000000103</v>
      </c>
      <c r="I37" s="52"/>
      <c r="J37" s="73">
        <f>IF(ISBLANK($D16)=TRUE, 0, IF($D16="TOU", $D$187*J53+$D$188*J54+$D$189*J55, IF(AND($D16="non-TOU", K57&gt;0), J57,J56)))</f>
        <v>9.2899999999999996E-2</v>
      </c>
      <c r="K37" s="61">
        <f>$G$18*(1+J67)-$G$18</f>
        <v>22.125000000000114</v>
      </c>
      <c r="L37" s="59">
        <f>K37*J37</f>
        <v>2.0554125000000103</v>
      </c>
      <c r="M37" s="52"/>
      <c r="N37" s="53">
        <f t="shared" si="2"/>
        <v>0</v>
      </c>
      <c r="O37" s="54">
        <f t="shared" si="3"/>
        <v>0</v>
      </c>
      <c r="P37" s="18"/>
      <c r="Q37" s="18"/>
      <c r="R37" s="18"/>
      <c r="S37" s="18"/>
      <c r="T37" s="18"/>
    </row>
    <row r="38" spans="2:20" x14ac:dyDescent="0.25">
      <c r="B38" s="62" t="s">
        <v>35</v>
      </c>
      <c r="C38" s="47"/>
      <c r="D38" s="48" t="s">
        <v>31</v>
      </c>
      <c r="E38" s="47"/>
      <c r="F38" s="74">
        <v>0</v>
      </c>
      <c r="G38" s="61">
        <f>+$G$18</f>
        <v>750</v>
      </c>
      <c r="H38" s="59">
        <f t="shared" ref="H38:H43" si="4">G38*F38</f>
        <v>0</v>
      </c>
      <c r="I38" s="52"/>
      <c r="J38" s="74">
        <v>3.1900000000000001E-3</v>
      </c>
      <c r="K38" s="61">
        <f>+$G$18</f>
        <v>750</v>
      </c>
      <c r="L38" s="59">
        <f>K38*J38</f>
        <v>2.3925000000000001</v>
      </c>
      <c r="M38" s="52"/>
      <c r="N38" s="53">
        <f t="shared" si="2"/>
        <v>2.3925000000000001</v>
      </c>
      <c r="O38" s="54" t="str">
        <f t="shared" si="3"/>
        <v/>
      </c>
      <c r="P38" s="18"/>
      <c r="Q38" s="18"/>
      <c r="R38" s="18"/>
      <c r="S38" s="18"/>
      <c r="T38" s="18"/>
    </row>
    <row r="39" spans="2:20" x14ac:dyDescent="0.25">
      <c r="B39" s="62" t="s">
        <v>36</v>
      </c>
      <c r="C39" s="47"/>
      <c r="D39" s="48" t="s">
        <v>31</v>
      </c>
      <c r="E39" s="47"/>
      <c r="F39" s="74"/>
      <c r="G39" s="61">
        <f>+$G$18</f>
        <v>750</v>
      </c>
      <c r="H39" s="59">
        <f t="shared" si="4"/>
        <v>0</v>
      </c>
      <c r="I39" s="52"/>
      <c r="J39" s="74"/>
      <c r="K39" s="61">
        <f>+$G$18</f>
        <v>750</v>
      </c>
      <c r="L39" s="59">
        <f t="shared" ref="L39" si="5">K39*J39</f>
        <v>0</v>
      </c>
      <c r="M39" s="52"/>
      <c r="N39" s="53">
        <f t="shared" si="2"/>
        <v>0</v>
      </c>
      <c r="O39" s="54" t="str">
        <f t="shared" si="3"/>
        <v/>
      </c>
      <c r="P39" s="18"/>
      <c r="Q39" s="18"/>
      <c r="R39" s="18"/>
      <c r="S39" s="18"/>
      <c r="T39" s="18"/>
    </row>
    <row r="40" spans="2:20" ht="17.25" customHeight="1" x14ac:dyDescent="0.25">
      <c r="B40" s="62" t="s">
        <v>37</v>
      </c>
      <c r="C40" s="47"/>
      <c r="D40" s="48" t="s">
        <v>31</v>
      </c>
      <c r="E40" s="47"/>
      <c r="F40" s="74">
        <v>0</v>
      </c>
      <c r="G40" s="61">
        <f>+$G$18</f>
        <v>750</v>
      </c>
      <c r="H40" s="59">
        <f t="shared" si="4"/>
        <v>0</v>
      </c>
      <c r="I40" s="52"/>
      <c r="J40" s="74">
        <v>-1.4999999999999999E-4</v>
      </c>
      <c r="K40" s="61">
        <f>+$G$18</f>
        <v>750</v>
      </c>
      <c r="L40" s="59">
        <f>K40*J40</f>
        <v>-0.11249999999999999</v>
      </c>
      <c r="M40" s="52"/>
      <c r="N40" s="53">
        <f t="shared" si="2"/>
        <v>-0.11249999999999999</v>
      </c>
      <c r="O40" s="54" t="str">
        <f t="shared" si="3"/>
        <v/>
      </c>
      <c r="P40" s="18"/>
      <c r="Q40" s="18"/>
      <c r="R40" s="18"/>
      <c r="S40" s="18"/>
      <c r="T40" s="18"/>
    </row>
    <row r="41" spans="2:20" ht="16.5" customHeight="1" x14ac:dyDescent="0.25">
      <c r="B41" s="62" t="s">
        <v>38</v>
      </c>
      <c r="C41" s="47"/>
      <c r="D41" s="48" t="s">
        <v>31</v>
      </c>
      <c r="E41" s="47"/>
      <c r="F41" s="74"/>
      <c r="G41" s="61">
        <f>+$G$18</f>
        <v>750</v>
      </c>
      <c r="H41" s="59">
        <f t="shared" si="4"/>
        <v>0</v>
      </c>
      <c r="I41" s="52"/>
      <c r="J41" s="74"/>
      <c r="K41" s="61">
        <f>+$G$18</f>
        <v>750</v>
      </c>
      <c r="L41" s="59">
        <f t="shared" ref="L41:L43" si="6">K41*J41</f>
        <v>0</v>
      </c>
      <c r="M41" s="52"/>
      <c r="N41" s="53">
        <f t="shared" si="2"/>
        <v>0</v>
      </c>
      <c r="O41" s="54" t="str">
        <f t="shared" si="3"/>
        <v/>
      </c>
      <c r="P41" s="18"/>
      <c r="Q41" s="18"/>
      <c r="R41" s="18"/>
      <c r="S41" s="18"/>
      <c r="T41" s="18"/>
    </row>
    <row r="42" spans="2:20" ht="30" x14ac:dyDescent="0.25">
      <c r="B42" s="62" t="s">
        <v>39</v>
      </c>
      <c r="C42" s="47"/>
      <c r="D42" s="48" t="s">
        <v>31</v>
      </c>
      <c r="E42" s="47"/>
      <c r="F42" s="74">
        <v>0</v>
      </c>
      <c r="G42" s="75"/>
      <c r="H42" s="59">
        <f t="shared" si="4"/>
        <v>0</v>
      </c>
      <c r="I42" s="52"/>
      <c r="J42" s="74">
        <v>-2.5100000000000001E-3</v>
      </c>
      <c r="K42" s="75"/>
      <c r="L42" s="59">
        <f t="shared" si="6"/>
        <v>0</v>
      </c>
      <c r="M42" s="52"/>
      <c r="N42" s="53">
        <f t="shared" si="2"/>
        <v>0</v>
      </c>
      <c r="O42" s="54" t="str">
        <f t="shared" si="3"/>
        <v/>
      </c>
      <c r="P42" s="18"/>
      <c r="Q42" s="18"/>
      <c r="R42" s="18"/>
      <c r="S42" s="18"/>
      <c r="T42" s="18"/>
    </row>
    <row r="43" spans="2:20" ht="30" x14ac:dyDescent="0.25">
      <c r="B43" s="62" t="s">
        <v>40</v>
      </c>
      <c r="C43" s="47"/>
      <c r="D43" s="48" t="s">
        <v>31</v>
      </c>
      <c r="E43" s="47"/>
      <c r="F43" s="74"/>
      <c r="G43" s="75"/>
      <c r="H43" s="59">
        <f t="shared" si="4"/>
        <v>0</v>
      </c>
      <c r="I43" s="52"/>
      <c r="J43" s="74"/>
      <c r="K43" s="75"/>
      <c r="L43" s="59">
        <f t="shared" si="6"/>
        <v>0</v>
      </c>
      <c r="M43" s="52"/>
      <c r="N43" s="53">
        <f t="shared" si="2"/>
        <v>0</v>
      </c>
      <c r="O43" s="54" t="str">
        <f t="shared" si="3"/>
        <v/>
      </c>
      <c r="P43" s="18"/>
      <c r="Q43" s="18"/>
      <c r="R43" s="18"/>
      <c r="S43" s="18"/>
      <c r="T43" s="18"/>
    </row>
    <row r="44" spans="2:20" x14ac:dyDescent="0.25">
      <c r="B44" s="76" t="s">
        <v>41</v>
      </c>
      <c r="C44" s="47"/>
      <c r="D44" s="48" t="s">
        <v>19</v>
      </c>
      <c r="E44" s="47"/>
      <c r="F44" s="77">
        <v>0.42</v>
      </c>
      <c r="G44" s="50">
        <v>1</v>
      </c>
      <c r="H44" s="59">
        <f>G44*F44</f>
        <v>0.42</v>
      </c>
      <c r="I44" s="52"/>
      <c r="J44" s="77">
        <v>0.41</v>
      </c>
      <c r="K44" s="50">
        <v>1</v>
      </c>
      <c r="L44" s="59">
        <f>K44*J44</f>
        <v>0.41</v>
      </c>
      <c r="M44" s="52"/>
      <c r="N44" s="53">
        <f t="shared" si="2"/>
        <v>-1.0000000000000009E-2</v>
      </c>
      <c r="O44" s="54">
        <f t="shared" si="3"/>
        <v>-2.3809523809523832E-2</v>
      </c>
      <c r="P44" s="18"/>
      <c r="Q44" s="18"/>
      <c r="R44" s="18"/>
      <c r="S44" s="18"/>
      <c r="T44" s="18"/>
    </row>
    <row r="45" spans="2:20" s="63" customFormat="1" x14ac:dyDescent="0.25">
      <c r="B45" s="78" t="s">
        <v>42</v>
      </c>
      <c r="C45" s="79"/>
      <c r="D45" s="80"/>
      <c r="E45" s="79"/>
      <c r="F45" s="81"/>
      <c r="G45" s="82"/>
      <c r="H45" s="83">
        <f>SUM(H37:H44)+H36</f>
        <v>41.715412500000006</v>
      </c>
      <c r="I45" s="70"/>
      <c r="J45" s="81"/>
      <c r="K45" s="82"/>
      <c r="L45" s="83">
        <f>SUM(L37:L44)+L36</f>
        <v>45.445412500000003</v>
      </c>
      <c r="M45" s="70"/>
      <c r="N45" s="71">
        <f t="shared" si="2"/>
        <v>3.7299999999999969</v>
      </c>
      <c r="O45" s="72">
        <f t="shared" si="3"/>
        <v>8.9415392931808987E-2</v>
      </c>
    </row>
    <row r="46" spans="2:20" x14ac:dyDescent="0.25">
      <c r="B46" s="84" t="s">
        <v>43</v>
      </c>
      <c r="C46" s="19"/>
      <c r="D46" s="48" t="s">
        <v>31</v>
      </c>
      <c r="E46" s="19"/>
      <c r="F46" s="60">
        <v>1.042E-2</v>
      </c>
      <c r="G46" s="85">
        <f>$G$18*(1+F67)</f>
        <v>772.12500000000011</v>
      </c>
      <c r="H46" s="51">
        <f>G46*F46</f>
        <v>8.0455425000000016</v>
      </c>
      <c r="I46" s="52"/>
      <c r="J46" s="60">
        <v>1.158E-2</v>
      </c>
      <c r="K46" s="85">
        <f>$G$18*(1+J67)</f>
        <v>772.12500000000011</v>
      </c>
      <c r="L46" s="51">
        <f>K46*J46</f>
        <v>8.9412075000000009</v>
      </c>
      <c r="M46" s="52"/>
      <c r="N46" s="53">
        <f t="shared" si="2"/>
        <v>0.89566499999999927</v>
      </c>
      <c r="O46" s="54">
        <f t="shared" si="3"/>
        <v>0.11132437619961601</v>
      </c>
      <c r="P46" s="18"/>
      <c r="Q46" s="18"/>
      <c r="R46" s="18"/>
      <c r="S46" s="18"/>
      <c r="T46" s="18"/>
    </row>
    <row r="47" spans="2:20" x14ac:dyDescent="0.25">
      <c r="B47" s="84" t="s">
        <v>44</v>
      </c>
      <c r="C47" s="19"/>
      <c r="D47" s="48" t="s">
        <v>31</v>
      </c>
      <c r="E47" s="19"/>
      <c r="F47" s="60">
        <v>6.9300000000000004E-3</v>
      </c>
      <c r="G47" s="86">
        <f>+G46</f>
        <v>772.12500000000011</v>
      </c>
      <c r="H47" s="51">
        <f>G47*F47</f>
        <v>5.3508262500000008</v>
      </c>
      <c r="I47" s="52"/>
      <c r="J47" s="60">
        <v>7.3299999999999997E-3</v>
      </c>
      <c r="K47" s="86">
        <f>+K46</f>
        <v>772.12500000000011</v>
      </c>
      <c r="L47" s="51">
        <f>K47*J47</f>
        <v>5.6596762500000004</v>
      </c>
      <c r="M47" s="52"/>
      <c r="N47" s="53">
        <f t="shared" si="2"/>
        <v>0.30884999999999962</v>
      </c>
      <c r="O47" s="54">
        <f t="shared" si="3"/>
        <v>5.7720057720057644E-2</v>
      </c>
      <c r="P47" s="18"/>
      <c r="Q47" s="18"/>
      <c r="R47" s="18"/>
      <c r="S47" s="18"/>
      <c r="T47" s="18"/>
    </row>
    <row r="48" spans="2:20" s="63" customFormat="1" x14ac:dyDescent="0.25">
      <c r="B48" s="78" t="s">
        <v>45</v>
      </c>
      <c r="C48" s="65"/>
      <c r="D48" s="80"/>
      <c r="E48" s="65"/>
      <c r="F48" s="87"/>
      <c r="G48" s="88"/>
      <c r="H48" s="83">
        <f>SUM(H45:H47)</f>
        <v>55.111781250000007</v>
      </c>
      <c r="I48" s="89"/>
      <c r="J48" s="87"/>
      <c r="K48" s="88"/>
      <c r="L48" s="83">
        <f>SUM(L45:L47)</f>
        <v>60.046296250000012</v>
      </c>
      <c r="M48" s="89"/>
      <c r="N48" s="71">
        <f t="shared" si="2"/>
        <v>4.9345150000000046</v>
      </c>
      <c r="O48" s="72">
        <f t="shared" si="3"/>
        <v>8.9536481820754146E-2</v>
      </c>
    </row>
    <row r="49" spans="2:20" x14ac:dyDescent="0.25">
      <c r="B49" s="57" t="s">
        <v>46</v>
      </c>
      <c r="C49" s="47"/>
      <c r="D49" s="48" t="s">
        <v>31</v>
      </c>
      <c r="E49" s="47"/>
      <c r="F49" s="90">
        <v>3.0000000000000001E-3</v>
      </c>
      <c r="G49" s="75">
        <f>+G46</f>
        <v>772.12500000000011</v>
      </c>
      <c r="H49" s="59">
        <f t="shared" ref="H49:H59" si="7">G49*F49</f>
        <v>2.3163750000000003</v>
      </c>
      <c r="I49" s="52"/>
      <c r="J49" s="90">
        <v>3.0000000000000001E-3</v>
      </c>
      <c r="K49" s="75">
        <f>+K46</f>
        <v>772.12500000000011</v>
      </c>
      <c r="L49" s="59">
        <f t="shared" ref="L49:L59" si="8">K49*J49</f>
        <v>2.3163750000000003</v>
      </c>
      <c r="M49" s="52"/>
      <c r="N49" s="53">
        <f t="shared" si="2"/>
        <v>0</v>
      </c>
      <c r="O49" s="54">
        <f t="shared" si="3"/>
        <v>0</v>
      </c>
      <c r="P49" s="18"/>
      <c r="Q49" s="18"/>
      <c r="R49" s="18"/>
      <c r="S49" s="18"/>
      <c r="T49" s="18"/>
    </row>
    <row r="50" spans="2:20" x14ac:dyDescent="0.25">
      <c r="B50" s="57" t="s">
        <v>47</v>
      </c>
      <c r="C50" s="47"/>
      <c r="D50" s="48" t="s">
        <v>31</v>
      </c>
      <c r="E50" s="47"/>
      <c r="F50" s="90">
        <v>5.0000000000000001E-4</v>
      </c>
      <c r="G50" s="75">
        <f>+G46</f>
        <v>772.12500000000011</v>
      </c>
      <c r="H50" s="59">
        <f t="shared" si="7"/>
        <v>0.38606250000000009</v>
      </c>
      <c r="I50" s="52"/>
      <c r="J50" s="90">
        <v>5.0000000000000001E-4</v>
      </c>
      <c r="K50" s="75">
        <f>+K46</f>
        <v>772.12500000000011</v>
      </c>
      <c r="L50" s="59">
        <f t="shared" si="8"/>
        <v>0.38606250000000009</v>
      </c>
      <c r="M50" s="52"/>
      <c r="N50" s="53">
        <f t="shared" si="2"/>
        <v>0</v>
      </c>
      <c r="O50" s="54">
        <f t="shared" si="3"/>
        <v>0</v>
      </c>
      <c r="P50" s="18"/>
      <c r="Q50" s="18"/>
      <c r="R50" s="18"/>
      <c r="S50" s="18"/>
      <c r="T50" s="18"/>
    </row>
    <row r="51" spans="2:20" x14ac:dyDescent="0.25">
      <c r="B51" s="57" t="s">
        <v>48</v>
      </c>
      <c r="C51" s="47"/>
      <c r="D51" s="48" t="s">
        <v>31</v>
      </c>
      <c r="E51" s="47"/>
      <c r="F51" s="90">
        <v>4.0000000000000002E-4</v>
      </c>
      <c r="G51" s="75">
        <f>+G46</f>
        <v>772.12500000000011</v>
      </c>
      <c r="H51" s="59">
        <f t="shared" si="7"/>
        <v>0.30885000000000007</v>
      </c>
      <c r="I51" s="52"/>
      <c r="J51" s="90">
        <v>4.0000000000000002E-4</v>
      </c>
      <c r="K51" s="75">
        <f>+K46</f>
        <v>772.12500000000011</v>
      </c>
      <c r="L51" s="59">
        <f t="shared" si="8"/>
        <v>0.30885000000000007</v>
      </c>
      <c r="M51" s="52"/>
      <c r="N51" s="53">
        <f t="shared" si="2"/>
        <v>0</v>
      </c>
      <c r="O51" s="54">
        <f t="shared" si="3"/>
        <v>0</v>
      </c>
      <c r="P51" s="18"/>
      <c r="Q51" s="18"/>
      <c r="R51" s="18"/>
      <c r="S51" s="18"/>
      <c r="T51" s="18"/>
    </row>
    <row r="52" spans="2:20" x14ac:dyDescent="0.25">
      <c r="B52" s="57" t="s">
        <v>49</v>
      </c>
      <c r="C52" s="47"/>
      <c r="D52" s="48" t="s">
        <v>19</v>
      </c>
      <c r="E52" s="47"/>
      <c r="F52" s="91">
        <v>0.25</v>
      </c>
      <c r="G52" s="50">
        <v>1</v>
      </c>
      <c r="H52" s="51">
        <f t="shared" si="7"/>
        <v>0.25</v>
      </c>
      <c r="I52" s="52"/>
      <c r="J52" s="91">
        <v>0.25</v>
      </c>
      <c r="K52" s="50">
        <v>1</v>
      </c>
      <c r="L52" s="51">
        <f t="shared" si="8"/>
        <v>0.25</v>
      </c>
      <c r="M52" s="52"/>
      <c r="N52" s="53">
        <f t="shared" si="2"/>
        <v>0</v>
      </c>
      <c r="O52" s="54">
        <f t="shared" si="3"/>
        <v>0</v>
      </c>
      <c r="P52" s="18"/>
      <c r="Q52" s="18"/>
      <c r="R52" s="18"/>
      <c r="S52" s="18"/>
      <c r="T52" s="18"/>
    </row>
    <row r="53" spans="2:20" x14ac:dyDescent="0.25">
      <c r="B53" s="57" t="s">
        <v>50</v>
      </c>
      <c r="C53" s="47"/>
      <c r="D53" s="48" t="s">
        <v>31</v>
      </c>
      <c r="E53" s="47"/>
      <c r="F53" s="90">
        <v>7.3999999999999996E-2</v>
      </c>
      <c r="G53" s="92">
        <f>$D$187*$G$18</f>
        <v>480</v>
      </c>
      <c r="H53" s="59">
        <f t="shared" si="7"/>
        <v>35.519999999999996</v>
      </c>
      <c r="I53" s="52"/>
      <c r="J53" s="90">
        <v>7.3999999999999996E-2</v>
      </c>
      <c r="K53" s="92">
        <f>$D$187*$G$18</f>
        <v>480</v>
      </c>
      <c r="L53" s="59">
        <f t="shared" si="8"/>
        <v>35.519999999999996</v>
      </c>
      <c r="M53" s="52"/>
      <c r="N53" s="53">
        <f t="shared" si="2"/>
        <v>0</v>
      </c>
      <c r="O53" s="54">
        <f t="shared" si="3"/>
        <v>0</v>
      </c>
      <c r="P53" s="18"/>
      <c r="Q53" s="18"/>
      <c r="R53" s="18"/>
      <c r="S53" s="18"/>
      <c r="T53" s="18"/>
    </row>
    <row r="54" spans="2:20" x14ac:dyDescent="0.25">
      <c r="B54" s="57" t="s">
        <v>51</v>
      </c>
      <c r="C54" s="47"/>
      <c r="D54" s="48" t="s">
        <v>31</v>
      </c>
      <c r="E54" s="47"/>
      <c r="F54" s="90">
        <v>0.10199999999999999</v>
      </c>
      <c r="G54" s="93">
        <f>$D$188*$G$18</f>
        <v>135</v>
      </c>
      <c r="H54" s="59">
        <f t="shared" si="7"/>
        <v>13.77</v>
      </c>
      <c r="I54" s="52"/>
      <c r="J54" s="90">
        <v>0.10199999999999999</v>
      </c>
      <c r="K54" s="93">
        <f>$D$188*$G$18</f>
        <v>135</v>
      </c>
      <c r="L54" s="59">
        <f t="shared" si="8"/>
        <v>13.77</v>
      </c>
      <c r="M54" s="52"/>
      <c r="N54" s="53">
        <f t="shared" si="2"/>
        <v>0</v>
      </c>
      <c r="O54" s="54">
        <f t="shared" si="3"/>
        <v>0</v>
      </c>
      <c r="P54" s="18"/>
      <c r="Q54" s="18"/>
      <c r="R54" s="18"/>
      <c r="S54" s="18"/>
      <c r="T54" s="18"/>
    </row>
    <row r="55" spans="2:20" x14ac:dyDescent="0.25">
      <c r="B55" s="57" t="s">
        <v>52</v>
      </c>
      <c r="C55" s="47"/>
      <c r="D55" s="48" t="s">
        <v>31</v>
      </c>
      <c r="E55" s="47"/>
      <c r="F55" s="90">
        <v>0.151</v>
      </c>
      <c r="G55" s="92">
        <f>$D$189*$G$18</f>
        <v>135</v>
      </c>
      <c r="H55" s="59">
        <f t="shared" si="7"/>
        <v>20.384999999999998</v>
      </c>
      <c r="I55" s="52"/>
      <c r="J55" s="90">
        <v>0.151</v>
      </c>
      <c r="K55" s="92">
        <f>$D$189*$G$18</f>
        <v>135</v>
      </c>
      <c r="L55" s="59">
        <f t="shared" si="8"/>
        <v>20.384999999999998</v>
      </c>
      <c r="M55" s="52"/>
      <c r="N55" s="53">
        <f t="shared" si="2"/>
        <v>0</v>
      </c>
      <c r="O55" s="54">
        <f t="shared" si="3"/>
        <v>0</v>
      </c>
      <c r="P55" s="18"/>
      <c r="Q55" s="18"/>
      <c r="R55" s="18"/>
      <c r="S55" s="18"/>
      <c r="T55" s="18"/>
    </row>
    <row r="56" spans="2:20" x14ac:dyDescent="0.25">
      <c r="B56" s="57" t="s">
        <v>53</v>
      </c>
      <c r="C56" s="47"/>
      <c r="D56" s="48" t="s">
        <v>31</v>
      </c>
      <c r="E56" s="47"/>
      <c r="F56" s="90">
        <v>8.6999999999999994E-2</v>
      </c>
      <c r="G56" s="75">
        <v>600</v>
      </c>
      <c r="H56" s="59">
        <f t="shared" si="7"/>
        <v>52.199999999999996</v>
      </c>
      <c r="I56" s="52"/>
      <c r="J56" s="90">
        <v>8.6999999999999994E-2</v>
      </c>
      <c r="K56" s="75">
        <v>600</v>
      </c>
      <c r="L56" s="59">
        <f t="shared" si="8"/>
        <v>52.199999999999996</v>
      </c>
      <c r="M56" s="52"/>
      <c r="N56" s="53">
        <f t="shared" si="2"/>
        <v>0</v>
      </c>
      <c r="O56" s="54">
        <f t="shared" si="3"/>
        <v>0</v>
      </c>
      <c r="P56" s="18"/>
      <c r="Q56" s="18"/>
      <c r="R56" s="18"/>
      <c r="S56" s="18"/>
      <c r="T56" s="18"/>
    </row>
    <row r="57" spans="2:20" x14ac:dyDescent="0.25">
      <c r="B57" s="57" t="s">
        <v>54</v>
      </c>
      <c r="C57" s="47"/>
      <c r="D57" s="48" t="s">
        <v>31</v>
      </c>
      <c r="E57" s="47"/>
      <c r="F57" s="90">
        <v>0.10299999999999999</v>
      </c>
      <c r="G57" s="75">
        <v>150</v>
      </c>
      <c r="H57" s="59">
        <f t="shared" si="7"/>
        <v>15.45</v>
      </c>
      <c r="I57" s="52"/>
      <c r="J57" s="90">
        <v>0.10299999999999999</v>
      </c>
      <c r="K57" s="75">
        <v>150</v>
      </c>
      <c r="L57" s="59">
        <f t="shared" si="8"/>
        <v>15.45</v>
      </c>
      <c r="M57" s="52"/>
      <c r="N57" s="53">
        <f t="shared" si="2"/>
        <v>0</v>
      </c>
      <c r="O57" s="54">
        <f t="shared" si="3"/>
        <v>0</v>
      </c>
      <c r="P57" s="18"/>
      <c r="Q57" s="18"/>
      <c r="R57" s="18"/>
      <c r="S57" s="18"/>
      <c r="T57" s="18"/>
    </row>
    <row r="58" spans="2:20" x14ac:dyDescent="0.25">
      <c r="B58" s="57" t="s">
        <v>55</v>
      </c>
      <c r="C58" s="47"/>
      <c r="D58" s="48" t="s">
        <v>31</v>
      </c>
      <c r="E58" s="47"/>
      <c r="F58" s="90">
        <v>9.6699999999999994E-2</v>
      </c>
      <c r="G58" s="75">
        <v>0</v>
      </c>
      <c r="H58" s="59">
        <f t="shared" si="7"/>
        <v>0</v>
      </c>
      <c r="I58" s="52"/>
      <c r="J58" s="90">
        <v>9.6699999999999994E-2</v>
      </c>
      <c r="K58" s="75">
        <v>0</v>
      </c>
      <c r="L58" s="59">
        <f t="shared" si="8"/>
        <v>0</v>
      </c>
      <c r="M58" s="52"/>
      <c r="N58" s="53">
        <f t="shared" si="2"/>
        <v>0</v>
      </c>
      <c r="O58" s="54" t="str">
        <f t="shared" si="3"/>
        <v/>
      </c>
      <c r="P58" s="18"/>
      <c r="Q58" s="18"/>
      <c r="R58" s="18"/>
      <c r="S58" s="18"/>
      <c r="T58" s="18"/>
    </row>
    <row r="59" spans="2:20" ht="15.75" thickBot="1" x14ac:dyDescent="0.3">
      <c r="B59" s="94" t="s">
        <v>56</v>
      </c>
      <c r="C59" s="47"/>
      <c r="D59" s="48" t="s">
        <v>31</v>
      </c>
      <c r="E59" s="47"/>
      <c r="F59" s="90">
        <f>F58</f>
        <v>9.6699999999999994E-2</v>
      </c>
      <c r="G59" s="75">
        <v>0</v>
      </c>
      <c r="H59" s="59">
        <f t="shared" si="7"/>
        <v>0</v>
      </c>
      <c r="I59" s="52"/>
      <c r="J59" s="90">
        <f>J58</f>
        <v>9.6699999999999994E-2</v>
      </c>
      <c r="K59" s="75">
        <v>0</v>
      </c>
      <c r="L59" s="59">
        <f t="shared" si="8"/>
        <v>0</v>
      </c>
      <c r="M59" s="52"/>
      <c r="N59" s="53">
        <f t="shared" si="2"/>
        <v>0</v>
      </c>
      <c r="O59" s="54" t="str">
        <f t="shared" si="3"/>
        <v/>
      </c>
      <c r="P59" s="18"/>
      <c r="Q59" s="18"/>
      <c r="R59" s="18"/>
      <c r="S59" s="18"/>
      <c r="T59" s="18"/>
    </row>
    <row r="60" spans="2:20" ht="15.75" thickBot="1" x14ac:dyDescent="0.3">
      <c r="B60" s="95"/>
      <c r="C60" s="96"/>
      <c r="D60" s="97"/>
      <c r="E60" s="96"/>
      <c r="F60" s="99"/>
      <c r="G60" s="100"/>
      <c r="H60" s="101"/>
      <c r="I60" s="102"/>
      <c r="J60" s="99"/>
      <c r="K60" s="100"/>
      <c r="L60" s="101"/>
      <c r="M60" s="102"/>
      <c r="N60" s="103"/>
      <c r="O60" s="104"/>
      <c r="P60" s="18"/>
      <c r="Q60" s="18"/>
      <c r="R60" s="18"/>
      <c r="S60" s="18"/>
      <c r="T60" s="18"/>
    </row>
    <row r="61" spans="2:20" x14ac:dyDescent="0.25">
      <c r="B61" s="105" t="s">
        <v>57</v>
      </c>
      <c r="C61" s="47"/>
      <c r="E61" s="47"/>
      <c r="F61" s="106"/>
      <c r="G61" s="106"/>
      <c r="H61" s="107">
        <f>SUM(H49:H55,H48)</f>
        <v>128.04806875</v>
      </c>
      <c r="I61" s="108"/>
      <c r="J61" s="106"/>
      <c r="K61" s="106"/>
      <c r="L61" s="107">
        <f>SUM(L49:L55,L48)</f>
        <v>132.98258375</v>
      </c>
      <c r="M61" s="108"/>
      <c r="N61" s="109">
        <f>L61-H61</f>
        <v>4.9345150000000046</v>
      </c>
      <c r="O61" s="110">
        <f>IF(OR(H61=0,L61=0),"",(N61/H61))</f>
        <v>3.8536426579256822E-2</v>
      </c>
      <c r="P61" s="18"/>
      <c r="Q61" s="18"/>
      <c r="R61" s="18"/>
      <c r="S61" s="18"/>
      <c r="T61" s="18"/>
    </row>
    <row r="62" spans="2:20" x14ac:dyDescent="0.25">
      <c r="B62" s="111" t="s">
        <v>58</v>
      </c>
      <c r="C62" s="47"/>
      <c r="E62" s="47"/>
      <c r="F62" s="112">
        <v>-0.11700000000000001</v>
      </c>
      <c r="G62" s="113"/>
      <c r="H62" s="53">
        <f>+H61*F62</f>
        <v>-14.981624043750001</v>
      </c>
      <c r="I62" s="108"/>
      <c r="J62" s="112">
        <v>-0.11700000000000001</v>
      </c>
      <c r="K62" s="113"/>
      <c r="L62" s="53">
        <f>+L61*J62</f>
        <v>-15.558962298750002</v>
      </c>
      <c r="M62" s="108"/>
      <c r="N62" s="53">
        <f>L62-H62</f>
        <v>-0.5773382550000008</v>
      </c>
      <c r="O62" s="54">
        <f>IF(OR(H62=0,L62=0),"",(N62/H62))</f>
        <v>3.8536426579256836E-2</v>
      </c>
      <c r="P62" s="18"/>
      <c r="Q62" s="18"/>
      <c r="R62" s="18"/>
      <c r="S62" s="18"/>
      <c r="T62" s="18"/>
    </row>
    <row r="63" spans="2:20" x14ac:dyDescent="0.25">
      <c r="B63" s="114" t="s">
        <v>59</v>
      </c>
      <c r="C63" s="47"/>
      <c r="E63" s="47"/>
      <c r="F63" s="115">
        <v>0.13</v>
      </c>
      <c r="G63" s="58"/>
      <c r="H63" s="53">
        <f>H61*F63</f>
        <v>16.646248937500001</v>
      </c>
      <c r="I63" s="52"/>
      <c r="J63" s="115">
        <v>0.13</v>
      </c>
      <c r="K63" s="58"/>
      <c r="L63" s="53">
        <f>L61*J63</f>
        <v>17.287735887500002</v>
      </c>
      <c r="M63" s="52"/>
      <c r="N63" s="53">
        <f>L63-H63</f>
        <v>0.64148695000000089</v>
      </c>
      <c r="O63" s="54">
        <f>IF(OR(H63=0,L63=0),"",(N63/H63))</f>
        <v>3.8536426579256836E-2</v>
      </c>
      <c r="P63" s="18"/>
      <c r="Q63" s="18"/>
      <c r="R63" s="18"/>
      <c r="S63" s="18"/>
      <c r="T63" s="18"/>
    </row>
    <row r="64" spans="2:20" s="116" customFormat="1" ht="15.75" thickBot="1" x14ac:dyDescent="0.3">
      <c r="B64" s="452" t="s">
        <v>60</v>
      </c>
      <c r="C64" s="452"/>
      <c r="D64" s="452"/>
      <c r="E64" s="117"/>
      <c r="F64" s="118"/>
      <c r="G64" s="118"/>
      <c r="H64" s="119">
        <f>SUM(H61:H63)</f>
        <v>129.71269364374999</v>
      </c>
      <c r="I64" s="120"/>
      <c r="J64" s="118"/>
      <c r="K64" s="118"/>
      <c r="L64" s="119">
        <f>SUM(L61:L63)</f>
        <v>134.71135733874999</v>
      </c>
      <c r="M64" s="120"/>
      <c r="N64" s="121">
        <f>L64-H64</f>
        <v>4.9986636950000047</v>
      </c>
      <c r="O64" s="122">
        <f>IF(OR(H64=0,L64=0),"",(N64/H64))</f>
        <v>3.8536426579256822E-2</v>
      </c>
    </row>
    <row r="65" spans="1:20" ht="15.75" thickBot="1" x14ac:dyDescent="0.3">
      <c r="A65" s="123"/>
      <c r="B65" s="95" t="s">
        <v>61</v>
      </c>
      <c r="C65" s="124"/>
      <c r="D65" s="125"/>
      <c r="E65" s="124"/>
      <c r="F65" s="127"/>
      <c r="G65" s="128"/>
      <c r="H65" s="129"/>
      <c r="I65" s="126"/>
      <c r="J65" s="127"/>
      <c r="K65" s="128"/>
      <c r="L65" s="129"/>
      <c r="M65" s="126"/>
      <c r="N65" s="130"/>
      <c r="O65" s="132"/>
      <c r="P65" s="18"/>
      <c r="Q65" s="18"/>
      <c r="R65" s="18"/>
      <c r="S65" s="18"/>
      <c r="T65" s="18"/>
    </row>
    <row r="66" spans="1:20" x14ac:dyDescent="0.25">
      <c r="F66" s="19"/>
      <c r="H66" s="32"/>
      <c r="L66" s="32"/>
      <c r="P66" s="18"/>
      <c r="Q66" s="18"/>
      <c r="R66" s="18"/>
      <c r="S66" s="18"/>
      <c r="T66" s="18"/>
    </row>
    <row r="67" spans="1:20" x14ac:dyDescent="0.25">
      <c r="B67" s="133" t="s">
        <v>62</v>
      </c>
      <c r="F67" s="134">
        <v>2.9499999999999998E-2</v>
      </c>
      <c r="G67" s="108"/>
      <c r="H67" s="108"/>
      <c r="I67" s="108"/>
      <c r="J67" s="134">
        <f>+$F$67</f>
        <v>2.9499999999999998E-2</v>
      </c>
      <c r="K67" s="108"/>
      <c r="L67" s="108"/>
      <c r="M67" s="108"/>
      <c r="N67" s="108"/>
      <c r="O67" s="108"/>
      <c r="P67" s="18"/>
      <c r="Q67" s="18"/>
      <c r="R67" s="18"/>
      <c r="S67" s="18"/>
      <c r="T67" s="18"/>
    </row>
    <row r="69" spans="1:20" ht="18" x14ac:dyDescent="0.25">
      <c r="B69" s="449" t="s">
        <v>0</v>
      </c>
      <c r="C69" s="449"/>
      <c r="D69" s="449"/>
      <c r="E69" s="449"/>
      <c r="F69" s="449"/>
      <c r="G69" s="449"/>
      <c r="H69" s="449"/>
      <c r="I69" s="449"/>
      <c r="J69" s="449"/>
    </row>
    <row r="70" spans="1:20" ht="18" x14ac:dyDescent="0.25">
      <c r="B70" s="449" t="s">
        <v>1</v>
      </c>
      <c r="C70" s="449"/>
      <c r="D70" s="449"/>
      <c r="E70" s="449"/>
      <c r="F70" s="449"/>
      <c r="G70" s="449"/>
      <c r="H70" s="449"/>
      <c r="I70" s="449"/>
      <c r="J70" s="449"/>
    </row>
    <row r="72" spans="1:20" x14ac:dyDescent="0.25">
      <c r="M72" s="135"/>
      <c r="N72" s="136">
        <v>2</v>
      </c>
    </row>
    <row r="73" spans="1:20" ht="15.75" x14ac:dyDescent="0.25">
      <c r="B73" s="24" t="s">
        <v>2</v>
      </c>
      <c r="D73" s="450" t="s">
        <v>3</v>
      </c>
      <c r="E73" s="450"/>
      <c r="F73" s="450"/>
      <c r="G73" s="450"/>
      <c r="H73" s="450"/>
      <c r="I73" s="450"/>
      <c r="J73" s="450"/>
    </row>
    <row r="74" spans="1:20" ht="15.75" x14ac:dyDescent="0.25">
      <c r="B74" s="26"/>
      <c r="D74" s="27"/>
      <c r="E74" s="28"/>
      <c r="F74" s="28"/>
      <c r="G74" s="27"/>
      <c r="H74" s="27"/>
      <c r="I74" s="27"/>
      <c r="J74" s="27"/>
      <c r="M74" s="27"/>
      <c r="Q74" s="27"/>
    </row>
    <row r="75" spans="1:20" ht="15.75" x14ac:dyDescent="0.25">
      <c r="B75" s="24" t="s">
        <v>4</v>
      </c>
      <c r="D75" s="30" t="s">
        <v>5</v>
      </c>
      <c r="E75" s="28"/>
      <c r="F75" s="28"/>
      <c r="H75" s="27"/>
      <c r="I75" s="31"/>
      <c r="J75" s="27"/>
      <c r="K75" s="34"/>
      <c r="M75" s="31"/>
      <c r="O75" s="34"/>
      <c r="Q75" s="31"/>
      <c r="S75" s="32"/>
      <c r="T75" s="33"/>
    </row>
    <row r="76" spans="1:20" ht="15.75" x14ac:dyDescent="0.25">
      <c r="B76" s="26"/>
      <c r="D76" s="27"/>
      <c r="E76" s="28"/>
      <c r="F76" s="28"/>
      <c r="G76" s="27"/>
      <c r="H76" s="27"/>
      <c r="I76" s="27"/>
      <c r="J76" s="27"/>
    </row>
    <row r="77" spans="1:20" x14ac:dyDescent="0.25">
      <c r="B77" s="35"/>
      <c r="D77" s="36" t="s">
        <v>6</v>
      </c>
      <c r="E77" s="37"/>
      <c r="G77" s="38">
        <v>212</v>
      </c>
      <c r="H77" s="39" t="s">
        <v>7</v>
      </c>
    </row>
    <row r="78" spans="1:20" x14ac:dyDescent="0.25">
      <c r="B78" s="35"/>
      <c r="I78" s="32"/>
    </row>
    <row r="79" spans="1:20" x14ac:dyDescent="0.25">
      <c r="B79" s="35"/>
      <c r="D79" s="36"/>
      <c r="E79" s="37"/>
      <c r="F79" s="440" t="str">
        <f>F20</f>
        <v>2022 Board-Approved</v>
      </c>
      <c r="G79" s="451"/>
      <c r="H79" s="441"/>
      <c r="J79" s="440" t="s">
        <v>10</v>
      </c>
      <c r="K79" s="451"/>
      <c r="L79" s="441"/>
      <c r="N79" s="440" t="s">
        <v>9</v>
      </c>
      <c r="O79" s="441"/>
      <c r="P79" s="18"/>
      <c r="Q79" s="18"/>
      <c r="R79" s="18"/>
      <c r="S79" s="18"/>
      <c r="T79" s="18"/>
    </row>
    <row r="80" spans="1:20" ht="15" customHeight="1" x14ac:dyDescent="0.25">
      <c r="B80" s="35"/>
      <c r="D80" s="442" t="s">
        <v>11</v>
      </c>
      <c r="E80" s="40"/>
      <c r="F80" s="41" t="s">
        <v>12</v>
      </c>
      <c r="G80" s="42" t="s">
        <v>13</v>
      </c>
      <c r="H80" s="43" t="s">
        <v>14</v>
      </c>
      <c r="J80" s="41" t="s">
        <v>12</v>
      </c>
      <c r="K80" s="42" t="s">
        <v>13</v>
      </c>
      <c r="L80" s="43" t="s">
        <v>14</v>
      </c>
      <c r="N80" s="444" t="s">
        <v>15</v>
      </c>
      <c r="O80" s="446" t="s">
        <v>16</v>
      </c>
      <c r="P80" s="18"/>
      <c r="Q80" s="18"/>
      <c r="R80" s="18"/>
      <c r="S80" s="18"/>
      <c r="T80" s="18"/>
    </row>
    <row r="81" spans="2:20" x14ac:dyDescent="0.25">
      <c r="B81" s="137"/>
      <c r="D81" s="443"/>
      <c r="E81" s="40"/>
      <c r="F81" s="44" t="s">
        <v>17</v>
      </c>
      <c r="G81" s="45"/>
      <c r="H81" s="45" t="s">
        <v>17</v>
      </c>
      <c r="J81" s="44" t="s">
        <v>17</v>
      </c>
      <c r="K81" s="45"/>
      <c r="L81" s="45" t="s">
        <v>17</v>
      </c>
      <c r="N81" s="445"/>
      <c r="O81" s="447"/>
      <c r="P81" s="18"/>
      <c r="Q81" s="18"/>
      <c r="R81" s="18"/>
      <c r="S81" s="18"/>
      <c r="T81" s="18"/>
    </row>
    <row r="82" spans="2:20" x14ac:dyDescent="0.25">
      <c r="B82" s="57" t="s">
        <v>18</v>
      </c>
      <c r="C82" s="47"/>
      <c r="D82" s="48" t="s">
        <v>19</v>
      </c>
      <c r="E82" s="47"/>
      <c r="F82" s="49">
        <v>40.700000000000003</v>
      </c>
      <c r="G82" s="50">
        <v>1</v>
      </c>
      <c r="H82" s="51">
        <f t="shared" ref="H82:H94" si="9">G82*F82</f>
        <v>40.700000000000003</v>
      </c>
      <c r="I82" s="52"/>
      <c r="J82" s="49">
        <v>43.31</v>
      </c>
      <c r="K82" s="50">
        <v>1</v>
      </c>
      <c r="L82" s="51">
        <f t="shared" ref="L82:L94" si="10">K82*J82</f>
        <v>43.31</v>
      </c>
      <c r="M82" s="52"/>
      <c r="N82" s="53">
        <f t="shared" ref="N82:N118" si="11">L82-H82</f>
        <v>2.6099999999999994</v>
      </c>
      <c r="O82" s="54">
        <f t="shared" ref="O82:O118" si="12">IF(OR(H82=0,L82=0),"",(N82/H82))</f>
        <v>6.4127764127764109E-2</v>
      </c>
      <c r="P82" s="18"/>
      <c r="Q82" s="18"/>
      <c r="R82" s="18"/>
      <c r="S82" s="18"/>
      <c r="T82" s="18"/>
    </row>
    <row r="83" spans="2:20" x14ac:dyDescent="0.25">
      <c r="B83" s="57" t="s">
        <v>20</v>
      </c>
      <c r="C83" s="47"/>
      <c r="D83" s="48" t="s">
        <v>19</v>
      </c>
      <c r="E83" s="47"/>
      <c r="F83" s="49">
        <v>0.48</v>
      </c>
      <c r="G83" s="58">
        <v>1</v>
      </c>
      <c r="H83" s="59">
        <f t="shared" si="9"/>
        <v>0.48</v>
      </c>
      <c r="I83" s="52"/>
      <c r="J83" s="49">
        <v>0</v>
      </c>
      <c r="K83" s="58">
        <v>1</v>
      </c>
      <c r="L83" s="59">
        <f t="shared" si="10"/>
        <v>0</v>
      </c>
      <c r="M83" s="52"/>
      <c r="N83" s="53">
        <f t="shared" si="11"/>
        <v>-0.48</v>
      </c>
      <c r="O83" s="54" t="str">
        <f t="shared" si="12"/>
        <v/>
      </c>
      <c r="P83" s="18"/>
      <c r="Q83" s="18"/>
      <c r="R83" s="18"/>
      <c r="S83" s="18"/>
      <c r="T83" s="18"/>
    </row>
    <row r="84" spans="2:20" x14ac:dyDescent="0.25">
      <c r="B84" s="57" t="s">
        <v>21</v>
      </c>
      <c r="C84" s="47"/>
      <c r="D84" s="48" t="s">
        <v>19</v>
      </c>
      <c r="E84" s="47"/>
      <c r="F84" s="49">
        <v>-0.02</v>
      </c>
      <c r="G84" s="58">
        <v>1</v>
      </c>
      <c r="H84" s="59">
        <f t="shared" si="9"/>
        <v>-0.02</v>
      </c>
      <c r="I84" s="52"/>
      <c r="J84" s="49">
        <v>-0.02</v>
      </c>
      <c r="K84" s="58">
        <v>1</v>
      </c>
      <c r="L84" s="59">
        <f t="shared" si="10"/>
        <v>-0.02</v>
      </c>
      <c r="M84" s="52"/>
      <c r="N84" s="53">
        <f t="shared" si="11"/>
        <v>0</v>
      </c>
      <c r="O84" s="54">
        <f t="shared" si="12"/>
        <v>0</v>
      </c>
      <c r="P84" s="18"/>
      <c r="Q84" s="18"/>
      <c r="R84" s="18"/>
      <c r="S84" s="18"/>
      <c r="T84" s="18"/>
    </row>
    <row r="85" spans="2:20" x14ac:dyDescent="0.25">
      <c r="B85" s="57" t="s">
        <v>22</v>
      </c>
      <c r="C85" s="47"/>
      <c r="D85" s="48" t="s">
        <v>19</v>
      </c>
      <c r="E85" s="47"/>
      <c r="F85" s="49">
        <v>0</v>
      </c>
      <c r="G85" s="50">
        <v>1</v>
      </c>
      <c r="H85" s="59">
        <f t="shared" si="9"/>
        <v>0</v>
      </c>
      <c r="I85" s="52"/>
      <c r="J85" s="49">
        <v>0</v>
      </c>
      <c r="K85" s="50">
        <v>1</v>
      </c>
      <c r="L85" s="59">
        <f t="shared" si="10"/>
        <v>0</v>
      </c>
      <c r="M85" s="52"/>
      <c r="N85" s="53">
        <f t="shared" si="11"/>
        <v>0</v>
      </c>
      <c r="O85" s="54" t="str">
        <f t="shared" si="12"/>
        <v/>
      </c>
      <c r="P85" s="18"/>
      <c r="Q85" s="18"/>
      <c r="R85" s="18"/>
      <c r="S85" s="18"/>
      <c r="T85" s="18"/>
    </row>
    <row r="86" spans="2:20" x14ac:dyDescent="0.25">
      <c r="B86" s="57" t="s">
        <v>23</v>
      </c>
      <c r="C86" s="47"/>
      <c r="D86" s="48" t="s">
        <v>19</v>
      </c>
      <c r="E86" s="47"/>
      <c r="F86" s="49">
        <v>0</v>
      </c>
      <c r="G86" s="50">
        <v>1</v>
      </c>
      <c r="H86" s="59">
        <f t="shared" si="9"/>
        <v>0</v>
      </c>
      <c r="I86" s="52"/>
      <c r="J86" s="49">
        <v>0</v>
      </c>
      <c r="K86" s="50">
        <v>1</v>
      </c>
      <c r="L86" s="59">
        <f t="shared" si="10"/>
        <v>0</v>
      </c>
      <c r="M86" s="52"/>
      <c r="N86" s="53">
        <f t="shared" si="11"/>
        <v>0</v>
      </c>
      <c r="O86" s="54" t="str">
        <f t="shared" si="12"/>
        <v/>
      </c>
      <c r="P86" s="18"/>
      <c r="Q86" s="18"/>
      <c r="R86" s="18"/>
      <c r="S86" s="18"/>
      <c r="T86" s="18"/>
    </row>
    <row r="87" spans="2:20" x14ac:dyDescent="0.25">
      <c r="B87" s="57" t="s">
        <v>24</v>
      </c>
      <c r="C87" s="47"/>
      <c r="D87" s="48" t="s">
        <v>19</v>
      </c>
      <c r="E87" s="47"/>
      <c r="F87" s="49">
        <v>-0.01</v>
      </c>
      <c r="G87" s="50">
        <v>1</v>
      </c>
      <c r="H87" s="59">
        <f t="shared" si="9"/>
        <v>-0.01</v>
      </c>
      <c r="I87" s="52"/>
      <c r="J87" s="49">
        <v>-0.01</v>
      </c>
      <c r="K87" s="50">
        <v>1</v>
      </c>
      <c r="L87" s="59">
        <f t="shared" si="10"/>
        <v>-0.01</v>
      </c>
      <c r="M87" s="52"/>
      <c r="N87" s="53">
        <f t="shared" si="11"/>
        <v>0</v>
      </c>
      <c r="O87" s="54">
        <f t="shared" si="12"/>
        <v>0</v>
      </c>
      <c r="P87" s="18"/>
      <c r="Q87" s="18"/>
      <c r="R87" s="18"/>
      <c r="S87" s="18"/>
      <c r="T87" s="18"/>
    </row>
    <row r="88" spans="2:20" x14ac:dyDescent="0.25">
      <c r="B88" s="57" t="s">
        <v>63</v>
      </c>
      <c r="C88" s="47"/>
      <c r="D88" s="48" t="s">
        <v>19</v>
      </c>
      <c r="E88" s="47"/>
      <c r="F88" s="49">
        <v>0</v>
      </c>
      <c r="G88" s="58">
        <v>1</v>
      </c>
      <c r="H88" s="59">
        <f t="shared" si="9"/>
        <v>0</v>
      </c>
      <c r="I88" s="52"/>
      <c r="J88" s="49">
        <v>-2.17</v>
      </c>
      <c r="K88" s="58">
        <v>1</v>
      </c>
      <c r="L88" s="59">
        <f t="shared" si="10"/>
        <v>-2.17</v>
      </c>
      <c r="M88" s="52"/>
      <c r="N88" s="53">
        <f t="shared" si="11"/>
        <v>-2.17</v>
      </c>
      <c r="O88" s="54" t="str">
        <f t="shared" si="12"/>
        <v/>
      </c>
      <c r="P88" s="18"/>
      <c r="Q88" s="18"/>
      <c r="R88" s="18"/>
      <c r="S88" s="18"/>
      <c r="T88" s="18"/>
    </row>
    <row r="89" spans="2:20" x14ac:dyDescent="0.25">
      <c r="B89" s="57" t="s">
        <v>26</v>
      </c>
      <c r="C89" s="47"/>
      <c r="D89" s="48" t="s">
        <v>19</v>
      </c>
      <c r="E89" s="47"/>
      <c r="F89" s="49">
        <v>0</v>
      </c>
      <c r="G89" s="58">
        <v>1</v>
      </c>
      <c r="H89" s="59">
        <f t="shared" si="9"/>
        <v>0</v>
      </c>
      <c r="I89" s="52"/>
      <c r="J89" s="49">
        <v>-0.31</v>
      </c>
      <c r="K89" s="58">
        <v>1</v>
      </c>
      <c r="L89" s="59">
        <f t="shared" si="10"/>
        <v>-0.31</v>
      </c>
      <c r="M89" s="52"/>
      <c r="N89" s="53">
        <f t="shared" si="11"/>
        <v>-0.31</v>
      </c>
      <c r="O89" s="54" t="str">
        <f t="shared" si="12"/>
        <v/>
      </c>
      <c r="P89" s="18"/>
      <c r="Q89" s="18"/>
      <c r="R89" s="18"/>
      <c r="S89" s="18"/>
      <c r="T89" s="18"/>
    </row>
    <row r="90" spans="2:20" x14ac:dyDescent="0.25">
      <c r="B90" s="57" t="s">
        <v>27</v>
      </c>
      <c r="C90" s="47"/>
      <c r="D90" s="48" t="s">
        <v>19</v>
      </c>
      <c r="E90" s="47"/>
      <c r="F90" s="49">
        <v>-1.81</v>
      </c>
      <c r="G90" s="58">
        <v>1</v>
      </c>
      <c r="H90" s="59">
        <f t="shared" si="9"/>
        <v>-1.81</v>
      </c>
      <c r="I90" s="52"/>
      <c r="J90" s="49">
        <v>0</v>
      </c>
      <c r="K90" s="58">
        <v>1</v>
      </c>
      <c r="L90" s="59">
        <f t="shared" si="10"/>
        <v>0</v>
      </c>
      <c r="M90" s="52"/>
      <c r="N90" s="53">
        <f t="shared" si="11"/>
        <v>1.81</v>
      </c>
      <c r="O90" s="54" t="str">
        <f t="shared" si="12"/>
        <v/>
      </c>
      <c r="P90" s="18"/>
      <c r="Q90" s="18"/>
      <c r="R90" s="18"/>
      <c r="S90" s="18"/>
      <c r="T90" s="18"/>
    </row>
    <row r="91" spans="2:20" x14ac:dyDescent="0.25">
      <c r="B91" s="57" t="s">
        <v>28</v>
      </c>
      <c r="C91" s="47"/>
      <c r="D91" s="48" t="s">
        <v>19</v>
      </c>
      <c r="E91" s="47"/>
      <c r="F91" s="49">
        <v>-0.1</v>
      </c>
      <c r="G91" s="58">
        <v>1</v>
      </c>
      <c r="H91" s="59">
        <f t="shared" si="9"/>
        <v>-0.1</v>
      </c>
      <c r="I91" s="52"/>
      <c r="J91" s="49">
        <v>-0.1</v>
      </c>
      <c r="K91" s="58">
        <v>1</v>
      </c>
      <c r="L91" s="59">
        <f t="shared" si="10"/>
        <v>-0.1</v>
      </c>
      <c r="M91" s="52"/>
      <c r="N91" s="53">
        <f t="shared" si="11"/>
        <v>0</v>
      </c>
      <c r="O91" s="54">
        <f t="shared" si="12"/>
        <v>0</v>
      </c>
      <c r="P91" s="18"/>
      <c r="Q91" s="18"/>
      <c r="R91" s="18"/>
      <c r="S91" s="18"/>
      <c r="T91" s="18"/>
    </row>
    <row r="92" spans="2:20" x14ac:dyDescent="0.25">
      <c r="B92" s="57" t="s">
        <v>29</v>
      </c>
      <c r="C92" s="47"/>
      <c r="D92" s="48" t="s">
        <v>19</v>
      </c>
      <c r="E92" s="47"/>
      <c r="F92" s="49">
        <v>0</v>
      </c>
      <c r="G92" s="58">
        <v>1</v>
      </c>
      <c r="H92" s="59">
        <f t="shared" si="9"/>
        <v>0</v>
      </c>
      <c r="I92" s="52"/>
      <c r="J92" s="49">
        <v>0</v>
      </c>
      <c r="K92" s="58">
        <v>1</v>
      </c>
      <c r="L92" s="59">
        <f t="shared" si="10"/>
        <v>0</v>
      </c>
      <c r="M92" s="52"/>
      <c r="N92" s="53">
        <f t="shared" si="11"/>
        <v>0</v>
      </c>
      <c r="O92" s="54" t="str">
        <f t="shared" si="12"/>
        <v/>
      </c>
      <c r="P92" s="18"/>
      <c r="Q92" s="18"/>
      <c r="R92" s="18"/>
      <c r="S92" s="18"/>
      <c r="T92" s="18"/>
    </row>
    <row r="93" spans="2:20" x14ac:dyDescent="0.25">
      <c r="B93" s="57" t="s">
        <v>30</v>
      </c>
      <c r="C93" s="47"/>
      <c r="D93" s="48" t="s">
        <v>31</v>
      </c>
      <c r="E93" s="47"/>
      <c r="F93" s="60">
        <f>F34</f>
        <v>0</v>
      </c>
      <c r="G93" s="61">
        <f>+$G$77</f>
        <v>212</v>
      </c>
      <c r="H93" s="51">
        <f t="shared" si="9"/>
        <v>0</v>
      </c>
      <c r="I93" s="52"/>
      <c r="J93" s="60"/>
      <c r="K93" s="61">
        <f>+$G$77</f>
        <v>212</v>
      </c>
      <c r="L93" s="51">
        <f t="shared" si="10"/>
        <v>0</v>
      </c>
      <c r="M93" s="52"/>
      <c r="N93" s="53">
        <f t="shared" si="11"/>
        <v>0</v>
      </c>
      <c r="O93" s="54" t="str">
        <f t="shared" si="12"/>
        <v/>
      </c>
      <c r="P93" s="18"/>
      <c r="Q93" s="18"/>
      <c r="R93" s="18"/>
      <c r="S93" s="18"/>
      <c r="T93" s="18"/>
    </row>
    <row r="94" spans="2:20" x14ac:dyDescent="0.25">
      <c r="B94" s="57" t="str">
        <f>B35</f>
        <v>Rate Rider for Disposition of Lost Revenue Adjustment Mechanism (LRAMVA) - effective until December 31, 2021</v>
      </c>
      <c r="C94" s="47"/>
      <c r="D94" s="48" t="s">
        <v>31</v>
      </c>
      <c r="E94" s="47"/>
      <c r="F94" s="60">
        <v>0</v>
      </c>
      <c r="G94" s="61">
        <f>+$G$77</f>
        <v>212</v>
      </c>
      <c r="H94" s="51">
        <f t="shared" si="9"/>
        <v>0</v>
      </c>
      <c r="I94" s="52"/>
      <c r="J94" s="60">
        <v>0</v>
      </c>
      <c r="K94" s="61">
        <f>+$G$77</f>
        <v>212</v>
      </c>
      <c r="L94" s="51">
        <f t="shared" si="10"/>
        <v>0</v>
      </c>
      <c r="M94" s="52"/>
      <c r="N94" s="53">
        <f t="shared" si="11"/>
        <v>0</v>
      </c>
      <c r="O94" s="54" t="str">
        <f t="shared" si="12"/>
        <v/>
      </c>
      <c r="P94" s="18"/>
      <c r="Q94" s="18"/>
      <c r="R94" s="18"/>
      <c r="S94" s="18"/>
      <c r="T94" s="18"/>
    </row>
    <row r="95" spans="2:20" s="63" customFormat="1" x14ac:dyDescent="0.25">
      <c r="B95" s="138" t="s">
        <v>33</v>
      </c>
      <c r="C95" s="65"/>
      <c r="D95" s="66"/>
      <c r="E95" s="65"/>
      <c r="F95" s="67"/>
      <c r="G95" s="68"/>
      <c r="H95" s="69">
        <f>SUM(H82:H94)</f>
        <v>39.239999999999995</v>
      </c>
      <c r="I95" s="70"/>
      <c r="J95" s="67"/>
      <c r="K95" s="68"/>
      <c r="L95" s="69">
        <f>SUM(L82:L94)</f>
        <v>40.699999999999996</v>
      </c>
      <c r="M95" s="70"/>
      <c r="N95" s="71">
        <f t="shared" si="11"/>
        <v>1.4600000000000009</v>
      </c>
      <c r="O95" s="72">
        <f t="shared" si="12"/>
        <v>3.720693170234457E-2</v>
      </c>
    </row>
    <row r="96" spans="2:20" x14ac:dyDescent="0.25">
      <c r="B96" s="57" t="s">
        <v>34</v>
      </c>
      <c r="C96" s="47"/>
      <c r="D96" s="48" t="s">
        <v>31</v>
      </c>
      <c r="E96" s="47"/>
      <c r="F96" s="73">
        <f>IF(ISBLANK($D75)=TRUE, 0, IF($D75="TOU", $D$187*F112+$D$188*F113+$D$189*F114, IF(AND($D75="non-TOU", G116&gt;0), F116,F115)))</f>
        <v>9.2899999999999996E-2</v>
      </c>
      <c r="G96" s="61">
        <f>$G$77*(1+F126)-$G$77</f>
        <v>6.2540000000000191</v>
      </c>
      <c r="H96" s="59">
        <f>G96*F96</f>
        <v>0.58099660000000175</v>
      </c>
      <c r="I96" s="52"/>
      <c r="J96" s="73">
        <f>IF(ISBLANK($D75)=TRUE, 0, IF($D75="TOU", $D$187*J112+$D$188*J113+$D$189*J114, IF(AND($D75="non-TOU", K116&gt;0), J116,J115)))</f>
        <v>9.2899999999999996E-2</v>
      </c>
      <c r="K96" s="61">
        <f>$G$77*(1+J126)-$G$77</f>
        <v>6.2540000000000191</v>
      </c>
      <c r="L96" s="59">
        <f>K96*J96</f>
        <v>0.58099660000000175</v>
      </c>
      <c r="M96" s="52"/>
      <c r="N96" s="53">
        <f t="shared" si="11"/>
        <v>0</v>
      </c>
      <c r="O96" s="54">
        <f t="shared" si="12"/>
        <v>0</v>
      </c>
      <c r="P96" s="18"/>
      <c r="Q96" s="18"/>
      <c r="R96" s="18"/>
      <c r="S96" s="18"/>
      <c r="T96" s="18"/>
    </row>
    <row r="97" spans="2:20" x14ac:dyDescent="0.25">
      <c r="B97" s="57" t="str">
        <f t="shared" ref="B97:B102" si="13">B38</f>
        <v>Rate Rider for Disposition of Deferral/Variance Accounts (2021) - effective until December 31, 2023</v>
      </c>
      <c r="C97" s="47"/>
      <c r="D97" s="48" t="s">
        <v>31</v>
      </c>
      <c r="E97" s="47"/>
      <c r="F97" s="74">
        <v>0</v>
      </c>
      <c r="G97" s="75">
        <f>$G$77</f>
        <v>212</v>
      </c>
      <c r="H97" s="59">
        <f t="shared" ref="H97:H102" si="14">G97*F97</f>
        <v>0</v>
      </c>
      <c r="I97" s="52"/>
      <c r="J97" s="74">
        <v>3.1900000000000001E-3</v>
      </c>
      <c r="K97" s="75">
        <f>$G$77</f>
        <v>212</v>
      </c>
      <c r="L97" s="59">
        <f>K97*J97</f>
        <v>0.67627999999999999</v>
      </c>
      <c r="M97" s="52"/>
      <c r="N97" s="53">
        <f t="shared" si="11"/>
        <v>0.67627999999999999</v>
      </c>
      <c r="O97" s="54" t="str">
        <f t="shared" si="12"/>
        <v/>
      </c>
      <c r="P97" s="18"/>
      <c r="Q97" s="18"/>
      <c r="R97" s="18"/>
      <c r="S97" s="18"/>
      <c r="T97" s="18"/>
    </row>
    <row r="98" spans="2:20" x14ac:dyDescent="0.25">
      <c r="B98" s="57" t="str">
        <f t="shared" si="13"/>
        <v>Rate Rider for Disposition of Deferral/Variance Accounts (2020) - effective until December 31, 2021</v>
      </c>
      <c r="C98" s="47"/>
      <c r="D98" s="48" t="s">
        <v>31</v>
      </c>
      <c r="E98" s="47"/>
      <c r="F98" s="74"/>
      <c r="G98" s="75">
        <f>$G$77</f>
        <v>212</v>
      </c>
      <c r="H98" s="59">
        <f t="shared" si="14"/>
        <v>0</v>
      </c>
      <c r="I98" s="52"/>
      <c r="J98" s="74"/>
      <c r="K98" s="75">
        <f>$G$77</f>
        <v>212</v>
      </c>
      <c r="L98" s="59">
        <f t="shared" ref="L98" si="15">K98*J98</f>
        <v>0</v>
      </c>
      <c r="M98" s="52"/>
      <c r="N98" s="53">
        <f t="shared" si="11"/>
        <v>0</v>
      </c>
      <c r="O98" s="54" t="str">
        <f t="shared" si="12"/>
        <v/>
      </c>
      <c r="P98" s="18"/>
      <c r="Q98" s="18"/>
      <c r="R98" s="18"/>
      <c r="S98" s="18"/>
      <c r="T98" s="18"/>
    </row>
    <row r="99" spans="2:20" x14ac:dyDescent="0.25">
      <c r="B99" s="57" t="str">
        <f t="shared" si="13"/>
        <v>Rate Rider for Disposition of Capacity Based Recovery Account (2021) - Applicable only for Class B Customers - effective until December 31, 2023</v>
      </c>
      <c r="C99" s="47"/>
      <c r="D99" s="48" t="s">
        <v>31</v>
      </c>
      <c r="E99" s="47"/>
      <c r="F99" s="74">
        <v>0</v>
      </c>
      <c r="G99" s="75">
        <f>$G$77</f>
        <v>212</v>
      </c>
      <c r="H99" s="59">
        <f t="shared" si="14"/>
        <v>0</v>
      </c>
      <c r="I99" s="52"/>
      <c r="J99" s="74">
        <v>-1.4999999999999999E-4</v>
      </c>
      <c r="K99" s="75">
        <f>$G$77</f>
        <v>212</v>
      </c>
      <c r="L99" s="59">
        <f>K99*J99</f>
        <v>-3.1799999999999995E-2</v>
      </c>
      <c r="M99" s="52"/>
      <c r="N99" s="53">
        <f t="shared" si="11"/>
        <v>-3.1799999999999995E-2</v>
      </c>
      <c r="O99" s="54" t="str">
        <f t="shared" si="12"/>
        <v/>
      </c>
      <c r="P99" s="18"/>
      <c r="Q99" s="18"/>
      <c r="R99" s="18"/>
      <c r="S99" s="18"/>
      <c r="T99" s="18"/>
    </row>
    <row r="100" spans="2:20" x14ac:dyDescent="0.25">
      <c r="B100" s="57" t="str">
        <f t="shared" si="13"/>
        <v>Rate Rider for Disposition of Capacity Based Recovery Account (2020) - Applicable only for Class B Customers - effective until December 31, 2021</v>
      </c>
      <c r="C100" s="47"/>
      <c r="D100" s="48" t="s">
        <v>31</v>
      </c>
      <c r="E100" s="47"/>
      <c r="F100" s="74"/>
      <c r="G100" s="75">
        <f>$G$77</f>
        <v>212</v>
      </c>
      <c r="H100" s="59">
        <f t="shared" si="14"/>
        <v>0</v>
      </c>
      <c r="I100" s="52"/>
      <c r="J100" s="74"/>
      <c r="K100" s="75">
        <f>$G$77</f>
        <v>212</v>
      </c>
      <c r="L100" s="59">
        <f t="shared" ref="L100:L102" si="16">K100*J100</f>
        <v>0</v>
      </c>
      <c r="M100" s="52"/>
      <c r="N100" s="53">
        <f t="shared" si="11"/>
        <v>0</v>
      </c>
      <c r="O100" s="54" t="str">
        <f t="shared" si="12"/>
        <v/>
      </c>
      <c r="P100" s="18"/>
      <c r="Q100" s="18"/>
      <c r="R100" s="18"/>
      <c r="S100" s="18"/>
      <c r="T100" s="18"/>
    </row>
    <row r="101" spans="2:20" x14ac:dyDescent="0.25">
      <c r="B101" s="57" t="str">
        <f t="shared" si="13"/>
        <v>Rate Rider for Disposition of Global Adjustment Account (2021) - Applicable only for Non-RPP Customers - effective until December 31, 2023</v>
      </c>
      <c r="C101" s="47"/>
      <c r="D101" s="48" t="s">
        <v>31</v>
      </c>
      <c r="E101" s="47"/>
      <c r="F101" s="74">
        <v>0</v>
      </c>
      <c r="G101" s="75"/>
      <c r="H101" s="59">
        <f t="shared" si="14"/>
        <v>0</v>
      </c>
      <c r="I101" s="52"/>
      <c r="J101" s="74">
        <v>-2.5100000000000001E-3</v>
      </c>
      <c r="K101" s="75"/>
      <c r="L101" s="59">
        <f t="shared" si="16"/>
        <v>0</v>
      </c>
      <c r="M101" s="52"/>
      <c r="N101" s="53">
        <f t="shared" si="11"/>
        <v>0</v>
      </c>
      <c r="O101" s="54" t="str">
        <f t="shared" si="12"/>
        <v/>
      </c>
      <c r="P101" s="18"/>
      <c r="Q101" s="18"/>
      <c r="R101" s="18"/>
      <c r="S101" s="18"/>
      <c r="T101" s="18"/>
    </row>
    <row r="102" spans="2:20" x14ac:dyDescent="0.25">
      <c r="B102" s="57" t="str">
        <f t="shared" si="13"/>
        <v>Rate Rider for Disposition of Global Adjustment Account (2020) - Applicable only for Non-RPP Customers - effective until December 31, 2021</v>
      </c>
      <c r="C102" s="47"/>
      <c r="D102" s="48" t="s">
        <v>31</v>
      </c>
      <c r="E102" s="47"/>
      <c r="F102" s="74"/>
      <c r="G102" s="75"/>
      <c r="H102" s="59">
        <f t="shared" si="14"/>
        <v>0</v>
      </c>
      <c r="I102" s="52"/>
      <c r="J102" s="74"/>
      <c r="K102" s="75"/>
      <c r="L102" s="59">
        <f t="shared" si="16"/>
        <v>0</v>
      </c>
      <c r="M102" s="52"/>
      <c r="N102" s="53">
        <f t="shared" si="11"/>
        <v>0</v>
      </c>
      <c r="O102" s="54" t="str">
        <f t="shared" si="12"/>
        <v/>
      </c>
      <c r="P102" s="18"/>
      <c r="Q102" s="18"/>
      <c r="R102" s="18"/>
      <c r="S102" s="18"/>
      <c r="T102" s="18"/>
    </row>
    <row r="103" spans="2:20" x14ac:dyDescent="0.25">
      <c r="B103" s="57" t="str">
        <f>B44</f>
        <v>Rate Rider for Smart Metering Entity Charge - effective until December 31, 2027</v>
      </c>
      <c r="C103" s="47"/>
      <c r="D103" s="48" t="s">
        <v>19</v>
      </c>
      <c r="E103" s="47"/>
      <c r="F103" s="77">
        <f>F44</f>
        <v>0.42</v>
      </c>
      <c r="G103" s="50">
        <v>1</v>
      </c>
      <c r="H103" s="59">
        <f>G103*F103</f>
        <v>0.42</v>
      </c>
      <c r="I103" s="52"/>
      <c r="J103" s="77">
        <f>J44</f>
        <v>0.41</v>
      </c>
      <c r="K103" s="50">
        <f>1</f>
        <v>1</v>
      </c>
      <c r="L103" s="59">
        <f>K103*J103</f>
        <v>0.41</v>
      </c>
      <c r="M103" s="52"/>
      <c r="N103" s="53">
        <f t="shared" si="11"/>
        <v>-1.0000000000000009E-2</v>
      </c>
      <c r="O103" s="54">
        <f t="shared" si="12"/>
        <v>-2.3809523809523832E-2</v>
      </c>
      <c r="P103" s="18"/>
      <c r="Q103" s="18"/>
      <c r="R103" s="18"/>
      <c r="S103" s="18"/>
      <c r="T103" s="18"/>
    </row>
    <row r="104" spans="2:20" s="63" customFormat="1" x14ac:dyDescent="0.25">
      <c r="B104" s="78" t="s">
        <v>42</v>
      </c>
      <c r="C104" s="79"/>
      <c r="D104" s="80"/>
      <c r="E104" s="79"/>
      <c r="F104" s="81"/>
      <c r="G104" s="82"/>
      <c r="H104" s="83">
        <f>SUM(H96:H103)+H95</f>
        <v>40.240996599999995</v>
      </c>
      <c r="I104" s="70"/>
      <c r="J104" s="81"/>
      <c r="K104" s="82"/>
      <c r="L104" s="83">
        <f>SUM(L96:L103)+L95</f>
        <v>42.3354766</v>
      </c>
      <c r="M104" s="70"/>
      <c r="N104" s="71">
        <f t="shared" si="11"/>
        <v>2.0944800000000043</v>
      </c>
      <c r="O104" s="72">
        <f t="shared" si="12"/>
        <v>5.2048412737372526E-2</v>
      </c>
    </row>
    <row r="105" spans="2:20" x14ac:dyDescent="0.25">
      <c r="B105" s="84" t="s">
        <v>43</v>
      </c>
      <c r="C105" s="19"/>
      <c r="D105" s="48" t="s">
        <v>31</v>
      </c>
      <c r="E105" s="19"/>
      <c r="F105" s="60">
        <f>+$F$46</f>
        <v>1.042E-2</v>
      </c>
      <c r="G105" s="85">
        <f>$G$77*(1+F126)</f>
        <v>218.25400000000002</v>
      </c>
      <c r="H105" s="51">
        <f>G105*F105</f>
        <v>2.2742066800000003</v>
      </c>
      <c r="I105" s="52"/>
      <c r="J105" s="60">
        <f>J46</f>
        <v>1.158E-2</v>
      </c>
      <c r="K105" s="85">
        <f>$G$77*(1+J126)</f>
        <v>218.25400000000002</v>
      </c>
      <c r="L105" s="51">
        <f>K105*J105</f>
        <v>2.5273813200000004</v>
      </c>
      <c r="M105" s="52"/>
      <c r="N105" s="53">
        <f t="shared" si="11"/>
        <v>0.25317464000000012</v>
      </c>
      <c r="O105" s="54">
        <f t="shared" si="12"/>
        <v>0.11132437619961616</v>
      </c>
      <c r="P105" s="18"/>
      <c r="Q105" s="18"/>
      <c r="R105" s="18"/>
      <c r="S105" s="18"/>
      <c r="T105" s="18"/>
    </row>
    <row r="106" spans="2:20" x14ac:dyDescent="0.25">
      <c r="B106" s="84" t="s">
        <v>44</v>
      </c>
      <c r="C106" s="19"/>
      <c r="D106" s="48" t="s">
        <v>31</v>
      </c>
      <c r="E106" s="19"/>
      <c r="F106" s="60">
        <f>+$F$47</f>
        <v>6.9300000000000004E-3</v>
      </c>
      <c r="G106" s="86">
        <f>+G105</f>
        <v>218.25400000000002</v>
      </c>
      <c r="H106" s="51">
        <f>G106*F106</f>
        <v>1.5125002200000002</v>
      </c>
      <c r="I106" s="52"/>
      <c r="J106" s="60">
        <f>J47</f>
        <v>7.3299999999999997E-3</v>
      </c>
      <c r="K106" s="86">
        <f>+K105</f>
        <v>218.25400000000002</v>
      </c>
      <c r="L106" s="51">
        <f>K106*J106</f>
        <v>1.5998018200000002</v>
      </c>
      <c r="M106" s="52"/>
      <c r="N106" s="53">
        <f t="shared" si="11"/>
        <v>8.7301599999999979E-2</v>
      </c>
      <c r="O106" s="54">
        <f t="shared" si="12"/>
        <v>5.7720057720057699E-2</v>
      </c>
      <c r="P106" s="18"/>
      <c r="Q106" s="18"/>
      <c r="R106" s="18"/>
      <c r="S106" s="18"/>
      <c r="T106" s="18"/>
    </row>
    <row r="107" spans="2:20" s="63" customFormat="1" x14ac:dyDescent="0.25">
      <c r="B107" s="78" t="s">
        <v>45</v>
      </c>
      <c r="C107" s="65"/>
      <c r="D107" s="80"/>
      <c r="E107" s="65"/>
      <c r="F107" s="87"/>
      <c r="G107" s="88"/>
      <c r="H107" s="83">
        <f>SUM(H104:H106)</f>
        <v>44.027703499999994</v>
      </c>
      <c r="I107" s="89"/>
      <c r="J107" s="87"/>
      <c r="K107" s="88"/>
      <c r="L107" s="83">
        <f>SUM(L104:L106)</f>
        <v>46.462659740000007</v>
      </c>
      <c r="M107" s="89"/>
      <c r="N107" s="71">
        <f t="shared" si="11"/>
        <v>2.4349562400000124</v>
      </c>
      <c r="O107" s="72">
        <f t="shared" si="12"/>
        <v>5.5305093076226719E-2</v>
      </c>
    </row>
    <row r="108" spans="2:20" x14ac:dyDescent="0.25">
      <c r="B108" s="47" t="s">
        <v>46</v>
      </c>
      <c r="C108" s="47"/>
      <c r="D108" s="48" t="s">
        <v>31</v>
      </c>
      <c r="E108" s="47"/>
      <c r="F108" s="90">
        <v>3.0000000000000001E-3</v>
      </c>
      <c r="G108" s="75">
        <f>+G105</f>
        <v>218.25400000000002</v>
      </c>
      <c r="H108" s="59">
        <f t="shared" ref="H108:H118" si="17">G108*F108</f>
        <v>0.65476200000000007</v>
      </c>
      <c r="I108" s="52"/>
      <c r="J108" s="90">
        <v>3.0000000000000001E-3</v>
      </c>
      <c r="K108" s="75">
        <f>+K105</f>
        <v>218.25400000000002</v>
      </c>
      <c r="L108" s="59">
        <f t="shared" ref="L108:L118" si="18">K108*J108</f>
        <v>0.65476200000000007</v>
      </c>
      <c r="M108" s="52"/>
      <c r="N108" s="53">
        <f t="shared" si="11"/>
        <v>0</v>
      </c>
      <c r="O108" s="54">
        <f t="shared" si="12"/>
        <v>0</v>
      </c>
      <c r="P108" s="18"/>
      <c r="Q108" s="18"/>
      <c r="R108" s="18"/>
      <c r="S108" s="18"/>
      <c r="T108" s="18"/>
    </row>
    <row r="109" spans="2:20" x14ac:dyDescent="0.25">
      <c r="B109" s="47" t="s">
        <v>47</v>
      </c>
      <c r="C109" s="47"/>
      <c r="D109" s="48" t="s">
        <v>31</v>
      </c>
      <c r="E109" s="47"/>
      <c r="F109" s="90">
        <v>5.0000000000000001E-4</v>
      </c>
      <c r="G109" s="75">
        <f>+G105</f>
        <v>218.25400000000002</v>
      </c>
      <c r="H109" s="59">
        <f t="shared" si="17"/>
        <v>0.10912700000000002</v>
      </c>
      <c r="I109" s="52"/>
      <c r="J109" s="90">
        <v>5.0000000000000001E-4</v>
      </c>
      <c r="K109" s="75">
        <f>+K105</f>
        <v>218.25400000000002</v>
      </c>
      <c r="L109" s="59">
        <f t="shared" si="18"/>
        <v>0.10912700000000002</v>
      </c>
      <c r="M109" s="52"/>
      <c r="N109" s="53">
        <f t="shared" si="11"/>
        <v>0</v>
      </c>
      <c r="O109" s="54">
        <f t="shared" si="12"/>
        <v>0</v>
      </c>
      <c r="P109" s="18"/>
      <c r="Q109" s="18"/>
      <c r="R109" s="18"/>
      <c r="S109" s="18"/>
      <c r="T109" s="18"/>
    </row>
    <row r="110" spans="2:20" x14ac:dyDescent="0.25">
      <c r="B110" s="47" t="s">
        <v>48</v>
      </c>
      <c r="C110" s="47"/>
      <c r="D110" s="48" t="s">
        <v>31</v>
      </c>
      <c r="E110" s="47"/>
      <c r="F110" s="90">
        <v>4.0000000000000002E-4</v>
      </c>
      <c r="G110" s="75">
        <f>+G105</f>
        <v>218.25400000000002</v>
      </c>
      <c r="H110" s="59">
        <f t="shared" si="17"/>
        <v>8.7301600000000007E-2</v>
      </c>
      <c r="I110" s="52"/>
      <c r="J110" s="90">
        <v>4.0000000000000002E-4</v>
      </c>
      <c r="K110" s="75">
        <f>+K105</f>
        <v>218.25400000000002</v>
      </c>
      <c r="L110" s="59">
        <f t="shared" si="18"/>
        <v>8.7301600000000007E-2</v>
      </c>
      <c r="M110" s="52"/>
      <c r="N110" s="53">
        <f t="shared" si="11"/>
        <v>0</v>
      </c>
      <c r="O110" s="54">
        <f t="shared" si="12"/>
        <v>0</v>
      </c>
      <c r="P110" s="18"/>
      <c r="Q110" s="18"/>
      <c r="R110" s="18"/>
      <c r="S110" s="18"/>
      <c r="T110" s="18"/>
    </row>
    <row r="111" spans="2:20" x14ac:dyDescent="0.25">
      <c r="B111" s="47" t="s">
        <v>49</v>
      </c>
      <c r="C111" s="47"/>
      <c r="D111" s="48" t="s">
        <v>19</v>
      </c>
      <c r="E111" s="47"/>
      <c r="F111" s="91">
        <v>0.25</v>
      </c>
      <c r="G111" s="50">
        <v>1</v>
      </c>
      <c r="H111" s="51">
        <f t="shared" si="17"/>
        <v>0.25</v>
      </c>
      <c r="I111" s="52"/>
      <c r="J111" s="91">
        <v>0.25</v>
      </c>
      <c r="K111" s="50">
        <v>1</v>
      </c>
      <c r="L111" s="51">
        <f t="shared" si="18"/>
        <v>0.25</v>
      </c>
      <c r="M111" s="52"/>
      <c r="N111" s="53">
        <f t="shared" si="11"/>
        <v>0</v>
      </c>
      <c r="O111" s="54">
        <f t="shared" si="12"/>
        <v>0</v>
      </c>
      <c r="P111" s="18"/>
      <c r="Q111" s="18"/>
      <c r="R111" s="18"/>
      <c r="S111" s="18"/>
      <c r="T111" s="18"/>
    </row>
    <row r="112" spans="2:20" x14ac:dyDescent="0.25">
      <c r="B112" s="47" t="s">
        <v>50</v>
      </c>
      <c r="C112" s="47"/>
      <c r="D112" s="48" t="s">
        <v>31</v>
      </c>
      <c r="E112" s="47"/>
      <c r="F112" s="90">
        <v>7.3999999999999996E-2</v>
      </c>
      <c r="G112" s="75">
        <f>$D$187*$G$77</f>
        <v>135.68</v>
      </c>
      <c r="H112" s="59">
        <f t="shared" si="17"/>
        <v>10.040319999999999</v>
      </c>
      <c r="I112" s="52"/>
      <c r="J112" s="90">
        <v>7.3999999999999996E-2</v>
      </c>
      <c r="K112" s="75">
        <f>$D$187*$G$77</f>
        <v>135.68</v>
      </c>
      <c r="L112" s="59">
        <f t="shared" si="18"/>
        <v>10.040319999999999</v>
      </c>
      <c r="M112" s="52"/>
      <c r="N112" s="53">
        <f t="shared" si="11"/>
        <v>0</v>
      </c>
      <c r="O112" s="54">
        <f t="shared" si="12"/>
        <v>0</v>
      </c>
      <c r="P112" s="18"/>
      <c r="Q112" s="18"/>
      <c r="R112" s="18"/>
      <c r="S112" s="18"/>
      <c r="T112" s="18"/>
    </row>
    <row r="113" spans="1:20" x14ac:dyDescent="0.25">
      <c r="B113" s="47" t="s">
        <v>51</v>
      </c>
      <c r="C113" s="47"/>
      <c r="D113" s="48" t="s">
        <v>31</v>
      </c>
      <c r="E113" s="47"/>
      <c r="F113" s="90">
        <v>0.10199999999999999</v>
      </c>
      <c r="G113" s="75">
        <f>$D$188*$G$77</f>
        <v>38.159999999999997</v>
      </c>
      <c r="H113" s="59">
        <f t="shared" si="17"/>
        <v>3.8923199999999993</v>
      </c>
      <c r="I113" s="52"/>
      <c r="J113" s="90">
        <v>0.10199999999999999</v>
      </c>
      <c r="K113" s="75">
        <f>$D$188*$G$77</f>
        <v>38.159999999999997</v>
      </c>
      <c r="L113" s="59">
        <f t="shared" si="18"/>
        <v>3.8923199999999993</v>
      </c>
      <c r="M113" s="52"/>
      <c r="N113" s="53">
        <f t="shared" si="11"/>
        <v>0</v>
      </c>
      <c r="O113" s="54">
        <f t="shared" si="12"/>
        <v>0</v>
      </c>
      <c r="P113" s="18"/>
      <c r="Q113" s="18"/>
      <c r="R113" s="18"/>
      <c r="S113" s="18"/>
      <c r="T113" s="18"/>
    </row>
    <row r="114" spans="1:20" x14ac:dyDescent="0.25">
      <c r="B114" s="47" t="s">
        <v>52</v>
      </c>
      <c r="C114" s="47"/>
      <c r="D114" s="48" t="s">
        <v>31</v>
      </c>
      <c r="E114" s="47"/>
      <c r="F114" s="90">
        <v>0.151</v>
      </c>
      <c r="G114" s="75">
        <f>$D$189*$G$77</f>
        <v>38.159999999999997</v>
      </c>
      <c r="H114" s="59">
        <f t="shared" si="17"/>
        <v>5.7621599999999997</v>
      </c>
      <c r="I114" s="52"/>
      <c r="J114" s="90">
        <v>0.151</v>
      </c>
      <c r="K114" s="75">
        <f>$D$189*$G$77</f>
        <v>38.159999999999997</v>
      </c>
      <c r="L114" s="59">
        <f t="shared" si="18"/>
        <v>5.7621599999999997</v>
      </c>
      <c r="M114" s="52"/>
      <c r="N114" s="53">
        <f t="shared" si="11"/>
        <v>0</v>
      </c>
      <c r="O114" s="54">
        <f t="shared" si="12"/>
        <v>0</v>
      </c>
      <c r="P114" s="18"/>
      <c r="Q114" s="18"/>
      <c r="R114" s="18"/>
      <c r="S114" s="18"/>
      <c r="T114" s="18"/>
    </row>
    <row r="115" spans="1:20" x14ac:dyDescent="0.25">
      <c r="B115" s="47" t="s">
        <v>53</v>
      </c>
      <c r="C115" s="47"/>
      <c r="D115" s="48" t="s">
        <v>31</v>
      </c>
      <c r="E115" s="47"/>
      <c r="F115" s="90">
        <v>8.6999999999999994E-2</v>
      </c>
      <c r="G115" s="75">
        <f>G56</f>
        <v>600</v>
      </c>
      <c r="H115" s="59">
        <f t="shared" si="17"/>
        <v>52.199999999999996</v>
      </c>
      <c r="I115" s="52"/>
      <c r="J115" s="90">
        <v>8.6999999999999994E-2</v>
      </c>
      <c r="K115" s="75">
        <f>K56</f>
        <v>600</v>
      </c>
      <c r="L115" s="59">
        <f t="shared" si="18"/>
        <v>52.199999999999996</v>
      </c>
      <c r="M115" s="52"/>
      <c r="N115" s="53">
        <f t="shared" si="11"/>
        <v>0</v>
      </c>
      <c r="O115" s="54">
        <f t="shared" si="12"/>
        <v>0</v>
      </c>
      <c r="P115" s="18"/>
      <c r="Q115" s="18"/>
      <c r="R115" s="18"/>
      <c r="S115" s="18"/>
      <c r="T115" s="18"/>
    </row>
    <row r="116" spans="1:20" x14ac:dyDescent="0.25">
      <c r="B116" s="47" t="s">
        <v>54</v>
      </c>
      <c r="C116" s="47"/>
      <c r="D116" s="48" t="s">
        <v>31</v>
      </c>
      <c r="E116" s="47"/>
      <c r="F116" s="90">
        <v>0.10299999999999999</v>
      </c>
      <c r="G116" s="75">
        <f>G57</f>
        <v>150</v>
      </c>
      <c r="H116" s="59">
        <f t="shared" si="17"/>
        <v>15.45</v>
      </c>
      <c r="I116" s="52"/>
      <c r="J116" s="90">
        <v>0.10299999999999999</v>
      </c>
      <c r="K116" s="75">
        <f>K57</f>
        <v>150</v>
      </c>
      <c r="L116" s="59">
        <f t="shared" si="18"/>
        <v>15.45</v>
      </c>
      <c r="M116" s="52"/>
      <c r="N116" s="53">
        <f t="shared" si="11"/>
        <v>0</v>
      </c>
      <c r="O116" s="54">
        <f t="shared" si="12"/>
        <v>0</v>
      </c>
      <c r="P116" s="18"/>
      <c r="Q116" s="18"/>
      <c r="R116" s="18"/>
      <c r="S116" s="18"/>
      <c r="T116" s="18"/>
    </row>
    <row r="117" spans="1:20" x14ac:dyDescent="0.25">
      <c r="B117" s="47" t="s">
        <v>55</v>
      </c>
      <c r="C117" s="47"/>
      <c r="D117" s="48" t="s">
        <v>31</v>
      </c>
      <c r="E117" s="47"/>
      <c r="F117" s="90">
        <v>9.6699999999999994E-2</v>
      </c>
      <c r="G117" s="75">
        <f>G58</f>
        <v>0</v>
      </c>
      <c r="H117" s="59">
        <f t="shared" si="17"/>
        <v>0</v>
      </c>
      <c r="I117" s="52"/>
      <c r="J117" s="90">
        <v>9.6699999999999994E-2</v>
      </c>
      <c r="K117" s="75">
        <f>K58</f>
        <v>0</v>
      </c>
      <c r="L117" s="59">
        <f t="shared" si="18"/>
        <v>0</v>
      </c>
      <c r="M117" s="52"/>
      <c r="N117" s="53">
        <f t="shared" si="11"/>
        <v>0</v>
      </c>
      <c r="O117" s="54" t="str">
        <f t="shared" si="12"/>
        <v/>
      </c>
      <c r="P117" s="18"/>
      <c r="Q117" s="18"/>
      <c r="R117" s="18"/>
      <c r="S117" s="18"/>
      <c r="T117" s="18"/>
    </row>
    <row r="118" spans="1:20" ht="15.75" thickBot="1" x14ac:dyDescent="0.3">
      <c r="B118" s="47" t="s">
        <v>56</v>
      </c>
      <c r="C118" s="47"/>
      <c r="D118" s="48" t="s">
        <v>31</v>
      </c>
      <c r="E118" s="47"/>
      <c r="F118" s="90">
        <f>F117</f>
        <v>9.6699999999999994E-2</v>
      </c>
      <c r="G118" s="75">
        <f>G59</f>
        <v>0</v>
      </c>
      <c r="H118" s="59">
        <f t="shared" si="17"/>
        <v>0</v>
      </c>
      <c r="I118" s="52"/>
      <c r="J118" s="90">
        <f>J117</f>
        <v>9.6699999999999994E-2</v>
      </c>
      <c r="K118" s="75">
        <f>K59</f>
        <v>0</v>
      </c>
      <c r="L118" s="59">
        <f t="shared" si="18"/>
        <v>0</v>
      </c>
      <c r="M118" s="52"/>
      <c r="N118" s="53">
        <f t="shared" si="11"/>
        <v>0</v>
      </c>
      <c r="O118" s="54" t="str">
        <f t="shared" si="12"/>
        <v/>
      </c>
      <c r="P118" s="18"/>
      <c r="Q118" s="18"/>
      <c r="R118" s="18"/>
      <c r="S118" s="18"/>
      <c r="T118" s="18"/>
    </row>
    <row r="119" spans="1:20" ht="15.75" thickBot="1" x14ac:dyDescent="0.3">
      <c r="B119" s="139"/>
      <c r="C119" s="96"/>
      <c r="D119" s="97"/>
      <c r="E119" s="96"/>
      <c r="F119" s="99"/>
      <c r="G119" s="100"/>
      <c r="H119" s="101"/>
      <c r="I119" s="102"/>
      <c r="J119" s="99"/>
      <c r="K119" s="100"/>
      <c r="L119" s="101"/>
      <c r="M119" s="102"/>
      <c r="N119" s="103"/>
      <c r="O119" s="104"/>
      <c r="P119" s="18"/>
      <c r="Q119" s="18"/>
      <c r="R119" s="18"/>
      <c r="S119" s="18"/>
      <c r="T119" s="18"/>
    </row>
    <row r="120" spans="1:20" x14ac:dyDescent="0.25">
      <c r="B120" s="105" t="s">
        <v>57</v>
      </c>
      <c r="C120" s="47"/>
      <c r="E120" s="47"/>
      <c r="F120" s="106"/>
      <c r="G120" s="106"/>
      <c r="H120" s="107">
        <f>SUM(H108:H114,H107)</f>
        <v>64.823694099999997</v>
      </c>
      <c r="I120" s="108"/>
      <c r="J120" s="106"/>
      <c r="K120" s="106"/>
      <c r="L120" s="107">
        <f>SUM(L108:L114,L107)</f>
        <v>67.258650340000003</v>
      </c>
      <c r="M120" s="108"/>
      <c r="N120" s="109">
        <f>L120-H120</f>
        <v>2.4349562400000053</v>
      </c>
      <c r="O120" s="110">
        <f>IF(OR(H120=0,L120=0),"",(N120/H120))</f>
        <v>3.756275037710332E-2</v>
      </c>
      <c r="P120" s="18"/>
      <c r="Q120" s="18"/>
      <c r="R120" s="18"/>
      <c r="S120" s="18"/>
      <c r="T120" s="18"/>
    </row>
    <row r="121" spans="1:20" x14ac:dyDescent="0.25">
      <c r="B121" s="105" t="s">
        <v>58</v>
      </c>
      <c r="C121" s="47"/>
      <c r="E121" s="47"/>
      <c r="F121" s="112">
        <v>-0.11700000000000001</v>
      </c>
      <c r="G121" s="113"/>
      <c r="H121" s="53">
        <f>+H120*F121</f>
        <v>-7.5843722096999997</v>
      </c>
      <c r="I121" s="108"/>
      <c r="J121" s="112">
        <v>-0.11700000000000001</v>
      </c>
      <c r="K121" s="113"/>
      <c r="L121" s="53">
        <f>+L120*J121</f>
        <v>-7.8692620897800012</v>
      </c>
      <c r="M121" s="108"/>
      <c r="N121" s="53">
        <f>L121-H121</f>
        <v>-0.28488988008000149</v>
      </c>
      <c r="O121" s="54">
        <f>IF(OR(H121=0,L121=0),"",(N121/H121))</f>
        <v>3.7562750377103438E-2</v>
      </c>
      <c r="P121" s="18"/>
      <c r="Q121" s="18"/>
      <c r="R121" s="18"/>
      <c r="S121" s="18"/>
      <c r="T121" s="18"/>
    </row>
    <row r="122" spans="1:20" x14ac:dyDescent="0.25">
      <c r="B122" s="140" t="s">
        <v>59</v>
      </c>
      <c r="C122" s="47"/>
      <c r="E122" s="47"/>
      <c r="F122" s="115">
        <v>0.13</v>
      </c>
      <c r="G122" s="58"/>
      <c r="H122" s="53">
        <f>H120*F122</f>
        <v>8.4270802329999999</v>
      </c>
      <c r="I122" s="52"/>
      <c r="J122" s="115">
        <v>0.13</v>
      </c>
      <c r="K122" s="58"/>
      <c r="L122" s="53">
        <f>L120*J122</f>
        <v>8.7436245442000011</v>
      </c>
      <c r="M122" s="52"/>
      <c r="N122" s="53">
        <f>L122-H122</f>
        <v>0.31654431120000126</v>
      </c>
      <c r="O122" s="54">
        <f>IF(OR(H122=0,L122=0),"",(N122/H122))</f>
        <v>3.7562750377103389E-2</v>
      </c>
      <c r="P122" s="18"/>
      <c r="Q122" s="18"/>
      <c r="R122" s="18"/>
      <c r="S122" s="18"/>
      <c r="T122" s="18"/>
    </row>
    <row r="123" spans="1:20" ht="15.75" thickBot="1" x14ac:dyDescent="0.3">
      <c r="B123" s="452" t="s">
        <v>60</v>
      </c>
      <c r="C123" s="452"/>
      <c r="D123" s="452"/>
      <c r="E123" s="141"/>
      <c r="F123" s="118"/>
      <c r="G123" s="118"/>
      <c r="H123" s="119">
        <f>SUM(H120:H122)</f>
        <v>65.666402123300003</v>
      </c>
      <c r="I123" s="120"/>
      <c r="J123" s="118"/>
      <c r="K123" s="118"/>
      <c r="L123" s="119">
        <f>SUM(L120:L122)</f>
        <v>68.133012794419997</v>
      </c>
      <c r="M123" s="120"/>
      <c r="N123" s="142">
        <f>L123-H123</f>
        <v>2.4666106711199944</v>
      </c>
      <c r="O123" s="143">
        <f>IF(OR(H123=0,L123=0),"",(N123/H123))</f>
        <v>3.7562750377103153E-2</v>
      </c>
      <c r="P123" s="18"/>
      <c r="Q123" s="18"/>
      <c r="R123" s="18"/>
      <c r="S123" s="18"/>
      <c r="T123" s="18"/>
    </row>
    <row r="124" spans="1:20" ht="15.75" thickBot="1" x14ac:dyDescent="0.3">
      <c r="A124" s="123"/>
      <c r="B124" s="95" t="s">
        <v>61</v>
      </c>
      <c r="C124" s="124"/>
      <c r="D124" s="125"/>
      <c r="E124" s="124"/>
      <c r="F124" s="99"/>
      <c r="G124" s="144"/>
      <c r="H124" s="145"/>
      <c r="I124" s="146"/>
      <c r="J124" s="99"/>
      <c r="K124" s="144"/>
      <c r="L124" s="145"/>
      <c r="M124" s="146"/>
      <c r="N124" s="147"/>
      <c r="O124" s="148"/>
      <c r="P124" s="18"/>
      <c r="Q124" s="18"/>
      <c r="R124" s="18"/>
      <c r="S124" s="18"/>
      <c r="T124" s="18"/>
    </row>
    <row r="125" spans="1:20" x14ac:dyDescent="0.25">
      <c r="F125" s="19"/>
      <c r="H125" s="32"/>
      <c r="L125" s="32"/>
      <c r="P125" s="18"/>
      <c r="Q125" s="18"/>
      <c r="R125" s="18"/>
      <c r="S125" s="18"/>
      <c r="T125" s="18"/>
    </row>
    <row r="126" spans="1:20" x14ac:dyDescent="0.25">
      <c r="B126" s="37" t="s">
        <v>62</v>
      </c>
      <c r="F126" s="134">
        <v>2.9499999999999998E-2</v>
      </c>
      <c r="G126" s="108"/>
      <c r="H126" s="108"/>
      <c r="I126" s="108"/>
      <c r="J126" s="134">
        <f>+$F$67</f>
        <v>2.9499999999999998E-2</v>
      </c>
      <c r="K126" s="108"/>
      <c r="L126" s="108"/>
      <c r="M126" s="108"/>
      <c r="N126" s="108"/>
      <c r="O126" s="108"/>
      <c r="P126" s="18"/>
      <c r="Q126" s="18"/>
      <c r="R126" s="18"/>
      <c r="S126" s="18"/>
      <c r="T126" s="18"/>
    </row>
    <row r="128" spans="1:20" ht="18" x14ac:dyDescent="0.25">
      <c r="B128" s="449" t="s">
        <v>0</v>
      </c>
      <c r="C128" s="449"/>
      <c r="D128" s="449"/>
      <c r="E128" s="449"/>
      <c r="F128" s="449"/>
      <c r="G128" s="449"/>
      <c r="H128" s="449"/>
      <c r="I128" s="449"/>
      <c r="J128" s="449"/>
    </row>
    <row r="129" spans="2:20" ht="18" x14ac:dyDescent="0.25">
      <c r="B129" s="449" t="s">
        <v>1</v>
      </c>
      <c r="C129" s="449"/>
      <c r="D129" s="449"/>
      <c r="E129" s="449"/>
      <c r="F129" s="449"/>
      <c r="G129" s="449"/>
      <c r="H129" s="449"/>
      <c r="I129" s="449"/>
      <c r="J129" s="449"/>
    </row>
    <row r="131" spans="2:20" x14ac:dyDescent="0.25">
      <c r="N131" s="135">
        <v>2</v>
      </c>
    </row>
    <row r="132" spans="2:20" ht="15.75" x14ac:dyDescent="0.25">
      <c r="B132" s="24" t="s">
        <v>2</v>
      </c>
      <c r="D132" s="450" t="s">
        <v>3</v>
      </c>
      <c r="E132" s="450"/>
      <c r="F132" s="450"/>
      <c r="G132" s="450"/>
      <c r="H132" s="450"/>
      <c r="I132" s="450"/>
      <c r="J132" s="450"/>
    </row>
    <row r="133" spans="2:20" ht="15.75" x14ac:dyDescent="0.25">
      <c r="B133" s="26"/>
      <c r="D133" s="27"/>
      <c r="E133" s="28"/>
      <c r="F133" s="28"/>
      <c r="G133" s="27"/>
      <c r="H133" s="27"/>
      <c r="I133" s="27"/>
      <c r="J133" s="27"/>
      <c r="M133" s="27"/>
      <c r="Q133" s="27"/>
    </row>
    <row r="134" spans="2:20" ht="15.75" x14ac:dyDescent="0.25">
      <c r="B134" s="24" t="s">
        <v>4</v>
      </c>
      <c r="D134" s="30" t="s">
        <v>5</v>
      </c>
      <c r="E134" s="28"/>
      <c r="F134" s="28"/>
      <c r="H134" s="27"/>
      <c r="I134" s="31"/>
      <c r="J134" s="27"/>
      <c r="K134" s="34"/>
      <c r="M134" s="31"/>
      <c r="O134" s="34"/>
      <c r="Q134" s="31"/>
      <c r="S134" s="32"/>
      <c r="T134" s="33"/>
    </row>
    <row r="135" spans="2:20" ht="15.75" x14ac:dyDescent="0.25">
      <c r="B135" s="26"/>
      <c r="D135" s="27"/>
      <c r="E135" s="28"/>
      <c r="F135" s="28"/>
      <c r="G135" s="27"/>
      <c r="H135" s="27"/>
      <c r="I135" s="27"/>
      <c r="J135" s="27"/>
    </row>
    <row r="136" spans="2:20" x14ac:dyDescent="0.25">
      <c r="B136" s="35"/>
      <c r="D136" s="36" t="s">
        <v>6</v>
      </c>
      <c r="E136" s="37"/>
      <c r="G136" s="38">
        <v>650</v>
      </c>
      <c r="H136" s="39" t="s">
        <v>7</v>
      </c>
    </row>
    <row r="137" spans="2:20" x14ac:dyDescent="0.25">
      <c r="B137" s="35"/>
      <c r="I137" s="32"/>
    </row>
    <row r="138" spans="2:20" x14ac:dyDescent="0.25">
      <c r="B138" s="35"/>
      <c r="D138" s="36"/>
      <c r="E138" s="37"/>
      <c r="F138" s="440" t="str">
        <f>F79</f>
        <v>2022 Board-Approved</v>
      </c>
      <c r="G138" s="451"/>
      <c r="H138" s="441"/>
      <c r="J138" s="440" t="s">
        <v>10</v>
      </c>
      <c r="K138" s="451"/>
      <c r="L138" s="441"/>
      <c r="N138" s="440" t="s">
        <v>9</v>
      </c>
      <c r="O138" s="441"/>
      <c r="P138" s="18"/>
      <c r="Q138" s="18"/>
      <c r="R138" s="18"/>
      <c r="S138" s="18"/>
      <c r="T138" s="18"/>
    </row>
    <row r="139" spans="2:20" ht="15" customHeight="1" x14ac:dyDescent="0.25">
      <c r="B139" s="35"/>
      <c r="D139" s="442" t="s">
        <v>11</v>
      </c>
      <c r="E139" s="40"/>
      <c r="F139" s="41" t="s">
        <v>12</v>
      </c>
      <c r="G139" s="42" t="s">
        <v>13</v>
      </c>
      <c r="H139" s="43" t="s">
        <v>14</v>
      </c>
      <c r="J139" s="41" t="s">
        <v>12</v>
      </c>
      <c r="K139" s="42" t="s">
        <v>13</v>
      </c>
      <c r="L139" s="43" t="s">
        <v>14</v>
      </c>
      <c r="N139" s="444" t="s">
        <v>15</v>
      </c>
      <c r="O139" s="446" t="s">
        <v>16</v>
      </c>
      <c r="P139" s="18"/>
      <c r="Q139" s="18"/>
      <c r="R139" s="18"/>
      <c r="S139" s="18"/>
      <c r="T139" s="18"/>
    </row>
    <row r="140" spans="2:20" x14ac:dyDescent="0.25">
      <c r="B140" s="137"/>
      <c r="D140" s="443"/>
      <c r="E140" s="40"/>
      <c r="F140" s="44" t="s">
        <v>17</v>
      </c>
      <c r="G140" s="45"/>
      <c r="H140" s="45" t="s">
        <v>17</v>
      </c>
      <c r="J140" s="44" t="s">
        <v>17</v>
      </c>
      <c r="K140" s="45"/>
      <c r="L140" s="45" t="s">
        <v>17</v>
      </c>
      <c r="N140" s="445"/>
      <c r="O140" s="447"/>
      <c r="P140" s="18"/>
      <c r="Q140" s="18"/>
      <c r="R140" s="18"/>
      <c r="S140" s="18"/>
      <c r="T140" s="18"/>
    </row>
    <row r="141" spans="2:20" x14ac:dyDescent="0.25">
      <c r="B141" s="57" t="s">
        <v>18</v>
      </c>
      <c r="C141" s="47"/>
      <c r="D141" s="48" t="s">
        <v>19</v>
      </c>
      <c r="E141" s="47"/>
      <c r="F141" s="149">
        <v>40.700000000000003</v>
      </c>
      <c r="G141" s="150">
        <v>1</v>
      </c>
      <c r="H141" s="151">
        <f t="shared" ref="H141:H153" si="19">G141*F141</f>
        <v>40.700000000000003</v>
      </c>
      <c r="J141" s="149">
        <v>43.31</v>
      </c>
      <c r="K141" s="150">
        <v>1</v>
      </c>
      <c r="L141" s="151">
        <f t="shared" ref="L141:L153" si="20">K141*J141</f>
        <v>43.31</v>
      </c>
      <c r="N141" s="152">
        <f t="shared" ref="N141:N177" si="21">L141-H141</f>
        <v>2.6099999999999994</v>
      </c>
      <c r="O141" s="153">
        <f t="shared" ref="O141:O177" si="22">IF(OR(H141=0,L141=0),"",(N141/H141))</f>
        <v>6.4127764127764109E-2</v>
      </c>
      <c r="P141" s="18"/>
      <c r="Q141" s="18"/>
      <c r="R141" s="18"/>
      <c r="S141" s="18"/>
      <c r="T141" s="18"/>
    </row>
    <row r="142" spans="2:20" x14ac:dyDescent="0.25">
      <c r="B142" s="57" t="s">
        <v>20</v>
      </c>
      <c r="C142" s="47"/>
      <c r="D142" s="48" t="s">
        <v>19</v>
      </c>
      <c r="E142" s="47"/>
      <c r="F142" s="149">
        <v>0.48</v>
      </c>
      <c r="G142" s="154">
        <v>1</v>
      </c>
      <c r="H142" s="155">
        <f t="shared" si="19"/>
        <v>0.48</v>
      </c>
      <c r="J142" s="149">
        <v>0</v>
      </c>
      <c r="K142" s="154">
        <v>1</v>
      </c>
      <c r="L142" s="155">
        <f t="shared" si="20"/>
        <v>0</v>
      </c>
      <c r="N142" s="152">
        <f t="shared" si="21"/>
        <v>-0.48</v>
      </c>
      <c r="O142" s="153" t="str">
        <f t="shared" si="22"/>
        <v/>
      </c>
      <c r="P142" s="18"/>
      <c r="Q142" s="18"/>
      <c r="R142" s="18"/>
      <c r="S142" s="18"/>
      <c r="T142" s="18"/>
    </row>
    <row r="143" spans="2:20" x14ac:dyDescent="0.25">
      <c r="B143" s="57" t="s">
        <v>21</v>
      </c>
      <c r="C143" s="47"/>
      <c r="D143" s="48" t="s">
        <v>19</v>
      </c>
      <c r="E143" s="47"/>
      <c r="F143" s="149">
        <v>-0.02</v>
      </c>
      <c r="G143" s="154">
        <v>1</v>
      </c>
      <c r="H143" s="155">
        <f t="shared" si="19"/>
        <v>-0.02</v>
      </c>
      <c r="J143" s="149">
        <v>-0.02</v>
      </c>
      <c r="K143" s="154">
        <v>1</v>
      </c>
      <c r="L143" s="155">
        <f t="shared" si="20"/>
        <v>-0.02</v>
      </c>
      <c r="N143" s="152">
        <f t="shared" si="21"/>
        <v>0</v>
      </c>
      <c r="O143" s="153">
        <f t="shared" si="22"/>
        <v>0</v>
      </c>
      <c r="P143" s="18"/>
      <c r="Q143" s="18"/>
      <c r="R143" s="18"/>
      <c r="S143" s="18"/>
      <c r="T143" s="18"/>
    </row>
    <row r="144" spans="2:20" x14ac:dyDescent="0.25">
      <c r="B144" s="57" t="s">
        <v>22</v>
      </c>
      <c r="C144" s="47"/>
      <c r="D144" s="48" t="s">
        <v>19</v>
      </c>
      <c r="E144" s="47"/>
      <c r="F144" s="149">
        <v>0</v>
      </c>
      <c r="G144" s="150">
        <v>1</v>
      </c>
      <c r="H144" s="155">
        <f t="shared" si="19"/>
        <v>0</v>
      </c>
      <c r="J144" s="149">
        <v>0</v>
      </c>
      <c r="K144" s="150">
        <v>1</v>
      </c>
      <c r="L144" s="155">
        <f t="shared" si="20"/>
        <v>0</v>
      </c>
      <c r="N144" s="152">
        <f t="shared" si="21"/>
        <v>0</v>
      </c>
      <c r="O144" s="153" t="str">
        <f t="shared" si="22"/>
        <v/>
      </c>
      <c r="P144" s="18"/>
      <c r="Q144" s="18"/>
      <c r="R144" s="18"/>
      <c r="S144" s="18"/>
      <c r="T144" s="18"/>
    </row>
    <row r="145" spans="2:20" x14ac:dyDescent="0.25">
      <c r="B145" s="57" t="s">
        <v>23</v>
      </c>
      <c r="C145" s="47"/>
      <c r="D145" s="48" t="s">
        <v>19</v>
      </c>
      <c r="E145" s="47"/>
      <c r="F145" s="149">
        <v>0</v>
      </c>
      <c r="G145" s="150">
        <v>1</v>
      </c>
      <c r="H145" s="155">
        <f t="shared" si="19"/>
        <v>0</v>
      </c>
      <c r="J145" s="149">
        <v>0</v>
      </c>
      <c r="K145" s="150">
        <v>1</v>
      </c>
      <c r="L145" s="155">
        <f t="shared" si="20"/>
        <v>0</v>
      </c>
      <c r="N145" s="152">
        <f t="shared" si="21"/>
        <v>0</v>
      </c>
      <c r="O145" s="153" t="str">
        <f t="shared" si="22"/>
        <v/>
      </c>
      <c r="P145" s="18"/>
      <c r="Q145" s="18"/>
      <c r="R145" s="18"/>
      <c r="S145" s="18"/>
      <c r="T145" s="18"/>
    </row>
    <row r="146" spans="2:20" x14ac:dyDescent="0.25">
      <c r="B146" s="57" t="s">
        <v>24</v>
      </c>
      <c r="C146" s="47"/>
      <c r="D146" s="48" t="s">
        <v>19</v>
      </c>
      <c r="E146" s="47"/>
      <c r="F146" s="149">
        <v>-0.01</v>
      </c>
      <c r="G146" s="150">
        <v>1</v>
      </c>
      <c r="H146" s="155">
        <f t="shared" si="19"/>
        <v>-0.01</v>
      </c>
      <c r="J146" s="149">
        <v>-0.01</v>
      </c>
      <c r="K146" s="150">
        <v>1</v>
      </c>
      <c r="L146" s="155">
        <f t="shared" si="20"/>
        <v>-0.01</v>
      </c>
      <c r="N146" s="152">
        <f t="shared" si="21"/>
        <v>0</v>
      </c>
      <c r="O146" s="153">
        <f t="shared" si="22"/>
        <v>0</v>
      </c>
      <c r="P146" s="18"/>
      <c r="Q146" s="18"/>
      <c r="R146" s="18"/>
      <c r="S146" s="18"/>
      <c r="T146" s="18"/>
    </row>
    <row r="147" spans="2:20" x14ac:dyDescent="0.25">
      <c r="B147" s="57" t="s">
        <v>63</v>
      </c>
      <c r="C147" s="47"/>
      <c r="D147" s="48" t="s">
        <v>19</v>
      </c>
      <c r="E147" s="47"/>
      <c r="F147" s="149">
        <v>0</v>
      </c>
      <c r="G147" s="154">
        <v>1</v>
      </c>
      <c r="H147" s="155">
        <f t="shared" si="19"/>
        <v>0</v>
      </c>
      <c r="J147" s="149">
        <v>-2.17</v>
      </c>
      <c r="K147" s="154">
        <v>1</v>
      </c>
      <c r="L147" s="155">
        <f t="shared" si="20"/>
        <v>-2.17</v>
      </c>
      <c r="N147" s="152">
        <f t="shared" si="21"/>
        <v>-2.17</v>
      </c>
      <c r="O147" s="153" t="str">
        <f t="shared" si="22"/>
        <v/>
      </c>
      <c r="P147" s="18"/>
      <c r="Q147" s="18"/>
      <c r="R147" s="18"/>
      <c r="S147" s="18"/>
      <c r="T147" s="18"/>
    </row>
    <row r="148" spans="2:20" x14ac:dyDescent="0.25">
      <c r="B148" s="57" t="s">
        <v>26</v>
      </c>
      <c r="C148" s="47"/>
      <c r="D148" s="48" t="s">
        <v>19</v>
      </c>
      <c r="E148" s="47"/>
      <c r="F148" s="149">
        <v>0</v>
      </c>
      <c r="G148" s="154">
        <v>1</v>
      </c>
      <c r="H148" s="155">
        <f t="shared" si="19"/>
        <v>0</v>
      </c>
      <c r="J148" s="149">
        <v>-0.31</v>
      </c>
      <c r="K148" s="154">
        <v>1</v>
      </c>
      <c r="L148" s="155">
        <f t="shared" si="20"/>
        <v>-0.31</v>
      </c>
      <c r="N148" s="152">
        <f t="shared" si="21"/>
        <v>-0.31</v>
      </c>
      <c r="O148" s="153" t="str">
        <f t="shared" si="22"/>
        <v/>
      </c>
      <c r="P148" s="18"/>
      <c r="Q148" s="18"/>
      <c r="R148" s="18"/>
      <c r="S148" s="18"/>
      <c r="T148" s="18"/>
    </row>
    <row r="149" spans="2:20" x14ac:dyDescent="0.25">
      <c r="B149" s="57" t="s">
        <v>27</v>
      </c>
      <c r="C149" s="47"/>
      <c r="D149" s="48" t="s">
        <v>19</v>
      </c>
      <c r="E149" s="47"/>
      <c r="F149" s="149">
        <v>-1.81</v>
      </c>
      <c r="G149" s="154">
        <v>1</v>
      </c>
      <c r="H149" s="155">
        <f t="shared" si="19"/>
        <v>-1.81</v>
      </c>
      <c r="J149" s="149">
        <v>0</v>
      </c>
      <c r="K149" s="154">
        <v>1</v>
      </c>
      <c r="L149" s="155">
        <f t="shared" si="20"/>
        <v>0</v>
      </c>
      <c r="N149" s="152">
        <f t="shared" si="21"/>
        <v>1.81</v>
      </c>
      <c r="O149" s="153" t="str">
        <f t="shared" si="22"/>
        <v/>
      </c>
      <c r="P149" s="18"/>
      <c r="Q149" s="18"/>
      <c r="R149" s="18"/>
      <c r="S149" s="18"/>
      <c r="T149" s="18"/>
    </row>
    <row r="150" spans="2:20" x14ac:dyDescent="0.25">
      <c r="B150" s="57" t="s">
        <v>28</v>
      </c>
      <c r="C150" s="47"/>
      <c r="D150" s="48" t="s">
        <v>19</v>
      </c>
      <c r="E150" s="47"/>
      <c r="F150" s="149">
        <v>-0.1</v>
      </c>
      <c r="G150" s="154">
        <v>1</v>
      </c>
      <c r="H150" s="155">
        <f t="shared" si="19"/>
        <v>-0.1</v>
      </c>
      <c r="J150" s="149">
        <v>-0.1</v>
      </c>
      <c r="K150" s="154">
        <v>1</v>
      </c>
      <c r="L150" s="155">
        <f t="shared" si="20"/>
        <v>-0.1</v>
      </c>
      <c r="N150" s="152">
        <f t="shared" si="21"/>
        <v>0</v>
      </c>
      <c r="O150" s="153">
        <f t="shared" si="22"/>
        <v>0</v>
      </c>
      <c r="P150" s="18"/>
      <c r="Q150" s="18"/>
      <c r="R150" s="18"/>
      <c r="S150" s="18"/>
      <c r="T150" s="18"/>
    </row>
    <row r="151" spans="2:20" x14ac:dyDescent="0.25">
      <c r="B151" s="57" t="s">
        <v>29</v>
      </c>
      <c r="C151" s="47"/>
      <c r="D151" s="48" t="s">
        <v>19</v>
      </c>
      <c r="E151" s="47"/>
      <c r="F151" s="149">
        <v>0</v>
      </c>
      <c r="G151" s="154">
        <v>1</v>
      </c>
      <c r="H151" s="155">
        <f t="shared" si="19"/>
        <v>0</v>
      </c>
      <c r="J151" s="149">
        <v>0</v>
      </c>
      <c r="K151" s="154">
        <v>1</v>
      </c>
      <c r="L151" s="155">
        <f t="shared" si="20"/>
        <v>0</v>
      </c>
      <c r="N151" s="152">
        <f t="shared" si="21"/>
        <v>0</v>
      </c>
      <c r="O151" s="153" t="str">
        <f t="shared" si="22"/>
        <v/>
      </c>
      <c r="P151" s="18"/>
      <c r="Q151" s="18"/>
      <c r="R151" s="18"/>
      <c r="S151" s="18"/>
      <c r="T151" s="18"/>
    </row>
    <row r="152" spans="2:20" x14ac:dyDescent="0.25">
      <c r="B152" s="57" t="s">
        <v>30</v>
      </c>
      <c r="C152" s="47"/>
      <c r="D152" s="48" t="s">
        <v>31</v>
      </c>
      <c r="E152" s="47"/>
      <c r="F152" s="156">
        <f>F93</f>
        <v>0</v>
      </c>
      <c r="G152" s="157">
        <f>+$G$136</f>
        <v>650</v>
      </c>
      <c r="H152" s="151">
        <f t="shared" si="19"/>
        <v>0</v>
      </c>
      <c r="J152" s="156"/>
      <c r="K152" s="157">
        <f>+$G$136</f>
        <v>650</v>
      </c>
      <c r="L152" s="151">
        <f t="shared" si="20"/>
        <v>0</v>
      </c>
      <c r="N152" s="152">
        <f t="shared" si="21"/>
        <v>0</v>
      </c>
      <c r="O152" s="153" t="str">
        <f t="shared" si="22"/>
        <v/>
      </c>
      <c r="P152" s="18"/>
      <c r="Q152" s="18"/>
      <c r="R152" s="18"/>
      <c r="S152" s="18"/>
      <c r="T152" s="18"/>
    </row>
    <row r="153" spans="2:20" x14ac:dyDescent="0.25">
      <c r="B153" s="57" t="str">
        <f>B35</f>
        <v>Rate Rider for Disposition of Lost Revenue Adjustment Mechanism (LRAMVA) - effective until December 31, 2021</v>
      </c>
      <c r="C153" s="47"/>
      <c r="D153" s="48" t="s">
        <v>31</v>
      </c>
      <c r="E153" s="47"/>
      <c r="F153" s="60">
        <v>0</v>
      </c>
      <c r="G153" s="157">
        <f>+$G$136</f>
        <v>650</v>
      </c>
      <c r="H153" s="151">
        <f t="shared" si="19"/>
        <v>0</v>
      </c>
      <c r="J153" s="60">
        <v>0</v>
      </c>
      <c r="K153" s="157">
        <f>+$G$136</f>
        <v>650</v>
      </c>
      <c r="L153" s="151">
        <f t="shared" si="20"/>
        <v>0</v>
      </c>
      <c r="N153" s="152">
        <f t="shared" si="21"/>
        <v>0</v>
      </c>
      <c r="O153" s="153" t="str">
        <f t="shared" si="22"/>
        <v/>
      </c>
      <c r="P153" s="18"/>
      <c r="Q153" s="18"/>
      <c r="R153" s="18"/>
      <c r="S153" s="18"/>
      <c r="T153" s="18"/>
    </row>
    <row r="154" spans="2:20" x14ac:dyDescent="0.25">
      <c r="B154" s="158" t="s">
        <v>33</v>
      </c>
      <c r="C154" s="159"/>
      <c r="D154" s="160"/>
      <c r="E154" s="159"/>
      <c r="F154" s="162"/>
      <c r="G154" s="163"/>
      <c r="H154" s="164">
        <f>SUM(H141:H153)</f>
        <v>39.239999999999995</v>
      </c>
      <c r="I154" s="161"/>
      <c r="J154" s="162"/>
      <c r="K154" s="163"/>
      <c r="L154" s="164">
        <f>SUM(L141:L153)</f>
        <v>40.699999999999996</v>
      </c>
      <c r="M154" s="161"/>
      <c r="N154" s="165">
        <f t="shared" si="21"/>
        <v>1.4600000000000009</v>
      </c>
      <c r="O154" s="166">
        <f t="shared" si="22"/>
        <v>3.720693170234457E-2</v>
      </c>
      <c r="P154" s="18"/>
      <c r="Q154" s="18"/>
      <c r="R154" s="18"/>
      <c r="S154" s="18"/>
      <c r="T154" s="18"/>
    </row>
    <row r="155" spans="2:20" x14ac:dyDescent="0.25">
      <c r="B155" s="57" t="s">
        <v>34</v>
      </c>
      <c r="C155" s="47"/>
      <c r="D155" s="48" t="s">
        <v>31</v>
      </c>
      <c r="E155" s="47"/>
      <c r="F155" s="74">
        <f>IF(ISBLANK($D134)=TRUE, 0, IF($D134="TOU", $D$187*F171+$D$188*F172+$D$189*F173, IF(AND($D134="non-TOU", G175&gt;0), F175,F174)))</f>
        <v>9.2899999999999996E-2</v>
      </c>
      <c r="G155" s="75">
        <f>$G$136*(1+F185)-$G$136</f>
        <v>19.175000000000068</v>
      </c>
      <c r="H155" s="59">
        <f>G155*F155</f>
        <v>1.7813575000000064</v>
      </c>
      <c r="I155" s="52"/>
      <c r="J155" s="74">
        <f>IF(ISBLANK($D134)=TRUE, 0, IF($D134="TOU", $D$187*J171+$D$188*J172+$D$189*J173, IF(AND($D134="non-TOU", K175&gt;0), J175,J174)))</f>
        <v>9.2899999999999996E-2</v>
      </c>
      <c r="K155" s="75">
        <f>$G$136*(1+J185)-$G$136</f>
        <v>19.175000000000068</v>
      </c>
      <c r="L155" s="59">
        <f>K155*J155</f>
        <v>1.7813575000000064</v>
      </c>
      <c r="M155" s="52"/>
      <c r="N155" s="53">
        <f t="shared" si="21"/>
        <v>0</v>
      </c>
      <c r="O155" s="54">
        <f t="shared" si="22"/>
        <v>0</v>
      </c>
      <c r="P155" s="18"/>
      <c r="Q155" s="18"/>
      <c r="R155" s="18"/>
      <c r="S155" s="18"/>
      <c r="T155" s="18"/>
    </row>
    <row r="156" spans="2:20" x14ac:dyDescent="0.25">
      <c r="B156" s="57" t="str">
        <f t="shared" ref="B156:B161" si="23">B38</f>
        <v>Rate Rider for Disposition of Deferral/Variance Accounts (2021) - effective until December 31, 2023</v>
      </c>
      <c r="C156" s="47"/>
      <c r="D156" s="48" t="s">
        <v>31</v>
      </c>
      <c r="E156" s="47"/>
      <c r="F156" s="74">
        <v>0</v>
      </c>
      <c r="G156" s="75">
        <f>$G$136</f>
        <v>650</v>
      </c>
      <c r="H156" s="59">
        <f>G156*F156</f>
        <v>0</v>
      </c>
      <c r="I156" s="52"/>
      <c r="J156" s="74">
        <v>3.1900000000000001E-3</v>
      </c>
      <c r="K156" s="75">
        <f>$G$136</f>
        <v>650</v>
      </c>
      <c r="L156" s="59">
        <f>K156*J156</f>
        <v>2.0735000000000001</v>
      </c>
      <c r="M156" s="52"/>
      <c r="N156" s="53">
        <f t="shared" si="21"/>
        <v>2.0735000000000001</v>
      </c>
      <c r="O156" s="54" t="str">
        <f t="shared" si="22"/>
        <v/>
      </c>
      <c r="P156" s="18"/>
      <c r="Q156" s="18"/>
      <c r="R156" s="18"/>
      <c r="S156" s="18"/>
      <c r="T156" s="18"/>
    </row>
    <row r="157" spans="2:20" x14ac:dyDescent="0.25">
      <c r="B157" s="57" t="str">
        <f t="shared" si="23"/>
        <v>Rate Rider for Disposition of Deferral/Variance Accounts (2020) - effective until December 31, 2021</v>
      </c>
      <c r="C157" s="47"/>
      <c r="D157" s="48" t="s">
        <v>31</v>
      </c>
      <c r="E157" s="47"/>
      <c r="F157" s="74"/>
      <c r="G157" s="75">
        <f>$G$136</f>
        <v>650</v>
      </c>
      <c r="H157" s="59">
        <f t="shared" ref="H157" si="24">G157*F157</f>
        <v>0</v>
      </c>
      <c r="I157" s="52"/>
      <c r="J157" s="74"/>
      <c r="K157" s="75">
        <f>$G$136</f>
        <v>650</v>
      </c>
      <c r="L157" s="59">
        <f t="shared" ref="L157" si="25">K157*J157</f>
        <v>0</v>
      </c>
      <c r="M157" s="52"/>
      <c r="N157" s="53">
        <f t="shared" si="21"/>
        <v>0</v>
      </c>
      <c r="O157" s="54" t="str">
        <f t="shared" si="22"/>
        <v/>
      </c>
      <c r="P157" s="18"/>
      <c r="Q157" s="18"/>
      <c r="R157" s="18"/>
      <c r="S157" s="18"/>
      <c r="T157" s="18"/>
    </row>
    <row r="158" spans="2:20" x14ac:dyDescent="0.25">
      <c r="B158" s="57" t="str">
        <f t="shared" si="23"/>
        <v>Rate Rider for Disposition of Capacity Based Recovery Account (2021) - Applicable only for Class B Customers - effective until December 31, 2023</v>
      </c>
      <c r="C158" s="47"/>
      <c r="D158" s="48" t="s">
        <v>31</v>
      </c>
      <c r="E158" s="47"/>
      <c r="F158" s="74">
        <v>0</v>
      </c>
      <c r="G158" s="75">
        <f>$G$136</f>
        <v>650</v>
      </c>
      <c r="H158" s="59">
        <f>G158*F158</f>
        <v>0</v>
      </c>
      <c r="I158" s="52"/>
      <c r="J158" s="74">
        <v>-1.4999999999999999E-4</v>
      </c>
      <c r="K158" s="75">
        <f>$G$136</f>
        <v>650</v>
      </c>
      <c r="L158" s="59">
        <f>K158*J158</f>
        <v>-9.7499999999999989E-2</v>
      </c>
      <c r="M158" s="52"/>
      <c r="N158" s="53">
        <f t="shared" si="21"/>
        <v>-9.7499999999999989E-2</v>
      </c>
      <c r="O158" s="54" t="str">
        <f t="shared" si="22"/>
        <v/>
      </c>
      <c r="P158" s="18"/>
      <c r="Q158" s="18"/>
      <c r="R158" s="18"/>
      <c r="S158" s="18"/>
      <c r="T158" s="18"/>
    </row>
    <row r="159" spans="2:20" x14ac:dyDescent="0.25">
      <c r="B159" s="57" t="str">
        <f t="shared" si="23"/>
        <v>Rate Rider for Disposition of Capacity Based Recovery Account (2020) - Applicable only for Class B Customers - effective until December 31, 2021</v>
      </c>
      <c r="C159" s="47"/>
      <c r="D159" s="48" t="s">
        <v>31</v>
      </c>
      <c r="E159" s="47"/>
      <c r="F159" s="74"/>
      <c r="G159" s="75">
        <f>$G$136</f>
        <v>650</v>
      </c>
      <c r="H159" s="59">
        <f t="shared" ref="H159:H161" si="26">G159*F159</f>
        <v>0</v>
      </c>
      <c r="I159" s="52"/>
      <c r="J159" s="74"/>
      <c r="K159" s="75">
        <f>$G$136</f>
        <v>650</v>
      </c>
      <c r="L159" s="59">
        <f t="shared" ref="L159:L161" si="27">K159*J159</f>
        <v>0</v>
      </c>
      <c r="M159" s="52"/>
      <c r="N159" s="53">
        <f t="shared" si="21"/>
        <v>0</v>
      </c>
      <c r="O159" s="54" t="str">
        <f t="shared" si="22"/>
        <v/>
      </c>
      <c r="P159" s="18"/>
      <c r="Q159" s="18"/>
      <c r="R159" s="18"/>
      <c r="S159" s="18"/>
      <c r="T159" s="18"/>
    </row>
    <row r="160" spans="2:20" x14ac:dyDescent="0.25">
      <c r="B160" s="57" t="str">
        <f t="shared" si="23"/>
        <v>Rate Rider for Disposition of Global Adjustment Account (2021) - Applicable only for Non-RPP Customers - effective until December 31, 2023</v>
      </c>
      <c r="C160" s="47"/>
      <c r="D160" s="48" t="s">
        <v>31</v>
      </c>
      <c r="E160" s="47"/>
      <c r="F160" s="74">
        <v>0</v>
      </c>
      <c r="G160" s="75"/>
      <c r="H160" s="59">
        <f t="shared" si="26"/>
        <v>0</v>
      </c>
      <c r="I160" s="52"/>
      <c r="J160" s="74">
        <v>-2.5100000000000001E-3</v>
      </c>
      <c r="K160" s="75"/>
      <c r="L160" s="59">
        <f t="shared" si="27"/>
        <v>0</v>
      </c>
      <c r="M160" s="52"/>
      <c r="N160" s="53">
        <f t="shared" si="21"/>
        <v>0</v>
      </c>
      <c r="O160" s="54" t="str">
        <f t="shared" si="22"/>
        <v/>
      </c>
      <c r="P160" s="18"/>
      <c r="Q160" s="18"/>
      <c r="R160" s="18"/>
      <c r="S160" s="18"/>
      <c r="T160" s="18"/>
    </row>
    <row r="161" spans="2:20" x14ac:dyDescent="0.25">
      <c r="B161" s="57" t="str">
        <f t="shared" si="23"/>
        <v>Rate Rider for Disposition of Global Adjustment Account (2020) - Applicable only for Non-RPP Customers - effective until December 31, 2021</v>
      </c>
      <c r="C161" s="47"/>
      <c r="D161" s="48" t="s">
        <v>31</v>
      </c>
      <c r="E161" s="47"/>
      <c r="F161" s="74"/>
      <c r="G161" s="75"/>
      <c r="H161" s="59">
        <f t="shared" si="26"/>
        <v>0</v>
      </c>
      <c r="I161" s="52"/>
      <c r="J161" s="74"/>
      <c r="K161" s="75"/>
      <c r="L161" s="59">
        <f t="shared" si="27"/>
        <v>0</v>
      </c>
      <c r="M161" s="52"/>
      <c r="N161" s="53">
        <f t="shared" si="21"/>
        <v>0</v>
      </c>
      <c r="O161" s="54" t="str">
        <f t="shared" si="22"/>
        <v/>
      </c>
      <c r="P161" s="18"/>
      <c r="Q161" s="18"/>
      <c r="R161" s="18"/>
      <c r="S161" s="18"/>
      <c r="T161" s="18"/>
    </row>
    <row r="162" spans="2:20" x14ac:dyDescent="0.25">
      <c r="B162" s="57" t="str">
        <f>B44</f>
        <v>Rate Rider for Smart Metering Entity Charge - effective until December 31, 2027</v>
      </c>
      <c r="C162" s="47"/>
      <c r="D162" s="48" t="s">
        <v>19</v>
      </c>
      <c r="E162" s="47"/>
      <c r="F162" s="167">
        <f>F103</f>
        <v>0.42</v>
      </c>
      <c r="G162" s="150">
        <v>1</v>
      </c>
      <c r="H162" s="155">
        <f>G162*F162</f>
        <v>0.42</v>
      </c>
      <c r="J162" s="167">
        <f>J103</f>
        <v>0.41</v>
      </c>
      <c r="K162" s="150">
        <v>1</v>
      </c>
      <c r="L162" s="155">
        <f>K162*J162</f>
        <v>0.41</v>
      </c>
      <c r="N162" s="152">
        <f t="shared" si="21"/>
        <v>-1.0000000000000009E-2</v>
      </c>
      <c r="O162" s="153">
        <f t="shared" si="22"/>
        <v>-2.3809523809523832E-2</v>
      </c>
      <c r="P162" s="18"/>
      <c r="Q162" s="18"/>
      <c r="R162" s="18"/>
      <c r="S162" s="18"/>
      <c r="T162" s="18"/>
    </row>
    <row r="163" spans="2:20" x14ac:dyDescent="0.25">
      <c r="B163" s="168" t="s">
        <v>42</v>
      </c>
      <c r="C163" s="169"/>
      <c r="D163" s="170"/>
      <c r="E163" s="169"/>
      <c r="F163" s="171"/>
      <c r="G163" s="172"/>
      <c r="H163" s="173">
        <f>SUM(H155:H162)+H154</f>
        <v>41.441357500000002</v>
      </c>
      <c r="I163" s="161"/>
      <c r="J163" s="171"/>
      <c r="K163" s="172"/>
      <c r="L163" s="173">
        <f>SUM(L155:L162)+L154</f>
        <v>44.867357500000004</v>
      </c>
      <c r="M163" s="161"/>
      <c r="N163" s="165">
        <f t="shared" si="21"/>
        <v>3.4260000000000019</v>
      </c>
      <c r="O163" s="166">
        <f t="shared" si="22"/>
        <v>8.2671037018997307E-2</v>
      </c>
      <c r="P163" s="18"/>
      <c r="Q163" s="18"/>
      <c r="R163" s="18"/>
      <c r="S163" s="18"/>
      <c r="T163" s="18"/>
    </row>
    <row r="164" spans="2:20" x14ac:dyDescent="0.25">
      <c r="B164" s="19" t="s">
        <v>43</v>
      </c>
      <c r="C164" s="19"/>
      <c r="D164" s="48" t="s">
        <v>31</v>
      </c>
      <c r="E164" s="19"/>
      <c r="F164" s="156">
        <f>+$F$46</f>
        <v>1.042E-2</v>
      </c>
      <c r="G164" s="174">
        <f>$G$136*(1+F185)</f>
        <v>669.17500000000007</v>
      </c>
      <c r="H164" s="151">
        <f>G164*F164</f>
        <v>6.9728035000000013</v>
      </c>
      <c r="J164" s="156">
        <f>J46</f>
        <v>1.158E-2</v>
      </c>
      <c r="K164" s="174">
        <f>$G$136*(1+J185)</f>
        <v>669.17500000000007</v>
      </c>
      <c r="L164" s="151">
        <f>K164*J164</f>
        <v>7.7490465000000004</v>
      </c>
      <c r="N164" s="152">
        <f t="shared" si="21"/>
        <v>0.77624299999999913</v>
      </c>
      <c r="O164" s="153">
        <f t="shared" si="22"/>
        <v>0.11132437619961598</v>
      </c>
      <c r="P164" s="18"/>
      <c r="Q164" s="18"/>
      <c r="R164" s="18"/>
      <c r="S164" s="18"/>
      <c r="T164" s="18"/>
    </row>
    <row r="165" spans="2:20" x14ac:dyDescent="0.25">
      <c r="B165" s="19" t="s">
        <v>44</v>
      </c>
      <c r="C165" s="19"/>
      <c r="D165" s="48" t="s">
        <v>31</v>
      </c>
      <c r="E165" s="19"/>
      <c r="F165" s="156">
        <f>+$F$47</f>
        <v>6.9300000000000004E-3</v>
      </c>
      <c r="G165" s="175">
        <f>+G164</f>
        <v>669.17500000000007</v>
      </c>
      <c r="H165" s="151">
        <f>G165*F165</f>
        <v>4.6373827500000004</v>
      </c>
      <c r="J165" s="156">
        <f>J47</f>
        <v>7.3299999999999997E-3</v>
      </c>
      <c r="K165" s="175">
        <f>+K164</f>
        <v>669.17500000000007</v>
      </c>
      <c r="L165" s="151">
        <f>K165*J165</f>
        <v>4.9050527500000003</v>
      </c>
      <c r="N165" s="152">
        <f t="shared" si="21"/>
        <v>0.26766999999999985</v>
      </c>
      <c r="O165" s="153">
        <f t="shared" si="22"/>
        <v>5.7720057720057685E-2</v>
      </c>
      <c r="P165" s="18"/>
      <c r="Q165" s="18"/>
      <c r="R165" s="18"/>
      <c r="S165" s="18"/>
      <c r="T165" s="18"/>
    </row>
    <row r="166" spans="2:20" x14ac:dyDescent="0.25">
      <c r="B166" s="168" t="s">
        <v>45</v>
      </c>
      <c r="C166" s="159"/>
      <c r="D166" s="170"/>
      <c r="E166" s="159"/>
      <c r="F166" s="87"/>
      <c r="G166" s="177"/>
      <c r="H166" s="173">
        <f>SUM(H163:H165)</f>
        <v>53.051543750000008</v>
      </c>
      <c r="I166" s="176"/>
      <c r="J166" s="87"/>
      <c r="K166" s="177"/>
      <c r="L166" s="173">
        <f>SUM(L163:L165)</f>
        <v>57.521456750000006</v>
      </c>
      <c r="M166" s="176"/>
      <c r="N166" s="165">
        <f t="shared" si="21"/>
        <v>4.4699129999999982</v>
      </c>
      <c r="O166" s="166">
        <f t="shared" si="22"/>
        <v>8.4256040145862812E-2</v>
      </c>
      <c r="P166" s="18"/>
      <c r="Q166" s="18"/>
      <c r="R166" s="18"/>
      <c r="S166" s="18"/>
      <c r="T166" s="18"/>
    </row>
    <row r="167" spans="2:20" x14ac:dyDescent="0.25">
      <c r="B167" s="47" t="s">
        <v>46</v>
      </c>
      <c r="C167" s="47"/>
      <c r="D167" s="48" t="s">
        <v>31</v>
      </c>
      <c r="E167" s="47"/>
      <c r="F167" s="90">
        <v>3.0000000000000001E-3</v>
      </c>
      <c r="G167" s="75">
        <f>+G164</f>
        <v>669.17500000000007</v>
      </c>
      <c r="H167" s="59">
        <f t="shared" ref="H167:H177" si="28">G167*F167</f>
        <v>2.0075250000000002</v>
      </c>
      <c r="I167" s="52"/>
      <c r="J167" s="90">
        <v>3.0000000000000001E-3</v>
      </c>
      <c r="K167" s="75">
        <f>+K164</f>
        <v>669.17500000000007</v>
      </c>
      <c r="L167" s="59">
        <f t="shared" ref="L167:L177" si="29">K167*J167</f>
        <v>2.0075250000000002</v>
      </c>
      <c r="M167" s="52"/>
      <c r="N167" s="53">
        <f t="shared" si="21"/>
        <v>0</v>
      </c>
      <c r="O167" s="54">
        <f t="shared" si="22"/>
        <v>0</v>
      </c>
      <c r="P167" s="18"/>
      <c r="Q167" s="18"/>
      <c r="R167" s="18"/>
      <c r="S167" s="18"/>
      <c r="T167" s="18"/>
    </row>
    <row r="168" spans="2:20" x14ac:dyDescent="0.25">
      <c r="B168" s="47" t="s">
        <v>47</v>
      </c>
      <c r="C168" s="47"/>
      <c r="D168" s="48" t="s">
        <v>31</v>
      </c>
      <c r="E168" s="47"/>
      <c r="F168" s="90">
        <v>5.0000000000000001E-4</v>
      </c>
      <c r="G168" s="75">
        <f>+G164</f>
        <v>669.17500000000007</v>
      </c>
      <c r="H168" s="59">
        <f t="shared" si="28"/>
        <v>0.33458750000000004</v>
      </c>
      <c r="I168" s="52"/>
      <c r="J168" s="90">
        <v>5.0000000000000001E-4</v>
      </c>
      <c r="K168" s="75">
        <f>+K164</f>
        <v>669.17500000000007</v>
      </c>
      <c r="L168" s="59">
        <f t="shared" si="29"/>
        <v>0.33458750000000004</v>
      </c>
      <c r="M168" s="52"/>
      <c r="N168" s="53">
        <f t="shared" si="21"/>
        <v>0</v>
      </c>
      <c r="O168" s="54">
        <f t="shared" si="22"/>
        <v>0</v>
      </c>
      <c r="P168" s="18"/>
      <c r="Q168" s="18"/>
      <c r="R168" s="18"/>
      <c r="S168" s="18"/>
      <c r="T168" s="18"/>
    </row>
    <row r="169" spans="2:20" x14ac:dyDescent="0.25">
      <c r="B169" s="47" t="s">
        <v>48</v>
      </c>
      <c r="C169" s="47"/>
      <c r="D169" s="48" t="s">
        <v>31</v>
      </c>
      <c r="E169" s="47"/>
      <c r="F169" s="90">
        <v>4.0000000000000002E-4</v>
      </c>
      <c r="G169" s="75">
        <f>+G164</f>
        <v>669.17500000000007</v>
      </c>
      <c r="H169" s="59">
        <f t="shared" si="28"/>
        <v>0.26767000000000002</v>
      </c>
      <c r="I169" s="52"/>
      <c r="J169" s="90">
        <v>4.0000000000000002E-4</v>
      </c>
      <c r="K169" s="75">
        <f>+K164</f>
        <v>669.17500000000007</v>
      </c>
      <c r="L169" s="59">
        <f t="shared" si="29"/>
        <v>0.26767000000000002</v>
      </c>
      <c r="M169" s="52"/>
      <c r="N169" s="53">
        <f t="shared" si="21"/>
        <v>0</v>
      </c>
      <c r="O169" s="54">
        <f t="shared" si="22"/>
        <v>0</v>
      </c>
      <c r="P169" s="18"/>
      <c r="Q169" s="18"/>
      <c r="R169" s="18"/>
      <c r="S169" s="18"/>
      <c r="T169" s="18"/>
    </row>
    <row r="170" spans="2:20" x14ac:dyDescent="0.25">
      <c r="B170" s="47" t="s">
        <v>49</v>
      </c>
      <c r="C170" s="47"/>
      <c r="D170" s="48" t="s">
        <v>19</v>
      </c>
      <c r="E170" s="47"/>
      <c r="F170" s="91">
        <v>0.25</v>
      </c>
      <c r="G170" s="50">
        <v>1</v>
      </c>
      <c r="H170" s="51">
        <f t="shared" si="28"/>
        <v>0.25</v>
      </c>
      <c r="I170" s="52"/>
      <c r="J170" s="91">
        <v>0.25</v>
      </c>
      <c r="K170" s="50">
        <v>1</v>
      </c>
      <c r="L170" s="51">
        <f t="shared" si="29"/>
        <v>0.25</v>
      </c>
      <c r="M170" s="52"/>
      <c r="N170" s="53">
        <f t="shared" si="21"/>
        <v>0</v>
      </c>
      <c r="O170" s="54">
        <f t="shared" si="22"/>
        <v>0</v>
      </c>
      <c r="P170" s="18"/>
      <c r="Q170" s="18"/>
      <c r="R170" s="18"/>
      <c r="S170" s="18"/>
      <c r="T170" s="18"/>
    </row>
    <row r="171" spans="2:20" x14ac:dyDescent="0.25">
      <c r="B171" s="47" t="s">
        <v>50</v>
      </c>
      <c r="C171" s="47"/>
      <c r="D171" s="48" t="s">
        <v>31</v>
      </c>
      <c r="E171" s="47"/>
      <c r="F171" s="90">
        <v>7.3999999999999996E-2</v>
      </c>
      <c r="G171" s="92">
        <f>$D$187*$G$136</f>
        <v>416</v>
      </c>
      <c r="H171" s="59">
        <f t="shared" si="28"/>
        <v>30.783999999999999</v>
      </c>
      <c r="I171" s="52"/>
      <c r="J171" s="90">
        <v>7.3999999999999996E-2</v>
      </c>
      <c r="K171" s="92">
        <f>$D$187*$G$136</f>
        <v>416</v>
      </c>
      <c r="L171" s="59">
        <f t="shared" si="29"/>
        <v>30.783999999999999</v>
      </c>
      <c r="M171" s="52"/>
      <c r="N171" s="53">
        <f t="shared" si="21"/>
        <v>0</v>
      </c>
      <c r="O171" s="54">
        <f t="shared" si="22"/>
        <v>0</v>
      </c>
      <c r="P171" s="18"/>
      <c r="Q171" s="18"/>
      <c r="R171" s="18"/>
      <c r="S171" s="18"/>
      <c r="T171" s="18"/>
    </row>
    <row r="172" spans="2:20" x14ac:dyDescent="0.25">
      <c r="B172" s="47" t="s">
        <v>51</v>
      </c>
      <c r="C172" s="47"/>
      <c r="D172" s="48" t="s">
        <v>31</v>
      </c>
      <c r="E172" s="47"/>
      <c r="F172" s="90">
        <v>0.10199999999999999</v>
      </c>
      <c r="G172" s="178">
        <f>$D$188*$G$136</f>
        <v>117</v>
      </c>
      <c r="H172" s="59">
        <f t="shared" si="28"/>
        <v>11.933999999999999</v>
      </c>
      <c r="I172" s="52"/>
      <c r="J172" s="90">
        <v>0.10199999999999999</v>
      </c>
      <c r="K172" s="178">
        <f>$D$188*$G$136</f>
        <v>117</v>
      </c>
      <c r="L172" s="59">
        <f t="shared" si="29"/>
        <v>11.933999999999999</v>
      </c>
      <c r="M172" s="52"/>
      <c r="N172" s="53">
        <f t="shared" si="21"/>
        <v>0</v>
      </c>
      <c r="O172" s="54">
        <f t="shared" si="22"/>
        <v>0</v>
      </c>
      <c r="P172" s="18"/>
      <c r="Q172" s="18"/>
      <c r="R172" s="18"/>
      <c r="S172" s="18"/>
      <c r="T172" s="18"/>
    </row>
    <row r="173" spans="2:20" x14ac:dyDescent="0.25">
      <c r="B173" s="47" t="s">
        <v>52</v>
      </c>
      <c r="C173" s="47"/>
      <c r="D173" s="48" t="s">
        <v>31</v>
      </c>
      <c r="E173" s="47"/>
      <c r="F173" s="90">
        <v>0.151</v>
      </c>
      <c r="G173" s="92">
        <f>$D$189*$G$136</f>
        <v>117</v>
      </c>
      <c r="H173" s="59">
        <f t="shared" si="28"/>
        <v>17.666999999999998</v>
      </c>
      <c r="I173" s="52"/>
      <c r="J173" s="90">
        <v>0.151</v>
      </c>
      <c r="K173" s="92">
        <f>$D$189*$G$136</f>
        <v>117</v>
      </c>
      <c r="L173" s="59">
        <f>K173*J173</f>
        <v>17.666999999999998</v>
      </c>
      <c r="M173" s="52"/>
      <c r="N173" s="53">
        <f t="shared" si="21"/>
        <v>0</v>
      </c>
      <c r="O173" s="54">
        <f t="shared" si="22"/>
        <v>0</v>
      </c>
      <c r="P173" s="18"/>
      <c r="Q173" s="18"/>
      <c r="R173" s="18"/>
      <c r="S173" s="18"/>
      <c r="T173" s="18"/>
    </row>
    <row r="174" spans="2:20" x14ac:dyDescent="0.25">
      <c r="B174" s="47" t="s">
        <v>53</v>
      </c>
      <c r="C174" s="47"/>
      <c r="D174" s="48" t="s">
        <v>31</v>
      </c>
      <c r="E174" s="47"/>
      <c r="F174" s="90">
        <v>8.6999999999999994E-2</v>
      </c>
      <c r="G174" s="75">
        <v>600</v>
      </c>
      <c r="H174" s="59">
        <f t="shared" si="28"/>
        <v>52.199999999999996</v>
      </c>
      <c r="I174" s="52"/>
      <c r="J174" s="90">
        <v>8.6999999999999994E-2</v>
      </c>
      <c r="K174" s="75">
        <v>600</v>
      </c>
      <c r="L174" s="59">
        <f t="shared" si="29"/>
        <v>52.199999999999996</v>
      </c>
      <c r="M174" s="52"/>
      <c r="N174" s="53">
        <f t="shared" si="21"/>
        <v>0</v>
      </c>
      <c r="O174" s="54">
        <f t="shared" si="22"/>
        <v>0</v>
      </c>
      <c r="P174" s="18"/>
      <c r="Q174" s="18"/>
      <c r="R174" s="18"/>
      <c r="S174" s="18"/>
      <c r="T174" s="18"/>
    </row>
    <row r="175" spans="2:20" x14ac:dyDescent="0.25">
      <c r="B175" s="47" t="s">
        <v>54</v>
      </c>
      <c r="C175" s="47"/>
      <c r="D175" s="48" t="s">
        <v>31</v>
      </c>
      <c r="E175" s="47"/>
      <c r="F175" s="90">
        <v>0.10299999999999999</v>
      </c>
      <c r="G175" s="75">
        <v>150</v>
      </c>
      <c r="H175" s="59">
        <f t="shared" si="28"/>
        <v>15.45</v>
      </c>
      <c r="I175" s="52"/>
      <c r="J175" s="90">
        <v>0.10299999999999999</v>
      </c>
      <c r="K175" s="75">
        <v>150</v>
      </c>
      <c r="L175" s="59">
        <f t="shared" si="29"/>
        <v>15.45</v>
      </c>
      <c r="M175" s="52"/>
      <c r="N175" s="53">
        <f t="shared" si="21"/>
        <v>0</v>
      </c>
      <c r="O175" s="54">
        <f t="shared" si="22"/>
        <v>0</v>
      </c>
      <c r="P175" s="18"/>
      <c r="Q175" s="18"/>
      <c r="R175" s="18"/>
      <c r="S175" s="18"/>
      <c r="T175" s="18"/>
    </row>
    <row r="176" spans="2:20" x14ac:dyDescent="0.25">
      <c r="B176" s="47" t="s">
        <v>55</v>
      </c>
      <c r="C176" s="47"/>
      <c r="D176" s="48" t="s">
        <v>31</v>
      </c>
      <c r="E176" s="47"/>
      <c r="F176" s="90">
        <v>9.6699999999999994E-2</v>
      </c>
      <c r="G176" s="75">
        <v>0</v>
      </c>
      <c r="H176" s="59">
        <f t="shared" si="28"/>
        <v>0</v>
      </c>
      <c r="I176" s="52"/>
      <c r="J176" s="90">
        <v>9.6699999999999994E-2</v>
      </c>
      <c r="K176" s="75">
        <v>0</v>
      </c>
      <c r="L176" s="59">
        <f t="shared" si="29"/>
        <v>0</v>
      </c>
      <c r="M176" s="52"/>
      <c r="N176" s="53">
        <f t="shared" si="21"/>
        <v>0</v>
      </c>
      <c r="O176" s="54" t="str">
        <f t="shared" si="22"/>
        <v/>
      </c>
      <c r="P176" s="18"/>
      <c r="Q176" s="18"/>
      <c r="R176" s="18"/>
      <c r="S176" s="18"/>
      <c r="T176" s="18"/>
    </row>
    <row r="177" spans="1:20" ht="15.75" thickBot="1" x14ac:dyDescent="0.3">
      <c r="B177" s="47" t="s">
        <v>56</v>
      </c>
      <c r="C177" s="47"/>
      <c r="D177" s="48" t="s">
        <v>31</v>
      </c>
      <c r="E177" s="47"/>
      <c r="F177" s="90">
        <f>F176</f>
        <v>9.6699999999999994E-2</v>
      </c>
      <c r="G177" s="75">
        <v>0</v>
      </c>
      <c r="H177" s="59">
        <f t="shared" si="28"/>
        <v>0</v>
      </c>
      <c r="I177" s="52"/>
      <c r="J177" s="90">
        <f>J176</f>
        <v>9.6699999999999994E-2</v>
      </c>
      <c r="K177" s="75">
        <v>0</v>
      </c>
      <c r="L177" s="59">
        <f t="shared" si="29"/>
        <v>0</v>
      </c>
      <c r="M177" s="52"/>
      <c r="N177" s="53">
        <f t="shared" si="21"/>
        <v>0</v>
      </c>
      <c r="O177" s="54" t="str">
        <f t="shared" si="22"/>
        <v/>
      </c>
      <c r="P177" s="18"/>
      <c r="Q177" s="18"/>
      <c r="R177" s="18"/>
      <c r="S177" s="18"/>
      <c r="T177" s="18"/>
    </row>
    <row r="178" spans="1:20" ht="15.75" thickBot="1" x14ac:dyDescent="0.3">
      <c r="B178" s="139"/>
      <c r="C178" s="96"/>
      <c r="D178" s="97"/>
      <c r="E178" s="96"/>
      <c r="F178" s="179"/>
      <c r="G178" s="180"/>
      <c r="H178" s="181"/>
      <c r="I178" s="98"/>
      <c r="J178" s="179"/>
      <c r="K178" s="180"/>
      <c r="L178" s="181"/>
      <c r="M178" s="98"/>
      <c r="N178" s="182"/>
      <c r="O178" s="183"/>
      <c r="P178" s="18"/>
      <c r="Q178" s="18"/>
      <c r="R178" s="18"/>
      <c r="S178" s="18"/>
      <c r="T178" s="18"/>
    </row>
    <row r="179" spans="1:20" x14ac:dyDescent="0.25">
      <c r="B179" s="105" t="s">
        <v>57</v>
      </c>
      <c r="C179" s="47"/>
      <c r="E179" s="47"/>
      <c r="F179" s="106"/>
      <c r="G179" s="106"/>
      <c r="H179" s="107">
        <f>SUM(H167:H173,H166)</f>
        <v>116.29632625000001</v>
      </c>
      <c r="I179" s="108"/>
      <c r="J179" s="106"/>
      <c r="K179" s="106"/>
      <c r="L179" s="107">
        <f>SUM(L167:L173,L166)</f>
        <v>120.76623925000001</v>
      </c>
      <c r="M179" s="108"/>
      <c r="N179" s="109">
        <f>L179-H179</f>
        <v>4.4699130000000054</v>
      </c>
      <c r="O179" s="110">
        <f>IF(OR(H179=0,L179=0),"",(N179/H179))</f>
        <v>3.8435547743710476E-2</v>
      </c>
      <c r="P179" s="18"/>
      <c r="Q179" s="18"/>
      <c r="R179" s="18"/>
      <c r="S179" s="18"/>
      <c r="T179" s="18"/>
    </row>
    <row r="180" spans="1:20" x14ac:dyDescent="0.25">
      <c r="B180" s="105" t="s">
        <v>58</v>
      </c>
      <c r="C180" s="47"/>
      <c r="E180" s="47"/>
      <c r="F180" s="112">
        <v>-0.11700000000000001</v>
      </c>
      <c r="G180" s="184"/>
      <c r="H180" s="152">
        <f>+H179*F180</f>
        <v>-13.606670171250002</v>
      </c>
      <c r="I180" s="108"/>
      <c r="J180" s="112">
        <v>-0.11700000000000001</v>
      </c>
      <c r="K180" s="184"/>
      <c r="L180" s="152">
        <f>+L179*J180</f>
        <v>-14.129649992250002</v>
      </c>
      <c r="M180" s="108"/>
      <c r="N180" s="152">
        <f>L180-H180</f>
        <v>-0.52297982099999984</v>
      </c>
      <c r="O180" s="153">
        <f>IF(OR(H180=0,L180=0),"",(N180/H180))</f>
        <v>3.843554774371042E-2</v>
      </c>
      <c r="P180" s="18"/>
      <c r="Q180" s="18"/>
      <c r="R180" s="18"/>
      <c r="S180" s="18"/>
      <c r="T180" s="18"/>
    </row>
    <row r="181" spans="1:20" x14ac:dyDescent="0.25">
      <c r="B181" s="140" t="s">
        <v>59</v>
      </c>
      <c r="C181" s="47"/>
      <c r="E181" s="47"/>
      <c r="F181" s="185">
        <v>0.13</v>
      </c>
      <c r="G181" s="154"/>
      <c r="H181" s="152">
        <f>H179*F181</f>
        <v>15.118522412500001</v>
      </c>
      <c r="J181" s="185">
        <v>0.13</v>
      </c>
      <c r="K181" s="154"/>
      <c r="L181" s="152">
        <f>L179*J181</f>
        <v>15.699611102500002</v>
      </c>
      <c r="N181" s="152">
        <f>L181-H181</f>
        <v>0.58108869000000141</v>
      </c>
      <c r="O181" s="153">
        <f>IF(OR(H181=0,L181=0),"",(N181/H181))</f>
        <v>3.8435547743710524E-2</v>
      </c>
      <c r="P181" s="18"/>
      <c r="Q181" s="18"/>
      <c r="R181" s="18"/>
      <c r="S181" s="18"/>
      <c r="T181" s="18"/>
    </row>
    <row r="182" spans="1:20" ht="15.75" thickBot="1" x14ac:dyDescent="0.3">
      <c r="B182" s="452" t="s">
        <v>60</v>
      </c>
      <c r="C182" s="452"/>
      <c r="D182" s="452"/>
      <c r="E182" s="141"/>
      <c r="F182" s="118"/>
      <c r="G182" s="118"/>
      <c r="H182" s="119">
        <f>SUM(H179:H181)</f>
        <v>117.80817849125</v>
      </c>
      <c r="I182" s="120"/>
      <c r="J182" s="118"/>
      <c r="K182" s="118"/>
      <c r="L182" s="119">
        <f>SUM(L179:L181)</f>
        <v>122.33620036025002</v>
      </c>
      <c r="M182" s="120"/>
      <c r="N182" s="186">
        <f>L182-H182</f>
        <v>4.528021869000014</v>
      </c>
      <c r="O182" s="187">
        <f>IF(OR(H182=0,L182=0),"",(N182/H182))</f>
        <v>3.8435547743710552E-2</v>
      </c>
      <c r="P182" s="18"/>
      <c r="Q182" s="18"/>
      <c r="R182" s="18"/>
      <c r="S182" s="18"/>
      <c r="T182" s="18"/>
    </row>
    <row r="183" spans="1:20" ht="15.75" thickBot="1" x14ac:dyDescent="0.3">
      <c r="A183" s="123"/>
      <c r="B183" s="95" t="s">
        <v>61</v>
      </c>
      <c r="C183" s="124"/>
      <c r="D183" s="125"/>
      <c r="E183" s="124"/>
      <c r="F183" s="127"/>
      <c r="G183" s="128"/>
      <c r="H183" s="129"/>
      <c r="I183" s="126"/>
      <c r="J183" s="127"/>
      <c r="K183" s="128"/>
      <c r="L183" s="129"/>
      <c r="M183" s="126"/>
      <c r="N183" s="130"/>
      <c r="O183" s="131"/>
      <c r="P183" s="18"/>
      <c r="Q183" s="18"/>
      <c r="R183" s="18"/>
      <c r="S183" s="18"/>
      <c r="T183" s="18"/>
    </row>
    <row r="184" spans="1:20" x14ac:dyDescent="0.25">
      <c r="F184" s="19"/>
      <c r="H184" s="32"/>
      <c r="L184" s="32"/>
      <c r="P184" s="18"/>
      <c r="Q184" s="18"/>
      <c r="R184" s="18"/>
      <c r="S184" s="18"/>
      <c r="T184" s="18"/>
    </row>
    <row r="185" spans="1:20" x14ac:dyDescent="0.25">
      <c r="B185" s="37" t="s">
        <v>62</v>
      </c>
      <c r="F185" s="134">
        <v>2.9499999999999998E-2</v>
      </c>
      <c r="G185" s="108"/>
      <c r="H185" s="108"/>
      <c r="I185" s="108"/>
      <c r="J185" s="134">
        <f>+$F$67</f>
        <v>2.9499999999999998E-2</v>
      </c>
      <c r="K185" s="108"/>
      <c r="L185" s="108"/>
      <c r="M185" s="108"/>
      <c r="N185" s="108"/>
      <c r="O185" s="108"/>
      <c r="P185" s="18"/>
      <c r="Q185" s="18"/>
      <c r="R185" s="18"/>
      <c r="S185" s="18"/>
      <c r="T185" s="18"/>
    </row>
    <row r="187" spans="1:20" x14ac:dyDescent="0.25">
      <c r="D187" s="188">
        <v>0.64</v>
      </c>
      <c r="E187" s="189" t="s">
        <v>50</v>
      </c>
      <c r="F187" s="190"/>
      <c r="G187" s="191"/>
      <c r="H187" s="32"/>
      <c r="I187" s="32"/>
      <c r="J187" s="32"/>
      <c r="O187" s="18"/>
      <c r="P187" s="56"/>
      <c r="Q187" s="56"/>
      <c r="R187" s="56"/>
      <c r="S187" s="56"/>
      <c r="T187" s="56"/>
    </row>
    <row r="188" spans="1:20" x14ac:dyDescent="0.25">
      <c r="D188" s="192">
        <v>0.18</v>
      </c>
      <c r="E188" s="193" t="s">
        <v>51</v>
      </c>
      <c r="F188" s="194"/>
      <c r="G188" s="195"/>
      <c r="H188" s="32"/>
      <c r="I188" s="32"/>
      <c r="J188" s="32"/>
      <c r="O188" s="18"/>
      <c r="P188" s="56"/>
      <c r="Q188" s="56"/>
      <c r="R188" s="56"/>
      <c r="S188" s="56"/>
      <c r="T188" s="56"/>
    </row>
    <row r="189" spans="1:20" x14ac:dyDescent="0.25">
      <c r="D189" s="196">
        <v>0.18</v>
      </c>
      <c r="E189" s="197" t="s">
        <v>52</v>
      </c>
      <c r="F189" s="198"/>
      <c r="G189" s="199"/>
      <c r="H189" s="32"/>
      <c r="I189" s="32"/>
      <c r="J189" s="32"/>
      <c r="O189" s="18"/>
      <c r="P189" s="56"/>
      <c r="Q189" s="56"/>
      <c r="R189" s="56"/>
      <c r="S189" s="56"/>
      <c r="T189" s="56"/>
    </row>
    <row r="190" spans="1:20" x14ac:dyDescent="0.25">
      <c r="G190" s="32"/>
      <c r="H190" s="32"/>
      <c r="I190" s="32"/>
      <c r="J190" s="32"/>
    </row>
    <row r="191" spans="1:20" x14ac:dyDescent="0.25">
      <c r="G191" s="32"/>
      <c r="H191" s="32"/>
      <c r="I191" s="32"/>
      <c r="J191" s="32"/>
    </row>
    <row r="192" spans="1:20" x14ac:dyDescent="0.25">
      <c r="G192" s="32"/>
      <c r="H192" s="32"/>
      <c r="I192" s="32"/>
      <c r="J192" s="32"/>
    </row>
    <row r="193" spans="7:10" x14ac:dyDescent="0.25">
      <c r="G193" s="32"/>
      <c r="H193" s="32"/>
      <c r="I193" s="32"/>
      <c r="J193" s="32"/>
    </row>
    <row r="194" spans="7:10" x14ac:dyDescent="0.25">
      <c r="G194" s="32"/>
      <c r="H194" s="32"/>
      <c r="I194" s="32"/>
      <c r="J194" s="32"/>
    </row>
    <row r="195" spans="7:10" x14ac:dyDescent="0.25">
      <c r="G195" s="32"/>
      <c r="H195" s="32"/>
      <c r="I195" s="32"/>
      <c r="J195" s="32"/>
    </row>
    <row r="196" spans="7:10" x14ac:dyDescent="0.25">
      <c r="G196" s="32"/>
      <c r="H196" s="32"/>
      <c r="I196" s="32"/>
      <c r="J196" s="32"/>
    </row>
    <row r="197" spans="7:10" x14ac:dyDescent="0.25">
      <c r="G197" s="32"/>
      <c r="H197" s="32"/>
      <c r="I197" s="32"/>
      <c r="J197" s="32"/>
    </row>
    <row r="198" spans="7:10" x14ac:dyDescent="0.25">
      <c r="G198" s="32"/>
      <c r="H198" s="32"/>
      <c r="I198" s="32"/>
      <c r="J198" s="32"/>
    </row>
    <row r="199" spans="7:10" x14ac:dyDescent="0.25">
      <c r="G199" s="32"/>
      <c r="H199" s="32"/>
      <c r="I199" s="32"/>
      <c r="J199" s="32"/>
    </row>
    <row r="200" spans="7:10" x14ac:dyDescent="0.25">
      <c r="G200" s="32"/>
      <c r="H200" s="32"/>
      <c r="I200" s="32"/>
      <c r="J200" s="32"/>
    </row>
    <row r="201" spans="7:10" x14ac:dyDescent="0.25">
      <c r="G201" s="32"/>
      <c r="H201" s="32"/>
      <c r="I201" s="32"/>
      <c r="J201" s="32"/>
    </row>
    <row r="202" spans="7:10" x14ac:dyDescent="0.25">
      <c r="G202" s="32"/>
      <c r="H202" s="32"/>
      <c r="I202" s="32"/>
      <c r="J202" s="32"/>
    </row>
    <row r="203" spans="7:10" x14ac:dyDescent="0.25">
      <c r="G203" s="32"/>
      <c r="H203" s="32"/>
      <c r="I203" s="32"/>
      <c r="J203" s="32"/>
    </row>
    <row r="204" spans="7:10" x14ac:dyDescent="0.25">
      <c r="G204" s="32"/>
      <c r="H204" s="32"/>
      <c r="I204" s="32"/>
      <c r="J204" s="32"/>
    </row>
    <row r="205" spans="7:10" x14ac:dyDescent="0.25">
      <c r="G205" s="32"/>
      <c r="H205" s="32"/>
      <c r="I205" s="32"/>
      <c r="J205" s="32"/>
    </row>
    <row r="206" spans="7:10" x14ac:dyDescent="0.25">
      <c r="G206" s="32"/>
      <c r="H206" s="32"/>
      <c r="I206" s="32"/>
      <c r="J206" s="32"/>
    </row>
    <row r="207" spans="7:10" x14ac:dyDescent="0.25">
      <c r="G207" s="32"/>
      <c r="H207" s="32"/>
      <c r="I207" s="32"/>
      <c r="J207" s="32"/>
    </row>
    <row r="208" spans="7:10" x14ac:dyDescent="0.25">
      <c r="G208" s="32"/>
      <c r="H208" s="32"/>
      <c r="I208" s="32"/>
      <c r="J208" s="32"/>
    </row>
    <row r="209" spans="7:10" x14ac:dyDescent="0.25">
      <c r="G209" s="32"/>
      <c r="H209" s="32"/>
      <c r="I209" s="32"/>
      <c r="J209" s="32"/>
    </row>
    <row r="210" spans="7:10" x14ac:dyDescent="0.25">
      <c r="G210" s="32"/>
      <c r="H210" s="32"/>
      <c r="I210" s="32"/>
      <c r="J210" s="32"/>
    </row>
    <row r="211" spans="7:10" x14ac:dyDescent="0.25">
      <c r="G211" s="32"/>
      <c r="H211" s="32"/>
      <c r="I211" s="32"/>
      <c r="J211" s="32"/>
    </row>
    <row r="212" spans="7:10" x14ac:dyDescent="0.25">
      <c r="G212" s="32"/>
      <c r="H212" s="32"/>
      <c r="I212" s="32"/>
      <c r="J212" s="32"/>
    </row>
    <row r="213" spans="7:10" x14ac:dyDescent="0.25">
      <c r="G213" s="32"/>
      <c r="H213" s="32"/>
      <c r="I213" s="32"/>
      <c r="J213" s="32"/>
    </row>
    <row r="214" spans="7:10" x14ac:dyDescent="0.25">
      <c r="G214" s="32"/>
      <c r="H214" s="32"/>
      <c r="I214" s="32"/>
      <c r="J214" s="32"/>
    </row>
    <row r="215" spans="7:10" x14ac:dyDescent="0.25">
      <c r="G215" s="32"/>
      <c r="H215" s="32"/>
      <c r="I215" s="32"/>
      <c r="J215" s="32"/>
    </row>
    <row r="216" spans="7:10" x14ac:dyDescent="0.25">
      <c r="G216" s="32"/>
      <c r="H216" s="32"/>
      <c r="I216" s="32"/>
      <c r="J216" s="32"/>
    </row>
    <row r="217" spans="7:10" x14ac:dyDescent="0.25">
      <c r="G217" s="32"/>
      <c r="H217" s="32"/>
      <c r="I217" s="32"/>
      <c r="J217" s="32"/>
    </row>
    <row r="218" spans="7:10" x14ac:dyDescent="0.25">
      <c r="G218" s="32"/>
      <c r="H218" s="32"/>
      <c r="I218" s="32"/>
      <c r="J218" s="32"/>
    </row>
    <row r="219" spans="7:10" x14ac:dyDescent="0.25">
      <c r="G219" s="32"/>
      <c r="H219" s="32"/>
      <c r="I219" s="32"/>
      <c r="J219" s="32"/>
    </row>
    <row r="220" spans="7:10" x14ac:dyDescent="0.25">
      <c r="G220" s="32"/>
      <c r="H220" s="32"/>
      <c r="I220" s="32"/>
      <c r="J220" s="32"/>
    </row>
    <row r="221" spans="7:10" x14ac:dyDescent="0.25">
      <c r="G221" s="32"/>
      <c r="H221" s="32"/>
      <c r="I221" s="32"/>
      <c r="J221" s="32"/>
    </row>
    <row r="222" spans="7:10" x14ac:dyDescent="0.25">
      <c r="G222" s="32"/>
      <c r="H222" s="32"/>
      <c r="I222" s="32"/>
      <c r="J222" s="32"/>
    </row>
    <row r="223" spans="7:10" x14ac:dyDescent="0.25">
      <c r="G223" s="32"/>
      <c r="H223" s="32"/>
      <c r="I223" s="32"/>
      <c r="J223" s="32"/>
    </row>
    <row r="224" spans="7:10" x14ac:dyDescent="0.25">
      <c r="G224" s="32"/>
      <c r="H224" s="32"/>
      <c r="I224" s="32"/>
      <c r="J224" s="32"/>
    </row>
    <row r="225" spans="7:10" x14ac:dyDescent="0.25">
      <c r="G225" s="32"/>
      <c r="H225" s="32"/>
      <c r="I225" s="32"/>
      <c r="J225" s="32"/>
    </row>
    <row r="226" spans="7:10" x14ac:dyDescent="0.25">
      <c r="G226" s="32"/>
      <c r="H226" s="32"/>
      <c r="I226" s="32"/>
      <c r="J226" s="32"/>
    </row>
    <row r="227" spans="7:10" x14ac:dyDescent="0.25">
      <c r="G227" s="32"/>
      <c r="H227" s="32"/>
      <c r="I227" s="32"/>
      <c r="J227" s="32"/>
    </row>
    <row r="228" spans="7:10" x14ac:dyDescent="0.25">
      <c r="G228" s="32"/>
      <c r="H228" s="32"/>
      <c r="I228" s="32"/>
      <c r="J228" s="32"/>
    </row>
    <row r="229" spans="7:10" x14ac:dyDescent="0.25">
      <c r="G229" s="32"/>
      <c r="H229" s="32"/>
      <c r="I229" s="32"/>
      <c r="J229" s="32"/>
    </row>
    <row r="230" spans="7:10" x14ac:dyDescent="0.25">
      <c r="G230" s="32"/>
      <c r="H230" s="32"/>
      <c r="I230" s="32"/>
      <c r="J230" s="32"/>
    </row>
    <row r="231" spans="7:10" x14ac:dyDescent="0.25">
      <c r="G231" s="32"/>
      <c r="H231" s="32"/>
      <c r="I231" s="32"/>
      <c r="J231" s="32"/>
    </row>
    <row r="232" spans="7:10" x14ac:dyDescent="0.25">
      <c r="G232" s="32"/>
      <c r="H232" s="32"/>
      <c r="I232" s="32"/>
      <c r="J232" s="32"/>
    </row>
    <row r="233" spans="7:10" x14ac:dyDescent="0.25">
      <c r="G233" s="32"/>
      <c r="H233" s="32"/>
      <c r="I233" s="32"/>
      <c r="J233" s="32"/>
    </row>
    <row r="234" spans="7:10" x14ac:dyDescent="0.25">
      <c r="G234" s="32"/>
      <c r="H234" s="32"/>
      <c r="I234" s="32"/>
      <c r="J234" s="32"/>
    </row>
    <row r="235" spans="7:10" x14ac:dyDescent="0.25">
      <c r="G235" s="32"/>
      <c r="H235" s="32"/>
      <c r="I235" s="32"/>
      <c r="J235" s="32"/>
    </row>
    <row r="236" spans="7:10" x14ac:dyDescent="0.25">
      <c r="G236" s="32"/>
      <c r="H236" s="32"/>
      <c r="I236" s="32"/>
      <c r="J236" s="32"/>
    </row>
    <row r="237" spans="7:10" x14ac:dyDescent="0.25">
      <c r="G237" s="32"/>
      <c r="H237" s="32"/>
      <c r="I237" s="32"/>
      <c r="J237" s="32"/>
    </row>
    <row r="238" spans="7:10" x14ac:dyDescent="0.25">
      <c r="G238" s="32"/>
      <c r="H238" s="32"/>
      <c r="I238" s="32"/>
      <c r="J238" s="32"/>
    </row>
    <row r="239" spans="7:10" x14ac:dyDescent="0.25">
      <c r="G239" s="32"/>
      <c r="H239" s="32"/>
      <c r="I239" s="32"/>
      <c r="J239" s="32"/>
    </row>
    <row r="240" spans="7:10" x14ac:dyDescent="0.25">
      <c r="G240" s="32"/>
      <c r="H240" s="32"/>
      <c r="I240" s="32"/>
      <c r="J240" s="32"/>
    </row>
    <row r="241" spans="7:10" x14ac:dyDescent="0.25">
      <c r="G241" s="32"/>
      <c r="H241" s="32"/>
      <c r="I241" s="32"/>
      <c r="J241" s="32"/>
    </row>
    <row r="242" spans="7:10" x14ac:dyDescent="0.25">
      <c r="G242" s="32"/>
      <c r="H242" s="32"/>
      <c r="I242" s="32"/>
      <c r="J242" s="32"/>
    </row>
    <row r="243" spans="7:10" x14ac:dyDescent="0.25">
      <c r="G243" s="32"/>
      <c r="H243" s="32"/>
      <c r="I243" s="32"/>
      <c r="J243" s="32"/>
    </row>
    <row r="244" spans="7:10" x14ac:dyDescent="0.25">
      <c r="G244" s="32"/>
      <c r="H244" s="32"/>
      <c r="I244" s="32"/>
      <c r="J244" s="32"/>
    </row>
    <row r="245" spans="7:10" x14ac:dyDescent="0.25">
      <c r="G245" s="32"/>
      <c r="H245" s="32"/>
      <c r="I245" s="32"/>
      <c r="J245" s="32"/>
    </row>
    <row r="246" spans="7:10" x14ac:dyDescent="0.25">
      <c r="G246" s="32"/>
      <c r="H246" s="32"/>
      <c r="I246" s="32"/>
      <c r="J246" s="32"/>
    </row>
    <row r="247" spans="7:10" x14ac:dyDescent="0.25">
      <c r="G247" s="32"/>
      <c r="H247" s="32"/>
      <c r="I247" s="32"/>
      <c r="J247" s="32"/>
    </row>
    <row r="248" spans="7:10" x14ac:dyDescent="0.25">
      <c r="G248" s="32"/>
      <c r="H248" s="32"/>
      <c r="I248" s="32"/>
      <c r="J248" s="32"/>
    </row>
    <row r="249" spans="7:10" x14ac:dyDescent="0.25">
      <c r="G249" s="32"/>
      <c r="H249" s="32"/>
      <c r="I249" s="32"/>
      <c r="J249" s="32"/>
    </row>
    <row r="250" spans="7:10" x14ac:dyDescent="0.25">
      <c r="G250" s="32"/>
      <c r="H250" s="32"/>
      <c r="I250" s="32"/>
      <c r="J250" s="32"/>
    </row>
    <row r="251" spans="7:10" x14ac:dyDescent="0.25">
      <c r="G251" s="32"/>
      <c r="H251" s="32"/>
      <c r="I251" s="32"/>
      <c r="J251" s="32"/>
    </row>
    <row r="252" spans="7:10" x14ac:dyDescent="0.25">
      <c r="G252" s="32"/>
      <c r="H252" s="32"/>
      <c r="I252" s="32"/>
      <c r="J252" s="32"/>
    </row>
    <row r="253" spans="7:10" x14ac:dyDescent="0.25">
      <c r="G253" s="32"/>
      <c r="H253" s="32"/>
      <c r="I253" s="32"/>
      <c r="J253" s="32"/>
    </row>
    <row r="254" spans="7:10" x14ac:dyDescent="0.25">
      <c r="G254" s="32"/>
      <c r="H254" s="32"/>
      <c r="I254" s="32"/>
      <c r="J254" s="32"/>
    </row>
    <row r="255" spans="7:10" x14ac:dyDescent="0.25">
      <c r="G255" s="32"/>
      <c r="H255" s="32"/>
      <c r="I255" s="32"/>
      <c r="J255" s="32"/>
    </row>
    <row r="256" spans="7:10" x14ac:dyDescent="0.25">
      <c r="G256" s="32"/>
      <c r="H256" s="32"/>
      <c r="I256" s="32"/>
      <c r="J256" s="32"/>
    </row>
    <row r="257" spans="7:10" x14ac:dyDescent="0.25">
      <c r="G257" s="32"/>
      <c r="H257" s="32"/>
      <c r="I257" s="32"/>
      <c r="J257" s="32"/>
    </row>
    <row r="258" spans="7:10" x14ac:dyDescent="0.25">
      <c r="G258" s="32"/>
      <c r="H258" s="32"/>
      <c r="I258" s="32"/>
      <c r="J258" s="32"/>
    </row>
    <row r="259" spans="7:10" x14ac:dyDescent="0.25">
      <c r="G259" s="32"/>
      <c r="H259" s="32"/>
      <c r="I259" s="32"/>
      <c r="J259" s="32"/>
    </row>
    <row r="260" spans="7:10" x14ac:dyDescent="0.25">
      <c r="G260" s="32"/>
      <c r="H260" s="32"/>
      <c r="I260" s="32"/>
      <c r="J260" s="32"/>
    </row>
    <row r="261" spans="7:10" x14ac:dyDescent="0.25">
      <c r="G261" s="32"/>
      <c r="H261" s="32"/>
      <c r="I261" s="32"/>
      <c r="J261" s="32"/>
    </row>
    <row r="262" spans="7:10" x14ac:dyDescent="0.25">
      <c r="G262" s="32"/>
      <c r="H262" s="32"/>
      <c r="I262" s="32"/>
      <c r="J262" s="32"/>
    </row>
    <row r="263" spans="7:10" x14ac:dyDescent="0.25">
      <c r="G263" s="32"/>
      <c r="H263" s="32"/>
      <c r="I263" s="32"/>
      <c r="J263" s="32"/>
    </row>
    <row r="264" spans="7:10" x14ac:dyDescent="0.25">
      <c r="G264" s="32"/>
      <c r="H264" s="32"/>
      <c r="I264" s="32"/>
      <c r="J264" s="32"/>
    </row>
    <row r="265" spans="7:10" x14ac:dyDescent="0.25">
      <c r="G265" s="32"/>
      <c r="H265" s="32"/>
      <c r="I265" s="32"/>
      <c r="J265" s="32"/>
    </row>
    <row r="266" spans="7:10" x14ac:dyDescent="0.25">
      <c r="G266" s="32"/>
      <c r="H266" s="32"/>
      <c r="I266" s="32"/>
      <c r="J266" s="32"/>
    </row>
    <row r="267" spans="7:10" x14ac:dyDescent="0.25">
      <c r="G267" s="32"/>
      <c r="H267" s="32"/>
      <c r="I267" s="32"/>
      <c r="J267" s="32"/>
    </row>
    <row r="268" spans="7:10" x14ac:dyDescent="0.25">
      <c r="G268" s="32"/>
      <c r="H268" s="32"/>
      <c r="I268" s="32"/>
      <c r="J268" s="32"/>
    </row>
    <row r="269" spans="7:10" x14ac:dyDescent="0.25">
      <c r="G269" s="32"/>
      <c r="H269" s="32"/>
      <c r="I269" s="32"/>
      <c r="J269" s="32"/>
    </row>
    <row r="270" spans="7:10" x14ac:dyDescent="0.25">
      <c r="G270" s="32"/>
      <c r="H270" s="32"/>
      <c r="I270" s="32"/>
      <c r="J270" s="32"/>
    </row>
    <row r="271" spans="7:10" x14ac:dyDescent="0.25">
      <c r="G271" s="32"/>
      <c r="H271" s="32"/>
      <c r="I271" s="32"/>
      <c r="J271" s="32"/>
    </row>
    <row r="272" spans="7:10" x14ac:dyDescent="0.25">
      <c r="G272" s="32"/>
      <c r="H272" s="32"/>
      <c r="I272" s="32"/>
      <c r="J272" s="32"/>
    </row>
    <row r="273" spans="7:10" x14ac:dyDescent="0.25">
      <c r="G273" s="32"/>
      <c r="H273" s="32"/>
      <c r="I273" s="32"/>
      <c r="J273" s="32"/>
    </row>
    <row r="274" spans="7:10" x14ac:dyDescent="0.25">
      <c r="G274" s="32"/>
      <c r="H274" s="32"/>
      <c r="I274" s="32"/>
      <c r="J274" s="32"/>
    </row>
    <row r="275" spans="7:10" x14ac:dyDescent="0.25">
      <c r="G275" s="32"/>
      <c r="H275" s="32"/>
      <c r="I275" s="32"/>
      <c r="J275" s="32"/>
    </row>
    <row r="276" spans="7:10" x14ac:dyDescent="0.25">
      <c r="G276" s="32"/>
      <c r="H276" s="32"/>
      <c r="I276" s="32"/>
      <c r="J276" s="32"/>
    </row>
    <row r="277" spans="7:10" x14ac:dyDescent="0.25">
      <c r="G277" s="32"/>
      <c r="H277" s="32"/>
      <c r="I277" s="32"/>
      <c r="J277" s="32"/>
    </row>
    <row r="278" spans="7:10" x14ac:dyDescent="0.25">
      <c r="G278" s="32"/>
      <c r="H278" s="32"/>
      <c r="I278" s="32"/>
      <c r="J278" s="32"/>
    </row>
    <row r="279" spans="7:10" x14ac:dyDescent="0.25">
      <c r="G279" s="32"/>
      <c r="H279" s="32"/>
      <c r="I279" s="32"/>
      <c r="J279" s="32"/>
    </row>
    <row r="280" spans="7:10" x14ac:dyDescent="0.25">
      <c r="G280" s="32"/>
      <c r="H280" s="32"/>
      <c r="I280" s="32"/>
      <c r="J280" s="32"/>
    </row>
    <row r="281" spans="7:10" x14ac:dyDescent="0.25">
      <c r="G281" s="32"/>
      <c r="H281" s="32"/>
      <c r="I281" s="32"/>
      <c r="J281" s="32"/>
    </row>
    <row r="282" spans="7:10" x14ac:dyDescent="0.25">
      <c r="G282" s="32"/>
      <c r="H282" s="32"/>
      <c r="I282" s="32"/>
      <c r="J282" s="32"/>
    </row>
    <row r="283" spans="7:10" x14ac:dyDescent="0.25">
      <c r="G283" s="32"/>
      <c r="H283" s="32"/>
      <c r="I283" s="32"/>
      <c r="J283" s="32"/>
    </row>
    <row r="284" spans="7:10" x14ac:dyDescent="0.25">
      <c r="G284" s="32"/>
      <c r="H284" s="32"/>
      <c r="I284" s="32"/>
      <c r="J284" s="32"/>
    </row>
    <row r="285" spans="7:10" x14ac:dyDescent="0.25">
      <c r="G285" s="32"/>
      <c r="H285" s="32"/>
      <c r="I285" s="32"/>
      <c r="J285" s="32"/>
    </row>
    <row r="286" spans="7:10" x14ac:dyDescent="0.25">
      <c r="G286" s="32"/>
      <c r="H286" s="32"/>
      <c r="I286" s="32"/>
      <c r="J286" s="32"/>
    </row>
    <row r="287" spans="7:10" x14ac:dyDescent="0.25">
      <c r="G287" s="32"/>
      <c r="H287" s="32"/>
      <c r="I287" s="32"/>
      <c r="J287" s="32"/>
    </row>
    <row r="288" spans="7:10" x14ac:dyDescent="0.25">
      <c r="G288" s="32"/>
      <c r="H288" s="32"/>
      <c r="I288" s="32"/>
      <c r="J288" s="32"/>
    </row>
    <row r="289" spans="7:10" x14ac:dyDescent="0.25">
      <c r="G289" s="32"/>
      <c r="H289" s="32"/>
      <c r="I289" s="32"/>
      <c r="J289" s="32"/>
    </row>
    <row r="290" spans="7:10" x14ac:dyDescent="0.25">
      <c r="G290" s="32"/>
      <c r="H290" s="32"/>
      <c r="I290" s="32"/>
      <c r="J290" s="32"/>
    </row>
    <row r="291" spans="7:10" x14ac:dyDescent="0.25">
      <c r="G291" s="32"/>
      <c r="H291" s="32"/>
      <c r="I291" s="32"/>
      <c r="J291" s="32"/>
    </row>
    <row r="292" spans="7:10" x14ac:dyDescent="0.25">
      <c r="G292" s="32"/>
      <c r="H292" s="32"/>
      <c r="I292" s="32"/>
      <c r="J292" s="32"/>
    </row>
    <row r="293" spans="7:10" x14ac:dyDescent="0.25">
      <c r="G293" s="32"/>
      <c r="H293" s="32"/>
      <c r="I293" s="32"/>
      <c r="J293" s="32"/>
    </row>
    <row r="294" spans="7:10" x14ac:dyDescent="0.25">
      <c r="G294" s="32"/>
      <c r="H294" s="32"/>
      <c r="I294" s="32"/>
      <c r="J294" s="32"/>
    </row>
    <row r="295" spans="7:10" x14ac:dyDescent="0.25">
      <c r="G295" s="32"/>
      <c r="H295" s="32"/>
      <c r="I295" s="32"/>
      <c r="J295" s="32"/>
    </row>
    <row r="296" spans="7:10" x14ac:dyDescent="0.25">
      <c r="G296" s="32"/>
      <c r="H296" s="32"/>
      <c r="I296" s="32"/>
      <c r="J296" s="32"/>
    </row>
    <row r="297" spans="7:10" x14ac:dyDescent="0.25">
      <c r="G297" s="32"/>
      <c r="H297" s="32"/>
      <c r="I297" s="32"/>
      <c r="J297" s="32"/>
    </row>
    <row r="298" spans="7:10" x14ac:dyDescent="0.25">
      <c r="G298" s="32"/>
      <c r="H298" s="32"/>
      <c r="I298" s="32"/>
      <c r="J298" s="32"/>
    </row>
    <row r="299" spans="7:10" x14ac:dyDescent="0.25">
      <c r="G299" s="32"/>
      <c r="H299" s="32"/>
      <c r="I299" s="32"/>
      <c r="J299" s="32"/>
    </row>
    <row r="300" spans="7:10" x14ac:dyDescent="0.25">
      <c r="G300" s="32"/>
      <c r="H300" s="32"/>
      <c r="I300" s="32"/>
      <c r="J300" s="32"/>
    </row>
    <row r="301" spans="7:10" x14ac:dyDescent="0.25">
      <c r="G301" s="32"/>
      <c r="H301" s="32"/>
      <c r="I301" s="32"/>
      <c r="J301" s="32"/>
    </row>
    <row r="302" spans="7:10" x14ac:dyDescent="0.25">
      <c r="G302" s="32"/>
      <c r="H302" s="32"/>
      <c r="I302" s="32"/>
      <c r="J302" s="32"/>
    </row>
    <row r="303" spans="7:10" x14ac:dyDescent="0.25">
      <c r="G303" s="32"/>
      <c r="H303" s="32"/>
      <c r="I303" s="32"/>
      <c r="J303" s="32"/>
    </row>
    <row r="304" spans="7:10" x14ac:dyDescent="0.25">
      <c r="G304" s="32"/>
      <c r="H304" s="32"/>
      <c r="I304" s="32"/>
      <c r="J304" s="32"/>
    </row>
    <row r="305" spans="7:10" x14ac:dyDescent="0.25">
      <c r="G305" s="32"/>
      <c r="H305" s="32"/>
      <c r="I305" s="32"/>
      <c r="J305" s="32"/>
    </row>
    <row r="306" spans="7:10" x14ac:dyDescent="0.25">
      <c r="G306" s="32"/>
      <c r="H306" s="32"/>
      <c r="I306" s="32"/>
      <c r="J306" s="32"/>
    </row>
    <row r="307" spans="7:10" x14ac:dyDescent="0.25">
      <c r="G307" s="32"/>
      <c r="H307" s="32"/>
      <c r="I307" s="32"/>
      <c r="J307" s="32"/>
    </row>
    <row r="308" spans="7:10" x14ac:dyDescent="0.25">
      <c r="G308" s="32"/>
      <c r="H308" s="32"/>
      <c r="I308" s="32"/>
      <c r="J308" s="32"/>
    </row>
    <row r="309" spans="7:10" x14ac:dyDescent="0.25">
      <c r="G309" s="32"/>
      <c r="H309" s="32"/>
      <c r="I309" s="32"/>
      <c r="J309" s="32"/>
    </row>
    <row r="310" spans="7:10" x14ac:dyDescent="0.25">
      <c r="G310" s="32"/>
      <c r="H310" s="32"/>
      <c r="I310" s="32"/>
      <c r="J310" s="32"/>
    </row>
    <row r="311" spans="7:10" x14ac:dyDescent="0.25">
      <c r="G311" s="32"/>
      <c r="H311" s="32"/>
      <c r="I311" s="32"/>
      <c r="J311" s="32"/>
    </row>
    <row r="312" spans="7:10" x14ac:dyDescent="0.25">
      <c r="G312" s="32"/>
      <c r="H312" s="32"/>
      <c r="I312" s="32"/>
      <c r="J312" s="32"/>
    </row>
    <row r="313" spans="7:10" x14ac:dyDescent="0.25">
      <c r="G313" s="32"/>
      <c r="H313" s="32"/>
      <c r="I313" s="32"/>
      <c r="J313" s="32"/>
    </row>
    <row r="314" spans="7:10" x14ac:dyDescent="0.25">
      <c r="G314" s="32"/>
      <c r="H314" s="32"/>
      <c r="I314" s="32"/>
      <c r="J314" s="32"/>
    </row>
    <row r="315" spans="7:10" x14ac:dyDescent="0.25">
      <c r="G315" s="32"/>
      <c r="H315" s="32"/>
      <c r="I315" s="32"/>
      <c r="J315" s="32"/>
    </row>
    <row r="316" spans="7:10" x14ac:dyDescent="0.25">
      <c r="G316" s="32"/>
      <c r="H316" s="32"/>
      <c r="I316" s="32"/>
      <c r="J316" s="32"/>
    </row>
    <row r="317" spans="7:10" x14ac:dyDescent="0.25">
      <c r="G317" s="32"/>
      <c r="H317" s="32"/>
      <c r="I317" s="32"/>
      <c r="J317" s="32"/>
    </row>
    <row r="318" spans="7:10" x14ac:dyDescent="0.25">
      <c r="G318" s="32"/>
      <c r="H318" s="32"/>
      <c r="I318" s="32"/>
      <c r="J318" s="32"/>
    </row>
    <row r="319" spans="7:10" x14ac:dyDescent="0.25">
      <c r="G319" s="32"/>
      <c r="H319" s="32"/>
      <c r="I319" s="32"/>
      <c r="J319" s="32"/>
    </row>
    <row r="320" spans="7:10" x14ac:dyDescent="0.25">
      <c r="G320" s="32"/>
      <c r="H320" s="32"/>
      <c r="I320" s="32"/>
      <c r="J320" s="32"/>
    </row>
    <row r="321" spans="7:10" x14ac:dyDescent="0.25">
      <c r="G321" s="32"/>
      <c r="H321" s="32"/>
      <c r="I321" s="32"/>
      <c r="J321" s="32"/>
    </row>
    <row r="322" spans="7:10" x14ac:dyDescent="0.25">
      <c r="G322" s="32"/>
      <c r="H322" s="32"/>
      <c r="I322" s="32"/>
      <c r="J322" s="32"/>
    </row>
    <row r="323" spans="7:10" x14ac:dyDescent="0.25">
      <c r="G323" s="32"/>
      <c r="H323" s="32"/>
      <c r="I323" s="32"/>
      <c r="J323" s="32"/>
    </row>
    <row r="324" spans="7:10" x14ac:dyDescent="0.25">
      <c r="G324" s="32"/>
      <c r="H324" s="32"/>
      <c r="I324" s="32"/>
      <c r="J324" s="32"/>
    </row>
    <row r="325" spans="7:10" x14ac:dyDescent="0.25">
      <c r="G325" s="32"/>
      <c r="H325" s="32"/>
      <c r="I325" s="32"/>
      <c r="J325" s="32"/>
    </row>
    <row r="326" spans="7:10" x14ac:dyDescent="0.25">
      <c r="G326" s="32"/>
      <c r="H326" s="32"/>
      <c r="I326" s="32"/>
      <c r="J326" s="32"/>
    </row>
    <row r="327" spans="7:10" x14ac:dyDescent="0.25">
      <c r="G327" s="32"/>
      <c r="H327" s="32"/>
      <c r="I327" s="32"/>
      <c r="J327" s="32"/>
    </row>
    <row r="328" spans="7:10" x14ac:dyDescent="0.25">
      <c r="G328" s="32"/>
      <c r="H328" s="32"/>
      <c r="I328" s="32"/>
      <c r="J328" s="32"/>
    </row>
    <row r="329" spans="7:10" x14ac:dyDescent="0.25">
      <c r="G329" s="32"/>
      <c r="H329" s="32"/>
      <c r="I329" s="32"/>
      <c r="J329" s="32"/>
    </row>
    <row r="330" spans="7:10" x14ac:dyDescent="0.25">
      <c r="G330" s="32"/>
      <c r="H330" s="32"/>
      <c r="I330" s="32"/>
      <c r="J330" s="32"/>
    </row>
    <row r="331" spans="7:10" x14ac:dyDescent="0.25">
      <c r="G331" s="32"/>
      <c r="H331" s="32"/>
      <c r="I331" s="32"/>
      <c r="J331" s="32"/>
    </row>
    <row r="332" spans="7:10" x14ac:dyDescent="0.25">
      <c r="G332" s="32"/>
      <c r="H332" s="32"/>
      <c r="I332" s="32"/>
      <c r="J332" s="32"/>
    </row>
    <row r="333" spans="7:10" x14ac:dyDescent="0.25">
      <c r="G333" s="32"/>
      <c r="H333" s="32"/>
      <c r="I333" s="32"/>
      <c r="J333" s="32"/>
    </row>
    <row r="334" spans="7:10" x14ac:dyDescent="0.25">
      <c r="G334" s="32"/>
      <c r="H334" s="32"/>
      <c r="I334" s="32"/>
      <c r="J334" s="32"/>
    </row>
    <row r="335" spans="7:10" x14ac:dyDescent="0.25">
      <c r="G335" s="32"/>
      <c r="H335" s="32"/>
      <c r="I335" s="32"/>
      <c r="J335" s="32"/>
    </row>
    <row r="336" spans="7:10" x14ac:dyDescent="0.25">
      <c r="G336" s="32"/>
      <c r="H336" s="32"/>
      <c r="I336" s="32"/>
      <c r="J336" s="32"/>
    </row>
    <row r="337" spans="7:10" x14ac:dyDescent="0.25">
      <c r="G337" s="32"/>
      <c r="H337" s="32"/>
      <c r="I337" s="32"/>
      <c r="J337" s="32"/>
    </row>
    <row r="338" spans="7:10" x14ac:dyDescent="0.25">
      <c r="G338" s="32"/>
      <c r="H338" s="32"/>
      <c r="I338" s="32"/>
      <c r="J338" s="32"/>
    </row>
    <row r="339" spans="7:10" x14ac:dyDescent="0.25">
      <c r="G339" s="32"/>
      <c r="H339" s="32"/>
      <c r="I339" s="32"/>
      <c r="J339" s="32"/>
    </row>
    <row r="340" spans="7:10" x14ac:dyDescent="0.25">
      <c r="G340" s="32"/>
      <c r="H340" s="32"/>
      <c r="I340" s="32"/>
      <c r="J340" s="32"/>
    </row>
    <row r="341" spans="7:10" x14ac:dyDescent="0.25">
      <c r="G341" s="32"/>
      <c r="H341" s="32"/>
      <c r="I341" s="32"/>
      <c r="J341" s="32"/>
    </row>
    <row r="342" spans="7:10" x14ac:dyDescent="0.25">
      <c r="G342" s="32"/>
      <c r="H342" s="32"/>
      <c r="I342" s="32"/>
      <c r="J342" s="32"/>
    </row>
    <row r="343" spans="7:10" x14ac:dyDescent="0.25">
      <c r="G343" s="32"/>
      <c r="H343" s="32"/>
      <c r="I343" s="32"/>
      <c r="J343" s="32"/>
    </row>
    <row r="344" spans="7:10" x14ac:dyDescent="0.25">
      <c r="G344" s="32"/>
      <c r="H344" s="32"/>
      <c r="I344" s="32"/>
      <c r="J344" s="32"/>
    </row>
    <row r="345" spans="7:10" x14ac:dyDescent="0.25">
      <c r="G345" s="32"/>
      <c r="H345" s="32"/>
      <c r="I345" s="32"/>
      <c r="J345" s="32"/>
    </row>
    <row r="346" spans="7:10" x14ac:dyDescent="0.25">
      <c r="G346" s="32"/>
      <c r="H346" s="32"/>
      <c r="I346" s="32"/>
      <c r="J346" s="32"/>
    </row>
    <row r="347" spans="7:10" x14ac:dyDescent="0.25">
      <c r="G347" s="32"/>
      <c r="H347" s="32"/>
      <c r="I347" s="32"/>
      <c r="J347" s="32"/>
    </row>
    <row r="348" spans="7:10" x14ac:dyDescent="0.25">
      <c r="G348" s="32"/>
      <c r="H348" s="32"/>
      <c r="I348" s="32"/>
      <c r="J348" s="32"/>
    </row>
    <row r="349" spans="7:10" x14ac:dyDescent="0.25">
      <c r="G349" s="32"/>
      <c r="H349" s="32"/>
      <c r="I349" s="32"/>
      <c r="J349" s="32"/>
    </row>
    <row r="350" spans="7:10" x14ac:dyDescent="0.25">
      <c r="G350" s="32"/>
      <c r="H350" s="32"/>
      <c r="I350" s="32"/>
      <c r="J350" s="32"/>
    </row>
    <row r="351" spans="7:10" x14ac:dyDescent="0.25">
      <c r="G351" s="32"/>
      <c r="H351" s="32"/>
      <c r="I351" s="32"/>
      <c r="J351" s="32"/>
    </row>
    <row r="352" spans="7:10" x14ac:dyDescent="0.25">
      <c r="G352" s="32"/>
      <c r="H352" s="32"/>
      <c r="I352" s="32"/>
      <c r="J352" s="32"/>
    </row>
    <row r="353" spans="7:10" x14ac:dyDescent="0.25">
      <c r="G353" s="32"/>
      <c r="H353" s="32"/>
      <c r="I353" s="32"/>
      <c r="J353" s="32"/>
    </row>
    <row r="354" spans="7:10" x14ac:dyDescent="0.25">
      <c r="G354" s="32"/>
      <c r="H354" s="32"/>
      <c r="I354" s="32"/>
      <c r="J354" s="32"/>
    </row>
    <row r="355" spans="7:10" x14ac:dyDescent="0.25">
      <c r="G355" s="32"/>
      <c r="H355" s="32"/>
      <c r="I355" s="32"/>
      <c r="J355" s="32"/>
    </row>
    <row r="356" spans="7:10" x14ac:dyDescent="0.25">
      <c r="G356" s="32"/>
      <c r="H356" s="32"/>
      <c r="I356" s="32"/>
      <c r="J356" s="32"/>
    </row>
    <row r="357" spans="7:10" x14ac:dyDescent="0.25">
      <c r="G357" s="32"/>
      <c r="H357" s="32"/>
      <c r="I357" s="32"/>
      <c r="J357" s="32"/>
    </row>
    <row r="358" spans="7:10" x14ac:dyDescent="0.25">
      <c r="G358" s="32"/>
      <c r="H358" s="32"/>
      <c r="I358" s="32"/>
      <c r="J358" s="32"/>
    </row>
    <row r="359" spans="7:10" x14ac:dyDescent="0.25">
      <c r="G359" s="32"/>
      <c r="H359" s="32"/>
      <c r="I359" s="32"/>
      <c r="J359" s="32"/>
    </row>
    <row r="360" spans="7:10" x14ac:dyDescent="0.25">
      <c r="G360" s="32"/>
      <c r="H360" s="32"/>
      <c r="I360" s="32"/>
      <c r="J360" s="32"/>
    </row>
    <row r="361" spans="7:10" x14ac:dyDescent="0.25">
      <c r="G361" s="32"/>
      <c r="H361" s="32"/>
      <c r="I361" s="32"/>
      <c r="J361" s="32"/>
    </row>
    <row r="362" spans="7:10" x14ac:dyDescent="0.25">
      <c r="G362" s="32"/>
      <c r="H362" s="32"/>
      <c r="I362" s="32"/>
      <c r="J362" s="32"/>
    </row>
    <row r="363" spans="7:10" x14ac:dyDescent="0.25">
      <c r="G363" s="32"/>
      <c r="H363" s="32"/>
      <c r="I363" s="32"/>
      <c r="J363" s="32"/>
    </row>
    <row r="364" spans="7:10" x14ac:dyDescent="0.25">
      <c r="G364" s="32"/>
      <c r="H364" s="32"/>
      <c r="I364" s="32"/>
      <c r="J364" s="32"/>
    </row>
    <row r="365" spans="7:10" x14ac:dyDescent="0.25">
      <c r="G365" s="32"/>
      <c r="H365" s="32"/>
      <c r="I365" s="32"/>
      <c r="J365" s="32"/>
    </row>
    <row r="366" spans="7:10" x14ac:dyDescent="0.25">
      <c r="G366" s="32"/>
      <c r="H366" s="32"/>
      <c r="I366" s="32"/>
      <c r="J366" s="32"/>
    </row>
    <row r="367" spans="7:10" x14ac:dyDescent="0.25">
      <c r="G367" s="32"/>
      <c r="H367" s="32"/>
      <c r="I367" s="32"/>
      <c r="J367" s="32"/>
    </row>
    <row r="368" spans="7:10" x14ac:dyDescent="0.25">
      <c r="G368" s="32"/>
      <c r="H368" s="32"/>
      <c r="I368" s="32"/>
      <c r="J368" s="32"/>
    </row>
    <row r="369" spans="7:10" x14ac:dyDescent="0.25">
      <c r="G369" s="32"/>
      <c r="H369" s="32"/>
      <c r="I369" s="32"/>
      <c r="J369" s="32"/>
    </row>
    <row r="370" spans="7:10" x14ac:dyDescent="0.25">
      <c r="G370" s="32"/>
      <c r="H370" s="32"/>
      <c r="I370" s="32"/>
      <c r="J370" s="32"/>
    </row>
    <row r="371" spans="7:10" x14ac:dyDescent="0.25">
      <c r="G371" s="32"/>
      <c r="H371" s="32"/>
      <c r="I371" s="32"/>
      <c r="J371" s="32"/>
    </row>
    <row r="372" spans="7:10" x14ac:dyDescent="0.25">
      <c r="G372" s="32"/>
      <c r="H372" s="32"/>
      <c r="I372" s="32"/>
      <c r="J372" s="32"/>
    </row>
    <row r="373" spans="7:10" x14ac:dyDescent="0.25">
      <c r="G373" s="32"/>
      <c r="H373" s="32"/>
      <c r="I373" s="32"/>
      <c r="J373" s="32"/>
    </row>
    <row r="374" spans="7:10" x14ac:dyDescent="0.25">
      <c r="G374" s="32"/>
      <c r="H374" s="32"/>
      <c r="I374" s="32"/>
      <c r="J374" s="32"/>
    </row>
    <row r="375" spans="7:10" x14ac:dyDescent="0.25">
      <c r="G375" s="32"/>
      <c r="H375" s="32"/>
      <c r="I375" s="32"/>
      <c r="J375" s="32"/>
    </row>
    <row r="376" spans="7:10" x14ac:dyDescent="0.25">
      <c r="G376" s="32"/>
      <c r="H376" s="32"/>
      <c r="I376" s="32"/>
      <c r="J376" s="32"/>
    </row>
    <row r="377" spans="7:10" x14ac:dyDescent="0.25">
      <c r="G377" s="32"/>
      <c r="H377" s="32"/>
      <c r="I377" s="32"/>
      <c r="J377" s="32"/>
    </row>
    <row r="378" spans="7:10" x14ac:dyDescent="0.25">
      <c r="G378" s="32"/>
      <c r="H378" s="32"/>
      <c r="I378" s="32"/>
      <c r="J378" s="32"/>
    </row>
    <row r="379" spans="7:10" x14ac:dyDescent="0.25">
      <c r="G379" s="32"/>
      <c r="H379" s="32"/>
      <c r="I379" s="32"/>
      <c r="J379" s="32"/>
    </row>
    <row r="380" spans="7:10" x14ac:dyDescent="0.25">
      <c r="G380" s="32"/>
      <c r="H380" s="32"/>
      <c r="I380" s="32"/>
      <c r="J380" s="32"/>
    </row>
    <row r="381" spans="7:10" x14ac:dyDescent="0.25">
      <c r="G381" s="32"/>
      <c r="H381" s="32"/>
      <c r="I381" s="32"/>
      <c r="J381" s="32"/>
    </row>
    <row r="382" spans="7:10" x14ac:dyDescent="0.25">
      <c r="G382" s="32"/>
      <c r="H382" s="32"/>
      <c r="I382" s="32"/>
      <c r="J382" s="32"/>
    </row>
    <row r="383" spans="7:10" x14ac:dyDescent="0.25">
      <c r="G383" s="32"/>
      <c r="H383" s="32"/>
      <c r="I383" s="32"/>
      <c r="J383" s="32"/>
    </row>
    <row r="384" spans="7:10" x14ac:dyDescent="0.25">
      <c r="G384" s="32"/>
      <c r="H384" s="32"/>
      <c r="I384" s="32"/>
      <c r="J384" s="32"/>
    </row>
    <row r="385" spans="7:10" x14ac:dyDescent="0.25">
      <c r="G385" s="32"/>
      <c r="H385" s="32"/>
      <c r="I385" s="32"/>
      <c r="J385" s="32"/>
    </row>
    <row r="386" spans="7:10" x14ac:dyDescent="0.25">
      <c r="G386" s="32"/>
      <c r="H386" s="32"/>
      <c r="I386" s="32"/>
      <c r="J386" s="32"/>
    </row>
    <row r="387" spans="7:10" x14ac:dyDescent="0.25">
      <c r="G387" s="32"/>
      <c r="H387" s="32"/>
      <c r="I387" s="32"/>
      <c r="J387" s="32"/>
    </row>
    <row r="388" spans="7:10" x14ac:dyDescent="0.25">
      <c r="G388" s="32"/>
      <c r="H388" s="32"/>
      <c r="I388" s="32"/>
      <c r="J388" s="32"/>
    </row>
    <row r="389" spans="7:10" x14ac:dyDescent="0.25">
      <c r="G389" s="32"/>
      <c r="H389" s="32"/>
      <c r="I389" s="32"/>
      <c r="J389" s="32"/>
    </row>
    <row r="390" spans="7:10" x14ac:dyDescent="0.25">
      <c r="G390" s="32"/>
      <c r="H390" s="32"/>
      <c r="I390" s="32"/>
      <c r="J390" s="32"/>
    </row>
    <row r="391" spans="7:10" x14ac:dyDescent="0.25">
      <c r="G391" s="32"/>
      <c r="H391" s="32"/>
      <c r="I391" s="32"/>
      <c r="J391" s="32"/>
    </row>
    <row r="392" spans="7:10" x14ac:dyDescent="0.25">
      <c r="G392" s="32"/>
      <c r="H392" s="32"/>
      <c r="I392" s="32"/>
      <c r="J392" s="32"/>
    </row>
    <row r="393" spans="7:10" x14ac:dyDescent="0.25">
      <c r="G393" s="32"/>
      <c r="H393" s="32"/>
      <c r="I393" s="32"/>
      <c r="J393" s="32"/>
    </row>
    <row r="394" spans="7:10" x14ac:dyDescent="0.25">
      <c r="G394" s="32"/>
      <c r="H394" s="32"/>
      <c r="I394" s="32"/>
      <c r="J394" s="32"/>
    </row>
    <row r="395" spans="7:10" x14ac:dyDescent="0.25">
      <c r="G395" s="32"/>
      <c r="H395" s="32"/>
      <c r="I395" s="32"/>
      <c r="J395" s="32"/>
    </row>
    <row r="396" spans="7:10" x14ac:dyDescent="0.25">
      <c r="G396" s="32"/>
      <c r="H396" s="32"/>
      <c r="I396" s="32"/>
      <c r="J396" s="32"/>
    </row>
    <row r="397" spans="7:10" x14ac:dyDescent="0.25">
      <c r="G397" s="32"/>
      <c r="H397" s="32"/>
      <c r="I397" s="32"/>
      <c r="J397" s="32"/>
    </row>
    <row r="398" spans="7:10" x14ac:dyDescent="0.25">
      <c r="G398" s="32"/>
      <c r="H398" s="32"/>
      <c r="I398" s="32"/>
      <c r="J398" s="32"/>
    </row>
    <row r="399" spans="7:10" x14ac:dyDescent="0.25">
      <c r="G399" s="32"/>
      <c r="H399" s="32"/>
      <c r="I399" s="32"/>
      <c r="J399" s="32"/>
    </row>
    <row r="400" spans="7:10" x14ac:dyDescent="0.25">
      <c r="G400" s="32"/>
      <c r="H400" s="32"/>
      <c r="I400" s="32"/>
      <c r="J400" s="32"/>
    </row>
    <row r="401" spans="7:10" x14ac:dyDescent="0.25">
      <c r="G401" s="32"/>
      <c r="H401" s="32"/>
      <c r="I401" s="32"/>
      <c r="J401" s="32"/>
    </row>
    <row r="402" spans="7:10" x14ac:dyDescent="0.25">
      <c r="G402" s="32"/>
      <c r="H402" s="32"/>
      <c r="I402" s="32"/>
      <c r="J402" s="32"/>
    </row>
    <row r="403" spans="7:10" x14ac:dyDescent="0.25">
      <c r="G403" s="32"/>
      <c r="H403" s="32"/>
      <c r="I403" s="32"/>
      <c r="J403" s="32"/>
    </row>
    <row r="404" spans="7:10" x14ac:dyDescent="0.25">
      <c r="G404" s="32"/>
      <c r="H404" s="32"/>
      <c r="I404" s="32"/>
      <c r="J404" s="32"/>
    </row>
    <row r="405" spans="7:10" x14ac:dyDescent="0.25">
      <c r="G405" s="32"/>
      <c r="H405" s="32"/>
      <c r="I405" s="32"/>
      <c r="J405" s="32"/>
    </row>
    <row r="406" spans="7:10" x14ac:dyDescent="0.25">
      <c r="G406" s="32"/>
      <c r="H406" s="32"/>
      <c r="I406" s="32"/>
      <c r="J406" s="32"/>
    </row>
    <row r="407" spans="7:10" x14ac:dyDescent="0.25">
      <c r="G407" s="32"/>
      <c r="H407" s="32"/>
      <c r="I407" s="32"/>
      <c r="J407" s="32"/>
    </row>
    <row r="408" spans="7:10" x14ac:dyDescent="0.25">
      <c r="G408" s="32"/>
      <c r="H408" s="32"/>
      <c r="I408" s="32"/>
      <c r="J408" s="32"/>
    </row>
    <row r="409" spans="7:10" x14ac:dyDescent="0.25">
      <c r="G409" s="32"/>
      <c r="H409" s="32"/>
      <c r="I409" s="32"/>
      <c r="J409" s="32"/>
    </row>
    <row r="410" spans="7:10" x14ac:dyDescent="0.25">
      <c r="G410" s="32"/>
      <c r="H410" s="32"/>
      <c r="I410" s="32"/>
      <c r="J410" s="32"/>
    </row>
    <row r="411" spans="7:10" x14ac:dyDescent="0.25">
      <c r="G411" s="32"/>
      <c r="H411" s="32"/>
      <c r="I411" s="32"/>
      <c r="J411" s="32"/>
    </row>
    <row r="412" spans="7:10" x14ac:dyDescent="0.25">
      <c r="G412" s="32"/>
      <c r="H412" s="32"/>
      <c r="I412" s="32"/>
      <c r="J412" s="32"/>
    </row>
    <row r="413" spans="7:10" x14ac:dyDescent="0.25">
      <c r="G413" s="32"/>
      <c r="H413" s="32"/>
      <c r="I413" s="32"/>
      <c r="J413" s="32"/>
    </row>
    <row r="414" spans="7:10" x14ac:dyDescent="0.25">
      <c r="G414" s="32"/>
      <c r="H414" s="32"/>
      <c r="I414" s="32"/>
      <c r="J414" s="32"/>
    </row>
    <row r="415" spans="7:10" x14ac:dyDescent="0.25">
      <c r="G415" s="32"/>
      <c r="H415" s="32"/>
      <c r="I415" s="32"/>
      <c r="J415" s="32"/>
    </row>
    <row r="416" spans="7:10" x14ac:dyDescent="0.25">
      <c r="G416" s="32"/>
      <c r="H416" s="32"/>
      <c r="I416" s="32"/>
      <c r="J416" s="32"/>
    </row>
    <row r="417" spans="7:10" x14ac:dyDescent="0.25">
      <c r="G417" s="32"/>
      <c r="H417" s="32"/>
      <c r="I417" s="32"/>
      <c r="J417" s="32"/>
    </row>
    <row r="418" spans="7:10" x14ac:dyDescent="0.25">
      <c r="G418" s="32"/>
      <c r="H418" s="32"/>
      <c r="I418" s="32"/>
      <c r="J418" s="32"/>
    </row>
    <row r="419" spans="7:10" x14ac:dyDescent="0.25">
      <c r="G419" s="32"/>
      <c r="H419" s="32"/>
      <c r="I419" s="32"/>
      <c r="J419" s="32"/>
    </row>
    <row r="420" spans="7:10" x14ac:dyDescent="0.25">
      <c r="G420" s="32"/>
      <c r="H420" s="32"/>
      <c r="I420" s="32"/>
      <c r="J420" s="32"/>
    </row>
    <row r="421" spans="7:10" x14ac:dyDescent="0.25">
      <c r="G421" s="32"/>
      <c r="H421" s="32"/>
      <c r="I421" s="32"/>
      <c r="J421" s="32"/>
    </row>
    <row r="422" spans="7:10" x14ac:dyDescent="0.25">
      <c r="G422" s="32"/>
      <c r="H422" s="32"/>
      <c r="I422" s="32"/>
      <c r="J422" s="32"/>
    </row>
    <row r="423" spans="7:10" x14ac:dyDescent="0.25">
      <c r="G423" s="32"/>
      <c r="H423" s="32"/>
      <c r="I423" s="32"/>
      <c r="J423" s="32"/>
    </row>
    <row r="424" spans="7:10" x14ac:dyDescent="0.25">
      <c r="G424" s="32"/>
      <c r="H424" s="32"/>
      <c r="I424" s="32"/>
      <c r="J424" s="32"/>
    </row>
    <row r="425" spans="7:10" x14ac:dyDescent="0.25">
      <c r="G425" s="32"/>
      <c r="H425" s="32"/>
      <c r="I425" s="32"/>
      <c r="J425" s="32"/>
    </row>
    <row r="426" spans="7:10" x14ac:dyDescent="0.25">
      <c r="G426" s="32"/>
      <c r="H426" s="32"/>
      <c r="I426" s="32"/>
      <c r="J426" s="32"/>
    </row>
    <row r="427" spans="7:10" x14ac:dyDescent="0.25">
      <c r="G427" s="32"/>
      <c r="H427" s="32"/>
      <c r="I427" s="32"/>
      <c r="J427" s="32"/>
    </row>
  </sheetData>
  <mergeCells count="31">
    <mergeCell ref="B182:D182"/>
    <mergeCell ref="J138:L138"/>
    <mergeCell ref="N138:O138"/>
    <mergeCell ref="D139:D140"/>
    <mergeCell ref="N139:N140"/>
    <mergeCell ref="O139:O140"/>
    <mergeCell ref="B123:D123"/>
    <mergeCell ref="B128:J128"/>
    <mergeCell ref="B129:J129"/>
    <mergeCell ref="D132:J132"/>
    <mergeCell ref="F138:H138"/>
    <mergeCell ref="D80:D81"/>
    <mergeCell ref="N80:N81"/>
    <mergeCell ref="O80:O81"/>
    <mergeCell ref="F79:H79"/>
    <mergeCell ref="J79:L79"/>
    <mergeCell ref="N79:O79"/>
    <mergeCell ref="B64:D64"/>
    <mergeCell ref="B69:J69"/>
    <mergeCell ref="B70:J70"/>
    <mergeCell ref="D73:J73"/>
    <mergeCell ref="J20:L20"/>
    <mergeCell ref="N20:O20"/>
    <mergeCell ref="D21:D22"/>
    <mergeCell ref="N21:N22"/>
    <mergeCell ref="O21:O22"/>
    <mergeCell ref="A3:H3"/>
    <mergeCell ref="B10:J10"/>
    <mergeCell ref="B11:J11"/>
    <mergeCell ref="D14:J14"/>
    <mergeCell ref="F20:H20"/>
  </mergeCells>
  <conditionalFormatting sqref="G190:J427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87:J189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87:G189">
    <cfRule type="cellIs" dxfId="49" priority="1" operator="lessThan">
      <formula>0</formula>
    </cfRule>
    <cfRule type="cellIs" dxfId="48" priority="2" operator="greaterThan">
      <formula>0</formula>
    </cfRule>
  </conditionalFormatting>
  <dataValidations disablePrompts="1" count="5">
    <dataValidation type="list" allowBlank="1" showInputMessage="1" showErrorMessage="1" sqref="D23 D82 D25 D27 D84 D86 D141 D143 D145 D29:D31 D88:D90 D147:D149" xr:uid="{ABA1E2EA-9BB9-4CDB-915B-B84DF7C89A5A}">
      <formula1>"per 30 days, per kWh, per kW, per kVA"</formula1>
    </dataValidation>
    <dataValidation type="list" allowBlank="1" showInputMessage="1" showErrorMessage="1" sqref="D16 D75 D134" xr:uid="{CEB909CE-3AF5-40A1-A4F7-A0F6FC281681}">
      <formula1>"TOU, non-TOU"</formula1>
    </dataValidation>
    <dataValidation type="list" allowBlank="1" showInputMessage="1" showErrorMessage="1" prompt="Select Charge Unit - per 30 days, per kWh, per kW, per kVA." sqref="D46:D47 D49:D59 D105:D106 D108:D118 D24 D26 D28 D83 D85 D87 D164:D165 D167:D177 D32:D35 D142 D144 D146 D150:D153 D91:D94 D37:D44 D96:D103 D155:D162" xr:uid="{C46692F6-CD3A-4537-99D8-5703EF910ECC}">
      <formula1>"per 30 days, per kWh, per kW, per kVA"</formula1>
    </dataValidation>
    <dataValidation type="list" allowBlank="1" showInputMessage="1" showErrorMessage="1" prompt="Select Charge Unit - monthly, per kWh, per kW" sqref="D60 D65 D119 D124 D178 D183" xr:uid="{17C286A9-1A35-414A-8812-CCBA74863F9A}">
      <formula1>"Monthly, per kWh, per kW"</formula1>
    </dataValidation>
    <dataValidation type="list" allowBlank="1" showInputMessage="1" showErrorMessage="1" sqref="E65 E124 E183 E46:E47 E49:E60 E105:E106 E108:E119 E164:E165 E167:E178 E141:E153 E23:E35 E82:E94 E37:E44 E96:E103 E155:E162" xr:uid="{FCDA1E1E-E966-4450-983C-B70FD9A1DD94}">
      <formula1>#REF!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9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2" manualBreakCount="2">
    <brk id="68" min="1" max="16" man="1"/>
    <brk id="127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752475</xdr:colOff>
                    <xdr:row>75</xdr:row>
                    <xdr:rowOff>104775</xdr:rowOff>
                  </from>
                  <to>
                    <xdr:col>18</xdr:col>
                    <xdr:colOff>47625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75</xdr:row>
                    <xdr:rowOff>180975</xdr:rowOff>
                  </from>
                  <to>
                    <xdr:col>10</xdr:col>
                    <xdr:colOff>561975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600075</xdr:colOff>
                    <xdr:row>134</xdr:row>
                    <xdr:rowOff>152400</xdr:rowOff>
                  </from>
                  <to>
                    <xdr:col>10</xdr:col>
                    <xdr:colOff>638175</xdr:colOff>
                    <xdr:row>135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180975</xdr:rowOff>
                  </from>
                  <to>
                    <xdr:col>10</xdr:col>
                    <xdr:colOff>504825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600075</xdr:colOff>
                    <xdr:row>134</xdr:row>
                    <xdr:rowOff>28575</xdr:rowOff>
                  </from>
                  <to>
                    <xdr:col>16</xdr:col>
                    <xdr:colOff>638175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523875</xdr:colOff>
                    <xdr:row>17</xdr:row>
                    <xdr:rowOff>28575</xdr:rowOff>
                  </from>
                  <to>
                    <xdr:col>15</xdr:col>
                    <xdr:colOff>228600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818E-6ACB-45A0-AB4F-E84D1DE4ADCC}">
  <sheetPr>
    <pageSetUpPr fitToPage="1"/>
  </sheetPr>
  <dimension ref="A1:X233"/>
  <sheetViews>
    <sheetView topLeftCell="A10" zoomScale="90" zoomScaleNormal="90" workbookViewId="0">
      <selection activeCell="B13" sqref="B13"/>
    </sheetView>
  </sheetViews>
  <sheetFormatPr defaultColWidth="9.42578125" defaultRowHeight="15" x14ac:dyDescent="0.25"/>
  <cols>
    <col min="1" max="1" width="1.5703125" style="204" customWidth="1"/>
    <col min="2" max="2" width="125.42578125" style="204" bestFit="1" customWidth="1"/>
    <col min="3" max="3" width="1.5703125" style="204" customWidth="1"/>
    <col min="4" max="4" width="12.5703125" style="213" customWidth="1"/>
    <col min="5" max="5" width="1.5703125" style="204" customWidth="1"/>
    <col min="6" max="6" width="1.42578125" style="204" customWidth="1"/>
    <col min="7" max="9" width="13.140625" style="204" customWidth="1"/>
    <col min="10" max="10" width="1.140625" style="204" customWidth="1"/>
    <col min="11" max="13" width="13.140625" style="204" customWidth="1"/>
    <col min="14" max="14" width="1" style="204" customWidth="1"/>
    <col min="15" max="23" width="13.140625" style="204" customWidth="1"/>
    <col min="24" max="24" width="0.5703125" style="204" customWidth="1"/>
    <col min="25" max="25" width="1.42578125" style="204" customWidth="1"/>
    <col min="26" max="16384" width="9.42578125" style="204"/>
  </cols>
  <sheetData>
    <row r="1" spans="1:23" ht="21.75" x14ac:dyDescent="0.25">
      <c r="A1" s="201"/>
      <c r="B1" s="202"/>
      <c r="C1" s="202"/>
      <c r="D1" s="203"/>
      <c r="E1" s="202"/>
      <c r="F1" s="202"/>
      <c r="G1" s="202"/>
      <c r="H1" s="202"/>
      <c r="I1" s="201"/>
      <c r="J1" s="201"/>
      <c r="M1" s="205"/>
      <c r="N1" s="205">
        <v>1</v>
      </c>
      <c r="O1" s="205">
        <v>2</v>
      </c>
      <c r="P1" s="205"/>
      <c r="Q1" s="205"/>
      <c r="R1" s="205"/>
    </row>
    <row r="2" spans="1:23" ht="18" x14ac:dyDescent="0.25">
      <c r="A2" s="206"/>
      <c r="B2" s="206"/>
      <c r="C2" s="206"/>
      <c r="D2" s="207"/>
      <c r="E2" s="206"/>
      <c r="F2" s="206"/>
      <c r="G2" s="206"/>
      <c r="H2" s="206"/>
      <c r="I2" s="201"/>
      <c r="J2" s="201"/>
      <c r="M2" s="205"/>
      <c r="N2" s="7"/>
      <c r="O2" s="7"/>
      <c r="P2" s="7"/>
      <c r="Q2" s="7"/>
      <c r="R2" s="7"/>
      <c r="S2" s="7"/>
      <c r="T2" s="7"/>
      <c r="U2" s="7"/>
    </row>
    <row r="3" spans="1:23" ht="18" x14ac:dyDescent="0.25">
      <c r="A3" s="453"/>
      <c r="B3" s="453"/>
      <c r="C3" s="453"/>
      <c r="D3" s="453"/>
      <c r="E3" s="453"/>
      <c r="F3" s="453"/>
      <c r="G3" s="453"/>
      <c r="H3" s="453"/>
      <c r="I3" s="201"/>
      <c r="J3" s="201"/>
      <c r="N3" s="7"/>
      <c r="O3" s="7"/>
      <c r="P3" s="7"/>
      <c r="Q3" s="7"/>
      <c r="R3" s="7"/>
      <c r="S3" s="7"/>
      <c r="T3" s="7"/>
      <c r="U3" s="7"/>
    </row>
    <row r="4" spans="1:23" ht="18" x14ac:dyDescent="0.25">
      <c r="A4" s="206"/>
      <c r="B4" s="206"/>
      <c r="C4" s="206"/>
      <c r="D4" s="207"/>
      <c r="E4" s="206"/>
      <c r="F4" s="208"/>
      <c r="G4" s="208"/>
      <c r="H4" s="208"/>
      <c r="I4" s="201"/>
      <c r="J4" s="201"/>
      <c r="N4" s="7"/>
      <c r="O4" s="7"/>
      <c r="P4" s="7"/>
      <c r="Q4" s="7"/>
      <c r="R4" s="7"/>
      <c r="S4" s="7"/>
      <c r="T4" s="7"/>
      <c r="U4" s="7"/>
    </row>
    <row r="5" spans="1:23" ht="15.75" x14ac:dyDescent="0.25">
      <c r="A5" s="201"/>
      <c r="B5" s="201"/>
      <c r="C5" s="209"/>
      <c r="D5" s="210"/>
      <c r="E5" s="209"/>
      <c r="F5" s="201"/>
      <c r="G5" s="201"/>
      <c r="H5" s="201"/>
      <c r="I5" s="201"/>
      <c r="J5" s="201"/>
      <c r="N5" s="7"/>
      <c r="O5" s="7"/>
      <c r="P5" s="7"/>
      <c r="Q5" s="7"/>
      <c r="R5" s="7"/>
      <c r="S5" s="7"/>
      <c r="T5" s="7"/>
      <c r="U5" s="7"/>
    </row>
    <row r="6" spans="1:23" x14ac:dyDescent="0.25">
      <c r="A6" s="201"/>
      <c r="B6" s="201"/>
      <c r="C6" s="201"/>
      <c r="D6" s="211"/>
      <c r="E6" s="201"/>
      <c r="F6" s="201"/>
      <c r="G6" s="201"/>
      <c r="H6" s="201"/>
      <c r="I6" s="201"/>
      <c r="J6" s="201"/>
      <c r="N6" s="7"/>
      <c r="O6" s="7"/>
      <c r="P6" s="7"/>
      <c r="Q6" s="7"/>
      <c r="R6" s="7"/>
      <c r="S6" s="7"/>
      <c r="T6" s="7"/>
      <c r="U6" s="7"/>
    </row>
    <row r="7" spans="1:23" x14ac:dyDescent="0.25">
      <c r="A7" s="201"/>
      <c r="B7" s="201"/>
      <c r="C7" s="201"/>
      <c r="D7" s="211"/>
      <c r="E7" s="201"/>
      <c r="F7" s="201"/>
      <c r="G7" s="201"/>
      <c r="H7" s="201"/>
      <c r="I7" s="201"/>
      <c r="J7" s="201"/>
      <c r="N7" s="7"/>
      <c r="O7" s="7"/>
      <c r="P7" s="7"/>
      <c r="Q7" s="7"/>
      <c r="R7" s="7"/>
      <c r="S7" s="7"/>
      <c r="T7" s="7"/>
      <c r="U7" s="7"/>
    </row>
    <row r="8" spans="1:23" x14ac:dyDescent="0.25">
      <c r="A8" s="212"/>
      <c r="B8" s="201"/>
      <c r="C8" s="201"/>
      <c r="D8" s="211"/>
      <c r="E8" s="201"/>
      <c r="F8" s="201"/>
      <c r="G8" s="201"/>
      <c r="H8" s="201"/>
      <c r="I8" s="201"/>
      <c r="J8" s="201"/>
      <c r="N8" s="7"/>
      <c r="O8" s="7"/>
      <c r="P8" s="7"/>
      <c r="Q8" s="7"/>
      <c r="R8" s="7"/>
      <c r="S8" s="7"/>
      <c r="T8" s="7"/>
      <c r="U8" s="7"/>
    </row>
    <row r="9" spans="1:23" x14ac:dyDescent="0.25">
      <c r="N9" s="7"/>
      <c r="O9" s="7"/>
      <c r="P9" s="7"/>
      <c r="Q9" s="7"/>
      <c r="R9" s="7"/>
      <c r="S9" s="7"/>
      <c r="T9" s="7"/>
      <c r="U9" s="7"/>
    </row>
    <row r="10" spans="1:23" ht="18" x14ac:dyDescent="0.25">
      <c r="B10" s="454" t="s">
        <v>0</v>
      </c>
      <c r="C10" s="454"/>
      <c r="D10" s="454"/>
      <c r="E10" s="454"/>
      <c r="F10" s="454"/>
      <c r="G10" s="454"/>
      <c r="H10" s="454"/>
      <c r="I10" s="454"/>
      <c r="J10" s="454"/>
      <c r="N10" s="7"/>
      <c r="O10" s="7"/>
      <c r="P10" s="7"/>
      <c r="Q10" s="7"/>
      <c r="R10" s="7"/>
      <c r="S10" s="7"/>
      <c r="T10" s="7"/>
      <c r="U10" s="7"/>
    </row>
    <row r="11" spans="1:23" ht="18" x14ac:dyDescent="0.25">
      <c r="B11" s="454" t="s">
        <v>1</v>
      </c>
      <c r="C11" s="454"/>
      <c r="D11" s="454"/>
      <c r="E11" s="454"/>
      <c r="F11" s="454"/>
      <c r="G11" s="454"/>
      <c r="H11" s="454"/>
      <c r="I11" s="454"/>
      <c r="J11" s="454"/>
      <c r="N11" s="7">
        <v>2</v>
      </c>
      <c r="S11" s="7"/>
      <c r="T11" s="7"/>
      <c r="U11" s="7"/>
    </row>
    <row r="12" spans="1:23" x14ac:dyDescent="0.25">
      <c r="N12" s="7"/>
      <c r="S12" s="7"/>
      <c r="T12" s="7"/>
      <c r="U12" s="7"/>
    </row>
    <row r="13" spans="1:23" x14ac:dyDescent="0.25">
      <c r="S13" s="18"/>
      <c r="T13" s="18"/>
    </row>
    <row r="14" spans="1:23" ht="15.75" x14ac:dyDescent="0.25">
      <c r="B14" s="214" t="s">
        <v>2</v>
      </c>
      <c r="D14" s="455" t="s">
        <v>64</v>
      </c>
      <c r="E14" s="455"/>
      <c r="F14" s="455"/>
      <c r="G14" s="455"/>
      <c r="H14" s="455"/>
      <c r="I14" s="455"/>
      <c r="J14" s="455"/>
      <c r="K14" s="455"/>
      <c r="L14" s="455"/>
      <c r="M14" s="455"/>
      <c r="S14" s="18"/>
      <c r="T14" s="18"/>
    </row>
    <row r="15" spans="1:23" ht="15.75" x14ac:dyDescent="0.25">
      <c r="B15" s="215"/>
      <c r="D15" s="216"/>
      <c r="E15" s="216"/>
      <c r="F15" s="216"/>
      <c r="G15" s="216"/>
      <c r="H15" s="216"/>
      <c r="I15" s="216"/>
      <c r="J15" s="216"/>
      <c r="M15" s="216"/>
      <c r="T15" s="216"/>
    </row>
    <row r="16" spans="1:23" ht="15.75" x14ac:dyDescent="0.25">
      <c r="B16" s="214" t="s">
        <v>4</v>
      </c>
      <c r="D16" s="217" t="s">
        <v>5</v>
      </c>
      <c r="E16" s="216"/>
      <c r="F16" s="216"/>
      <c r="H16" s="216"/>
      <c r="I16" s="218"/>
      <c r="J16" s="216"/>
      <c r="K16" s="219"/>
      <c r="M16" s="218"/>
      <c r="O16" s="21"/>
      <c r="P16" s="220"/>
      <c r="R16" s="219"/>
      <c r="T16" s="218"/>
      <c r="V16" s="21"/>
      <c r="W16" s="220"/>
    </row>
    <row r="17" spans="2:18" ht="15.75" x14ac:dyDescent="0.25">
      <c r="B17" s="215"/>
      <c r="D17" s="216"/>
      <c r="E17" s="216"/>
      <c r="F17" s="216"/>
      <c r="G17" s="216"/>
      <c r="H17" s="216"/>
      <c r="I17" s="216"/>
      <c r="J17" s="216"/>
    </row>
    <row r="18" spans="2:18" x14ac:dyDescent="0.25">
      <c r="B18" s="221"/>
      <c r="D18" s="222" t="s">
        <v>6</v>
      </c>
      <c r="E18" s="223"/>
      <c r="G18" s="224">
        <v>300</v>
      </c>
      <c r="H18" s="223" t="s">
        <v>7</v>
      </c>
    </row>
    <row r="19" spans="2:18" x14ac:dyDescent="0.25">
      <c r="B19" s="221"/>
      <c r="I19" s="225"/>
    </row>
    <row r="20" spans="2:18" s="18" customFormat="1" x14ac:dyDescent="0.25">
      <c r="B20" s="35"/>
      <c r="D20" s="40"/>
      <c r="E20" s="37"/>
      <c r="G20" s="456" t="s">
        <v>8</v>
      </c>
      <c r="H20" s="457"/>
      <c r="I20" s="458"/>
      <c r="K20" s="456" t="s">
        <v>10</v>
      </c>
      <c r="L20" s="457"/>
      <c r="M20" s="458"/>
      <c r="O20" s="456" t="s">
        <v>9</v>
      </c>
      <c r="P20" s="458"/>
    </row>
    <row r="21" spans="2:18" ht="15" customHeight="1" x14ac:dyDescent="0.25">
      <c r="B21" s="226"/>
      <c r="D21" s="459" t="s">
        <v>11</v>
      </c>
      <c r="E21" s="222"/>
      <c r="G21" s="229" t="s">
        <v>12</v>
      </c>
      <c r="H21" s="227" t="s">
        <v>13</v>
      </c>
      <c r="I21" s="228" t="s">
        <v>14</v>
      </c>
      <c r="K21" s="229" t="s">
        <v>12</v>
      </c>
      <c r="L21" s="227" t="s">
        <v>13</v>
      </c>
      <c r="M21" s="228" t="s">
        <v>14</v>
      </c>
      <c r="O21" s="461" t="s">
        <v>15</v>
      </c>
      <c r="P21" s="463" t="s">
        <v>16</v>
      </c>
    </row>
    <row r="22" spans="2:18" x14ac:dyDescent="0.25">
      <c r="B22" s="226"/>
      <c r="D22" s="460"/>
      <c r="E22" s="222"/>
      <c r="G22" s="231" t="s">
        <v>17</v>
      </c>
      <c r="H22" s="230"/>
      <c r="I22" s="230" t="s">
        <v>17</v>
      </c>
      <c r="K22" s="231" t="s">
        <v>17</v>
      </c>
      <c r="L22" s="230"/>
      <c r="M22" s="230" t="s">
        <v>17</v>
      </c>
      <c r="O22" s="462"/>
      <c r="P22" s="464"/>
    </row>
    <row r="23" spans="2:18" s="18" customFormat="1" x14ac:dyDescent="0.25">
      <c r="B23" s="46" t="s">
        <v>18</v>
      </c>
      <c r="C23" s="47"/>
      <c r="D23" s="48" t="s">
        <v>19</v>
      </c>
      <c r="E23" s="47"/>
      <c r="F23" s="19"/>
      <c r="G23" s="49">
        <v>33.39</v>
      </c>
      <c r="H23" s="50">
        <v>1</v>
      </c>
      <c r="I23" s="51">
        <f t="shared" ref="I23:I32" si="0">H23*G23</f>
        <v>33.39</v>
      </c>
      <c r="J23" s="52"/>
      <c r="K23" s="49">
        <v>35.53</v>
      </c>
      <c r="L23" s="50">
        <v>1</v>
      </c>
      <c r="M23" s="51">
        <f t="shared" ref="M23:M32" si="1">L23*K23</f>
        <v>35.53</v>
      </c>
      <c r="N23" s="52"/>
      <c r="O23" s="53">
        <f t="shared" ref="O23:O56" si="2">M23-I23</f>
        <v>2.1400000000000006</v>
      </c>
      <c r="P23" s="54">
        <f t="shared" ref="P23:P56" si="3">IF(OR(I23=0,M23=0),"",(O23/I23))</f>
        <v>6.4091045223120716E-2</v>
      </c>
      <c r="Q23" s="52"/>
      <c r="R23" s="55"/>
    </row>
    <row r="24" spans="2:18" x14ac:dyDescent="0.25">
      <c r="B24" s="232" t="s">
        <v>22</v>
      </c>
      <c r="C24" s="233"/>
      <c r="D24" s="234" t="s">
        <v>19</v>
      </c>
      <c r="E24" s="233"/>
      <c r="F24" s="25"/>
      <c r="G24" s="235">
        <v>0</v>
      </c>
      <c r="H24" s="236">
        <v>1</v>
      </c>
      <c r="I24" s="237">
        <f t="shared" si="0"/>
        <v>0</v>
      </c>
      <c r="J24" s="25"/>
      <c r="K24" s="235">
        <v>0</v>
      </c>
      <c r="L24" s="236">
        <v>1</v>
      </c>
      <c r="M24" s="237">
        <f t="shared" si="1"/>
        <v>0</v>
      </c>
      <c r="N24" s="25"/>
      <c r="O24" s="238">
        <f t="shared" si="2"/>
        <v>0</v>
      </c>
      <c r="P24" s="239" t="str">
        <f t="shared" si="3"/>
        <v/>
      </c>
    </row>
    <row r="25" spans="2:18" x14ac:dyDescent="0.25">
      <c r="B25" s="232" t="s">
        <v>23</v>
      </c>
      <c r="C25" s="233"/>
      <c r="D25" s="234" t="s">
        <v>19</v>
      </c>
      <c r="E25" s="233"/>
      <c r="F25" s="25"/>
      <c r="G25" s="235">
        <v>0</v>
      </c>
      <c r="H25" s="240">
        <v>1</v>
      </c>
      <c r="I25" s="237">
        <f t="shared" si="0"/>
        <v>0</v>
      </c>
      <c r="J25" s="25"/>
      <c r="K25" s="235">
        <v>0</v>
      </c>
      <c r="L25" s="240">
        <v>1</v>
      </c>
      <c r="M25" s="237">
        <f t="shared" si="1"/>
        <v>0</v>
      </c>
      <c r="N25" s="25"/>
      <c r="O25" s="238">
        <f t="shared" si="2"/>
        <v>0</v>
      </c>
      <c r="P25" s="239" t="str">
        <f t="shared" si="3"/>
        <v/>
      </c>
    </row>
    <row r="26" spans="2:18" x14ac:dyDescent="0.25">
      <c r="B26" s="232" t="s">
        <v>24</v>
      </c>
      <c r="C26" s="233"/>
      <c r="D26" s="234" t="s">
        <v>19</v>
      </c>
      <c r="E26" s="233"/>
      <c r="F26" s="25"/>
      <c r="G26" s="235">
        <v>-0.01</v>
      </c>
      <c r="H26" s="240">
        <v>1</v>
      </c>
      <c r="I26" s="237">
        <f t="shared" si="0"/>
        <v>-0.01</v>
      </c>
      <c r="J26" s="25"/>
      <c r="K26" s="235">
        <v>-0.01</v>
      </c>
      <c r="L26" s="240">
        <v>1</v>
      </c>
      <c r="M26" s="237">
        <f t="shared" si="1"/>
        <v>-0.01</v>
      </c>
      <c r="N26" s="25"/>
      <c r="O26" s="238">
        <f t="shared" si="2"/>
        <v>0</v>
      </c>
      <c r="P26" s="239">
        <f t="shared" si="3"/>
        <v>0</v>
      </c>
    </row>
    <row r="27" spans="2:18" x14ac:dyDescent="0.25">
      <c r="B27" s="232" t="s">
        <v>65</v>
      </c>
      <c r="C27" s="233"/>
      <c r="D27" s="234" t="s">
        <v>19</v>
      </c>
      <c r="E27" s="233"/>
      <c r="F27" s="25"/>
      <c r="G27" s="235">
        <v>0</v>
      </c>
      <c r="H27" s="236">
        <v>1</v>
      </c>
      <c r="I27" s="237">
        <f t="shared" si="0"/>
        <v>0</v>
      </c>
      <c r="J27" s="25"/>
      <c r="K27" s="235">
        <v>-1.45</v>
      </c>
      <c r="L27" s="236">
        <v>1</v>
      </c>
      <c r="M27" s="237">
        <f t="shared" si="1"/>
        <v>-1.45</v>
      </c>
      <c r="N27" s="25"/>
      <c r="O27" s="238">
        <f t="shared" si="2"/>
        <v>-1.45</v>
      </c>
      <c r="P27" s="239" t="str">
        <f t="shared" si="3"/>
        <v/>
      </c>
    </row>
    <row r="28" spans="2:18" x14ac:dyDescent="0.25">
      <c r="B28" s="232" t="s">
        <v>26</v>
      </c>
      <c r="C28" s="233"/>
      <c r="D28" s="234" t="s">
        <v>19</v>
      </c>
      <c r="E28" s="233"/>
      <c r="F28" s="25"/>
      <c r="G28" s="235">
        <v>0</v>
      </c>
      <c r="H28" s="236">
        <v>1</v>
      </c>
      <c r="I28" s="237">
        <f t="shared" si="0"/>
        <v>0</v>
      </c>
      <c r="J28" s="25"/>
      <c r="K28" s="235">
        <v>-0.21</v>
      </c>
      <c r="L28" s="236">
        <v>1</v>
      </c>
      <c r="M28" s="237">
        <f t="shared" si="1"/>
        <v>-0.21</v>
      </c>
      <c r="N28" s="25"/>
      <c r="O28" s="238">
        <f t="shared" si="2"/>
        <v>-0.21</v>
      </c>
      <c r="P28" s="239" t="str">
        <f t="shared" si="3"/>
        <v/>
      </c>
    </row>
    <row r="29" spans="2:18" x14ac:dyDescent="0.25">
      <c r="B29" s="232" t="s">
        <v>27</v>
      </c>
      <c r="C29" s="233"/>
      <c r="D29" s="234" t="s">
        <v>19</v>
      </c>
      <c r="E29" s="233"/>
      <c r="F29" s="25"/>
      <c r="G29" s="235">
        <v>-1.21</v>
      </c>
      <c r="H29" s="236">
        <v>1</v>
      </c>
      <c r="I29" s="237">
        <f t="shared" si="0"/>
        <v>-1.21</v>
      </c>
      <c r="J29" s="25"/>
      <c r="K29" s="235">
        <v>0</v>
      </c>
      <c r="L29" s="236">
        <v>1</v>
      </c>
      <c r="M29" s="237">
        <f t="shared" si="1"/>
        <v>0</v>
      </c>
      <c r="N29" s="25"/>
      <c r="O29" s="238">
        <f t="shared" si="2"/>
        <v>1.21</v>
      </c>
      <c r="P29" s="239" t="str">
        <f t="shared" si="3"/>
        <v/>
      </c>
    </row>
    <row r="30" spans="2:18" x14ac:dyDescent="0.25">
      <c r="B30" s="232" t="s">
        <v>29</v>
      </c>
      <c r="C30" s="233"/>
      <c r="D30" s="234" t="s">
        <v>19</v>
      </c>
      <c r="E30" s="233"/>
      <c r="F30" s="25"/>
      <c r="G30" s="235">
        <v>0</v>
      </c>
      <c r="H30" s="236">
        <v>1</v>
      </c>
      <c r="I30" s="237">
        <f t="shared" si="0"/>
        <v>0</v>
      </c>
      <c r="J30" s="25"/>
      <c r="K30" s="235">
        <v>0</v>
      </c>
      <c r="L30" s="236">
        <v>1</v>
      </c>
      <c r="M30" s="237">
        <f t="shared" si="1"/>
        <v>0</v>
      </c>
      <c r="N30" s="25"/>
      <c r="O30" s="238">
        <f t="shared" si="2"/>
        <v>0</v>
      </c>
      <c r="P30" s="239" t="str">
        <f t="shared" si="3"/>
        <v/>
      </c>
    </row>
    <row r="31" spans="2:18" x14ac:dyDescent="0.25">
      <c r="B31" s="232" t="s">
        <v>30</v>
      </c>
      <c r="C31" s="233"/>
      <c r="D31" s="234" t="s">
        <v>31</v>
      </c>
      <c r="E31" s="233"/>
      <c r="F31" s="25"/>
      <c r="G31" s="241">
        <v>0</v>
      </c>
      <c r="H31" s="242">
        <f>+$G$18</f>
        <v>300</v>
      </c>
      <c r="I31" s="243">
        <f t="shared" si="0"/>
        <v>0</v>
      </c>
      <c r="J31" s="25"/>
      <c r="K31" s="241">
        <v>0</v>
      </c>
      <c r="L31" s="242">
        <f>+$G$18</f>
        <v>300</v>
      </c>
      <c r="M31" s="243">
        <f t="shared" si="1"/>
        <v>0</v>
      </c>
      <c r="N31" s="25"/>
      <c r="O31" s="238">
        <f t="shared" si="2"/>
        <v>0</v>
      </c>
      <c r="P31" s="239" t="str">
        <f t="shared" si="3"/>
        <v/>
      </c>
    </row>
    <row r="32" spans="2:18" s="18" customFormat="1" x14ac:dyDescent="0.25">
      <c r="B32" s="62" t="s">
        <v>32</v>
      </c>
      <c r="C32" s="47"/>
      <c r="D32" s="48" t="s">
        <v>31</v>
      </c>
      <c r="E32" s="47"/>
      <c r="F32" s="19"/>
      <c r="G32" s="60">
        <v>0</v>
      </c>
      <c r="H32" s="61">
        <f>+$G$18</f>
        <v>300</v>
      </c>
      <c r="I32" s="51">
        <f t="shared" si="0"/>
        <v>0</v>
      </c>
      <c r="J32" s="52"/>
      <c r="K32" s="60">
        <v>0</v>
      </c>
      <c r="L32" s="61">
        <f>+$G$18</f>
        <v>300</v>
      </c>
      <c r="M32" s="51">
        <f t="shared" si="1"/>
        <v>0</v>
      </c>
      <c r="N32" s="52"/>
      <c r="O32" s="53">
        <f t="shared" si="2"/>
        <v>0</v>
      </c>
      <c r="P32" s="54" t="str">
        <f t="shared" si="3"/>
        <v/>
      </c>
      <c r="Q32" s="52"/>
      <c r="R32" s="55"/>
    </row>
    <row r="33" spans="2:18" s="244" customFormat="1" x14ac:dyDescent="0.25">
      <c r="B33" s="138" t="s">
        <v>33</v>
      </c>
      <c r="C33" s="245"/>
      <c r="D33" s="246"/>
      <c r="E33" s="245"/>
      <c r="F33" s="247"/>
      <c r="G33" s="248"/>
      <c r="H33" s="249"/>
      <c r="I33" s="250">
        <f>SUM(I23:I32)</f>
        <v>32.17</v>
      </c>
      <c r="J33" s="247"/>
      <c r="K33" s="248"/>
      <c r="L33" s="249"/>
      <c r="M33" s="250">
        <f>SUM(M23:M32)</f>
        <v>33.86</v>
      </c>
      <c r="N33" s="247"/>
      <c r="O33" s="251">
        <f t="shared" si="2"/>
        <v>1.6899999999999977</v>
      </c>
      <c r="P33" s="252">
        <f t="shared" si="3"/>
        <v>5.2533416226297716E-2</v>
      </c>
    </row>
    <row r="34" spans="2:18" x14ac:dyDescent="0.25">
      <c r="B34" s="57" t="s">
        <v>34</v>
      </c>
      <c r="C34" s="25"/>
      <c r="D34" s="234" t="s">
        <v>31</v>
      </c>
      <c r="E34" s="25"/>
      <c r="F34" s="25"/>
      <c r="G34" s="241">
        <v>9.2899999999999996E-2</v>
      </c>
      <c r="H34" s="253">
        <f>$G$18*(1+G64)-$G$18</f>
        <v>8.8500000000000227</v>
      </c>
      <c r="I34" s="243">
        <f>H34*G34</f>
        <v>0.82216500000000203</v>
      </c>
      <c r="J34" s="25"/>
      <c r="K34" s="241">
        <v>9.2899999999999996E-2</v>
      </c>
      <c r="L34" s="253">
        <f>$G$18*(1+K64)-$G$18</f>
        <v>8.8500000000000227</v>
      </c>
      <c r="M34" s="243">
        <f>L34*K34</f>
        <v>0.82216500000000203</v>
      </c>
      <c r="N34" s="25"/>
      <c r="O34" s="238">
        <f t="shared" si="2"/>
        <v>0</v>
      </c>
      <c r="P34" s="239">
        <f t="shared" si="3"/>
        <v>0</v>
      </c>
    </row>
    <row r="35" spans="2:18" s="18" customFormat="1" x14ac:dyDescent="0.25">
      <c r="B35" s="62" t="s">
        <v>35</v>
      </c>
      <c r="C35" s="47"/>
      <c r="D35" s="48" t="s">
        <v>31</v>
      </c>
      <c r="E35" s="47"/>
      <c r="F35" s="19"/>
      <c r="G35" s="74">
        <v>0</v>
      </c>
      <c r="H35" s="61">
        <f t="shared" ref="H35:H38" si="4">+$G$18</f>
        <v>300</v>
      </c>
      <c r="I35" s="243">
        <f t="shared" ref="I35:I40" si="5">H35*G35</f>
        <v>0</v>
      </c>
      <c r="J35" s="52"/>
      <c r="K35" s="74">
        <v>3.0300000000000001E-3</v>
      </c>
      <c r="L35" s="61">
        <f t="shared" ref="L35:L38" si="6">+$G$18</f>
        <v>300</v>
      </c>
      <c r="M35" s="59">
        <f>L35*K35</f>
        <v>0.90900000000000003</v>
      </c>
      <c r="N35" s="52"/>
      <c r="O35" s="53">
        <f t="shared" si="2"/>
        <v>0.90900000000000003</v>
      </c>
      <c r="P35" s="239" t="str">
        <f t="shared" si="3"/>
        <v/>
      </c>
      <c r="Q35" s="52"/>
      <c r="R35" s="55"/>
    </row>
    <row r="36" spans="2:18" s="18" customFormat="1" x14ac:dyDescent="0.25">
      <c r="B36" s="62" t="s">
        <v>36</v>
      </c>
      <c r="C36" s="47"/>
      <c r="D36" s="48" t="s">
        <v>31</v>
      </c>
      <c r="E36" s="47"/>
      <c r="F36" s="19"/>
      <c r="G36" s="74"/>
      <c r="H36" s="61">
        <f t="shared" si="4"/>
        <v>300</v>
      </c>
      <c r="I36" s="243">
        <f t="shared" si="5"/>
        <v>0</v>
      </c>
      <c r="J36" s="52"/>
      <c r="K36" s="74"/>
      <c r="L36" s="61">
        <f t="shared" si="6"/>
        <v>300</v>
      </c>
      <c r="M36" s="59">
        <f t="shared" ref="M36" si="7">L36*K36</f>
        <v>0</v>
      </c>
      <c r="N36" s="52"/>
      <c r="O36" s="53">
        <f t="shared" si="2"/>
        <v>0</v>
      </c>
      <c r="P36" s="239" t="str">
        <f t="shared" si="3"/>
        <v/>
      </c>
      <c r="Q36" s="52"/>
      <c r="R36" s="55"/>
    </row>
    <row r="37" spans="2:18" s="18" customFormat="1" ht="30" x14ac:dyDescent="0.25">
      <c r="B37" s="62" t="s">
        <v>37</v>
      </c>
      <c r="C37" s="47"/>
      <c r="D37" s="48" t="s">
        <v>31</v>
      </c>
      <c r="E37" s="47"/>
      <c r="F37" s="19"/>
      <c r="G37" s="74">
        <v>0</v>
      </c>
      <c r="H37" s="61">
        <f t="shared" si="4"/>
        <v>300</v>
      </c>
      <c r="I37" s="243">
        <f t="shared" si="5"/>
        <v>0</v>
      </c>
      <c r="J37" s="52"/>
      <c r="K37" s="74">
        <v>-1.4999999999999999E-4</v>
      </c>
      <c r="L37" s="61">
        <f t="shared" si="6"/>
        <v>300</v>
      </c>
      <c r="M37" s="59">
        <f>L37*K37</f>
        <v>-4.4999999999999998E-2</v>
      </c>
      <c r="N37" s="52"/>
      <c r="O37" s="53">
        <f t="shared" si="2"/>
        <v>-4.4999999999999998E-2</v>
      </c>
      <c r="P37" s="239" t="str">
        <f t="shared" si="3"/>
        <v/>
      </c>
      <c r="Q37" s="52"/>
      <c r="R37" s="55"/>
    </row>
    <row r="38" spans="2:18" s="18" customFormat="1" ht="30" x14ac:dyDescent="0.25">
      <c r="B38" s="62" t="s">
        <v>38</v>
      </c>
      <c r="C38" s="47"/>
      <c r="D38" s="48" t="s">
        <v>31</v>
      </c>
      <c r="E38" s="47"/>
      <c r="F38" s="19"/>
      <c r="G38" s="74"/>
      <c r="H38" s="61">
        <f t="shared" si="4"/>
        <v>300</v>
      </c>
      <c r="I38" s="243">
        <f t="shared" si="5"/>
        <v>0</v>
      </c>
      <c r="J38" s="52"/>
      <c r="K38" s="74"/>
      <c r="L38" s="61">
        <f t="shared" si="6"/>
        <v>300</v>
      </c>
      <c r="M38" s="59">
        <f t="shared" ref="M38:M40" si="8">L38*K38</f>
        <v>0</v>
      </c>
      <c r="N38" s="52"/>
      <c r="O38" s="53">
        <f t="shared" si="2"/>
        <v>0</v>
      </c>
      <c r="P38" s="239" t="str">
        <f t="shared" si="3"/>
        <v/>
      </c>
      <c r="Q38" s="52"/>
      <c r="R38" s="55"/>
    </row>
    <row r="39" spans="2:18" s="18" customFormat="1" ht="30" x14ac:dyDescent="0.25">
      <c r="B39" s="62" t="s">
        <v>39</v>
      </c>
      <c r="C39" s="47"/>
      <c r="D39" s="48" t="s">
        <v>31</v>
      </c>
      <c r="E39" s="47"/>
      <c r="F39" s="19"/>
      <c r="G39" s="74">
        <v>0</v>
      </c>
      <c r="H39" s="75"/>
      <c r="I39" s="243">
        <f t="shared" si="5"/>
        <v>0</v>
      </c>
      <c r="J39" s="52"/>
      <c r="K39" s="74">
        <v>-2.5100000000000001E-3</v>
      </c>
      <c r="L39" s="75"/>
      <c r="M39" s="59">
        <f t="shared" si="8"/>
        <v>0</v>
      </c>
      <c r="N39" s="52"/>
      <c r="O39" s="53">
        <f t="shared" si="2"/>
        <v>0</v>
      </c>
      <c r="P39" s="239" t="str">
        <f t="shared" si="3"/>
        <v/>
      </c>
      <c r="Q39" s="52"/>
      <c r="R39" s="55"/>
    </row>
    <row r="40" spans="2:18" s="18" customFormat="1" ht="30" x14ac:dyDescent="0.25">
      <c r="B40" s="62" t="s">
        <v>40</v>
      </c>
      <c r="C40" s="47"/>
      <c r="D40" s="48" t="s">
        <v>31</v>
      </c>
      <c r="E40" s="47"/>
      <c r="F40" s="19"/>
      <c r="G40" s="74"/>
      <c r="H40" s="75"/>
      <c r="I40" s="243">
        <f t="shared" si="5"/>
        <v>0</v>
      </c>
      <c r="J40" s="52"/>
      <c r="K40" s="74"/>
      <c r="L40" s="75"/>
      <c r="M40" s="59">
        <f t="shared" si="8"/>
        <v>0</v>
      </c>
      <c r="N40" s="52"/>
      <c r="O40" s="53">
        <f t="shared" si="2"/>
        <v>0</v>
      </c>
      <c r="P40" s="239" t="str">
        <f t="shared" si="3"/>
        <v/>
      </c>
      <c r="Q40" s="52"/>
      <c r="R40" s="55"/>
    </row>
    <row r="41" spans="2:18" x14ac:dyDescent="0.25">
      <c r="B41" s="232" t="s">
        <v>41</v>
      </c>
      <c r="C41" s="233"/>
      <c r="D41" s="234" t="s">
        <v>19</v>
      </c>
      <c r="E41" s="233"/>
      <c r="F41" s="25"/>
      <c r="G41" s="254">
        <v>0.42</v>
      </c>
      <c r="H41" s="240">
        <v>1</v>
      </c>
      <c r="I41" s="237">
        <f>H41*G41</f>
        <v>0.42</v>
      </c>
      <c r="J41" s="25"/>
      <c r="K41" s="254">
        <v>0.41</v>
      </c>
      <c r="L41" s="240">
        <v>1</v>
      </c>
      <c r="M41" s="237">
        <f>L41*K41</f>
        <v>0.41</v>
      </c>
      <c r="N41" s="25"/>
      <c r="O41" s="238">
        <f t="shared" si="2"/>
        <v>-1.0000000000000009E-2</v>
      </c>
      <c r="P41" s="239">
        <f t="shared" si="3"/>
        <v>-2.3809523809523832E-2</v>
      </c>
    </row>
    <row r="42" spans="2:18" s="244" customFormat="1" x14ac:dyDescent="0.25">
      <c r="B42" s="255" t="s">
        <v>42</v>
      </c>
      <c r="C42" s="256"/>
      <c r="D42" s="257"/>
      <c r="E42" s="256"/>
      <c r="F42" s="247"/>
      <c r="G42" s="258"/>
      <c r="H42" s="259"/>
      <c r="I42" s="260">
        <f>SUM(I34:I41)+I33</f>
        <v>33.412165000000002</v>
      </c>
      <c r="J42" s="247"/>
      <c r="K42" s="258"/>
      <c r="L42" s="259"/>
      <c r="M42" s="260">
        <f>SUM(M34:M41)+M33</f>
        <v>35.956164999999999</v>
      </c>
      <c r="N42" s="247"/>
      <c r="O42" s="251">
        <f t="shared" si="2"/>
        <v>2.5439999999999969</v>
      </c>
      <c r="P42" s="252">
        <f t="shared" si="3"/>
        <v>7.6139932865769006E-2</v>
      </c>
    </row>
    <row r="43" spans="2:18" x14ac:dyDescent="0.25">
      <c r="B43" s="261" t="s">
        <v>43</v>
      </c>
      <c r="C43" s="25"/>
      <c r="D43" s="234" t="s">
        <v>31</v>
      </c>
      <c r="E43" s="25"/>
      <c r="F43" s="25"/>
      <c r="G43" s="241">
        <v>1.042E-2</v>
      </c>
      <c r="H43" s="262">
        <f>$G$18*(1+G64)</f>
        <v>308.85000000000002</v>
      </c>
      <c r="I43" s="243">
        <f>H43*G43</f>
        <v>3.2182170000000005</v>
      </c>
      <c r="J43" s="25"/>
      <c r="K43" s="241">
        <v>1.158E-2</v>
      </c>
      <c r="L43" s="262">
        <f>$G$18*(1+K64)</f>
        <v>308.85000000000002</v>
      </c>
      <c r="M43" s="243">
        <f>L43*K43</f>
        <v>3.5764830000000001</v>
      </c>
      <c r="N43" s="25"/>
      <c r="O43" s="238">
        <f t="shared" si="2"/>
        <v>0.35826599999999953</v>
      </c>
      <c r="P43" s="239">
        <f t="shared" si="3"/>
        <v>0.11132437619961595</v>
      </c>
    </row>
    <row r="44" spans="2:18" x14ac:dyDescent="0.25">
      <c r="B44" s="263" t="s">
        <v>44</v>
      </c>
      <c r="C44" s="25"/>
      <c r="D44" s="234" t="s">
        <v>31</v>
      </c>
      <c r="E44" s="25"/>
      <c r="F44" s="25"/>
      <c r="G44" s="241">
        <v>6.9300000000000004E-3</v>
      </c>
      <c r="H44" s="253">
        <f>+H43</f>
        <v>308.85000000000002</v>
      </c>
      <c r="I44" s="243">
        <f>H44*G44</f>
        <v>2.1403305000000001</v>
      </c>
      <c r="J44" s="25"/>
      <c r="K44" s="241">
        <v>7.3299999999999997E-3</v>
      </c>
      <c r="L44" s="253">
        <f>+L43</f>
        <v>308.85000000000002</v>
      </c>
      <c r="M44" s="243">
        <f>L44*K44</f>
        <v>2.2638704999999999</v>
      </c>
      <c r="N44" s="25"/>
      <c r="O44" s="238">
        <f t="shared" si="2"/>
        <v>0.12353999999999976</v>
      </c>
      <c r="P44" s="239">
        <f t="shared" si="3"/>
        <v>5.7720057720057602E-2</v>
      </c>
    </row>
    <row r="45" spans="2:18" s="244" customFormat="1" x14ac:dyDescent="0.25">
      <c r="B45" s="255" t="s">
        <v>45</v>
      </c>
      <c r="C45" s="245"/>
      <c r="D45" s="264"/>
      <c r="E45" s="245"/>
      <c r="F45" s="265"/>
      <c r="G45" s="266"/>
      <c r="H45" s="267"/>
      <c r="I45" s="260">
        <f>SUM(I42:I44)</f>
        <v>38.770712500000002</v>
      </c>
      <c r="J45" s="265"/>
      <c r="K45" s="266"/>
      <c r="L45" s="267"/>
      <c r="M45" s="260">
        <f>SUM(M42:M44)</f>
        <v>41.796518500000005</v>
      </c>
      <c r="N45" s="265"/>
      <c r="O45" s="251">
        <f t="shared" si="2"/>
        <v>3.0258060000000029</v>
      </c>
      <c r="P45" s="252">
        <f t="shared" si="3"/>
        <v>7.8043600565762178E-2</v>
      </c>
    </row>
    <row r="46" spans="2:18" x14ac:dyDescent="0.25">
      <c r="B46" s="263" t="s">
        <v>46</v>
      </c>
      <c r="C46" s="25"/>
      <c r="D46" s="234" t="s">
        <v>31</v>
      </c>
      <c r="E46" s="25"/>
      <c r="F46" s="25"/>
      <c r="G46" s="268">
        <v>3.0000000000000001E-3</v>
      </c>
      <c r="H46" s="253">
        <f>+H43</f>
        <v>308.85000000000002</v>
      </c>
      <c r="I46" s="243">
        <f t="shared" ref="I46:I56" si="9">H46*G46</f>
        <v>0.9265500000000001</v>
      </c>
      <c r="J46" s="25"/>
      <c r="K46" s="268">
        <v>3.0000000000000001E-3</v>
      </c>
      <c r="L46" s="253">
        <f>+L43</f>
        <v>308.85000000000002</v>
      </c>
      <c r="M46" s="243">
        <f t="shared" ref="M46:M56" si="10">L46*K46</f>
        <v>0.9265500000000001</v>
      </c>
      <c r="N46" s="25"/>
      <c r="O46" s="238">
        <f t="shared" si="2"/>
        <v>0</v>
      </c>
      <c r="P46" s="239">
        <f t="shared" si="3"/>
        <v>0</v>
      </c>
    </row>
    <row r="47" spans="2:18" x14ac:dyDescent="0.25">
      <c r="B47" s="263" t="s">
        <v>47</v>
      </c>
      <c r="C47" s="25"/>
      <c r="D47" s="234" t="s">
        <v>31</v>
      </c>
      <c r="E47" s="25"/>
      <c r="F47" s="25"/>
      <c r="G47" s="268">
        <v>5.0000000000000001E-4</v>
      </c>
      <c r="H47" s="253">
        <f>+H43</f>
        <v>308.85000000000002</v>
      </c>
      <c r="I47" s="243">
        <f t="shared" si="9"/>
        <v>0.15442500000000001</v>
      </c>
      <c r="J47" s="25"/>
      <c r="K47" s="268">
        <v>5.0000000000000001E-4</v>
      </c>
      <c r="L47" s="253">
        <f>+L43</f>
        <v>308.85000000000002</v>
      </c>
      <c r="M47" s="243">
        <f t="shared" si="10"/>
        <v>0.15442500000000001</v>
      </c>
      <c r="N47" s="25"/>
      <c r="O47" s="238">
        <f t="shared" si="2"/>
        <v>0</v>
      </c>
      <c r="P47" s="239">
        <f t="shared" si="3"/>
        <v>0</v>
      </c>
    </row>
    <row r="48" spans="2:18" x14ac:dyDescent="0.25">
      <c r="B48" s="263" t="s">
        <v>48</v>
      </c>
      <c r="C48" s="25"/>
      <c r="D48" s="234" t="s">
        <v>31</v>
      </c>
      <c r="E48" s="25"/>
      <c r="F48" s="25"/>
      <c r="G48" s="268">
        <v>4.0000000000000002E-4</v>
      </c>
      <c r="H48" s="253">
        <f>+H43</f>
        <v>308.85000000000002</v>
      </c>
      <c r="I48" s="243">
        <f t="shared" si="9"/>
        <v>0.12354000000000001</v>
      </c>
      <c r="J48" s="25"/>
      <c r="K48" s="268">
        <v>4.0000000000000002E-4</v>
      </c>
      <c r="L48" s="253">
        <f>+L43</f>
        <v>308.85000000000002</v>
      </c>
      <c r="M48" s="243">
        <f t="shared" si="10"/>
        <v>0.12354000000000001</v>
      </c>
      <c r="N48" s="25"/>
      <c r="O48" s="238">
        <f t="shared" si="2"/>
        <v>0</v>
      </c>
      <c r="P48" s="239">
        <f t="shared" si="3"/>
        <v>0</v>
      </c>
    </row>
    <row r="49" spans="1:19" s="18" customFormat="1" x14ac:dyDescent="0.25">
      <c r="B49" s="57" t="s">
        <v>49</v>
      </c>
      <c r="C49" s="47"/>
      <c r="D49" s="269" t="s">
        <v>19</v>
      </c>
      <c r="E49" s="47"/>
      <c r="F49" s="19"/>
      <c r="G49" s="235">
        <v>0.25</v>
      </c>
      <c r="H49" s="50">
        <v>1</v>
      </c>
      <c r="I49" s="51">
        <f t="shared" si="9"/>
        <v>0.25</v>
      </c>
      <c r="J49" s="52"/>
      <c r="K49" s="235">
        <v>0.25</v>
      </c>
      <c r="L49" s="50">
        <v>1</v>
      </c>
      <c r="M49" s="51">
        <f t="shared" si="10"/>
        <v>0.25</v>
      </c>
      <c r="N49" s="52"/>
      <c r="O49" s="53">
        <f t="shared" si="2"/>
        <v>0</v>
      </c>
      <c r="P49" s="54">
        <f t="shared" si="3"/>
        <v>0</v>
      </c>
      <c r="Q49" s="55"/>
      <c r="R49" s="55"/>
    </row>
    <row r="50" spans="1:19" s="18" customFormat="1" x14ac:dyDescent="0.25">
      <c r="B50" s="57" t="s">
        <v>50</v>
      </c>
      <c r="C50" s="47"/>
      <c r="D50" s="48" t="s">
        <v>31</v>
      </c>
      <c r="E50" s="47"/>
      <c r="F50" s="19"/>
      <c r="G50" s="90">
        <v>7.3999999999999996E-2</v>
      </c>
      <c r="H50" s="75">
        <f>$D$122*$G$18</f>
        <v>192</v>
      </c>
      <c r="I50" s="59">
        <f t="shared" si="9"/>
        <v>14.207999999999998</v>
      </c>
      <c r="J50" s="52"/>
      <c r="K50" s="90">
        <v>7.3999999999999996E-2</v>
      </c>
      <c r="L50" s="75">
        <f>$D$122*$G$18</f>
        <v>192</v>
      </c>
      <c r="M50" s="59">
        <f t="shared" si="10"/>
        <v>14.207999999999998</v>
      </c>
      <c r="N50" s="52"/>
      <c r="O50" s="53">
        <f t="shared" si="2"/>
        <v>0</v>
      </c>
      <c r="P50" s="54">
        <f t="shared" si="3"/>
        <v>0</v>
      </c>
      <c r="Q50" s="52"/>
      <c r="R50" s="55"/>
    </row>
    <row r="51" spans="1:19" s="18" customFormat="1" x14ac:dyDescent="0.25">
      <c r="B51" s="57" t="s">
        <v>51</v>
      </c>
      <c r="C51" s="47"/>
      <c r="D51" s="48" t="s">
        <v>31</v>
      </c>
      <c r="E51" s="47"/>
      <c r="F51" s="19"/>
      <c r="G51" s="90">
        <v>0.10199999999999999</v>
      </c>
      <c r="H51" s="75">
        <f>$D$123*$G$18</f>
        <v>54</v>
      </c>
      <c r="I51" s="59">
        <f t="shared" si="9"/>
        <v>5.508</v>
      </c>
      <c r="J51" s="52"/>
      <c r="K51" s="90">
        <v>0.10199999999999999</v>
      </c>
      <c r="L51" s="75">
        <f>$D$123*$G$18</f>
        <v>54</v>
      </c>
      <c r="M51" s="59">
        <f t="shared" si="10"/>
        <v>5.508</v>
      </c>
      <c r="N51" s="52"/>
      <c r="O51" s="53">
        <f t="shared" si="2"/>
        <v>0</v>
      </c>
      <c r="P51" s="54">
        <f t="shared" si="3"/>
        <v>0</v>
      </c>
      <c r="Q51" s="52"/>
      <c r="R51" s="55"/>
    </row>
    <row r="52" spans="1:19" s="18" customFormat="1" x14ac:dyDescent="0.25">
      <c r="B52" s="57" t="s">
        <v>52</v>
      </c>
      <c r="C52" s="47"/>
      <c r="D52" s="48" t="s">
        <v>31</v>
      </c>
      <c r="E52" s="47"/>
      <c r="F52" s="19"/>
      <c r="G52" s="90">
        <v>0.151</v>
      </c>
      <c r="H52" s="75">
        <f>$D$124*$G$18</f>
        <v>54</v>
      </c>
      <c r="I52" s="59">
        <f t="shared" si="9"/>
        <v>8.1539999999999999</v>
      </c>
      <c r="J52" s="52"/>
      <c r="K52" s="90">
        <v>0.151</v>
      </c>
      <c r="L52" s="75">
        <f>$D$124*$G$18</f>
        <v>54</v>
      </c>
      <c r="M52" s="59">
        <f t="shared" si="10"/>
        <v>8.1539999999999999</v>
      </c>
      <c r="N52" s="52"/>
      <c r="O52" s="53">
        <f t="shared" si="2"/>
        <v>0</v>
      </c>
      <c r="P52" s="54">
        <f t="shared" si="3"/>
        <v>0</v>
      </c>
      <c r="Q52" s="52"/>
      <c r="R52" s="55"/>
    </row>
    <row r="53" spans="1:19" s="18" customFormat="1" x14ac:dyDescent="0.25">
      <c r="B53" s="57" t="s">
        <v>53</v>
      </c>
      <c r="C53" s="47"/>
      <c r="D53" s="48" t="s">
        <v>31</v>
      </c>
      <c r="E53" s="47"/>
      <c r="F53" s="19"/>
      <c r="G53" s="90">
        <v>8.6999999999999994E-2</v>
      </c>
      <c r="H53" s="75">
        <f>IF(AND($N$1=1, $G$18&gt;=600), 600, IF(AND($N$1=1, AND($G$18&lt;600, $G$18&gt;=0)), $G$18, IF(AND($N$1=2, $G$18&gt;=1000), 1000, IF(AND($N$1=2, AND($G$18&lt;1000, $G$18&gt;=0)), $G$18))))</f>
        <v>300</v>
      </c>
      <c r="I53" s="59">
        <f t="shared" si="9"/>
        <v>26.099999999999998</v>
      </c>
      <c r="J53" s="52"/>
      <c r="K53" s="90">
        <v>8.6999999999999994E-2</v>
      </c>
      <c r="L53" s="75">
        <f>IF(AND($N$1=1, $G$18&gt;=600), 600, IF(AND($N$1=1, AND($G$18&lt;600, $G$18&gt;=0)), $G$18, IF(AND($N$1=2, $G$18&gt;=1000), 1000, IF(AND($N$1=2, AND($G$18&lt;1000, $G$18&gt;=0)), $G$18))))</f>
        <v>300</v>
      </c>
      <c r="M53" s="59">
        <f t="shared" si="10"/>
        <v>26.099999999999998</v>
      </c>
      <c r="N53" s="52"/>
      <c r="O53" s="53">
        <f t="shared" si="2"/>
        <v>0</v>
      </c>
      <c r="P53" s="54">
        <f t="shared" si="3"/>
        <v>0</v>
      </c>
      <c r="Q53" s="52"/>
      <c r="R53" s="55"/>
    </row>
    <row r="54" spans="1:19" s="18" customFormat="1" x14ac:dyDescent="0.25">
      <c r="B54" s="57" t="s">
        <v>54</v>
      </c>
      <c r="C54" s="47"/>
      <c r="D54" s="48" t="s">
        <v>31</v>
      </c>
      <c r="E54" s="47"/>
      <c r="F54" s="19"/>
      <c r="G54" s="90">
        <v>0.10299999999999999</v>
      </c>
      <c r="H54" s="75">
        <f>IF(AND($N$1=1, $G$18&gt;=600), $G$18-600, IF(AND($N$1=1, AND($G$18&lt;600, $G$18&gt;=0)), 0, IF(AND($N$1=2, $G$18&gt;=1000), $G$18-1000, IF(AND($N$1=2, AND($G$18&lt;1000, $G$18&gt;=0)), 0))))</f>
        <v>0</v>
      </c>
      <c r="I54" s="59">
        <f t="shared" si="9"/>
        <v>0</v>
      </c>
      <c r="J54" s="52"/>
      <c r="K54" s="90">
        <v>0.10299999999999999</v>
      </c>
      <c r="L54" s="75">
        <f>IF(AND($N$1=1, $G$18&gt;=600), $G$18-600, IF(AND($N$1=1, AND($G$18&lt;600, $G$18&gt;=0)), 0, IF(AND($N$1=2, $G$18&gt;=1000), $G$18-1000, IF(AND($N$1=2, AND($G$18&lt;1000, $G$18&gt;=0)), 0))))</f>
        <v>0</v>
      </c>
      <c r="M54" s="59">
        <f t="shared" si="10"/>
        <v>0</v>
      </c>
      <c r="N54" s="52"/>
      <c r="O54" s="53">
        <f t="shared" si="2"/>
        <v>0</v>
      </c>
      <c r="P54" s="54" t="str">
        <f t="shared" si="3"/>
        <v/>
      </c>
      <c r="Q54" s="52"/>
      <c r="R54" s="55"/>
    </row>
    <row r="55" spans="1:19" s="18" customFormat="1" x14ac:dyDescent="0.25">
      <c r="B55" s="57" t="s">
        <v>55</v>
      </c>
      <c r="C55" s="47"/>
      <c r="D55" s="48" t="s">
        <v>31</v>
      </c>
      <c r="E55" s="47"/>
      <c r="F55" s="19"/>
      <c r="G55" s="90">
        <v>9.6699999999999994E-2</v>
      </c>
      <c r="H55" s="75">
        <v>0</v>
      </c>
      <c r="I55" s="59">
        <f t="shared" si="9"/>
        <v>0</v>
      </c>
      <c r="J55" s="52"/>
      <c r="K55" s="90">
        <v>9.6699999999999994E-2</v>
      </c>
      <c r="L55" s="75">
        <v>0</v>
      </c>
      <c r="M55" s="59">
        <f t="shared" si="10"/>
        <v>0</v>
      </c>
      <c r="N55" s="52"/>
      <c r="O55" s="53">
        <f t="shared" si="2"/>
        <v>0</v>
      </c>
      <c r="P55" s="54" t="str">
        <f t="shared" si="3"/>
        <v/>
      </c>
      <c r="Q55" s="52"/>
      <c r="R55" s="55"/>
    </row>
    <row r="56" spans="1:19" s="18" customFormat="1" ht="15.75" thickBot="1" x14ac:dyDescent="0.3">
      <c r="B56" s="57" t="s">
        <v>56</v>
      </c>
      <c r="C56" s="47"/>
      <c r="D56" s="48" t="s">
        <v>31</v>
      </c>
      <c r="E56" s="47"/>
      <c r="F56" s="19"/>
      <c r="G56" s="90">
        <v>9.6699999999999994E-2</v>
      </c>
      <c r="H56" s="75">
        <v>0</v>
      </c>
      <c r="I56" s="59">
        <f t="shared" si="9"/>
        <v>0</v>
      </c>
      <c r="J56" s="52"/>
      <c r="K56" s="90">
        <v>9.6699999999999994E-2</v>
      </c>
      <c r="L56" s="75">
        <v>0</v>
      </c>
      <c r="M56" s="59">
        <f t="shared" si="10"/>
        <v>0</v>
      </c>
      <c r="N56" s="52"/>
      <c r="O56" s="53">
        <f t="shared" si="2"/>
        <v>0</v>
      </c>
      <c r="P56" s="54" t="str">
        <f t="shared" si="3"/>
        <v/>
      </c>
      <c r="Q56" s="52"/>
      <c r="R56" s="55"/>
    </row>
    <row r="57" spans="1:19" ht="15.75" thickBot="1" x14ac:dyDescent="0.3">
      <c r="B57" s="270"/>
      <c r="C57" s="271"/>
      <c r="D57" s="272"/>
      <c r="E57" s="271"/>
      <c r="F57" s="273"/>
      <c r="G57" s="274"/>
      <c r="H57" s="275"/>
      <c r="I57" s="276"/>
      <c r="J57" s="273"/>
      <c r="K57" s="274"/>
      <c r="L57" s="275"/>
      <c r="M57" s="276"/>
      <c r="N57" s="273"/>
      <c r="O57" s="277"/>
      <c r="P57" s="278"/>
    </row>
    <row r="58" spans="1:19" x14ac:dyDescent="0.25">
      <c r="B58" s="279" t="s">
        <v>57</v>
      </c>
      <c r="C58" s="233"/>
      <c r="D58" s="280"/>
      <c r="E58" s="233"/>
      <c r="F58" s="281"/>
      <c r="G58" s="282"/>
      <c r="H58" s="282"/>
      <c r="I58" s="283">
        <f>SUM(I46:I52,I45)</f>
        <v>68.095227499999993</v>
      </c>
      <c r="J58" s="284"/>
      <c r="K58" s="282"/>
      <c r="L58" s="282"/>
      <c r="M58" s="283">
        <f>SUM(M46:M52,M45)</f>
        <v>71.12103350000001</v>
      </c>
      <c r="N58" s="284"/>
      <c r="O58" s="285">
        <f>M58-I58</f>
        <v>3.0258060000000171</v>
      </c>
      <c r="P58" s="286">
        <f>IF(OR(I58=0,M58=0),"",(O58/I58))</f>
        <v>4.443492020053854E-2</v>
      </c>
    </row>
    <row r="59" spans="1:19" x14ac:dyDescent="0.25">
      <c r="B59" s="279" t="s">
        <v>58</v>
      </c>
      <c r="C59" s="233"/>
      <c r="D59" s="280"/>
      <c r="E59" s="233"/>
      <c r="F59" s="281"/>
      <c r="G59" s="287">
        <v>-0.11700000000000001</v>
      </c>
      <c r="H59" s="288"/>
      <c r="I59" s="238">
        <f>+I58*G59</f>
        <v>-7.9671416174999994</v>
      </c>
      <c r="J59" s="284"/>
      <c r="K59" s="287">
        <v>-0.11700000000000001</v>
      </c>
      <c r="L59" s="288"/>
      <c r="M59" s="238">
        <f>+M58*K59</f>
        <v>-8.3211609195000023</v>
      </c>
      <c r="N59" s="284"/>
      <c r="O59" s="238">
        <f>M59-I59</f>
        <v>-0.35401930200000287</v>
      </c>
      <c r="P59" s="239">
        <f>IF(OR(I59=0,M59=0),"",(O59/I59))</f>
        <v>4.4434920200538644E-2</v>
      </c>
    </row>
    <row r="60" spans="1:19" x14ac:dyDescent="0.25">
      <c r="B60" s="289" t="s">
        <v>59</v>
      </c>
      <c r="C60" s="233"/>
      <c r="D60" s="280"/>
      <c r="E60" s="233"/>
      <c r="F60" s="236"/>
      <c r="G60" s="290">
        <v>0.13</v>
      </c>
      <c r="H60" s="236"/>
      <c r="I60" s="238">
        <f>I58*G60</f>
        <v>8.8523795749999987</v>
      </c>
      <c r="J60" s="25"/>
      <c r="K60" s="290">
        <v>0.13</v>
      </c>
      <c r="L60" s="236"/>
      <c r="M60" s="238">
        <f>M58*K60</f>
        <v>9.2457343550000015</v>
      </c>
      <c r="N60" s="25"/>
      <c r="O60" s="238">
        <f>M60-I60</f>
        <v>0.39335478000000279</v>
      </c>
      <c r="P60" s="239">
        <f>IF(OR(I60=0,M60=0),"",(O60/I60))</f>
        <v>4.4434920200538602E-2</v>
      </c>
    </row>
    <row r="61" spans="1:19" ht="15.75" thickBot="1" x14ac:dyDescent="0.3">
      <c r="B61" s="465" t="s">
        <v>60</v>
      </c>
      <c r="C61" s="465"/>
      <c r="D61" s="465"/>
      <c r="E61" s="291"/>
      <c r="F61" s="292"/>
      <c r="G61" s="292"/>
      <c r="H61" s="292"/>
      <c r="I61" s="293">
        <f>SUM(I58:I60)</f>
        <v>68.980465457499989</v>
      </c>
      <c r="J61" s="294"/>
      <c r="K61" s="292"/>
      <c r="L61" s="292"/>
      <c r="M61" s="293">
        <f>SUM(M58:M60)</f>
        <v>72.045606935500004</v>
      </c>
      <c r="N61" s="294"/>
      <c r="O61" s="295">
        <f>M61-I61</f>
        <v>3.0651414780000152</v>
      </c>
      <c r="P61" s="296">
        <f>IF(OR(I61=0,M61=0),"",(O61/I61))</f>
        <v>4.4434920200538512E-2</v>
      </c>
    </row>
    <row r="62" spans="1:19" ht="15.75" thickBot="1" x14ac:dyDescent="0.3">
      <c r="A62" s="297"/>
      <c r="B62" s="298"/>
      <c r="C62" s="299"/>
      <c r="D62" s="300"/>
      <c r="E62" s="299"/>
      <c r="F62" s="301"/>
      <c r="G62" s="302"/>
      <c r="H62" s="303"/>
      <c r="I62" s="304"/>
      <c r="J62" s="301"/>
      <c r="K62" s="302"/>
      <c r="L62" s="303"/>
      <c r="M62" s="304"/>
      <c r="N62" s="301"/>
      <c r="O62" s="305"/>
      <c r="P62" s="306"/>
    </row>
    <row r="63" spans="1:19" x14ac:dyDescent="0.25">
      <c r="I63" s="225"/>
      <c r="M63" s="225"/>
    </row>
    <row r="64" spans="1:19" x14ac:dyDescent="0.25">
      <c r="B64" s="223" t="s">
        <v>62</v>
      </c>
      <c r="G64" s="307">
        <v>2.9499999999999998E-2</v>
      </c>
      <c r="H64" s="308"/>
      <c r="I64" s="308"/>
      <c r="J64" s="308"/>
      <c r="K64" s="307">
        <v>2.9499999999999998E-2</v>
      </c>
      <c r="L64" s="308"/>
      <c r="M64" s="308"/>
      <c r="O64" s="308"/>
      <c r="P64" s="308"/>
      <c r="Q64" s="308"/>
      <c r="R64" s="308"/>
      <c r="S64" s="308"/>
    </row>
    <row r="66" spans="2:23" ht="18" x14ac:dyDescent="0.25">
      <c r="B66" s="454" t="s">
        <v>0</v>
      </c>
      <c r="C66" s="454"/>
      <c r="D66" s="454"/>
      <c r="E66" s="454"/>
      <c r="F66" s="454"/>
      <c r="G66" s="454"/>
      <c r="H66" s="454"/>
      <c r="I66" s="454"/>
      <c r="J66" s="454"/>
    </row>
    <row r="67" spans="2:23" ht="18" x14ac:dyDescent="0.25">
      <c r="B67" s="466" t="s">
        <v>1</v>
      </c>
      <c r="C67" s="466"/>
      <c r="D67" s="466"/>
      <c r="E67" s="466"/>
      <c r="F67" s="466"/>
      <c r="G67" s="466"/>
      <c r="H67" s="466"/>
      <c r="I67" s="466"/>
      <c r="J67" s="466"/>
      <c r="N67" s="204">
        <v>2</v>
      </c>
    </row>
    <row r="70" spans="2:23" ht="15.75" x14ac:dyDescent="0.25">
      <c r="B70" s="214" t="s">
        <v>2</v>
      </c>
      <c r="D70" s="309" t="s">
        <v>64</v>
      </c>
      <c r="E70" s="309"/>
      <c r="F70" s="309"/>
      <c r="G70" s="309"/>
      <c r="H70" s="309"/>
      <c r="I70" s="309"/>
      <c r="J70" s="309"/>
      <c r="K70" s="309"/>
      <c r="L70" s="244"/>
      <c r="M70" s="244"/>
    </row>
    <row r="71" spans="2:23" ht="15.75" x14ac:dyDescent="0.25">
      <c r="B71" s="215"/>
      <c r="D71" s="216"/>
      <c r="E71" s="216"/>
      <c r="F71" s="216"/>
      <c r="G71" s="216"/>
      <c r="H71" s="216"/>
      <c r="I71" s="216"/>
      <c r="J71" s="216"/>
      <c r="M71" s="216"/>
      <c r="T71" s="216"/>
    </row>
    <row r="72" spans="2:23" ht="15.75" x14ac:dyDescent="0.25">
      <c r="B72" s="214" t="s">
        <v>4</v>
      </c>
      <c r="D72" s="217" t="s">
        <v>5</v>
      </c>
      <c r="E72" s="216"/>
      <c r="F72" s="216"/>
      <c r="H72" s="216"/>
      <c r="I72" s="218"/>
      <c r="J72" s="216"/>
      <c r="K72" s="219"/>
      <c r="M72" s="218"/>
      <c r="O72" s="21"/>
      <c r="P72" s="220"/>
      <c r="R72" s="219"/>
      <c r="T72" s="218"/>
      <c r="V72" s="21"/>
      <c r="W72" s="220"/>
    </row>
    <row r="73" spans="2:23" ht="15.75" x14ac:dyDescent="0.25">
      <c r="B73" s="215"/>
      <c r="D73" s="216"/>
      <c r="E73" s="216"/>
      <c r="F73" s="216"/>
      <c r="G73" s="216"/>
      <c r="H73" s="216"/>
      <c r="I73" s="216"/>
      <c r="J73" s="216"/>
    </row>
    <row r="74" spans="2:23" x14ac:dyDescent="0.25">
      <c r="B74" s="221"/>
      <c r="D74" s="222" t="s">
        <v>6</v>
      </c>
      <c r="E74" s="223"/>
      <c r="G74" s="224">
        <v>198</v>
      </c>
      <c r="H74" s="223" t="s">
        <v>7</v>
      </c>
    </row>
    <row r="75" spans="2:23" x14ac:dyDescent="0.25">
      <c r="B75" s="221"/>
      <c r="I75" s="225"/>
    </row>
    <row r="76" spans="2:23" s="18" customFormat="1" x14ac:dyDescent="0.25">
      <c r="B76" s="35"/>
      <c r="D76" s="40"/>
      <c r="E76" s="37"/>
      <c r="G76" s="456" t="s">
        <v>66</v>
      </c>
      <c r="H76" s="457"/>
      <c r="I76" s="458"/>
      <c r="K76" s="456" t="s">
        <v>10</v>
      </c>
      <c r="L76" s="457"/>
      <c r="M76" s="458"/>
      <c r="O76" s="456" t="s">
        <v>9</v>
      </c>
      <c r="P76" s="458"/>
    </row>
    <row r="77" spans="2:23" x14ac:dyDescent="0.25">
      <c r="B77" s="221"/>
      <c r="D77" s="459" t="s">
        <v>11</v>
      </c>
      <c r="E77" s="222"/>
      <c r="G77" s="229" t="s">
        <v>12</v>
      </c>
      <c r="H77" s="227" t="s">
        <v>13</v>
      </c>
      <c r="I77" s="228" t="s">
        <v>14</v>
      </c>
      <c r="K77" s="229" t="s">
        <v>12</v>
      </c>
      <c r="L77" s="227" t="s">
        <v>13</v>
      </c>
      <c r="M77" s="228" t="s">
        <v>14</v>
      </c>
      <c r="O77" s="461" t="s">
        <v>15</v>
      </c>
      <c r="P77" s="463" t="s">
        <v>16</v>
      </c>
    </row>
    <row r="78" spans="2:23" x14ac:dyDescent="0.25">
      <c r="B78" s="221"/>
      <c r="D78" s="460"/>
      <c r="E78" s="222"/>
      <c r="G78" s="231" t="s">
        <v>17</v>
      </c>
      <c r="H78" s="230"/>
      <c r="I78" s="230" t="s">
        <v>17</v>
      </c>
      <c r="K78" s="231" t="s">
        <v>17</v>
      </c>
      <c r="L78" s="230"/>
      <c r="M78" s="230" t="s">
        <v>17</v>
      </c>
      <c r="O78" s="462"/>
      <c r="P78" s="464"/>
    </row>
    <row r="79" spans="2:23" s="18" customFormat="1" x14ac:dyDescent="0.25">
      <c r="B79" s="46" t="s">
        <v>18</v>
      </c>
      <c r="C79" s="47"/>
      <c r="D79" s="48" t="s">
        <v>19</v>
      </c>
      <c r="E79" s="47"/>
      <c r="F79" s="19"/>
      <c r="G79" s="49">
        <v>33.39</v>
      </c>
      <c r="H79" s="50">
        <v>1</v>
      </c>
      <c r="I79" s="51">
        <f t="shared" ref="I79:I88" si="11">H79*G79</f>
        <v>33.39</v>
      </c>
      <c r="J79" s="52"/>
      <c r="K79" s="49">
        <v>35.53</v>
      </c>
      <c r="L79" s="50">
        <v>1</v>
      </c>
      <c r="M79" s="51">
        <f t="shared" ref="M79:M88" si="12">L79*K79</f>
        <v>35.53</v>
      </c>
      <c r="N79" s="52"/>
      <c r="O79" s="53">
        <f t="shared" ref="O79:O112" si="13">M79-I79</f>
        <v>2.1400000000000006</v>
      </c>
      <c r="P79" s="54">
        <f t="shared" ref="P79:P112" si="14">IF(OR(I79=0,M79=0),"",(O79/I79))</f>
        <v>6.4091045223120716E-2</v>
      </c>
      <c r="Q79" s="52"/>
      <c r="R79" s="55"/>
    </row>
    <row r="80" spans="2:23" x14ac:dyDescent="0.25">
      <c r="B80" s="232" t="s">
        <v>22</v>
      </c>
      <c r="C80" s="233"/>
      <c r="D80" s="234" t="s">
        <v>19</v>
      </c>
      <c r="E80" s="233"/>
      <c r="F80" s="25"/>
      <c r="G80" s="235">
        <v>0</v>
      </c>
      <c r="H80" s="236">
        <v>1</v>
      </c>
      <c r="I80" s="237">
        <f t="shared" si="11"/>
        <v>0</v>
      </c>
      <c r="J80" s="25"/>
      <c r="K80" s="235">
        <v>0</v>
      </c>
      <c r="L80" s="236">
        <v>1</v>
      </c>
      <c r="M80" s="237">
        <f t="shared" si="12"/>
        <v>0</v>
      </c>
      <c r="N80" s="25"/>
      <c r="O80" s="238">
        <f t="shared" si="13"/>
        <v>0</v>
      </c>
      <c r="P80" s="239" t="str">
        <f t="shared" si="14"/>
        <v/>
      </c>
    </row>
    <row r="81" spans="2:18" x14ac:dyDescent="0.25">
      <c r="B81" s="232" t="s">
        <v>23</v>
      </c>
      <c r="C81" s="233"/>
      <c r="D81" s="234" t="s">
        <v>19</v>
      </c>
      <c r="E81" s="233"/>
      <c r="F81" s="25"/>
      <c r="G81" s="235">
        <v>0</v>
      </c>
      <c r="H81" s="240">
        <v>1</v>
      </c>
      <c r="I81" s="237">
        <f t="shared" si="11"/>
        <v>0</v>
      </c>
      <c r="J81" s="25"/>
      <c r="K81" s="235">
        <v>0</v>
      </c>
      <c r="L81" s="240">
        <v>1</v>
      </c>
      <c r="M81" s="237">
        <f t="shared" si="12"/>
        <v>0</v>
      </c>
      <c r="N81" s="25"/>
      <c r="O81" s="238">
        <f t="shared" si="13"/>
        <v>0</v>
      </c>
      <c r="P81" s="239" t="str">
        <f t="shared" si="14"/>
        <v/>
      </c>
    </row>
    <row r="82" spans="2:18" x14ac:dyDescent="0.25">
      <c r="B82" s="232" t="s">
        <v>24</v>
      </c>
      <c r="C82" s="233"/>
      <c r="D82" s="234" t="s">
        <v>19</v>
      </c>
      <c r="E82" s="233"/>
      <c r="F82" s="25"/>
      <c r="G82" s="235">
        <v>-0.01</v>
      </c>
      <c r="H82" s="240">
        <v>1</v>
      </c>
      <c r="I82" s="237">
        <f t="shared" si="11"/>
        <v>-0.01</v>
      </c>
      <c r="J82" s="25"/>
      <c r="K82" s="235">
        <v>-0.01</v>
      </c>
      <c r="L82" s="240">
        <v>1</v>
      </c>
      <c r="M82" s="237">
        <f t="shared" si="12"/>
        <v>-0.01</v>
      </c>
      <c r="N82" s="25"/>
      <c r="O82" s="238">
        <f t="shared" si="13"/>
        <v>0</v>
      </c>
      <c r="P82" s="239">
        <f t="shared" si="14"/>
        <v>0</v>
      </c>
    </row>
    <row r="83" spans="2:18" x14ac:dyDescent="0.25">
      <c r="B83" s="232" t="s">
        <v>65</v>
      </c>
      <c r="C83" s="233"/>
      <c r="D83" s="234" t="s">
        <v>19</v>
      </c>
      <c r="E83" s="233"/>
      <c r="F83" s="25"/>
      <c r="G83" s="235">
        <v>0</v>
      </c>
      <c r="H83" s="236">
        <v>1</v>
      </c>
      <c r="I83" s="237">
        <f t="shared" si="11"/>
        <v>0</v>
      </c>
      <c r="J83" s="25"/>
      <c r="K83" s="235">
        <v>-1.45</v>
      </c>
      <c r="L83" s="236">
        <v>1</v>
      </c>
      <c r="M83" s="237">
        <f t="shared" si="12"/>
        <v>-1.45</v>
      </c>
      <c r="N83" s="25"/>
      <c r="O83" s="238">
        <f t="shared" si="13"/>
        <v>-1.45</v>
      </c>
      <c r="P83" s="239" t="str">
        <f t="shared" si="14"/>
        <v/>
      </c>
    </row>
    <row r="84" spans="2:18" x14ac:dyDescent="0.25">
      <c r="B84" s="232" t="s">
        <v>26</v>
      </c>
      <c r="C84" s="233"/>
      <c r="D84" s="234" t="s">
        <v>19</v>
      </c>
      <c r="E84" s="233"/>
      <c r="F84" s="25"/>
      <c r="G84" s="235">
        <v>0</v>
      </c>
      <c r="H84" s="236">
        <v>1</v>
      </c>
      <c r="I84" s="237">
        <f t="shared" si="11"/>
        <v>0</v>
      </c>
      <c r="J84" s="25"/>
      <c r="K84" s="235">
        <v>-0.21</v>
      </c>
      <c r="L84" s="236">
        <v>1</v>
      </c>
      <c r="M84" s="237">
        <f t="shared" si="12"/>
        <v>-0.21</v>
      </c>
      <c r="N84" s="25"/>
      <c r="O84" s="238">
        <f t="shared" si="13"/>
        <v>-0.21</v>
      </c>
      <c r="P84" s="239" t="str">
        <f t="shared" si="14"/>
        <v/>
      </c>
    </row>
    <row r="85" spans="2:18" x14ac:dyDescent="0.25">
      <c r="B85" s="232" t="s">
        <v>27</v>
      </c>
      <c r="C85" s="233"/>
      <c r="D85" s="234" t="s">
        <v>19</v>
      </c>
      <c r="E85" s="233"/>
      <c r="F85" s="25"/>
      <c r="G85" s="235">
        <v>-1.21</v>
      </c>
      <c r="H85" s="236">
        <v>1</v>
      </c>
      <c r="I85" s="237">
        <f t="shared" si="11"/>
        <v>-1.21</v>
      </c>
      <c r="J85" s="25"/>
      <c r="K85" s="235">
        <v>0</v>
      </c>
      <c r="L85" s="236">
        <v>1</v>
      </c>
      <c r="M85" s="237">
        <f t="shared" si="12"/>
        <v>0</v>
      </c>
      <c r="N85" s="25"/>
      <c r="O85" s="238">
        <f t="shared" si="13"/>
        <v>1.21</v>
      </c>
      <c r="P85" s="239" t="str">
        <f t="shared" si="14"/>
        <v/>
      </c>
    </row>
    <row r="86" spans="2:18" x14ac:dyDescent="0.25">
      <c r="B86" s="232" t="s">
        <v>29</v>
      </c>
      <c r="C86" s="233"/>
      <c r="D86" s="234" t="s">
        <v>19</v>
      </c>
      <c r="E86" s="233"/>
      <c r="F86" s="25"/>
      <c r="G86" s="235">
        <v>0</v>
      </c>
      <c r="H86" s="236">
        <v>1</v>
      </c>
      <c r="I86" s="237">
        <f t="shared" si="11"/>
        <v>0</v>
      </c>
      <c r="J86" s="25"/>
      <c r="K86" s="235">
        <v>0</v>
      </c>
      <c r="L86" s="236">
        <v>1</v>
      </c>
      <c r="M86" s="237">
        <f t="shared" si="12"/>
        <v>0</v>
      </c>
      <c r="N86" s="25"/>
      <c r="O86" s="238">
        <f t="shared" si="13"/>
        <v>0</v>
      </c>
      <c r="P86" s="239" t="str">
        <f t="shared" si="14"/>
        <v/>
      </c>
    </row>
    <row r="87" spans="2:18" x14ac:dyDescent="0.25">
      <c r="B87" s="232" t="s">
        <v>30</v>
      </c>
      <c r="C87" s="233"/>
      <c r="D87" s="234" t="s">
        <v>31</v>
      </c>
      <c r="E87" s="233"/>
      <c r="F87" s="25"/>
      <c r="G87" s="241">
        <f>G31</f>
        <v>0</v>
      </c>
      <c r="H87" s="242">
        <f>+$G$74</f>
        <v>198</v>
      </c>
      <c r="I87" s="243">
        <f t="shared" si="11"/>
        <v>0</v>
      </c>
      <c r="J87" s="25"/>
      <c r="K87" s="241">
        <f>K31</f>
        <v>0</v>
      </c>
      <c r="L87" s="242">
        <f>+$G$74</f>
        <v>198</v>
      </c>
      <c r="M87" s="243">
        <f t="shared" si="12"/>
        <v>0</v>
      </c>
      <c r="N87" s="25"/>
      <c r="O87" s="238">
        <f t="shared" si="13"/>
        <v>0</v>
      </c>
      <c r="P87" s="239" t="str">
        <f t="shared" si="14"/>
        <v/>
      </c>
    </row>
    <row r="88" spans="2:18" s="18" customFormat="1" x14ac:dyDescent="0.25">
      <c r="B88" s="62" t="s">
        <v>32</v>
      </c>
      <c r="C88" s="47"/>
      <c r="D88" s="48" t="s">
        <v>31</v>
      </c>
      <c r="E88" s="47"/>
      <c r="F88" s="19"/>
      <c r="G88" s="60">
        <v>0</v>
      </c>
      <c r="H88" s="61">
        <f>+$G$74</f>
        <v>198</v>
      </c>
      <c r="I88" s="51">
        <f t="shared" si="11"/>
        <v>0</v>
      </c>
      <c r="J88" s="52"/>
      <c r="K88" s="60">
        <v>0</v>
      </c>
      <c r="L88" s="61">
        <f>+$G$74</f>
        <v>198</v>
      </c>
      <c r="M88" s="51">
        <f t="shared" si="12"/>
        <v>0</v>
      </c>
      <c r="N88" s="52"/>
      <c r="O88" s="53">
        <f t="shared" si="13"/>
        <v>0</v>
      </c>
      <c r="P88" s="54" t="str">
        <f t="shared" si="14"/>
        <v/>
      </c>
      <c r="Q88" s="52"/>
      <c r="R88" s="55"/>
    </row>
    <row r="89" spans="2:18" s="244" customFormat="1" x14ac:dyDescent="0.25">
      <c r="B89" s="138" t="s">
        <v>33</v>
      </c>
      <c r="C89" s="245"/>
      <c r="D89" s="246"/>
      <c r="E89" s="245"/>
      <c r="F89" s="247"/>
      <c r="G89" s="248"/>
      <c r="H89" s="249"/>
      <c r="I89" s="250">
        <f>SUM(I79:I88)</f>
        <v>32.17</v>
      </c>
      <c r="J89" s="247"/>
      <c r="K89" s="248"/>
      <c r="L89" s="249"/>
      <c r="M89" s="250">
        <f>SUM(M79:M88)</f>
        <v>33.86</v>
      </c>
      <c r="N89" s="247"/>
      <c r="O89" s="251">
        <f t="shared" si="13"/>
        <v>1.6899999999999977</v>
      </c>
      <c r="P89" s="252">
        <f t="shared" si="14"/>
        <v>5.2533416226297716E-2</v>
      </c>
    </row>
    <row r="90" spans="2:18" x14ac:dyDescent="0.25">
      <c r="B90" s="57" t="s">
        <v>34</v>
      </c>
      <c r="C90" s="25"/>
      <c r="D90" s="234" t="s">
        <v>31</v>
      </c>
      <c r="E90" s="25"/>
      <c r="F90" s="25"/>
      <c r="G90" s="241">
        <v>9.2899999999999996E-2</v>
      </c>
      <c r="H90" s="253">
        <f>$G$74*(1+G120)-$G$74</f>
        <v>5.8410000000000082</v>
      </c>
      <c r="I90" s="243">
        <f>H90*G90</f>
        <v>0.54262890000000075</v>
      </c>
      <c r="J90" s="25"/>
      <c r="K90" s="241">
        <v>9.2899999999999996E-2</v>
      </c>
      <c r="L90" s="253">
        <f>$G$74*(1+K120)-$G$74</f>
        <v>5.8410000000000082</v>
      </c>
      <c r="M90" s="243">
        <f>L90*K90</f>
        <v>0.54262890000000075</v>
      </c>
      <c r="N90" s="25"/>
      <c r="O90" s="238">
        <f t="shared" si="13"/>
        <v>0</v>
      </c>
      <c r="P90" s="239">
        <f t="shared" si="14"/>
        <v>0</v>
      </c>
    </row>
    <row r="91" spans="2:18" s="18" customFormat="1" x14ac:dyDescent="0.25">
      <c r="B91" s="62" t="s">
        <v>35</v>
      </c>
      <c r="C91" s="47"/>
      <c r="D91" s="48" t="s">
        <v>31</v>
      </c>
      <c r="E91" s="47"/>
      <c r="F91" s="19"/>
      <c r="G91" s="74">
        <v>0</v>
      </c>
      <c r="H91" s="61">
        <f>+$G$74</f>
        <v>198</v>
      </c>
      <c r="I91" s="243">
        <f t="shared" ref="I91:I96" si="15">H91*G91</f>
        <v>0</v>
      </c>
      <c r="J91" s="52"/>
      <c r="K91" s="74">
        <v>3.0300000000000001E-3</v>
      </c>
      <c r="L91" s="61">
        <f>+$G$74</f>
        <v>198</v>
      </c>
      <c r="M91" s="59">
        <f>L91*K91</f>
        <v>0.59994000000000003</v>
      </c>
      <c r="N91" s="52"/>
      <c r="O91" s="53">
        <f t="shared" si="13"/>
        <v>0.59994000000000003</v>
      </c>
      <c r="P91" s="239" t="str">
        <f t="shared" si="14"/>
        <v/>
      </c>
      <c r="Q91" s="52"/>
      <c r="R91" s="55"/>
    </row>
    <row r="92" spans="2:18" s="18" customFormat="1" x14ac:dyDescent="0.25">
      <c r="B92" s="62" t="s">
        <v>36</v>
      </c>
      <c r="C92" s="47"/>
      <c r="D92" s="48" t="s">
        <v>31</v>
      </c>
      <c r="E92" s="47"/>
      <c r="F92" s="19"/>
      <c r="G92" s="74"/>
      <c r="H92" s="61">
        <f>+$G$74</f>
        <v>198</v>
      </c>
      <c r="I92" s="243">
        <f t="shared" si="15"/>
        <v>0</v>
      </c>
      <c r="J92" s="52"/>
      <c r="K92" s="74"/>
      <c r="L92" s="61">
        <f>+$G$74</f>
        <v>198</v>
      </c>
      <c r="M92" s="59">
        <f t="shared" ref="M92" si="16">L92*K92</f>
        <v>0</v>
      </c>
      <c r="N92" s="52"/>
      <c r="O92" s="53">
        <f t="shared" si="13"/>
        <v>0</v>
      </c>
      <c r="P92" s="239" t="str">
        <f t="shared" si="14"/>
        <v/>
      </c>
      <c r="Q92" s="52"/>
      <c r="R92" s="55"/>
    </row>
    <row r="93" spans="2:18" s="18" customFormat="1" ht="30" x14ac:dyDescent="0.25">
      <c r="B93" s="62" t="s">
        <v>37</v>
      </c>
      <c r="C93" s="47"/>
      <c r="D93" s="48" t="s">
        <v>31</v>
      </c>
      <c r="E93" s="47"/>
      <c r="F93" s="19"/>
      <c r="G93" s="74">
        <v>0</v>
      </c>
      <c r="H93" s="61">
        <f>+$G$74</f>
        <v>198</v>
      </c>
      <c r="I93" s="243">
        <f t="shared" si="15"/>
        <v>0</v>
      </c>
      <c r="J93" s="52"/>
      <c r="K93" s="74">
        <v>-1.4999999999999999E-4</v>
      </c>
      <c r="L93" s="61">
        <f>+$G$74</f>
        <v>198</v>
      </c>
      <c r="M93" s="59">
        <f>L93*K93</f>
        <v>-2.9699999999999997E-2</v>
      </c>
      <c r="N93" s="52"/>
      <c r="O93" s="53">
        <f t="shared" si="13"/>
        <v>-2.9699999999999997E-2</v>
      </c>
      <c r="P93" s="239" t="str">
        <f t="shared" si="14"/>
        <v/>
      </c>
      <c r="Q93" s="52"/>
      <c r="R93" s="55"/>
    </row>
    <row r="94" spans="2:18" s="18" customFormat="1" ht="30" x14ac:dyDescent="0.25">
      <c r="B94" s="62" t="s">
        <v>38</v>
      </c>
      <c r="C94" s="47"/>
      <c r="D94" s="48" t="s">
        <v>31</v>
      </c>
      <c r="E94" s="47"/>
      <c r="F94" s="19"/>
      <c r="G94" s="74"/>
      <c r="H94" s="61">
        <f>+$G$74</f>
        <v>198</v>
      </c>
      <c r="I94" s="243">
        <f t="shared" si="15"/>
        <v>0</v>
      </c>
      <c r="J94" s="52"/>
      <c r="K94" s="74"/>
      <c r="L94" s="61">
        <f>+$G$74</f>
        <v>198</v>
      </c>
      <c r="M94" s="59">
        <f t="shared" ref="M94:M96" si="17">L94*K94</f>
        <v>0</v>
      </c>
      <c r="N94" s="52"/>
      <c r="O94" s="53">
        <f t="shared" si="13"/>
        <v>0</v>
      </c>
      <c r="P94" s="239" t="str">
        <f t="shared" si="14"/>
        <v/>
      </c>
      <c r="Q94" s="52"/>
      <c r="R94" s="55"/>
    </row>
    <row r="95" spans="2:18" s="18" customFormat="1" ht="30" x14ac:dyDescent="0.25">
      <c r="B95" s="62" t="s">
        <v>39</v>
      </c>
      <c r="C95" s="47"/>
      <c r="D95" s="48" t="s">
        <v>31</v>
      </c>
      <c r="E95" s="47"/>
      <c r="F95" s="19"/>
      <c r="G95" s="74">
        <v>0</v>
      </c>
      <c r="H95" s="75"/>
      <c r="I95" s="243">
        <f t="shared" si="15"/>
        <v>0</v>
      </c>
      <c r="J95" s="52"/>
      <c r="K95" s="74">
        <v>-2.5100000000000001E-3</v>
      </c>
      <c r="L95" s="75"/>
      <c r="M95" s="59">
        <f t="shared" si="17"/>
        <v>0</v>
      </c>
      <c r="N95" s="52"/>
      <c r="O95" s="53">
        <f t="shared" si="13"/>
        <v>0</v>
      </c>
      <c r="P95" s="239" t="str">
        <f t="shared" si="14"/>
        <v/>
      </c>
      <c r="Q95" s="52"/>
      <c r="R95" s="55"/>
    </row>
    <row r="96" spans="2:18" s="18" customFormat="1" ht="30" x14ac:dyDescent="0.25">
      <c r="B96" s="62" t="s">
        <v>40</v>
      </c>
      <c r="C96" s="47"/>
      <c r="D96" s="48" t="s">
        <v>31</v>
      </c>
      <c r="E96" s="47"/>
      <c r="F96" s="19"/>
      <c r="G96" s="74"/>
      <c r="H96" s="75"/>
      <c r="I96" s="243">
        <f t="shared" si="15"/>
        <v>0</v>
      </c>
      <c r="J96" s="52"/>
      <c r="K96" s="74"/>
      <c r="L96" s="75"/>
      <c r="M96" s="59">
        <f t="shared" si="17"/>
        <v>0</v>
      </c>
      <c r="N96" s="52"/>
      <c r="O96" s="53">
        <f t="shared" si="13"/>
        <v>0</v>
      </c>
      <c r="P96" s="239" t="str">
        <f t="shared" si="14"/>
        <v/>
      </c>
      <c r="Q96" s="52"/>
      <c r="R96" s="55"/>
    </row>
    <row r="97" spans="2:18" x14ac:dyDescent="0.25">
      <c r="B97" s="232" t="str">
        <f>B41</f>
        <v>Rate Rider for Smart Metering Entity Charge - effective until December 31, 2027</v>
      </c>
      <c r="C97" s="233"/>
      <c r="D97" s="234" t="s">
        <v>19</v>
      </c>
      <c r="E97" s="233"/>
      <c r="F97" s="25"/>
      <c r="G97" s="254">
        <v>0.42</v>
      </c>
      <c r="H97" s="240">
        <v>1</v>
      </c>
      <c r="I97" s="237">
        <f>H97*G97</f>
        <v>0.42</v>
      </c>
      <c r="J97" s="25"/>
      <c r="K97" s="254">
        <f>K41</f>
        <v>0.41</v>
      </c>
      <c r="L97" s="240">
        <v>1</v>
      </c>
      <c r="M97" s="237">
        <f>L97*K97</f>
        <v>0.41</v>
      </c>
      <c r="N97" s="25"/>
      <c r="O97" s="238">
        <f t="shared" si="13"/>
        <v>-1.0000000000000009E-2</v>
      </c>
      <c r="P97" s="239">
        <f t="shared" si="14"/>
        <v>-2.3809523809523832E-2</v>
      </c>
    </row>
    <row r="98" spans="2:18" s="244" customFormat="1" x14ac:dyDescent="0.25">
      <c r="B98" s="255" t="s">
        <v>42</v>
      </c>
      <c r="C98" s="256"/>
      <c r="D98" s="257"/>
      <c r="E98" s="256"/>
      <c r="F98" s="247"/>
      <c r="G98" s="258"/>
      <c r="H98" s="259"/>
      <c r="I98" s="260">
        <f>SUM(I90:I97)+I89</f>
        <v>33.1326289</v>
      </c>
      <c r="J98" s="247"/>
      <c r="K98" s="258"/>
      <c r="L98" s="259"/>
      <c r="M98" s="260">
        <f>SUM(M90:M97)+M89</f>
        <v>35.382868899999998</v>
      </c>
      <c r="N98" s="247"/>
      <c r="O98" s="251">
        <f t="shared" si="13"/>
        <v>2.250239999999998</v>
      </c>
      <c r="P98" s="252">
        <f t="shared" si="14"/>
        <v>6.7916132064002863E-2</v>
      </c>
    </row>
    <row r="99" spans="2:18" x14ac:dyDescent="0.25">
      <c r="B99" s="261" t="s">
        <v>43</v>
      </c>
      <c r="C99" s="25"/>
      <c r="D99" s="234" t="s">
        <v>31</v>
      </c>
      <c r="E99" s="25"/>
      <c r="F99" s="25"/>
      <c r="G99" s="241">
        <f>G43</f>
        <v>1.042E-2</v>
      </c>
      <c r="H99" s="262">
        <f>$G$74*(1+G120)</f>
        <v>203.84100000000001</v>
      </c>
      <c r="I99" s="243">
        <f>H99*G99</f>
        <v>2.1240232200000002</v>
      </c>
      <c r="J99" s="25"/>
      <c r="K99" s="241">
        <f>K43</f>
        <v>1.158E-2</v>
      </c>
      <c r="L99" s="262">
        <f>$G$74*(1+K120)</f>
        <v>203.84100000000001</v>
      </c>
      <c r="M99" s="243">
        <f>L99*K99</f>
        <v>2.3604787800000002</v>
      </c>
      <c r="N99" s="25"/>
      <c r="O99" s="238">
        <f t="shared" si="13"/>
        <v>0.23645556000000001</v>
      </c>
      <c r="P99" s="239">
        <f t="shared" si="14"/>
        <v>0.11132437619961612</v>
      </c>
    </row>
    <row r="100" spans="2:18" x14ac:dyDescent="0.25">
      <c r="B100" s="263" t="s">
        <v>44</v>
      </c>
      <c r="C100" s="25"/>
      <c r="D100" s="234" t="s">
        <v>31</v>
      </c>
      <c r="E100" s="25"/>
      <c r="F100" s="25"/>
      <c r="G100" s="241">
        <f>G44</f>
        <v>6.9300000000000004E-3</v>
      </c>
      <c r="H100" s="253">
        <f>+H99</f>
        <v>203.84100000000001</v>
      </c>
      <c r="I100" s="243">
        <f>H100*G100</f>
        <v>1.41261813</v>
      </c>
      <c r="J100" s="25"/>
      <c r="K100" s="241">
        <f>K44</f>
        <v>7.3299999999999997E-3</v>
      </c>
      <c r="L100" s="253">
        <f>+L99</f>
        <v>203.84100000000001</v>
      </c>
      <c r="M100" s="243">
        <f>L100*K100</f>
        <v>1.4941545300000001</v>
      </c>
      <c r="N100" s="25"/>
      <c r="O100" s="238">
        <f t="shared" si="13"/>
        <v>8.1536400000000064E-2</v>
      </c>
      <c r="P100" s="239">
        <f t="shared" si="14"/>
        <v>5.7720057720057762E-2</v>
      </c>
    </row>
    <row r="101" spans="2:18" s="244" customFormat="1" x14ac:dyDescent="0.25">
      <c r="B101" s="255" t="s">
        <v>45</v>
      </c>
      <c r="C101" s="245"/>
      <c r="D101" s="264"/>
      <c r="E101" s="245"/>
      <c r="F101" s="265"/>
      <c r="G101" s="266"/>
      <c r="H101" s="267"/>
      <c r="I101" s="260">
        <f>SUM(I98:I100)</f>
        <v>36.669270249999997</v>
      </c>
      <c r="J101" s="265"/>
      <c r="K101" s="266"/>
      <c r="L101" s="267"/>
      <c r="M101" s="260">
        <f>SUM(M98:M100)</f>
        <v>39.237502210000002</v>
      </c>
      <c r="N101" s="265"/>
      <c r="O101" s="251">
        <f t="shared" si="13"/>
        <v>2.5682319600000056</v>
      </c>
      <c r="P101" s="252">
        <f t="shared" si="14"/>
        <v>7.0037716662769034E-2</v>
      </c>
    </row>
    <row r="102" spans="2:18" x14ac:dyDescent="0.25">
      <c r="B102" s="263" t="s">
        <v>46</v>
      </c>
      <c r="C102" s="25"/>
      <c r="D102" s="234" t="s">
        <v>31</v>
      </c>
      <c r="E102" s="25"/>
      <c r="F102" s="25"/>
      <c r="G102" s="268">
        <v>3.0000000000000001E-3</v>
      </c>
      <c r="H102" s="253">
        <f>+H99</f>
        <v>203.84100000000001</v>
      </c>
      <c r="I102" s="243">
        <f t="shared" ref="I102:I112" si="18">H102*G102</f>
        <v>0.61152300000000004</v>
      </c>
      <c r="J102" s="25"/>
      <c r="K102" s="268">
        <v>3.0000000000000001E-3</v>
      </c>
      <c r="L102" s="253">
        <f>+L99</f>
        <v>203.84100000000001</v>
      </c>
      <c r="M102" s="243">
        <f t="shared" ref="M102:M112" si="19">L102*K102</f>
        <v>0.61152300000000004</v>
      </c>
      <c r="N102" s="25"/>
      <c r="O102" s="238">
        <f t="shared" si="13"/>
        <v>0</v>
      </c>
      <c r="P102" s="239">
        <f t="shared" si="14"/>
        <v>0</v>
      </c>
    </row>
    <row r="103" spans="2:18" x14ac:dyDescent="0.25">
      <c r="B103" s="263" t="s">
        <v>47</v>
      </c>
      <c r="C103" s="25"/>
      <c r="D103" s="234" t="s">
        <v>31</v>
      </c>
      <c r="E103" s="25"/>
      <c r="F103" s="25"/>
      <c r="G103" s="268">
        <v>5.0000000000000001E-4</v>
      </c>
      <c r="H103" s="253">
        <f>+H99</f>
        <v>203.84100000000001</v>
      </c>
      <c r="I103" s="243">
        <f t="shared" si="18"/>
        <v>0.10192050000000001</v>
      </c>
      <c r="J103" s="25"/>
      <c r="K103" s="268">
        <v>5.0000000000000001E-4</v>
      </c>
      <c r="L103" s="253">
        <f>+L99</f>
        <v>203.84100000000001</v>
      </c>
      <c r="M103" s="243">
        <f t="shared" si="19"/>
        <v>0.10192050000000001</v>
      </c>
      <c r="N103" s="25"/>
      <c r="O103" s="238">
        <f t="shared" si="13"/>
        <v>0</v>
      </c>
      <c r="P103" s="239">
        <f t="shared" si="14"/>
        <v>0</v>
      </c>
    </row>
    <row r="104" spans="2:18" x14ac:dyDescent="0.25">
      <c r="B104" s="263" t="s">
        <v>48</v>
      </c>
      <c r="C104" s="25"/>
      <c r="D104" s="234" t="s">
        <v>31</v>
      </c>
      <c r="E104" s="25"/>
      <c r="F104" s="25"/>
      <c r="G104" s="268">
        <v>4.0000000000000002E-4</v>
      </c>
      <c r="H104" s="253">
        <f>+H99</f>
        <v>203.84100000000001</v>
      </c>
      <c r="I104" s="243">
        <f t="shared" si="18"/>
        <v>8.1536400000000009E-2</v>
      </c>
      <c r="J104" s="25"/>
      <c r="K104" s="268">
        <v>4.0000000000000002E-4</v>
      </c>
      <c r="L104" s="253">
        <f>+L99</f>
        <v>203.84100000000001</v>
      </c>
      <c r="M104" s="243">
        <f t="shared" si="19"/>
        <v>8.1536400000000009E-2</v>
      </c>
      <c r="N104" s="25"/>
      <c r="O104" s="238">
        <f t="shared" si="13"/>
        <v>0</v>
      </c>
      <c r="P104" s="239">
        <f t="shared" si="14"/>
        <v>0</v>
      </c>
    </row>
    <row r="105" spans="2:18" s="18" customFormat="1" x14ac:dyDescent="0.25">
      <c r="B105" s="57" t="s">
        <v>49</v>
      </c>
      <c r="C105" s="47"/>
      <c r="D105" s="269" t="s">
        <v>19</v>
      </c>
      <c r="E105" s="47"/>
      <c r="F105" s="19"/>
      <c r="G105" s="235">
        <v>0.25</v>
      </c>
      <c r="H105" s="50">
        <v>1</v>
      </c>
      <c r="I105" s="51">
        <f t="shared" si="18"/>
        <v>0.25</v>
      </c>
      <c r="J105" s="52"/>
      <c r="K105" s="235">
        <v>0.25</v>
      </c>
      <c r="L105" s="50">
        <v>1</v>
      </c>
      <c r="M105" s="51">
        <f t="shared" si="19"/>
        <v>0.25</v>
      </c>
      <c r="N105" s="52"/>
      <c r="O105" s="53">
        <f t="shared" si="13"/>
        <v>0</v>
      </c>
      <c r="P105" s="54">
        <f t="shared" si="14"/>
        <v>0</v>
      </c>
      <c r="Q105" s="55"/>
      <c r="R105" s="55"/>
    </row>
    <row r="106" spans="2:18" s="18" customFormat="1" x14ac:dyDescent="0.25">
      <c r="B106" s="57" t="s">
        <v>50</v>
      </c>
      <c r="C106" s="47"/>
      <c r="D106" s="48" t="s">
        <v>31</v>
      </c>
      <c r="E106" s="47"/>
      <c r="F106" s="19"/>
      <c r="G106" s="90">
        <v>7.3999999999999996E-2</v>
      </c>
      <c r="H106" s="75">
        <f>$D$122*$G$74</f>
        <v>126.72</v>
      </c>
      <c r="I106" s="59">
        <f t="shared" si="18"/>
        <v>9.3772799999999989</v>
      </c>
      <c r="J106" s="52"/>
      <c r="K106" s="90">
        <v>7.3999999999999996E-2</v>
      </c>
      <c r="L106" s="75">
        <f>$D$122*$G$74</f>
        <v>126.72</v>
      </c>
      <c r="M106" s="59">
        <f t="shared" si="19"/>
        <v>9.3772799999999989</v>
      </c>
      <c r="N106" s="52"/>
      <c r="O106" s="53">
        <f t="shared" si="13"/>
        <v>0</v>
      </c>
      <c r="P106" s="54">
        <f t="shared" si="14"/>
        <v>0</v>
      </c>
      <c r="Q106" s="52"/>
      <c r="R106" s="55"/>
    </row>
    <row r="107" spans="2:18" s="18" customFormat="1" x14ac:dyDescent="0.25">
      <c r="B107" s="57" t="s">
        <v>51</v>
      </c>
      <c r="C107" s="47"/>
      <c r="D107" s="48" t="s">
        <v>31</v>
      </c>
      <c r="E107" s="47"/>
      <c r="F107" s="19"/>
      <c r="G107" s="90">
        <v>0.10199999999999999</v>
      </c>
      <c r="H107" s="75">
        <f>$D$123*$G$74</f>
        <v>35.64</v>
      </c>
      <c r="I107" s="59">
        <f t="shared" si="18"/>
        <v>3.6352799999999998</v>
      </c>
      <c r="J107" s="52"/>
      <c r="K107" s="90">
        <v>0.10199999999999999</v>
      </c>
      <c r="L107" s="75">
        <f>$D$123*$G$74</f>
        <v>35.64</v>
      </c>
      <c r="M107" s="59">
        <f t="shared" si="19"/>
        <v>3.6352799999999998</v>
      </c>
      <c r="N107" s="52"/>
      <c r="O107" s="53">
        <f t="shared" si="13"/>
        <v>0</v>
      </c>
      <c r="P107" s="54">
        <f t="shared" si="14"/>
        <v>0</v>
      </c>
      <c r="Q107" s="52"/>
      <c r="R107" s="55"/>
    </row>
    <row r="108" spans="2:18" s="18" customFormat="1" x14ac:dyDescent="0.25">
      <c r="B108" s="57" t="s">
        <v>52</v>
      </c>
      <c r="C108" s="47"/>
      <c r="D108" s="48" t="s">
        <v>31</v>
      </c>
      <c r="E108" s="47"/>
      <c r="F108" s="19"/>
      <c r="G108" s="90">
        <v>0.151</v>
      </c>
      <c r="H108" s="75">
        <f>$D$124*$G$74</f>
        <v>35.64</v>
      </c>
      <c r="I108" s="59">
        <f t="shared" si="18"/>
        <v>5.38164</v>
      </c>
      <c r="J108" s="52"/>
      <c r="K108" s="90">
        <v>0.151</v>
      </c>
      <c r="L108" s="75">
        <f>$D$124*$G$74</f>
        <v>35.64</v>
      </c>
      <c r="M108" s="59">
        <f t="shared" si="19"/>
        <v>5.38164</v>
      </c>
      <c r="N108" s="52"/>
      <c r="O108" s="53">
        <f t="shared" si="13"/>
        <v>0</v>
      </c>
      <c r="P108" s="54">
        <f t="shared" si="14"/>
        <v>0</v>
      </c>
      <c r="Q108" s="52"/>
      <c r="R108" s="55"/>
    </row>
    <row r="109" spans="2:18" s="18" customFormat="1" x14ac:dyDescent="0.25">
      <c r="B109" s="57" t="s">
        <v>53</v>
      </c>
      <c r="C109" s="47"/>
      <c r="D109" s="48" t="s">
        <v>31</v>
      </c>
      <c r="E109" s="47"/>
      <c r="F109" s="19"/>
      <c r="G109" s="90">
        <v>8.6999999999999994E-2</v>
      </c>
      <c r="H109" s="75">
        <f>IF(AND($N$1=1, $G$74&gt;=600), 600, IF(AND($N$1=1, AND($G$74&lt;600, $G$74&gt;=0)), $G$74, IF(AND($N$1=2, $G$74&gt;=1000), 1000, IF(AND($N$1=2, AND($G$74&lt;1000, $G$74&gt;=0)), $G$74))))</f>
        <v>198</v>
      </c>
      <c r="I109" s="59">
        <f t="shared" si="18"/>
        <v>17.225999999999999</v>
      </c>
      <c r="J109" s="52"/>
      <c r="K109" s="90">
        <v>8.6999999999999994E-2</v>
      </c>
      <c r="L109" s="75">
        <f>IF(AND($N$1=1, $G$74&gt;=600), 600, IF(AND($N$1=1, AND($G$74&lt;600, $G$74&gt;=0)), $G$74, IF(AND($N$1=2, $G$74&gt;=1000), 1000, IF(AND($N$1=2, AND($G$74&lt;1000, $G$74&gt;=0)), $G$74))))</f>
        <v>198</v>
      </c>
      <c r="M109" s="59">
        <f t="shared" si="19"/>
        <v>17.225999999999999</v>
      </c>
      <c r="N109" s="52"/>
      <c r="O109" s="53">
        <f t="shared" si="13"/>
        <v>0</v>
      </c>
      <c r="P109" s="54">
        <f t="shared" si="14"/>
        <v>0</v>
      </c>
      <c r="Q109" s="52"/>
      <c r="R109" s="55"/>
    </row>
    <row r="110" spans="2:18" s="18" customFormat="1" x14ac:dyDescent="0.25">
      <c r="B110" s="57" t="s">
        <v>54</v>
      </c>
      <c r="C110" s="47"/>
      <c r="D110" s="48" t="s">
        <v>31</v>
      </c>
      <c r="E110" s="47"/>
      <c r="F110" s="19"/>
      <c r="G110" s="90">
        <v>0.10299999999999999</v>
      </c>
      <c r="H110" s="75">
        <f>IF(AND($N$1=1, $G$74&gt;=600), $G$74-600, IF(AND($N$1=1, AND($G$74&lt;600, $G$74&gt;=0)), 0, IF(AND($N$1=2, $G$74&gt;=1000), $G$74-1000, IF(AND($N$1=2, AND($G$74&lt;1000, $G$74&gt;=0)), 0))))</f>
        <v>0</v>
      </c>
      <c r="I110" s="59">
        <f t="shared" si="18"/>
        <v>0</v>
      </c>
      <c r="J110" s="52"/>
      <c r="K110" s="90">
        <v>0.10299999999999999</v>
      </c>
      <c r="L110" s="75">
        <f>IF(AND($N$1=1, $G$74&gt;=600), $G$74-600, IF(AND($N$1=1, AND($G$74&lt;600, $G$74&gt;=0)), 0, IF(AND($N$1=2, $G$74&gt;=1000), $G$74-1000, IF(AND($N$1=2, AND($G$74&lt;1000, $G$74&gt;=0)), 0))))</f>
        <v>0</v>
      </c>
      <c r="M110" s="59">
        <f t="shared" si="19"/>
        <v>0</v>
      </c>
      <c r="N110" s="52"/>
      <c r="O110" s="53">
        <f t="shared" si="13"/>
        <v>0</v>
      </c>
      <c r="P110" s="54" t="str">
        <f t="shared" si="14"/>
        <v/>
      </c>
      <c r="Q110" s="52"/>
      <c r="R110" s="55"/>
    </row>
    <row r="111" spans="2:18" s="18" customFormat="1" x14ac:dyDescent="0.25">
      <c r="B111" s="57" t="s">
        <v>55</v>
      </c>
      <c r="C111" s="47"/>
      <c r="D111" s="48" t="s">
        <v>31</v>
      </c>
      <c r="E111" s="47"/>
      <c r="F111" s="19"/>
      <c r="G111" s="90">
        <v>9.6699999999999994E-2</v>
      </c>
      <c r="H111" s="75">
        <v>0</v>
      </c>
      <c r="I111" s="59">
        <f t="shared" si="18"/>
        <v>0</v>
      </c>
      <c r="J111" s="52"/>
      <c r="K111" s="90">
        <v>9.6699999999999994E-2</v>
      </c>
      <c r="L111" s="75">
        <v>0</v>
      </c>
      <c r="M111" s="59">
        <f t="shared" si="19"/>
        <v>0</v>
      </c>
      <c r="N111" s="52"/>
      <c r="O111" s="53">
        <f t="shared" si="13"/>
        <v>0</v>
      </c>
      <c r="P111" s="54" t="str">
        <f t="shared" si="14"/>
        <v/>
      </c>
      <c r="Q111" s="52"/>
      <c r="R111" s="55"/>
    </row>
    <row r="112" spans="2:18" s="18" customFormat="1" ht="15.75" thickBot="1" x14ac:dyDescent="0.3">
      <c r="B112" s="57" t="s">
        <v>56</v>
      </c>
      <c r="C112" s="47"/>
      <c r="D112" s="48" t="s">
        <v>31</v>
      </c>
      <c r="E112" s="47"/>
      <c r="F112" s="19"/>
      <c r="G112" s="90">
        <v>9.6699999999999994E-2</v>
      </c>
      <c r="H112" s="75">
        <v>0</v>
      </c>
      <c r="I112" s="59">
        <f t="shared" si="18"/>
        <v>0</v>
      </c>
      <c r="J112" s="52"/>
      <c r="K112" s="90">
        <v>9.6699999999999994E-2</v>
      </c>
      <c r="L112" s="75">
        <v>0</v>
      </c>
      <c r="M112" s="59">
        <f t="shared" si="19"/>
        <v>0</v>
      </c>
      <c r="N112" s="52"/>
      <c r="O112" s="53">
        <f t="shared" si="13"/>
        <v>0</v>
      </c>
      <c r="P112" s="54" t="str">
        <f t="shared" si="14"/>
        <v/>
      </c>
      <c r="Q112" s="52"/>
      <c r="R112" s="55"/>
    </row>
    <row r="113" spans="1:24" ht="15.75" thickBot="1" x14ac:dyDescent="0.3">
      <c r="B113" s="270"/>
      <c r="C113" s="271"/>
      <c r="D113" s="272"/>
      <c r="E113" s="271"/>
      <c r="F113" s="273"/>
      <c r="G113" s="274"/>
      <c r="H113" s="275"/>
      <c r="I113" s="276"/>
      <c r="J113" s="273"/>
      <c r="K113" s="274"/>
      <c r="L113" s="275"/>
      <c r="M113" s="276"/>
      <c r="N113" s="273"/>
      <c r="O113" s="277"/>
      <c r="P113" s="278"/>
    </row>
    <row r="114" spans="1:24" x14ac:dyDescent="0.25">
      <c r="B114" s="279" t="s">
        <v>57</v>
      </c>
      <c r="C114" s="233"/>
      <c r="D114" s="280"/>
      <c r="E114" s="233"/>
      <c r="F114" s="281"/>
      <c r="G114" s="282"/>
      <c r="H114" s="282"/>
      <c r="I114" s="283">
        <f>SUM(I102:I108,I101)</f>
        <v>56.108450149999996</v>
      </c>
      <c r="J114" s="284"/>
      <c r="K114" s="282"/>
      <c r="L114" s="282"/>
      <c r="M114" s="283">
        <f>SUM(M102:M108,M101)</f>
        <v>58.676682110000002</v>
      </c>
      <c r="N114" s="284"/>
      <c r="O114" s="285">
        <f>M114-I114</f>
        <v>2.5682319600000056</v>
      </c>
      <c r="P114" s="286">
        <f>IF(OR(I114=0,M114=0),"",(O114/I114))</f>
        <v>4.577264125339605E-2</v>
      </c>
    </row>
    <row r="115" spans="1:24" x14ac:dyDescent="0.25">
      <c r="B115" s="279" t="s">
        <v>58</v>
      </c>
      <c r="C115" s="233"/>
      <c r="D115" s="280"/>
      <c r="E115" s="233"/>
      <c r="F115" s="281"/>
      <c r="G115" s="287">
        <v>-0.11700000000000001</v>
      </c>
      <c r="H115" s="288"/>
      <c r="I115" s="238">
        <f>+I114*G115</f>
        <v>-6.5646886675499996</v>
      </c>
      <c r="J115" s="284"/>
      <c r="K115" s="287">
        <v>-0.11700000000000001</v>
      </c>
      <c r="L115" s="288"/>
      <c r="M115" s="238">
        <f>+M114*K115</f>
        <v>-6.8651718068700003</v>
      </c>
      <c r="N115" s="284"/>
      <c r="O115" s="238">
        <f>M115-I115</f>
        <v>-0.3004831393200007</v>
      </c>
      <c r="P115" s="239">
        <f>IF(OR(I115=0,M115=0),"",(O115/I115))</f>
        <v>4.5772641253396057E-2</v>
      </c>
    </row>
    <row r="116" spans="1:24" x14ac:dyDescent="0.25">
      <c r="B116" s="289" t="s">
        <v>59</v>
      </c>
      <c r="C116" s="233"/>
      <c r="D116" s="280"/>
      <c r="E116" s="233"/>
      <c r="F116" s="236"/>
      <c r="G116" s="290">
        <v>0.13</v>
      </c>
      <c r="H116" s="236"/>
      <c r="I116" s="238">
        <f>I114*G116</f>
        <v>7.2940985194999994</v>
      </c>
      <c r="J116" s="25"/>
      <c r="K116" s="290">
        <v>0.13</v>
      </c>
      <c r="L116" s="236"/>
      <c r="M116" s="238">
        <f>M114*K116</f>
        <v>7.6279686743000008</v>
      </c>
      <c r="N116" s="25"/>
      <c r="O116" s="238">
        <f>M116-I116</f>
        <v>0.33387015480000137</v>
      </c>
      <c r="P116" s="239">
        <f>IF(OR(I116=0,M116=0),"",(O116/I116))</f>
        <v>4.577264125339614E-2</v>
      </c>
    </row>
    <row r="117" spans="1:24" ht="15.75" thickBot="1" x14ac:dyDescent="0.3">
      <c r="B117" s="465" t="s">
        <v>60</v>
      </c>
      <c r="C117" s="465"/>
      <c r="D117" s="465"/>
      <c r="E117" s="291"/>
      <c r="F117" s="292"/>
      <c r="G117" s="292"/>
      <c r="H117" s="292"/>
      <c r="I117" s="293">
        <f>SUM(I114:I116)</f>
        <v>56.837860001949991</v>
      </c>
      <c r="J117" s="294"/>
      <c r="K117" s="292"/>
      <c r="L117" s="292"/>
      <c r="M117" s="293">
        <f>SUM(M114:M116)</f>
        <v>59.439478977429999</v>
      </c>
      <c r="N117" s="294"/>
      <c r="O117" s="295">
        <f>M117-I117</f>
        <v>2.6016189754800081</v>
      </c>
      <c r="P117" s="296">
        <f>IF(OR(I117=0,M117=0),"",(O117/I117))</f>
        <v>4.5772641253396099E-2</v>
      </c>
    </row>
    <row r="118" spans="1:24" ht="15.75" thickBot="1" x14ac:dyDescent="0.3">
      <c r="A118" s="297"/>
      <c r="B118" s="298"/>
      <c r="C118" s="299"/>
      <c r="D118" s="300"/>
      <c r="E118" s="299"/>
      <c r="F118" s="301"/>
      <c r="G118" s="302"/>
      <c r="H118" s="303"/>
      <c r="I118" s="304"/>
      <c r="J118" s="301"/>
      <c r="K118" s="302"/>
      <c r="L118" s="303"/>
      <c r="M118" s="304"/>
      <c r="N118" s="301"/>
      <c r="O118" s="305"/>
      <c r="P118" s="306"/>
    </row>
    <row r="119" spans="1:24" x14ac:dyDescent="0.25">
      <c r="I119" s="225"/>
      <c r="P119" s="225"/>
    </row>
    <row r="120" spans="1:24" x14ac:dyDescent="0.25">
      <c r="B120" s="223" t="s">
        <v>62</v>
      </c>
      <c r="G120" s="307">
        <v>2.9499999999999998E-2</v>
      </c>
      <c r="H120" s="308"/>
      <c r="I120" s="308"/>
      <c r="J120" s="308"/>
      <c r="K120" s="307">
        <v>2.9499999999999998E-2</v>
      </c>
      <c r="L120" s="308"/>
      <c r="M120" s="308"/>
      <c r="O120" s="308"/>
      <c r="P120" s="308"/>
      <c r="Q120" s="308"/>
      <c r="R120" s="308"/>
      <c r="S120" s="308"/>
    </row>
    <row r="121" spans="1:24" s="18" customFormat="1" x14ac:dyDescent="0.25">
      <c r="D121" s="23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s="18" customFormat="1" x14ac:dyDescent="0.25">
      <c r="D122" s="310">
        <v>0.64</v>
      </c>
      <c r="E122" s="189" t="s">
        <v>50</v>
      </c>
      <c r="F122" s="190"/>
      <c r="G122" s="191"/>
      <c r="H122" s="32"/>
      <c r="I122" s="32"/>
      <c r="J122" s="32"/>
      <c r="K122" s="19"/>
      <c r="L122" s="19"/>
      <c r="M122" s="19"/>
      <c r="N122" s="19"/>
      <c r="O122" s="19"/>
      <c r="P122" s="19"/>
      <c r="Q122" s="19"/>
      <c r="S122" s="56"/>
      <c r="T122" s="56"/>
      <c r="U122" s="56"/>
      <c r="V122" s="56"/>
      <c r="W122" s="56"/>
      <c r="X122" s="56"/>
    </row>
    <row r="123" spans="1:24" s="18" customFormat="1" x14ac:dyDescent="0.25">
      <c r="D123" s="311">
        <v>0.18</v>
      </c>
      <c r="E123" s="193" t="s">
        <v>51</v>
      </c>
      <c r="F123" s="194"/>
      <c r="G123" s="195"/>
      <c r="H123" s="32"/>
      <c r="I123" s="32"/>
      <c r="J123" s="32"/>
      <c r="K123" s="19"/>
      <c r="L123" s="19"/>
      <c r="M123" s="19"/>
      <c r="N123" s="19"/>
      <c r="O123" s="19"/>
      <c r="P123" s="19"/>
      <c r="Q123" s="19"/>
      <c r="S123" s="56"/>
      <c r="T123" s="56"/>
      <c r="U123" s="56"/>
      <c r="V123" s="56"/>
      <c r="W123" s="56"/>
      <c r="X123" s="56"/>
    </row>
    <row r="124" spans="1:24" s="18" customFormat="1" x14ac:dyDescent="0.25">
      <c r="D124" s="312">
        <v>0.18</v>
      </c>
      <c r="E124" s="197" t="s">
        <v>52</v>
      </c>
      <c r="F124" s="198"/>
      <c r="G124" s="199"/>
      <c r="H124" s="32"/>
      <c r="I124" s="32"/>
      <c r="J124" s="32"/>
      <c r="K124" s="19"/>
      <c r="L124" s="19"/>
      <c r="M124" s="19"/>
      <c r="N124" s="19"/>
      <c r="O124" s="19"/>
      <c r="P124" s="19"/>
      <c r="Q124" s="19"/>
      <c r="S124" s="56"/>
      <c r="T124" s="56"/>
      <c r="U124" s="56"/>
      <c r="V124" s="56"/>
      <c r="W124" s="56"/>
      <c r="X124" s="56"/>
    </row>
    <row r="125" spans="1:24" x14ac:dyDescent="0.25">
      <c r="D125" s="313"/>
      <c r="E125" s="314"/>
      <c r="F125" s="313"/>
      <c r="G125" s="313"/>
      <c r="H125" s="18"/>
      <c r="I125" s="18"/>
      <c r="J125" s="18"/>
      <c r="K125" s="18"/>
      <c r="L125" s="18"/>
    </row>
    <row r="126" spans="1:24" x14ac:dyDescent="0.25">
      <c r="G126" s="18"/>
      <c r="H126" s="18"/>
      <c r="I126" s="18"/>
      <c r="J126" s="56"/>
      <c r="K126" s="56"/>
      <c r="L126" s="56"/>
      <c r="M126" s="56"/>
      <c r="N126" s="56"/>
    </row>
    <row r="127" spans="1:24" x14ac:dyDescent="0.25">
      <c r="G127" s="18"/>
      <c r="H127" s="18"/>
      <c r="I127" s="18"/>
      <c r="J127" s="56"/>
      <c r="K127" s="56"/>
      <c r="L127" s="56"/>
      <c r="M127" s="56"/>
      <c r="N127" s="56"/>
    </row>
    <row r="128" spans="1:24" x14ac:dyDescent="0.25">
      <c r="G128" s="18"/>
      <c r="H128" s="18"/>
      <c r="I128" s="18"/>
      <c r="J128" s="56"/>
      <c r="K128" s="56"/>
      <c r="L128" s="56"/>
      <c r="M128" s="56"/>
      <c r="N128" s="56"/>
    </row>
    <row r="129" spans="7:14" x14ac:dyDescent="0.25">
      <c r="G129" s="18"/>
      <c r="H129" s="18"/>
      <c r="I129" s="18"/>
      <c r="J129" s="56"/>
      <c r="K129" s="56"/>
      <c r="L129" s="56"/>
      <c r="M129" s="56"/>
      <c r="N129" s="56"/>
    </row>
    <row r="130" spans="7:14" x14ac:dyDescent="0.25">
      <c r="G130" s="18"/>
      <c r="H130" s="18"/>
      <c r="I130" s="18"/>
      <c r="J130" s="56"/>
      <c r="K130" s="56"/>
      <c r="L130" s="56"/>
      <c r="M130" s="56"/>
      <c r="N130" s="56"/>
    </row>
    <row r="131" spans="7:14" x14ac:dyDescent="0.25">
      <c r="G131" s="18"/>
      <c r="H131" s="18"/>
      <c r="I131" s="18"/>
      <c r="J131" s="56"/>
      <c r="K131" s="56"/>
      <c r="L131" s="56"/>
      <c r="M131" s="56"/>
      <c r="N131" s="56"/>
    </row>
    <row r="132" spans="7:14" x14ac:dyDescent="0.25">
      <c r="G132" s="18"/>
      <c r="H132" s="18"/>
      <c r="I132" s="18"/>
      <c r="J132" s="56"/>
      <c r="K132" s="56"/>
      <c r="L132" s="56"/>
      <c r="M132" s="56"/>
      <c r="N132" s="56"/>
    </row>
    <row r="133" spans="7:14" x14ac:dyDescent="0.25">
      <c r="G133" s="18"/>
      <c r="H133" s="18"/>
      <c r="I133" s="18"/>
      <c r="J133" s="56"/>
      <c r="K133" s="56"/>
      <c r="L133" s="56"/>
      <c r="M133" s="56"/>
      <c r="N133" s="56"/>
    </row>
    <row r="134" spans="7:14" x14ac:dyDescent="0.25">
      <c r="G134" s="18"/>
      <c r="H134" s="18"/>
      <c r="I134" s="18"/>
      <c r="J134" s="56"/>
      <c r="K134" s="56"/>
      <c r="L134" s="56"/>
      <c r="M134" s="56"/>
      <c r="N134" s="56"/>
    </row>
    <row r="135" spans="7:14" x14ac:dyDescent="0.25">
      <c r="G135" s="18"/>
      <c r="H135" s="18"/>
      <c r="I135" s="18"/>
      <c r="J135" s="56"/>
      <c r="K135" s="56"/>
      <c r="L135" s="56"/>
      <c r="M135" s="56"/>
      <c r="N135" s="56"/>
    </row>
    <row r="136" spans="7:14" x14ac:dyDescent="0.25">
      <c r="G136" s="18"/>
      <c r="H136" s="18"/>
      <c r="I136" s="18"/>
      <c r="J136" s="56"/>
      <c r="K136" s="56"/>
      <c r="L136" s="56"/>
      <c r="M136" s="56"/>
      <c r="N136" s="56"/>
    </row>
    <row r="137" spans="7:14" x14ac:dyDescent="0.25">
      <c r="G137" s="18"/>
      <c r="H137" s="18"/>
      <c r="I137" s="18"/>
      <c r="J137" s="56"/>
      <c r="K137" s="56"/>
      <c r="L137" s="56"/>
      <c r="M137" s="56"/>
      <c r="N137" s="56"/>
    </row>
    <row r="138" spans="7:14" x14ac:dyDescent="0.25">
      <c r="G138" s="18"/>
      <c r="H138" s="18"/>
      <c r="I138" s="18"/>
      <c r="J138" s="56"/>
      <c r="K138" s="56"/>
      <c r="L138" s="56"/>
      <c r="M138" s="56"/>
    </row>
    <row r="139" spans="7:14" x14ac:dyDescent="0.25">
      <c r="G139" s="18"/>
      <c r="H139" s="18"/>
      <c r="I139" s="18"/>
      <c r="J139" s="56"/>
      <c r="K139" s="56"/>
      <c r="L139" s="56"/>
      <c r="M139" s="56"/>
    </row>
    <row r="140" spans="7:14" x14ac:dyDescent="0.25">
      <c r="G140" s="18"/>
      <c r="H140" s="18"/>
      <c r="I140" s="18"/>
      <c r="J140" s="56"/>
      <c r="K140" s="56"/>
      <c r="L140" s="56"/>
      <c r="M140" s="56"/>
    </row>
    <row r="141" spans="7:14" x14ac:dyDescent="0.25">
      <c r="G141" s="18"/>
      <c r="H141" s="18"/>
      <c r="I141" s="18"/>
      <c r="J141" s="56"/>
      <c r="K141" s="56"/>
      <c r="L141" s="56"/>
      <c r="M141" s="56"/>
    </row>
    <row r="142" spans="7:14" x14ac:dyDescent="0.25">
      <c r="G142" s="18"/>
      <c r="H142" s="18"/>
      <c r="I142" s="18"/>
      <c r="J142" s="56"/>
      <c r="K142" s="56"/>
      <c r="L142" s="56"/>
      <c r="M142" s="56"/>
    </row>
    <row r="143" spans="7:14" x14ac:dyDescent="0.25">
      <c r="G143" s="18"/>
      <c r="H143" s="18"/>
      <c r="I143" s="18"/>
      <c r="J143" s="56"/>
      <c r="K143" s="56"/>
      <c r="L143" s="56"/>
      <c r="M143" s="56"/>
    </row>
    <row r="144" spans="7:14" x14ac:dyDescent="0.25">
      <c r="G144" s="18"/>
      <c r="H144" s="18"/>
      <c r="I144" s="18"/>
      <c r="J144" s="56"/>
      <c r="K144" s="56"/>
      <c r="L144" s="56"/>
      <c r="M144" s="56"/>
    </row>
    <row r="145" spans="7:13" x14ac:dyDescent="0.25">
      <c r="G145" s="18"/>
      <c r="H145" s="18"/>
      <c r="I145" s="18"/>
      <c r="J145" s="56"/>
      <c r="K145" s="56"/>
      <c r="L145" s="56"/>
      <c r="M145" s="56"/>
    </row>
    <row r="146" spans="7:13" x14ac:dyDescent="0.25">
      <c r="G146" s="18"/>
      <c r="H146" s="18"/>
      <c r="I146" s="18"/>
      <c r="J146" s="56"/>
      <c r="K146" s="56"/>
      <c r="L146" s="56"/>
      <c r="M146" s="56"/>
    </row>
    <row r="147" spans="7:13" x14ac:dyDescent="0.25">
      <c r="G147" s="18"/>
      <c r="H147" s="18"/>
      <c r="I147" s="18"/>
      <c r="J147" s="56"/>
      <c r="K147" s="56"/>
      <c r="L147" s="56"/>
      <c r="M147" s="56"/>
    </row>
    <row r="148" spans="7:13" x14ac:dyDescent="0.25">
      <c r="G148" s="18"/>
      <c r="H148" s="18"/>
      <c r="I148" s="18"/>
      <c r="J148" s="56"/>
      <c r="K148" s="56"/>
      <c r="L148" s="56"/>
      <c r="M148" s="56"/>
    </row>
    <row r="149" spans="7:13" x14ac:dyDescent="0.25">
      <c r="G149" s="18"/>
      <c r="H149" s="18"/>
      <c r="I149" s="18"/>
      <c r="J149" s="56"/>
      <c r="K149" s="56"/>
      <c r="L149" s="56"/>
      <c r="M149" s="56"/>
    </row>
    <row r="150" spans="7:13" x14ac:dyDescent="0.25">
      <c r="G150" s="18"/>
      <c r="H150" s="18"/>
      <c r="I150" s="18"/>
      <c r="J150" s="56"/>
      <c r="K150" s="56"/>
      <c r="L150" s="56"/>
      <c r="M150" s="56"/>
    </row>
    <row r="151" spans="7:13" x14ac:dyDescent="0.25">
      <c r="G151" s="18"/>
      <c r="H151" s="18"/>
      <c r="I151" s="18"/>
      <c r="J151" s="56"/>
      <c r="K151" s="56"/>
      <c r="L151" s="56"/>
      <c r="M151" s="56"/>
    </row>
    <row r="152" spans="7:13" x14ac:dyDescent="0.25">
      <c r="G152" s="18"/>
      <c r="H152" s="18"/>
      <c r="I152" s="18"/>
      <c r="J152" s="56"/>
      <c r="K152" s="56"/>
      <c r="L152" s="56"/>
      <c r="M152" s="56"/>
    </row>
    <row r="153" spans="7:13" x14ac:dyDescent="0.25">
      <c r="G153" s="18"/>
      <c r="H153" s="18"/>
      <c r="I153" s="18"/>
      <c r="J153" s="56"/>
      <c r="K153" s="56"/>
      <c r="L153" s="56"/>
      <c r="M153" s="56"/>
    </row>
    <row r="154" spans="7:13" x14ac:dyDescent="0.25">
      <c r="G154" s="18"/>
      <c r="H154" s="18"/>
      <c r="I154" s="18"/>
      <c r="J154" s="56"/>
      <c r="K154" s="56"/>
      <c r="L154" s="56"/>
      <c r="M154" s="56"/>
    </row>
    <row r="155" spans="7:13" x14ac:dyDescent="0.25">
      <c r="G155" s="18"/>
      <c r="H155" s="18"/>
      <c r="I155" s="18"/>
      <c r="J155" s="56"/>
      <c r="K155" s="56"/>
      <c r="L155" s="56"/>
      <c r="M155" s="56"/>
    </row>
    <row r="156" spans="7:13" x14ac:dyDescent="0.25">
      <c r="G156" s="18"/>
      <c r="H156" s="18"/>
      <c r="I156" s="18"/>
      <c r="J156" s="56"/>
      <c r="K156" s="56"/>
      <c r="L156" s="56"/>
      <c r="M156" s="56"/>
    </row>
    <row r="157" spans="7:13" x14ac:dyDescent="0.25">
      <c r="G157" s="18"/>
      <c r="H157" s="18"/>
      <c r="I157" s="18"/>
      <c r="J157" s="56"/>
      <c r="K157" s="56"/>
      <c r="L157" s="56"/>
      <c r="M157" s="56"/>
    </row>
    <row r="158" spans="7:13" x14ac:dyDescent="0.25">
      <c r="G158" s="18"/>
      <c r="H158" s="18"/>
      <c r="I158" s="18"/>
      <c r="J158" s="56"/>
      <c r="K158" s="56"/>
      <c r="L158" s="56"/>
      <c r="M158" s="56"/>
    </row>
    <row r="159" spans="7:13" x14ac:dyDescent="0.25">
      <c r="G159" s="18"/>
      <c r="H159" s="18"/>
      <c r="I159" s="18"/>
      <c r="J159" s="56"/>
      <c r="K159" s="56"/>
      <c r="L159" s="56"/>
      <c r="M159" s="56"/>
    </row>
    <row r="160" spans="7:13" x14ac:dyDescent="0.25">
      <c r="G160" s="18"/>
      <c r="H160" s="18"/>
      <c r="I160" s="18"/>
      <c r="J160" s="56"/>
      <c r="K160" s="56"/>
      <c r="L160" s="56"/>
      <c r="M160" s="56"/>
    </row>
    <row r="161" spans="7:13" x14ac:dyDescent="0.25">
      <c r="G161" s="18"/>
      <c r="H161" s="18"/>
      <c r="I161" s="18"/>
      <c r="J161" s="56"/>
      <c r="K161" s="56"/>
      <c r="L161" s="56"/>
      <c r="M161" s="56"/>
    </row>
    <row r="162" spans="7:13" x14ac:dyDescent="0.25">
      <c r="G162" s="18"/>
      <c r="H162" s="18"/>
      <c r="I162" s="18"/>
      <c r="J162" s="56"/>
      <c r="K162" s="56"/>
      <c r="L162" s="56"/>
      <c r="M162" s="56"/>
    </row>
    <row r="163" spans="7:13" x14ac:dyDescent="0.25">
      <c r="G163" s="18"/>
      <c r="H163" s="18"/>
      <c r="I163" s="18"/>
      <c r="J163" s="56"/>
      <c r="K163" s="56"/>
      <c r="L163" s="56"/>
      <c r="M163" s="56"/>
    </row>
    <row r="164" spans="7:13" x14ac:dyDescent="0.25">
      <c r="G164" s="18"/>
      <c r="H164" s="18"/>
      <c r="I164" s="18"/>
      <c r="J164" s="56"/>
      <c r="K164" s="56"/>
      <c r="L164" s="56"/>
      <c r="M164" s="56"/>
    </row>
    <row r="165" spans="7:13" x14ac:dyDescent="0.25">
      <c r="G165" s="18"/>
      <c r="H165" s="18"/>
      <c r="I165" s="18"/>
      <c r="J165" s="56"/>
      <c r="K165" s="56"/>
      <c r="L165" s="56"/>
      <c r="M165" s="56"/>
    </row>
    <row r="166" spans="7:13" x14ac:dyDescent="0.25">
      <c r="G166" s="18"/>
      <c r="H166" s="18"/>
      <c r="I166" s="18"/>
      <c r="J166" s="56"/>
      <c r="K166" s="56"/>
      <c r="L166" s="56"/>
      <c r="M166" s="56"/>
    </row>
    <row r="167" spans="7:13" x14ac:dyDescent="0.25">
      <c r="G167" s="18"/>
      <c r="H167" s="18"/>
      <c r="I167" s="18"/>
      <c r="J167" s="56"/>
      <c r="K167" s="56"/>
      <c r="L167" s="56"/>
      <c r="M167" s="56"/>
    </row>
    <row r="168" spans="7:13" x14ac:dyDescent="0.25">
      <c r="G168" s="18"/>
      <c r="H168" s="18"/>
      <c r="I168" s="18"/>
      <c r="J168" s="56"/>
      <c r="K168" s="56"/>
      <c r="L168" s="56"/>
      <c r="M168" s="56"/>
    </row>
    <row r="169" spans="7:13" x14ac:dyDescent="0.25">
      <c r="G169" s="18"/>
      <c r="H169" s="18"/>
      <c r="I169" s="18"/>
      <c r="J169" s="56"/>
      <c r="K169" s="56"/>
      <c r="L169" s="56"/>
      <c r="M169" s="56"/>
    </row>
    <row r="170" spans="7:13" x14ac:dyDescent="0.25">
      <c r="G170" s="18"/>
      <c r="H170" s="18"/>
      <c r="I170" s="18"/>
      <c r="J170" s="56"/>
      <c r="K170" s="56"/>
      <c r="L170" s="56"/>
      <c r="M170" s="56"/>
    </row>
    <row r="171" spans="7:13" x14ac:dyDescent="0.25">
      <c r="G171" s="18"/>
      <c r="H171" s="18"/>
      <c r="I171" s="18"/>
      <c r="J171" s="56"/>
      <c r="K171" s="56"/>
      <c r="L171" s="56"/>
      <c r="M171" s="56"/>
    </row>
    <row r="172" spans="7:13" x14ac:dyDescent="0.25">
      <c r="G172" s="18"/>
      <c r="H172" s="18"/>
      <c r="I172" s="18"/>
      <c r="J172" s="56"/>
      <c r="K172" s="56"/>
      <c r="L172" s="56"/>
      <c r="M172" s="56"/>
    </row>
    <row r="173" spans="7:13" x14ac:dyDescent="0.25">
      <c r="G173" s="18"/>
      <c r="H173" s="18"/>
      <c r="I173" s="18"/>
      <c r="J173" s="56"/>
      <c r="K173" s="56"/>
      <c r="L173" s="56"/>
      <c r="M173" s="56"/>
    </row>
    <row r="174" spans="7:13" x14ac:dyDescent="0.25">
      <c r="G174" s="18"/>
      <c r="H174" s="18"/>
      <c r="I174" s="18"/>
      <c r="J174" s="56"/>
      <c r="K174" s="56"/>
      <c r="L174" s="56"/>
      <c r="M174" s="56"/>
    </row>
    <row r="175" spans="7:13" x14ac:dyDescent="0.25">
      <c r="G175" s="18"/>
      <c r="H175" s="18"/>
      <c r="I175" s="18"/>
      <c r="J175" s="56"/>
      <c r="K175" s="56"/>
      <c r="L175" s="56"/>
      <c r="M175" s="56"/>
    </row>
    <row r="176" spans="7:13" x14ac:dyDescent="0.25">
      <c r="G176" s="18"/>
      <c r="H176" s="18"/>
      <c r="I176" s="18"/>
      <c r="J176" s="56"/>
      <c r="K176" s="56"/>
      <c r="L176" s="56"/>
      <c r="M176" s="56"/>
    </row>
    <row r="177" spans="7:13" x14ac:dyDescent="0.25">
      <c r="G177" s="18"/>
      <c r="H177" s="18"/>
      <c r="I177" s="18"/>
      <c r="J177" s="56"/>
      <c r="K177" s="56"/>
      <c r="L177" s="56"/>
      <c r="M177" s="56"/>
    </row>
    <row r="178" spans="7:13" x14ac:dyDescent="0.25">
      <c r="G178" s="18"/>
      <c r="H178" s="18"/>
      <c r="I178" s="18"/>
      <c r="J178" s="56"/>
      <c r="K178" s="56"/>
      <c r="L178" s="56"/>
      <c r="M178" s="56"/>
    </row>
    <row r="179" spans="7:13" x14ac:dyDescent="0.25">
      <c r="G179" s="18"/>
      <c r="H179" s="18"/>
      <c r="I179" s="18"/>
      <c r="J179" s="56"/>
      <c r="K179" s="56"/>
      <c r="L179" s="56"/>
      <c r="M179" s="56"/>
    </row>
    <row r="180" spans="7:13" x14ac:dyDescent="0.25">
      <c r="G180" s="18"/>
      <c r="H180" s="18"/>
      <c r="I180" s="18"/>
      <c r="J180" s="56"/>
      <c r="K180" s="56"/>
      <c r="L180" s="56"/>
      <c r="M180" s="56"/>
    </row>
    <row r="181" spans="7:13" x14ac:dyDescent="0.25">
      <c r="G181" s="18"/>
      <c r="H181" s="18"/>
      <c r="I181" s="18"/>
      <c r="J181" s="56"/>
      <c r="K181" s="56"/>
      <c r="L181" s="56"/>
      <c r="M181" s="56"/>
    </row>
    <row r="182" spans="7:13" x14ac:dyDescent="0.25">
      <c r="G182" s="18"/>
      <c r="H182" s="18"/>
      <c r="I182" s="18"/>
      <c r="J182" s="56"/>
      <c r="K182" s="56"/>
      <c r="L182" s="56"/>
      <c r="M182" s="56"/>
    </row>
    <row r="183" spans="7:13" x14ac:dyDescent="0.25">
      <c r="G183" s="18"/>
      <c r="H183" s="18"/>
      <c r="I183" s="18"/>
      <c r="J183" s="56"/>
      <c r="K183" s="56"/>
      <c r="L183" s="56"/>
      <c r="M183" s="56"/>
    </row>
    <row r="184" spans="7:13" x14ac:dyDescent="0.25">
      <c r="G184" s="18"/>
      <c r="H184" s="18"/>
      <c r="I184" s="18"/>
      <c r="J184" s="56"/>
      <c r="K184" s="56"/>
      <c r="L184" s="56"/>
      <c r="M184" s="56"/>
    </row>
    <row r="185" spans="7:13" x14ac:dyDescent="0.25">
      <c r="G185" s="18"/>
      <c r="H185" s="18"/>
      <c r="I185" s="18"/>
      <c r="J185" s="56"/>
      <c r="K185" s="56"/>
      <c r="L185" s="56"/>
      <c r="M185" s="56"/>
    </row>
    <row r="186" spans="7:13" x14ac:dyDescent="0.25">
      <c r="G186" s="18"/>
      <c r="H186" s="18"/>
      <c r="I186" s="18"/>
      <c r="J186" s="56"/>
      <c r="K186" s="56"/>
      <c r="L186" s="56"/>
      <c r="M186" s="56"/>
    </row>
    <row r="187" spans="7:13" x14ac:dyDescent="0.25">
      <c r="G187" s="18"/>
      <c r="H187" s="18"/>
      <c r="I187" s="18"/>
      <c r="J187" s="56"/>
      <c r="K187" s="56"/>
      <c r="L187" s="56"/>
      <c r="M187" s="56"/>
    </row>
    <row r="188" spans="7:13" x14ac:dyDescent="0.25">
      <c r="G188" s="18"/>
      <c r="H188" s="18"/>
      <c r="I188" s="18"/>
      <c r="J188" s="56"/>
      <c r="K188" s="56"/>
      <c r="L188" s="56"/>
      <c r="M188" s="56"/>
    </row>
    <row r="189" spans="7:13" x14ac:dyDescent="0.25">
      <c r="G189" s="18"/>
      <c r="H189" s="18"/>
      <c r="I189" s="18"/>
      <c r="J189" s="56"/>
      <c r="K189" s="56"/>
      <c r="L189" s="56"/>
      <c r="M189" s="56"/>
    </row>
    <row r="190" spans="7:13" x14ac:dyDescent="0.25">
      <c r="G190" s="18"/>
      <c r="H190" s="18"/>
      <c r="I190" s="18"/>
      <c r="J190" s="56"/>
      <c r="K190" s="56"/>
      <c r="L190" s="56"/>
      <c r="M190" s="56"/>
    </row>
    <row r="191" spans="7:13" x14ac:dyDescent="0.25">
      <c r="G191" s="18"/>
      <c r="H191" s="18"/>
      <c r="I191" s="18"/>
      <c r="J191" s="56"/>
      <c r="K191" s="56"/>
      <c r="L191" s="56"/>
      <c r="M191" s="56"/>
    </row>
    <row r="192" spans="7:13" x14ac:dyDescent="0.25">
      <c r="G192" s="18"/>
      <c r="H192" s="18"/>
      <c r="I192" s="18"/>
      <c r="J192" s="56"/>
      <c r="K192" s="56"/>
      <c r="L192" s="56"/>
      <c r="M192" s="56"/>
    </row>
    <row r="193" spans="7:13" x14ac:dyDescent="0.25">
      <c r="G193" s="18"/>
      <c r="H193" s="18"/>
      <c r="I193" s="18"/>
      <c r="J193" s="56"/>
      <c r="K193" s="56"/>
      <c r="L193" s="56"/>
      <c r="M193" s="56"/>
    </row>
    <row r="194" spans="7:13" x14ac:dyDescent="0.25">
      <c r="G194" s="18"/>
      <c r="H194" s="18"/>
      <c r="I194" s="18"/>
      <c r="J194" s="56"/>
      <c r="K194" s="56"/>
      <c r="L194" s="56"/>
      <c r="M194" s="56"/>
    </row>
    <row r="195" spans="7:13" x14ac:dyDescent="0.25">
      <c r="G195" s="18"/>
      <c r="H195" s="18"/>
      <c r="I195" s="18"/>
      <c r="J195" s="56"/>
      <c r="K195" s="56"/>
      <c r="L195" s="56"/>
      <c r="M195" s="56"/>
    </row>
    <row r="196" spans="7:13" x14ac:dyDescent="0.25">
      <c r="G196" s="18"/>
      <c r="H196" s="18"/>
      <c r="I196" s="18"/>
      <c r="J196" s="56"/>
      <c r="K196" s="56"/>
      <c r="L196" s="56"/>
      <c r="M196" s="56"/>
    </row>
    <row r="197" spans="7:13" x14ac:dyDescent="0.25">
      <c r="G197" s="18"/>
      <c r="H197" s="18"/>
      <c r="I197" s="18"/>
      <c r="J197" s="56"/>
      <c r="K197" s="56"/>
      <c r="L197" s="56"/>
      <c r="M197" s="56"/>
    </row>
    <row r="198" spans="7:13" x14ac:dyDescent="0.25">
      <c r="G198" s="18"/>
      <c r="H198" s="18"/>
      <c r="I198" s="18"/>
      <c r="J198" s="56"/>
      <c r="K198" s="56"/>
      <c r="L198" s="56"/>
      <c r="M198" s="56"/>
    </row>
    <row r="199" spans="7:13" x14ac:dyDescent="0.25">
      <c r="G199" s="18"/>
      <c r="H199" s="18"/>
      <c r="I199" s="18"/>
      <c r="J199" s="56"/>
      <c r="K199" s="56"/>
      <c r="L199" s="56"/>
      <c r="M199" s="56"/>
    </row>
    <row r="200" spans="7:13" x14ac:dyDescent="0.25">
      <c r="G200" s="18"/>
      <c r="H200" s="18"/>
      <c r="I200" s="18"/>
      <c r="J200" s="56"/>
      <c r="K200" s="56"/>
      <c r="L200" s="56"/>
      <c r="M200" s="56"/>
    </row>
    <row r="201" spans="7:13" x14ac:dyDescent="0.25">
      <c r="G201" s="18"/>
      <c r="H201" s="18"/>
      <c r="I201" s="18"/>
      <c r="J201" s="56"/>
      <c r="K201" s="56"/>
      <c r="L201" s="56"/>
      <c r="M201" s="56"/>
    </row>
    <row r="202" spans="7:13" x14ac:dyDescent="0.25">
      <c r="G202" s="18"/>
      <c r="H202" s="18"/>
      <c r="I202" s="18"/>
      <c r="J202" s="56"/>
      <c r="K202" s="56"/>
      <c r="L202" s="56"/>
      <c r="M202" s="56"/>
    </row>
    <row r="203" spans="7:13" x14ac:dyDescent="0.25">
      <c r="G203" s="18"/>
      <c r="H203" s="18"/>
      <c r="I203" s="18"/>
      <c r="J203" s="56"/>
      <c r="K203" s="56"/>
      <c r="L203" s="56"/>
      <c r="M203" s="56"/>
    </row>
    <row r="204" spans="7:13" x14ac:dyDescent="0.25">
      <c r="G204" s="18"/>
      <c r="H204" s="18"/>
      <c r="I204" s="18"/>
      <c r="J204" s="56"/>
      <c r="K204" s="56"/>
      <c r="L204" s="56"/>
      <c r="M204" s="56"/>
    </row>
    <row r="205" spans="7:13" x14ac:dyDescent="0.25">
      <c r="G205" s="18"/>
      <c r="H205" s="18"/>
      <c r="I205" s="18"/>
      <c r="J205" s="56"/>
      <c r="K205" s="56"/>
      <c r="L205" s="56"/>
      <c r="M205" s="56"/>
    </row>
    <row r="206" spans="7:13" x14ac:dyDescent="0.25">
      <c r="G206" s="18"/>
      <c r="H206" s="18"/>
      <c r="I206" s="18"/>
      <c r="J206" s="56"/>
      <c r="K206" s="56"/>
      <c r="L206" s="56"/>
      <c r="M206" s="56"/>
    </row>
    <row r="207" spans="7:13" x14ac:dyDescent="0.25">
      <c r="G207" s="18"/>
      <c r="H207" s="18"/>
      <c r="I207" s="18"/>
      <c r="J207" s="56"/>
      <c r="K207" s="56"/>
      <c r="L207" s="56"/>
      <c r="M207" s="56"/>
    </row>
    <row r="208" spans="7:13" x14ac:dyDescent="0.25">
      <c r="G208" s="18"/>
      <c r="H208" s="18"/>
      <c r="I208" s="18"/>
      <c r="J208" s="56"/>
      <c r="K208" s="56"/>
      <c r="L208" s="56"/>
      <c r="M208" s="56"/>
    </row>
    <row r="209" spans="7:13" x14ac:dyDescent="0.25">
      <c r="G209" s="18"/>
      <c r="H209" s="18"/>
      <c r="I209" s="18"/>
      <c r="J209" s="56"/>
      <c r="K209" s="56"/>
      <c r="L209" s="56"/>
      <c r="M209" s="56"/>
    </row>
    <row r="210" spans="7:13" x14ac:dyDescent="0.25">
      <c r="G210" s="18"/>
      <c r="H210" s="18"/>
      <c r="I210" s="18"/>
      <c r="J210" s="56"/>
      <c r="K210" s="56"/>
      <c r="L210" s="56"/>
      <c r="M210" s="56"/>
    </row>
    <row r="211" spans="7:13" x14ac:dyDescent="0.25">
      <c r="G211" s="18"/>
      <c r="H211" s="18"/>
      <c r="I211" s="18"/>
      <c r="J211" s="56"/>
      <c r="K211" s="56"/>
      <c r="L211" s="56"/>
      <c r="M211" s="56"/>
    </row>
    <row r="212" spans="7:13" x14ac:dyDescent="0.25">
      <c r="G212" s="18"/>
      <c r="H212" s="18"/>
      <c r="I212" s="18"/>
      <c r="J212" s="56"/>
      <c r="K212" s="56"/>
      <c r="L212" s="56"/>
      <c r="M212" s="56"/>
    </row>
    <row r="213" spans="7:13" x14ac:dyDescent="0.25">
      <c r="G213" s="18"/>
      <c r="H213" s="18"/>
      <c r="I213" s="18"/>
      <c r="J213" s="56"/>
      <c r="K213" s="56"/>
      <c r="L213" s="56"/>
      <c r="M213" s="56"/>
    </row>
    <row r="214" spans="7:13" x14ac:dyDescent="0.25">
      <c r="G214" s="18"/>
      <c r="H214" s="18"/>
      <c r="I214" s="18"/>
      <c r="J214" s="56"/>
      <c r="K214" s="56"/>
      <c r="L214" s="56"/>
      <c r="M214" s="56"/>
    </row>
    <row r="215" spans="7:13" x14ac:dyDescent="0.25">
      <c r="G215" s="18"/>
      <c r="H215" s="18"/>
      <c r="I215" s="18"/>
      <c r="J215" s="56"/>
      <c r="K215" s="56"/>
      <c r="L215" s="56"/>
      <c r="M215" s="56"/>
    </row>
    <row r="216" spans="7:13" x14ac:dyDescent="0.25">
      <c r="G216" s="18"/>
      <c r="H216" s="18"/>
      <c r="I216" s="18"/>
      <c r="J216" s="56"/>
      <c r="K216" s="56"/>
      <c r="L216" s="56"/>
      <c r="M216" s="56"/>
    </row>
    <row r="217" spans="7:13" x14ac:dyDescent="0.25">
      <c r="G217" s="18"/>
      <c r="H217" s="18"/>
      <c r="I217" s="18"/>
      <c r="J217" s="56"/>
      <c r="K217" s="56"/>
      <c r="L217" s="56"/>
      <c r="M217" s="56"/>
    </row>
    <row r="218" spans="7:13" x14ac:dyDescent="0.25">
      <c r="G218" s="18"/>
      <c r="H218" s="18"/>
      <c r="I218" s="18"/>
      <c r="J218" s="56"/>
      <c r="K218" s="56"/>
      <c r="L218" s="56"/>
      <c r="M218" s="56"/>
    </row>
    <row r="219" spans="7:13" x14ac:dyDescent="0.25">
      <c r="G219" s="18"/>
      <c r="H219" s="18"/>
      <c r="I219" s="18"/>
      <c r="J219" s="56"/>
      <c r="K219" s="56"/>
      <c r="L219" s="56"/>
      <c r="M219" s="56"/>
    </row>
    <row r="220" spans="7:13" x14ac:dyDescent="0.25">
      <c r="G220" s="18"/>
      <c r="H220" s="18"/>
      <c r="I220" s="18"/>
      <c r="J220" s="56"/>
      <c r="K220" s="56"/>
      <c r="L220" s="56"/>
      <c r="M220" s="56"/>
    </row>
    <row r="221" spans="7:13" x14ac:dyDescent="0.25">
      <c r="G221" s="18"/>
      <c r="H221" s="18"/>
      <c r="I221" s="18"/>
      <c r="J221" s="56"/>
      <c r="K221" s="56"/>
      <c r="L221" s="56"/>
      <c r="M221" s="56"/>
    </row>
    <row r="222" spans="7:13" x14ac:dyDescent="0.25">
      <c r="G222" s="18"/>
      <c r="H222" s="18"/>
      <c r="I222" s="18"/>
      <c r="J222" s="56"/>
      <c r="K222" s="56"/>
      <c r="L222" s="56"/>
      <c r="M222" s="56"/>
    </row>
    <row r="223" spans="7:13" x14ac:dyDescent="0.25">
      <c r="G223" s="18"/>
      <c r="H223" s="18"/>
      <c r="I223" s="18"/>
      <c r="J223" s="56"/>
      <c r="K223" s="56"/>
      <c r="L223" s="56"/>
      <c r="M223" s="56"/>
    </row>
    <row r="224" spans="7:13" x14ac:dyDescent="0.25">
      <c r="G224" s="18"/>
      <c r="H224" s="18"/>
      <c r="I224" s="18"/>
      <c r="J224" s="56"/>
      <c r="K224" s="56"/>
      <c r="L224" s="56"/>
      <c r="M224" s="56"/>
    </row>
    <row r="225" spans="7:13" x14ac:dyDescent="0.25">
      <c r="G225" s="18"/>
      <c r="H225" s="18"/>
      <c r="I225" s="18"/>
      <c r="J225" s="56"/>
      <c r="K225" s="56"/>
      <c r="L225" s="56"/>
      <c r="M225" s="56"/>
    </row>
    <row r="226" spans="7:13" x14ac:dyDescent="0.25">
      <c r="G226" s="18"/>
      <c r="H226" s="18"/>
      <c r="I226" s="18"/>
      <c r="J226" s="56"/>
      <c r="K226" s="56"/>
      <c r="L226" s="56"/>
      <c r="M226" s="56"/>
    </row>
    <row r="227" spans="7:13" x14ac:dyDescent="0.25">
      <c r="G227" s="18"/>
      <c r="H227" s="18"/>
      <c r="I227" s="18"/>
      <c r="J227" s="56"/>
      <c r="K227" s="56"/>
      <c r="L227" s="56"/>
      <c r="M227" s="56"/>
    </row>
    <row r="228" spans="7:13" x14ac:dyDescent="0.25">
      <c r="G228" s="18"/>
      <c r="H228" s="18"/>
      <c r="I228" s="18"/>
      <c r="J228" s="56"/>
      <c r="K228" s="56"/>
      <c r="L228" s="56"/>
      <c r="M228" s="56"/>
    </row>
    <row r="229" spans="7:13" x14ac:dyDescent="0.25">
      <c r="G229" s="18"/>
      <c r="H229" s="18"/>
      <c r="I229" s="18"/>
      <c r="J229" s="56"/>
      <c r="K229" s="56"/>
      <c r="L229" s="56"/>
      <c r="M229" s="56"/>
    </row>
    <row r="230" spans="7:13" x14ac:dyDescent="0.25">
      <c r="G230" s="18"/>
      <c r="H230" s="18"/>
      <c r="I230" s="18"/>
      <c r="J230" s="56"/>
      <c r="K230" s="56"/>
      <c r="L230" s="56"/>
      <c r="M230" s="56"/>
    </row>
    <row r="231" spans="7:13" x14ac:dyDescent="0.25">
      <c r="G231" s="18"/>
      <c r="H231" s="18"/>
      <c r="I231" s="18"/>
      <c r="J231" s="56"/>
      <c r="K231" s="56"/>
      <c r="L231" s="56"/>
      <c r="M231" s="56"/>
    </row>
    <row r="232" spans="7:13" x14ac:dyDescent="0.25">
      <c r="G232" s="18"/>
      <c r="H232" s="18"/>
      <c r="I232" s="18"/>
      <c r="J232" s="56"/>
      <c r="K232" s="56"/>
      <c r="L232" s="56"/>
      <c r="M232" s="56"/>
    </row>
    <row r="233" spans="7:13" x14ac:dyDescent="0.25">
      <c r="G233" s="18"/>
      <c r="H233" s="18"/>
      <c r="I233" s="18"/>
      <c r="J233" s="56"/>
      <c r="K233" s="56"/>
      <c r="L233" s="56"/>
      <c r="M233" s="56"/>
    </row>
  </sheetData>
  <mergeCells count="20">
    <mergeCell ref="O20:P20"/>
    <mergeCell ref="D21:D22"/>
    <mergeCell ref="O21:O22"/>
    <mergeCell ref="P21:P22"/>
    <mergeCell ref="B117:D117"/>
    <mergeCell ref="D77:D78"/>
    <mergeCell ref="O77:O78"/>
    <mergeCell ref="P77:P78"/>
    <mergeCell ref="B61:D61"/>
    <mergeCell ref="B66:J66"/>
    <mergeCell ref="B67:J67"/>
    <mergeCell ref="G76:I76"/>
    <mergeCell ref="K76:M76"/>
    <mergeCell ref="O76:P76"/>
    <mergeCell ref="A3:H3"/>
    <mergeCell ref="B10:J10"/>
    <mergeCell ref="B11:J11"/>
    <mergeCell ref="D14:M14"/>
    <mergeCell ref="G20:I20"/>
    <mergeCell ref="K20:M20"/>
  </mergeCells>
  <conditionalFormatting sqref="N127:N137 J188:J233 J126:N126 J127:M187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88:M233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22:J124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22:G124">
    <cfRule type="cellIs" dxfId="41" priority="1" operator="lessThan">
      <formula>0</formula>
    </cfRule>
    <cfRule type="cellIs" dxfId="40" priority="2" operator="greaterThan">
      <formula>0</formula>
    </cfRule>
  </conditionalFormatting>
  <dataValidations disablePrompts="1" count="5">
    <dataValidation type="list" allowBlank="1" showInputMessage="1" showErrorMessage="1" sqref="D16 D72" xr:uid="{5BAD9E30-790A-4EC4-8E1A-2D281368A950}">
      <formula1>"TOU, non-TOU"</formula1>
    </dataValidation>
    <dataValidation type="list" allowBlank="1" showInputMessage="1" showErrorMessage="1" sqref="D23:D24 D28 D79:D80 D84" xr:uid="{841D3BC2-169B-4412-A46A-EBE9217B1378}">
      <formula1>"per 30 days, per kWh, per kW, per kVA"</formula1>
    </dataValidation>
    <dataValidation type="list" allowBlank="1" showInputMessage="1" showErrorMessage="1" prompt="Select Charge Unit - monthly, per kWh, per kW" sqref="D57 D62 D113 D118" xr:uid="{64AEE990-ED9F-46B2-9CCC-4DFC6D7D4276}">
      <formula1>"Monthly, per kWh, per kW"</formula1>
    </dataValidation>
    <dataValidation type="list" allowBlank="1" showInputMessage="1" showErrorMessage="1" sqref="E43:E44 E62 E46:E57 E99:E100 E118 E102:E113 E23:E32 E79:E88 E34:E41 E90:E97" xr:uid="{305A6627-2277-4010-8606-2B5A6022A93F}">
      <formula1>#REF!</formula1>
    </dataValidation>
    <dataValidation type="list" allowBlank="1" showInputMessage="1" showErrorMessage="1" prompt="Select Charge Unit - per 30 days, per kWh, per kW, per kVA." sqref="D43:D44 D46:D56 D85:D88 D99:D100 D102:D112 D29:D32 D81:D83 D25:D27 D34:D41 D90:D97" xr:uid="{28534DE5-56FA-4A2C-A3CA-ECF881AFCD3A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8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1" manualBreakCount="1">
    <brk id="65" max="16" man="1"/>
  </rowBreaks>
  <colBreaks count="1" manualBreakCount="1">
    <brk id="1" min="9" max="12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66675</xdr:rowOff>
                  </from>
                  <to>
                    <xdr:col>15</xdr:col>
                    <xdr:colOff>638175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180975</xdr:rowOff>
                  </from>
                  <to>
                    <xdr:col>10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752475</xdr:colOff>
                    <xdr:row>72</xdr:row>
                    <xdr:rowOff>66675</xdr:rowOff>
                  </from>
                  <to>
                    <xdr:col>15</xdr:col>
                    <xdr:colOff>161925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72</xdr:row>
                    <xdr:rowOff>180975</xdr:rowOff>
                  </from>
                  <to>
                    <xdr:col>10</xdr:col>
                    <xdr:colOff>314325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C884-5958-4405-A354-61E4FB81F2FD}">
  <sheetPr>
    <pageSetUpPr fitToPage="1"/>
  </sheetPr>
  <dimension ref="A1:W274"/>
  <sheetViews>
    <sheetView topLeftCell="A10" zoomScale="90" zoomScaleNormal="90" workbookViewId="0">
      <selection activeCell="B13" sqref="B13"/>
    </sheetView>
  </sheetViews>
  <sheetFormatPr defaultColWidth="9.42578125" defaultRowHeight="15" x14ac:dyDescent="0.25"/>
  <cols>
    <col min="1" max="1" width="1.5703125" style="204" customWidth="1"/>
    <col min="2" max="2" width="125.42578125" style="204" bestFit="1" customWidth="1"/>
    <col min="3" max="3" width="1.5703125" style="204" customWidth="1"/>
    <col min="4" max="4" width="13.5703125" style="213" customWidth="1"/>
    <col min="5" max="5" width="1.5703125" style="204" customWidth="1"/>
    <col min="6" max="6" width="1.42578125" style="204" customWidth="1"/>
    <col min="7" max="9" width="12.42578125" style="204" customWidth="1"/>
    <col min="10" max="10" width="1.42578125" style="204" customWidth="1"/>
    <col min="11" max="13" width="12.42578125" style="204" customWidth="1"/>
    <col min="14" max="14" width="1.140625" style="204" customWidth="1"/>
    <col min="15" max="20" width="12.42578125" style="204" customWidth="1"/>
    <col min="21" max="22" width="0.5703125" style="204" customWidth="1"/>
    <col min="23" max="23" width="1.42578125" style="204" customWidth="1"/>
    <col min="24" max="16384" width="9.42578125" style="204"/>
  </cols>
  <sheetData>
    <row r="1" spans="1:20" ht="21.75" x14ac:dyDescent="0.25">
      <c r="A1" s="201"/>
      <c r="B1" s="202"/>
      <c r="C1" s="202"/>
      <c r="D1" s="203"/>
      <c r="E1" s="202"/>
      <c r="F1" s="202"/>
      <c r="G1" s="202"/>
      <c r="H1" s="202"/>
      <c r="I1" s="201"/>
      <c r="J1" s="201"/>
      <c r="M1" s="205"/>
      <c r="N1" s="205">
        <v>1</v>
      </c>
      <c r="O1" s="205"/>
      <c r="P1" s="205"/>
      <c r="Q1" s="205">
        <v>1</v>
      </c>
      <c r="R1" s="205"/>
      <c r="S1" s="205"/>
      <c r="T1" s="205"/>
    </row>
    <row r="2" spans="1:20" ht="18" x14ac:dyDescent="0.25">
      <c r="A2" s="206"/>
      <c r="B2" s="206"/>
      <c r="C2" s="206"/>
      <c r="D2" s="207"/>
      <c r="E2" s="206"/>
      <c r="F2" s="206"/>
      <c r="G2" s="206"/>
      <c r="H2" s="206"/>
      <c r="I2" s="201"/>
      <c r="J2" s="201"/>
    </row>
    <row r="3" spans="1:20" ht="18" x14ac:dyDescent="0.25">
      <c r="A3" s="453"/>
      <c r="B3" s="453"/>
      <c r="C3" s="453"/>
      <c r="D3" s="453"/>
      <c r="E3" s="453"/>
      <c r="F3" s="453"/>
      <c r="G3" s="453"/>
      <c r="H3" s="453"/>
      <c r="I3" s="201"/>
      <c r="J3" s="201"/>
    </row>
    <row r="4" spans="1:20" ht="18" x14ac:dyDescent="0.25">
      <c r="A4" s="206"/>
      <c r="B4" s="206"/>
      <c r="C4" s="206"/>
      <c r="D4" s="207"/>
      <c r="E4" s="206"/>
      <c r="F4" s="208"/>
      <c r="G4" s="208"/>
      <c r="H4" s="208"/>
      <c r="I4" s="201"/>
      <c r="J4" s="201"/>
    </row>
    <row r="5" spans="1:20" ht="15.75" x14ac:dyDescent="0.25">
      <c r="A5" s="201"/>
      <c r="B5" s="201"/>
      <c r="C5" s="209"/>
      <c r="D5" s="210"/>
      <c r="E5" s="209"/>
      <c r="F5" s="201"/>
      <c r="G5" s="201"/>
      <c r="H5" s="201"/>
      <c r="I5" s="201"/>
      <c r="J5" s="201"/>
      <c r="N5" s="7"/>
    </row>
    <row r="6" spans="1:20" x14ac:dyDescent="0.25">
      <c r="A6" s="201"/>
      <c r="B6" s="201"/>
      <c r="C6" s="201"/>
      <c r="D6" s="211"/>
      <c r="E6" s="201"/>
      <c r="F6" s="201"/>
      <c r="G6" s="201"/>
      <c r="H6" s="201"/>
      <c r="I6" s="201"/>
      <c r="J6" s="201"/>
      <c r="N6" s="7"/>
    </row>
    <row r="7" spans="1:20" x14ac:dyDescent="0.25">
      <c r="A7" s="201"/>
      <c r="B7" s="201"/>
      <c r="C7" s="201"/>
      <c r="D7" s="211"/>
      <c r="E7" s="201"/>
      <c r="F7" s="201"/>
      <c r="G7" s="201"/>
      <c r="H7" s="201"/>
      <c r="I7" s="201"/>
      <c r="J7" s="201"/>
      <c r="N7" s="7"/>
      <c r="O7" s="7"/>
    </row>
    <row r="8" spans="1:20" x14ac:dyDescent="0.25">
      <c r="A8" s="212"/>
      <c r="B8" s="201"/>
      <c r="C8" s="201"/>
      <c r="D8" s="211"/>
      <c r="E8" s="201"/>
      <c r="F8" s="201"/>
      <c r="G8" s="201"/>
      <c r="H8" s="201"/>
      <c r="I8" s="201"/>
      <c r="J8" s="201"/>
      <c r="N8" s="7"/>
      <c r="O8" s="7"/>
    </row>
    <row r="9" spans="1:20" x14ac:dyDescent="0.25">
      <c r="N9" s="7"/>
      <c r="O9" s="7"/>
    </row>
    <row r="10" spans="1:20" ht="18" x14ac:dyDescent="0.25">
      <c r="B10" s="454" t="s">
        <v>0</v>
      </c>
      <c r="C10" s="454"/>
      <c r="D10" s="454"/>
      <c r="E10" s="454"/>
      <c r="F10" s="454"/>
      <c r="G10" s="454"/>
      <c r="H10" s="454"/>
      <c r="I10" s="454"/>
      <c r="J10" s="454"/>
      <c r="N10" s="315"/>
      <c r="O10" s="315"/>
    </row>
    <row r="11" spans="1:20" ht="18" x14ac:dyDescent="0.25">
      <c r="B11" s="454" t="s">
        <v>1</v>
      </c>
      <c r="C11" s="454"/>
      <c r="D11" s="454"/>
      <c r="E11" s="454"/>
      <c r="F11" s="454"/>
      <c r="G11" s="454"/>
      <c r="H11" s="454"/>
      <c r="I11" s="454"/>
      <c r="J11" s="454"/>
      <c r="N11" s="315"/>
      <c r="O11" s="316"/>
    </row>
    <row r="12" spans="1:20" x14ac:dyDescent="0.25">
      <c r="N12" s="317"/>
      <c r="O12" s="316"/>
    </row>
    <row r="13" spans="1:20" x14ac:dyDescent="0.25">
      <c r="N13" s="317"/>
      <c r="O13" s="316"/>
    </row>
    <row r="14" spans="1:20" ht="15.75" x14ac:dyDescent="0.25">
      <c r="B14" s="223" t="s">
        <v>2</v>
      </c>
      <c r="D14" s="455" t="s">
        <v>67</v>
      </c>
      <c r="E14" s="455"/>
      <c r="F14" s="455"/>
      <c r="G14" s="455"/>
      <c r="H14" s="455"/>
      <c r="I14" s="455"/>
      <c r="J14" s="455"/>
      <c r="K14" s="455"/>
      <c r="L14" s="455"/>
      <c r="O14" s="7"/>
    </row>
    <row r="15" spans="1:20" ht="15.75" x14ac:dyDescent="0.25">
      <c r="B15" s="221"/>
      <c r="D15" s="216"/>
      <c r="E15" s="216"/>
      <c r="F15" s="216"/>
      <c r="G15" s="216"/>
      <c r="H15" s="216"/>
      <c r="I15" s="216"/>
      <c r="J15" s="216"/>
      <c r="M15" s="216"/>
      <c r="Q15" s="216"/>
    </row>
    <row r="16" spans="1:20" ht="15.75" x14ac:dyDescent="0.25">
      <c r="B16" s="223" t="s">
        <v>4</v>
      </c>
      <c r="D16" s="217" t="s">
        <v>5</v>
      </c>
      <c r="E16" s="216"/>
      <c r="F16" s="216"/>
      <c r="H16" s="216"/>
      <c r="I16" s="218"/>
      <c r="J16" s="216"/>
      <c r="K16" s="219"/>
      <c r="M16" s="218"/>
      <c r="O16" s="219"/>
      <c r="Q16" s="218"/>
      <c r="S16" s="21"/>
      <c r="T16" s="220"/>
    </row>
    <row r="17" spans="2:19" ht="15.75" x14ac:dyDescent="0.25">
      <c r="B17" s="221"/>
      <c r="D17" s="216"/>
      <c r="E17" s="216"/>
      <c r="F17" s="216"/>
      <c r="G17" s="216"/>
      <c r="H17" s="216"/>
      <c r="I17" s="216"/>
      <c r="J17" s="216"/>
    </row>
    <row r="18" spans="2:19" x14ac:dyDescent="0.25">
      <c r="B18" s="221"/>
      <c r="D18" s="222" t="s">
        <v>6</v>
      </c>
      <c r="E18" s="223"/>
      <c r="G18" s="224">
        <v>2000</v>
      </c>
      <c r="H18" s="223" t="s">
        <v>7</v>
      </c>
    </row>
    <row r="19" spans="2:19" x14ac:dyDescent="0.25">
      <c r="B19" s="221"/>
    </row>
    <row r="20" spans="2:19" s="18" customFormat="1" x14ac:dyDescent="0.25">
      <c r="B20" s="35"/>
      <c r="D20" s="40"/>
      <c r="E20" s="37"/>
      <c r="G20" s="456" t="s">
        <v>8</v>
      </c>
      <c r="H20" s="457"/>
      <c r="I20" s="458"/>
      <c r="K20" s="456" t="s">
        <v>10</v>
      </c>
      <c r="L20" s="457"/>
      <c r="M20" s="458"/>
      <c r="O20" s="456" t="s">
        <v>9</v>
      </c>
      <c r="P20" s="458"/>
    </row>
    <row r="21" spans="2:19" ht="15" customHeight="1" x14ac:dyDescent="0.25">
      <c r="B21" s="226"/>
      <c r="D21" s="459" t="s">
        <v>11</v>
      </c>
      <c r="E21" s="222"/>
      <c r="G21" s="229" t="s">
        <v>12</v>
      </c>
      <c r="H21" s="227" t="s">
        <v>13</v>
      </c>
      <c r="I21" s="228" t="s">
        <v>14</v>
      </c>
      <c r="K21" s="229" t="s">
        <v>12</v>
      </c>
      <c r="L21" s="227" t="s">
        <v>13</v>
      </c>
      <c r="M21" s="228" t="s">
        <v>14</v>
      </c>
      <c r="O21" s="461" t="s">
        <v>15</v>
      </c>
      <c r="P21" s="463" t="s">
        <v>16</v>
      </c>
    </row>
    <row r="22" spans="2:19" x14ac:dyDescent="0.25">
      <c r="B22" s="226"/>
      <c r="D22" s="460"/>
      <c r="E22" s="222"/>
      <c r="G22" s="231" t="s">
        <v>17</v>
      </c>
      <c r="H22" s="230"/>
      <c r="I22" s="230" t="s">
        <v>17</v>
      </c>
      <c r="K22" s="231" t="s">
        <v>17</v>
      </c>
      <c r="L22" s="230"/>
      <c r="M22" s="230" t="s">
        <v>17</v>
      </c>
      <c r="O22" s="462"/>
      <c r="P22" s="464"/>
    </row>
    <row r="23" spans="2:19" s="18" customFormat="1" x14ac:dyDescent="0.25">
      <c r="B23" s="46" t="s">
        <v>18</v>
      </c>
      <c r="C23" s="47"/>
      <c r="D23" s="48" t="s">
        <v>19</v>
      </c>
      <c r="E23" s="47"/>
      <c r="F23" s="19"/>
      <c r="G23" s="49">
        <v>39.26</v>
      </c>
      <c r="H23" s="50">
        <v>1</v>
      </c>
      <c r="I23" s="51">
        <f t="shared" ref="I23:I34" si="0">H23*G23</f>
        <v>39.26</v>
      </c>
      <c r="J23" s="52"/>
      <c r="K23" s="49">
        <v>41.78</v>
      </c>
      <c r="L23" s="50">
        <v>1</v>
      </c>
      <c r="M23" s="51">
        <f t="shared" ref="M23:M34" si="1">L23*K23</f>
        <v>41.78</v>
      </c>
      <c r="N23" s="52"/>
      <c r="O23" s="53">
        <f t="shared" ref="O23:O60" si="2">M23-I23</f>
        <v>2.5200000000000031</v>
      </c>
      <c r="P23" s="54">
        <f t="shared" ref="P23:P60" si="3">IF(OR(I23=0,M23=0),"",(O23/I23))</f>
        <v>6.4187468160978173E-2</v>
      </c>
      <c r="Q23" s="52"/>
      <c r="R23" s="52"/>
      <c r="S23" s="55"/>
    </row>
    <row r="24" spans="2:19" x14ac:dyDescent="0.25">
      <c r="B24" s="232" t="s">
        <v>20</v>
      </c>
      <c r="C24" s="233"/>
      <c r="D24" s="234" t="s">
        <v>31</v>
      </c>
      <c r="E24" s="233"/>
      <c r="F24" s="25"/>
      <c r="G24" s="318">
        <v>1.8000000000000001E-4</v>
      </c>
      <c r="H24" s="319">
        <f>$G$18</f>
        <v>2000</v>
      </c>
      <c r="I24" s="237">
        <f t="shared" si="0"/>
        <v>0.36000000000000004</v>
      </c>
      <c r="J24" s="25"/>
      <c r="K24" s="318">
        <v>0</v>
      </c>
      <c r="L24" s="319">
        <f>$G$18</f>
        <v>2000</v>
      </c>
      <c r="M24" s="237">
        <f t="shared" si="1"/>
        <v>0</v>
      </c>
      <c r="N24" s="25"/>
      <c r="O24" s="238">
        <f t="shared" si="2"/>
        <v>-0.36000000000000004</v>
      </c>
      <c r="P24" s="239" t="str">
        <f t="shared" si="3"/>
        <v/>
      </c>
    </row>
    <row r="25" spans="2:19" x14ac:dyDescent="0.25">
      <c r="B25" s="232" t="s">
        <v>21</v>
      </c>
      <c r="C25" s="233"/>
      <c r="D25" s="234" t="s">
        <v>19</v>
      </c>
      <c r="E25" s="233"/>
      <c r="F25" s="25"/>
      <c r="G25" s="235">
        <v>-0.13</v>
      </c>
      <c r="H25" s="319">
        <v>1</v>
      </c>
      <c r="I25" s="237">
        <f t="shared" si="0"/>
        <v>-0.13</v>
      </c>
      <c r="J25" s="25"/>
      <c r="K25" s="235">
        <v>-0.13</v>
      </c>
      <c r="L25" s="319">
        <v>1</v>
      </c>
      <c r="M25" s="237">
        <f t="shared" si="1"/>
        <v>-0.13</v>
      </c>
      <c r="N25" s="25"/>
      <c r="O25" s="238">
        <f t="shared" si="2"/>
        <v>0</v>
      </c>
      <c r="P25" s="239">
        <f t="shared" si="3"/>
        <v>0</v>
      </c>
    </row>
    <row r="26" spans="2:19" x14ac:dyDescent="0.25">
      <c r="B26" s="232" t="s">
        <v>22</v>
      </c>
      <c r="C26" s="233"/>
      <c r="D26" s="234" t="s">
        <v>31</v>
      </c>
      <c r="E26" s="233"/>
      <c r="F26" s="25"/>
      <c r="G26" s="318">
        <v>0</v>
      </c>
      <c r="H26" s="319">
        <f t="shared" ref="H26:H36" si="4">$G$18</f>
        <v>2000</v>
      </c>
      <c r="I26" s="237">
        <f t="shared" si="0"/>
        <v>0</v>
      </c>
      <c r="J26" s="25"/>
      <c r="K26" s="318">
        <v>0</v>
      </c>
      <c r="L26" s="319">
        <f t="shared" ref="L26:L32" si="5">$G$18</f>
        <v>2000</v>
      </c>
      <c r="M26" s="237">
        <f t="shared" si="1"/>
        <v>0</v>
      </c>
      <c r="N26" s="25"/>
      <c r="O26" s="238">
        <f t="shared" si="2"/>
        <v>0</v>
      </c>
      <c r="P26" s="239" t="str">
        <f t="shared" si="3"/>
        <v/>
      </c>
    </row>
    <row r="27" spans="2:19" x14ac:dyDescent="0.25">
      <c r="B27" s="232" t="s">
        <v>23</v>
      </c>
      <c r="C27" s="233"/>
      <c r="D27" s="234" t="s">
        <v>31</v>
      </c>
      <c r="E27" s="233"/>
      <c r="F27" s="25"/>
      <c r="G27" s="318">
        <v>0</v>
      </c>
      <c r="H27" s="319">
        <f t="shared" si="4"/>
        <v>2000</v>
      </c>
      <c r="I27" s="237">
        <f t="shared" si="0"/>
        <v>0</v>
      </c>
      <c r="J27" s="25"/>
      <c r="K27" s="318">
        <v>0</v>
      </c>
      <c r="L27" s="319">
        <f t="shared" si="5"/>
        <v>2000</v>
      </c>
      <c r="M27" s="237">
        <f t="shared" si="1"/>
        <v>0</v>
      </c>
      <c r="N27" s="25"/>
      <c r="O27" s="238">
        <f t="shared" si="2"/>
        <v>0</v>
      </c>
      <c r="P27" s="239" t="str">
        <f t="shared" si="3"/>
        <v/>
      </c>
    </row>
    <row r="28" spans="2:19" x14ac:dyDescent="0.25">
      <c r="B28" s="232" t="s">
        <v>24</v>
      </c>
      <c r="C28" s="233"/>
      <c r="D28" s="234" t="s">
        <v>31</v>
      </c>
      <c r="E28" s="233"/>
      <c r="F28" s="25"/>
      <c r="G28" s="318">
        <v>-2.0000000000000002E-5</v>
      </c>
      <c r="H28" s="319">
        <f t="shared" si="4"/>
        <v>2000</v>
      </c>
      <c r="I28" s="237">
        <f t="shared" si="0"/>
        <v>-0.04</v>
      </c>
      <c r="J28" s="25"/>
      <c r="K28" s="318">
        <v>-2.0000000000000002E-5</v>
      </c>
      <c r="L28" s="319">
        <f t="shared" si="5"/>
        <v>2000</v>
      </c>
      <c r="M28" s="237">
        <f t="shared" si="1"/>
        <v>-0.04</v>
      </c>
      <c r="N28" s="25"/>
      <c r="O28" s="238">
        <f t="shared" si="2"/>
        <v>0</v>
      </c>
      <c r="P28" s="239">
        <f t="shared" si="3"/>
        <v>0</v>
      </c>
    </row>
    <row r="29" spans="2:19" x14ac:dyDescent="0.25">
      <c r="B29" s="232" t="s">
        <v>65</v>
      </c>
      <c r="C29" s="233"/>
      <c r="D29" s="234" t="s">
        <v>31</v>
      </c>
      <c r="E29" s="233"/>
      <c r="F29" s="25"/>
      <c r="G29" s="318">
        <v>0</v>
      </c>
      <c r="H29" s="319">
        <f t="shared" si="4"/>
        <v>2000</v>
      </c>
      <c r="I29" s="237">
        <f t="shared" si="0"/>
        <v>0</v>
      </c>
      <c r="J29" s="25"/>
      <c r="K29" s="318">
        <v>-2.5200000000000001E-3</v>
      </c>
      <c r="L29" s="319">
        <f t="shared" si="5"/>
        <v>2000</v>
      </c>
      <c r="M29" s="237">
        <f t="shared" si="1"/>
        <v>-5.04</v>
      </c>
      <c r="N29" s="25"/>
      <c r="O29" s="238">
        <f t="shared" si="2"/>
        <v>-5.04</v>
      </c>
      <c r="P29" s="239" t="str">
        <f t="shared" si="3"/>
        <v/>
      </c>
    </row>
    <row r="30" spans="2:19" x14ac:dyDescent="0.25">
      <c r="B30" s="232" t="s">
        <v>26</v>
      </c>
      <c r="C30" s="233"/>
      <c r="D30" s="234" t="s">
        <v>31</v>
      </c>
      <c r="E30" s="233"/>
      <c r="F30" s="25"/>
      <c r="G30" s="318">
        <v>0</v>
      </c>
      <c r="H30" s="319">
        <f t="shared" si="4"/>
        <v>2000</v>
      </c>
      <c r="I30" s="237">
        <f t="shared" si="0"/>
        <v>0</v>
      </c>
      <c r="J30" s="25"/>
      <c r="K30" s="318">
        <v>-3.6000000000000002E-4</v>
      </c>
      <c r="L30" s="319">
        <f t="shared" si="5"/>
        <v>2000</v>
      </c>
      <c r="M30" s="237">
        <f t="shared" si="1"/>
        <v>-0.72000000000000008</v>
      </c>
      <c r="N30" s="25"/>
      <c r="O30" s="238">
        <f t="shared" si="2"/>
        <v>-0.72000000000000008</v>
      </c>
      <c r="P30" s="239" t="str">
        <f t="shared" si="3"/>
        <v/>
      </c>
    </row>
    <row r="31" spans="2:19" x14ac:dyDescent="0.25">
      <c r="B31" s="232" t="s">
        <v>27</v>
      </c>
      <c r="C31" s="233"/>
      <c r="D31" s="234" t="s">
        <v>31</v>
      </c>
      <c r="E31" s="233"/>
      <c r="F31" s="25"/>
      <c r="G31" s="318">
        <v>-2.0999999999999999E-3</v>
      </c>
      <c r="H31" s="319">
        <f t="shared" si="4"/>
        <v>2000</v>
      </c>
      <c r="I31" s="237">
        <f t="shared" si="0"/>
        <v>-4.2</v>
      </c>
      <c r="J31" s="25"/>
      <c r="K31" s="318">
        <v>0</v>
      </c>
      <c r="L31" s="319">
        <f t="shared" si="5"/>
        <v>2000</v>
      </c>
      <c r="M31" s="237">
        <f t="shared" si="1"/>
        <v>0</v>
      </c>
      <c r="N31" s="25"/>
      <c r="O31" s="238">
        <f t="shared" si="2"/>
        <v>4.2</v>
      </c>
      <c r="P31" s="239" t="str">
        <f t="shared" si="3"/>
        <v/>
      </c>
    </row>
    <row r="32" spans="2:19" x14ac:dyDescent="0.25">
      <c r="B32" s="232" t="s">
        <v>28</v>
      </c>
      <c r="C32" s="233"/>
      <c r="D32" s="234" t="s">
        <v>31</v>
      </c>
      <c r="E32" s="233"/>
      <c r="F32" s="25"/>
      <c r="G32" s="318">
        <v>-6.0000000000000002E-5</v>
      </c>
      <c r="H32" s="319">
        <f t="shared" si="4"/>
        <v>2000</v>
      </c>
      <c r="I32" s="237">
        <f t="shared" si="0"/>
        <v>-0.12000000000000001</v>
      </c>
      <c r="J32" s="25"/>
      <c r="K32" s="318">
        <v>-6.0000000000000002E-5</v>
      </c>
      <c r="L32" s="319">
        <f t="shared" si="5"/>
        <v>2000</v>
      </c>
      <c r="M32" s="237">
        <f t="shared" si="1"/>
        <v>-0.12000000000000001</v>
      </c>
      <c r="N32" s="25"/>
      <c r="O32" s="238">
        <f t="shared" si="2"/>
        <v>0</v>
      </c>
      <c r="P32" s="239">
        <f t="shared" si="3"/>
        <v>0</v>
      </c>
    </row>
    <row r="33" spans="2:23" x14ac:dyDescent="0.25">
      <c r="B33" s="232" t="s">
        <v>29</v>
      </c>
      <c r="C33" s="233"/>
      <c r="D33" s="234" t="s">
        <v>19</v>
      </c>
      <c r="E33" s="233"/>
      <c r="F33" s="25"/>
      <c r="G33" s="235">
        <v>0</v>
      </c>
      <c r="H33" s="236">
        <v>1</v>
      </c>
      <c r="I33" s="237">
        <f t="shared" si="0"/>
        <v>0</v>
      </c>
      <c r="J33" s="25"/>
      <c r="K33" s="235">
        <v>0</v>
      </c>
      <c r="L33" s="236">
        <v>1</v>
      </c>
      <c r="M33" s="237">
        <f t="shared" si="1"/>
        <v>0</v>
      </c>
      <c r="N33" s="25"/>
      <c r="O33" s="238">
        <f t="shared" si="2"/>
        <v>0</v>
      </c>
      <c r="P33" s="239" t="str">
        <f t="shared" si="3"/>
        <v/>
      </c>
      <c r="W33" s="320"/>
    </row>
    <row r="34" spans="2:23" x14ac:dyDescent="0.25">
      <c r="B34" s="232" t="s">
        <v>29</v>
      </c>
      <c r="C34" s="233"/>
      <c r="D34" s="234" t="s">
        <v>31</v>
      </c>
      <c r="E34" s="233"/>
      <c r="F34" s="25"/>
      <c r="G34" s="318">
        <v>0</v>
      </c>
      <c r="H34" s="319">
        <f t="shared" si="4"/>
        <v>2000</v>
      </c>
      <c r="I34" s="237">
        <f t="shared" si="0"/>
        <v>0</v>
      </c>
      <c r="J34" s="25"/>
      <c r="K34" s="235">
        <v>0</v>
      </c>
      <c r="L34" s="319">
        <f t="shared" ref="L34:L36" si="6">$G$18</f>
        <v>2000</v>
      </c>
      <c r="M34" s="237">
        <f t="shared" si="1"/>
        <v>0</v>
      </c>
      <c r="N34" s="25"/>
      <c r="O34" s="238">
        <f t="shared" si="2"/>
        <v>0</v>
      </c>
      <c r="P34" s="239" t="str">
        <f t="shared" si="3"/>
        <v/>
      </c>
    </row>
    <row r="35" spans="2:23" x14ac:dyDescent="0.25">
      <c r="B35" s="232" t="s">
        <v>30</v>
      </c>
      <c r="C35" s="233"/>
      <c r="D35" s="234" t="s">
        <v>31</v>
      </c>
      <c r="E35" s="233"/>
      <c r="F35" s="25"/>
      <c r="G35" s="241">
        <v>3.6310000000000002E-2</v>
      </c>
      <c r="H35" s="319">
        <f t="shared" si="4"/>
        <v>2000</v>
      </c>
      <c r="I35" s="243">
        <f>H35*G35</f>
        <v>72.62</v>
      </c>
      <c r="J35" s="25"/>
      <c r="K35" s="241">
        <v>3.8640000000000001E-2</v>
      </c>
      <c r="L35" s="319">
        <f t="shared" si="6"/>
        <v>2000</v>
      </c>
      <c r="M35" s="243">
        <f>L35*K35</f>
        <v>77.28</v>
      </c>
      <c r="N35" s="25"/>
      <c r="O35" s="238">
        <f t="shared" si="2"/>
        <v>4.6599999999999966</v>
      </c>
      <c r="P35" s="239">
        <f t="shared" si="3"/>
        <v>6.4169650234095238E-2</v>
      </c>
    </row>
    <row r="36" spans="2:23" s="18" customFormat="1" x14ac:dyDescent="0.25">
      <c r="B36" s="57" t="s">
        <v>32</v>
      </c>
      <c r="C36" s="47"/>
      <c r="D36" s="48" t="s">
        <v>31</v>
      </c>
      <c r="E36" s="47"/>
      <c r="F36" s="19"/>
      <c r="G36" s="60">
        <v>0</v>
      </c>
      <c r="H36" s="61">
        <f t="shared" si="4"/>
        <v>2000</v>
      </c>
      <c r="I36" s="51">
        <f t="shared" ref="I36" si="7">H36*G36</f>
        <v>0</v>
      </c>
      <c r="J36" s="52"/>
      <c r="K36" s="60">
        <v>0</v>
      </c>
      <c r="L36" s="61">
        <f t="shared" si="6"/>
        <v>2000</v>
      </c>
      <c r="M36" s="51">
        <f t="shared" ref="M36" si="8">L36*K36</f>
        <v>0</v>
      </c>
      <c r="N36" s="52"/>
      <c r="O36" s="53">
        <f t="shared" si="2"/>
        <v>0</v>
      </c>
      <c r="P36" s="54" t="str">
        <f t="shared" si="3"/>
        <v/>
      </c>
      <c r="Q36" s="52"/>
      <c r="R36" s="52"/>
      <c r="S36" s="55"/>
    </row>
    <row r="37" spans="2:23" s="18" customFormat="1" x14ac:dyDescent="0.25">
      <c r="B37" s="158" t="s">
        <v>33</v>
      </c>
      <c r="C37" s="159"/>
      <c r="D37" s="160"/>
      <c r="E37" s="159"/>
      <c r="F37" s="161"/>
      <c r="G37" s="323"/>
      <c r="H37" s="321"/>
      <c r="I37" s="164">
        <f>SUM(I23:I36)</f>
        <v>107.75</v>
      </c>
      <c r="J37" s="322"/>
      <c r="K37" s="323"/>
      <c r="L37" s="321"/>
      <c r="M37" s="164">
        <f>SUM(M23:M36)</f>
        <v>113.01</v>
      </c>
      <c r="N37" s="322"/>
      <c r="O37" s="165">
        <f t="shared" si="2"/>
        <v>5.2600000000000051</v>
      </c>
      <c r="P37" s="166">
        <f t="shared" si="3"/>
        <v>4.8816705336426965E-2</v>
      </c>
      <c r="Q37" s="52"/>
      <c r="R37" s="52"/>
      <c r="S37" s="55"/>
    </row>
    <row r="38" spans="2:23" s="18" customFormat="1" x14ac:dyDescent="0.25">
      <c r="B38" s="57" t="s">
        <v>34</v>
      </c>
      <c r="C38" s="47"/>
      <c r="D38" s="48" t="s">
        <v>31</v>
      </c>
      <c r="E38" s="47"/>
      <c r="F38" s="19"/>
      <c r="G38" s="73">
        <v>9.2899999999999996E-2</v>
      </c>
      <c r="H38" s="61">
        <f>$G$18*(1+G73)-$G$18</f>
        <v>59</v>
      </c>
      <c r="I38" s="59">
        <f>H38*G38</f>
        <v>5.4810999999999996</v>
      </c>
      <c r="J38" s="52"/>
      <c r="K38" s="73">
        <v>9.2899999999999996E-2</v>
      </c>
      <c r="L38" s="61">
        <f>$G$18*(1+K73)-$G$18</f>
        <v>59</v>
      </c>
      <c r="M38" s="59">
        <f>L38*K38</f>
        <v>5.4810999999999996</v>
      </c>
      <c r="N38" s="52"/>
      <c r="O38" s="53">
        <f t="shared" si="2"/>
        <v>0</v>
      </c>
      <c r="P38" s="54">
        <f t="shared" si="3"/>
        <v>0</v>
      </c>
      <c r="Q38" s="52"/>
      <c r="R38" s="52"/>
      <c r="S38" s="55"/>
    </row>
    <row r="39" spans="2:23" s="18" customFormat="1" x14ac:dyDescent="0.25">
      <c r="B39" s="57" t="s">
        <v>35</v>
      </c>
      <c r="C39" s="47"/>
      <c r="D39" s="48" t="s">
        <v>31</v>
      </c>
      <c r="E39" s="47"/>
      <c r="F39" s="19"/>
      <c r="G39" s="74">
        <v>0</v>
      </c>
      <c r="H39" s="75">
        <f t="shared" ref="H39:H42" si="9">$G$18</f>
        <v>2000</v>
      </c>
      <c r="I39" s="59">
        <f t="shared" ref="I39:I44" si="10">H39*G39</f>
        <v>0</v>
      </c>
      <c r="J39" s="52"/>
      <c r="K39" s="74">
        <v>3.29E-3</v>
      </c>
      <c r="L39" s="75">
        <f t="shared" ref="L39:L42" si="11">$G$18</f>
        <v>2000</v>
      </c>
      <c r="M39" s="59">
        <f>L39*K39</f>
        <v>6.58</v>
      </c>
      <c r="N39" s="52"/>
      <c r="O39" s="53">
        <f t="shared" si="2"/>
        <v>6.58</v>
      </c>
      <c r="P39" s="54" t="str">
        <f t="shared" si="3"/>
        <v/>
      </c>
      <c r="Q39" s="52"/>
      <c r="R39" s="52"/>
      <c r="S39" s="55"/>
    </row>
    <row r="40" spans="2:23" s="18" customFormat="1" x14ac:dyDescent="0.25">
      <c r="B40" s="57" t="s">
        <v>36</v>
      </c>
      <c r="C40" s="47"/>
      <c r="D40" s="48" t="s">
        <v>31</v>
      </c>
      <c r="E40" s="47"/>
      <c r="F40" s="19"/>
      <c r="G40" s="74"/>
      <c r="H40" s="75">
        <f t="shared" si="9"/>
        <v>2000</v>
      </c>
      <c r="I40" s="59">
        <f t="shared" si="10"/>
        <v>0</v>
      </c>
      <c r="J40" s="52"/>
      <c r="K40" s="74"/>
      <c r="L40" s="75">
        <f t="shared" si="11"/>
        <v>2000</v>
      </c>
      <c r="M40" s="59">
        <f t="shared" ref="M40" si="12">L40*K40</f>
        <v>0</v>
      </c>
      <c r="N40" s="52"/>
      <c r="O40" s="53">
        <f t="shared" si="2"/>
        <v>0</v>
      </c>
      <c r="P40" s="54" t="str">
        <f t="shared" si="3"/>
        <v/>
      </c>
      <c r="Q40" s="52"/>
      <c r="R40" s="52"/>
      <c r="S40" s="55"/>
    </row>
    <row r="41" spans="2:23" s="18" customFormat="1" x14ac:dyDescent="0.25">
      <c r="B41" s="57" t="s">
        <v>37</v>
      </c>
      <c r="C41" s="47"/>
      <c r="D41" s="48" t="s">
        <v>31</v>
      </c>
      <c r="E41" s="47"/>
      <c r="F41" s="19"/>
      <c r="G41" s="74">
        <v>0</v>
      </c>
      <c r="H41" s="75">
        <f t="shared" si="9"/>
        <v>2000</v>
      </c>
      <c r="I41" s="59">
        <f t="shared" si="10"/>
        <v>0</v>
      </c>
      <c r="J41" s="52"/>
      <c r="K41" s="74">
        <v>-1.4999999999999999E-4</v>
      </c>
      <c r="L41" s="75">
        <f t="shared" si="11"/>
        <v>2000</v>
      </c>
      <c r="M41" s="59">
        <f>L41*K41</f>
        <v>-0.3</v>
      </c>
      <c r="N41" s="52"/>
      <c r="O41" s="53">
        <f t="shared" si="2"/>
        <v>-0.3</v>
      </c>
      <c r="P41" s="54" t="str">
        <f t="shared" si="3"/>
        <v/>
      </c>
      <c r="Q41" s="52"/>
      <c r="R41" s="52"/>
      <c r="S41" s="55"/>
    </row>
    <row r="42" spans="2:23" s="18" customFormat="1" x14ac:dyDescent="0.25">
      <c r="B42" s="57" t="s">
        <v>38</v>
      </c>
      <c r="C42" s="47"/>
      <c r="D42" s="48" t="s">
        <v>31</v>
      </c>
      <c r="E42" s="47"/>
      <c r="F42" s="19"/>
      <c r="G42" s="74"/>
      <c r="H42" s="75">
        <f t="shared" si="9"/>
        <v>2000</v>
      </c>
      <c r="I42" s="59">
        <f t="shared" si="10"/>
        <v>0</v>
      </c>
      <c r="J42" s="52"/>
      <c r="K42" s="74"/>
      <c r="L42" s="75">
        <f t="shared" si="11"/>
        <v>2000</v>
      </c>
      <c r="M42" s="59">
        <f t="shared" ref="M42:M44" si="13">L42*K42</f>
        <v>0</v>
      </c>
      <c r="N42" s="52"/>
      <c r="O42" s="53">
        <f t="shared" si="2"/>
        <v>0</v>
      </c>
      <c r="P42" s="54" t="str">
        <f t="shared" si="3"/>
        <v/>
      </c>
      <c r="Q42" s="52"/>
      <c r="R42" s="52"/>
      <c r="S42" s="55"/>
    </row>
    <row r="43" spans="2:23" s="18" customFormat="1" x14ac:dyDescent="0.25">
      <c r="B43" s="57" t="s">
        <v>39</v>
      </c>
      <c r="C43" s="47"/>
      <c r="D43" s="48" t="s">
        <v>31</v>
      </c>
      <c r="E43" s="47"/>
      <c r="F43" s="19"/>
      <c r="G43" s="74">
        <v>0</v>
      </c>
      <c r="H43" s="75"/>
      <c r="I43" s="59">
        <f t="shared" si="10"/>
        <v>0</v>
      </c>
      <c r="J43" s="52"/>
      <c r="K43" s="74">
        <v>-2.5100000000000001E-3</v>
      </c>
      <c r="L43" s="75"/>
      <c r="M43" s="59">
        <f t="shared" si="13"/>
        <v>0</v>
      </c>
      <c r="N43" s="52"/>
      <c r="O43" s="53">
        <f t="shared" si="2"/>
        <v>0</v>
      </c>
      <c r="P43" s="54" t="str">
        <f t="shared" si="3"/>
        <v/>
      </c>
      <c r="Q43" s="52"/>
      <c r="R43" s="52"/>
      <c r="S43" s="55"/>
    </row>
    <row r="44" spans="2:23" s="18" customFormat="1" x14ac:dyDescent="0.25">
      <c r="B44" s="57" t="s">
        <v>40</v>
      </c>
      <c r="C44" s="47"/>
      <c r="D44" s="48" t="s">
        <v>31</v>
      </c>
      <c r="E44" s="47"/>
      <c r="F44" s="19"/>
      <c r="G44" s="74"/>
      <c r="H44" s="75"/>
      <c r="I44" s="59">
        <f t="shared" si="10"/>
        <v>0</v>
      </c>
      <c r="J44" s="52"/>
      <c r="K44" s="74"/>
      <c r="L44" s="75"/>
      <c r="M44" s="59">
        <f t="shared" si="13"/>
        <v>0</v>
      </c>
      <c r="N44" s="52"/>
      <c r="O44" s="53">
        <f t="shared" si="2"/>
        <v>0</v>
      </c>
      <c r="P44" s="54" t="str">
        <f t="shared" si="3"/>
        <v/>
      </c>
      <c r="Q44" s="52"/>
      <c r="R44" s="52"/>
      <c r="S44" s="55"/>
    </row>
    <row r="45" spans="2:23" s="18" customFormat="1" x14ac:dyDescent="0.25">
      <c r="B45" s="57" t="s">
        <v>41</v>
      </c>
      <c r="C45" s="47"/>
      <c r="D45" s="48" t="s">
        <v>19</v>
      </c>
      <c r="E45" s="47"/>
      <c r="F45" s="19"/>
      <c r="G45" s="77">
        <v>0.42</v>
      </c>
      <c r="H45" s="50">
        <v>1</v>
      </c>
      <c r="I45" s="59">
        <f>H45*G45</f>
        <v>0.42</v>
      </c>
      <c r="J45" s="52"/>
      <c r="K45" s="77">
        <v>0.41</v>
      </c>
      <c r="L45" s="50">
        <v>1</v>
      </c>
      <c r="M45" s="59">
        <f>L45*K45</f>
        <v>0.41</v>
      </c>
      <c r="N45" s="52"/>
      <c r="O45" s="53">
        <f t="shared" si="2"/>
        <v>-1.0000000000000009E-2</v>
      </c>
      <c r="P45" s="54">
        <f t="shared" si="3"/>
        <v>-2.3809523809523832E-2</v>
      </c>
      <c r="Q45" s="52"/>
      <c r="R45" s="52"/>
      <c r="S45" s="55"/>
    </row>
    <row r="46" spans="2:23" s="18" customFormat="1" x14ac:dyDescent="0.25">
      <c r="B46" s="324" t="s">
        <v>42</v>
      </c>
      <c r="C46" s="169"/>
      <c r="D46" s="170"/>
      <c r="E46" s="169"/>
      <c r="F46" s="161"/>
      <c r="G46" s="326"/>
      <c r="H46" s="325"/>
      <c r="I46" s="173">
        <f>SUM(I38:I45)+I37</f>
        <v>113.6511</v>
      </c>
      <c r="J46" s="322"/>
      <c r="K46" s="326"/>
      <c r="L46" s="325"/>
      <c r="M46" s="173">
        <f>SUM(M38:M45)+M37</f>
        <v>125.1811</v>
      </c>
      <c r="N46" s="322"/>
      <c r="O46" s="165">
        <f t="shared" si="2"/>
        <v>11.530000000000001</v>
      </c>
      <c r="P46" s="166">
        <f t="shared" si="3"/>
        <v>0.10145084385456896</v>
      </c>
      <c r="Q46" s="52"/>
      <c r="R46" s="52"/>
      <c r="S46" s="55"/>
    </row>
    <row r="47" spans="2:23" s="18" customFormat="1" x14ac:dyDescent="0.25">
      <c r="B47" s="84" t="s">
        <v>43</v>
      </c>
      <c r="C47" s="19"/>
      <c r="D47" s="48" t="s">
        <v>31</v>
      </c>
      <c r="E47" s="19"/>
      <c r="F47" s="19"/>
      <c r="G47" s="60">
        <v>1.014E-2</v>
      </c>
      <c r="H47" s="85">
        <f>$G$18*(1+G73)</f>
        <v>2059</v>
      </c>
      <c r="I47" s="51">
        <f>H47*G47</f>
        <v>20.878260000000001</v>
      </c>
      <c r="J47" s="52"/>
      <c r="K47" s="60">
        <v>1.1270000000000001E-2</v>
      </c>
      <c r="L47" s="85">
        <f>$G$18*(1+K73)</f>
        <v>2059</v>
      </c>
      <c r="M47" s="51">
        <f>L47*K47</f>
        <v>23.204930000000001</v>
      </c>
      <c r="N47" s="52"/>
      <c r="O47" s="53">
        <f t="shared" si="2"/>
        <v>2.32667</v>
      </c>
      <c r="P47" s="54">
        <f t="shared" si="3"/>
        <v>0.11143984220907298</v>
      </c>
      <c r="Q47" s="52"/>
      <c r="R47" s="52"/>
      <c r="S47" s="55"/>
    </row>
    <row r="48" spans="2:23" s="18" customFormat="1" x14ac:dyDescent="0.25">
      <c r="B48" s="84" t="s">
        <v>44</v>
      </c>
      <c r="C48" s="19"/>
      <c r="D48" s="48" t="s">
        <v>31</v>
      </c>
      <c r="E48" s="19"/>
      <c r="F48" s="19"/>
      <c r="G48" s="60">
        <v>6.1999999999999998E-3</v>
      </c>
      <c r="H48" s="86">
        <f>H47</f>
        <v>2059</v>
      </c>
      <c r="I48" s="51">
        <f>H48*G48</f>
        <v>12.765799999999999</v>
      </c>
      <c r="J48" s="52"/>
      <c r="K48" s="60">
        <v>6.5599999999999999E-3</v>
      </c>
      <c r="L48" s="86">
        <f>L47</f>
        <v>2059</v>
      </c>
      <c r="M48" s="51">
        <f>L48*K48</f>
        <v>13.50704</v>
      </c>
      <c r="N48" s="52"/>
      <c r="O48" s="53">
        <f t="shared" si="2"/>
        <v>0.74124000000000123</v>
      </c>
      <c r="P48" s="54">
        <f t="shared" si="3"/>
        <v>5.8064516129032358E-2</v>
      </c>
      <c r="Q48" s="52"/>
      <c r="R48" s="52"/>
      <c r="S48" s="55"/>
    </row>
    <row r="49" spans="2:19" s="18" customFormat="1" x14ac:dyDescent="0.25">
      <c r="B49" s="324" t="s">
        <v>45</v>
      </c>
      <c r="C49" s="159"/>
      <c r="D49" s="170"/>
      <c r="E49" s="159"/>
      <c r="F49" s="327"/>
      <c r="G49" s="328"/>
      <c r="H49" s="177"/>
      <c r="I49" s="173">
        <f>SUM(I46:I48)</f>
        <v>147.29516000000001</v>
      </c>
      <c r="J49" s="176"/>
      <c r="K49" s="328"/>
      <c r="L49" s="177"/>
      <c r="M49" s="173">
        <f>SUM(M46:M48)</f>
        <v>161.89306999999999</v>
      </c>
      <c r="N49" s="176"/>
      <c r="O49" s="165">
        <f t="shared" si="2"/>
        <v>14.597909999999985</v>
      </c>
      <c r="P49" s="166">
        <f t="shared" si="3"/>
        <v>9.9106515108846646E-2</v>
      </c>
      <c r="Q49" s="52"/>
      <c r="R49" s="52"/>
      <c r="S49" s="55"/>
    </row>
    <row r="50" spans="2:19" s="18" customFormat="1" x14ac:dyDescent="0.25">
      <c r="B50" s="57" t="s">
        <v>68</v>
      </c>
      <c r="C50" s="47"/>
      <c r="D50" s="48" t="s">
        <v>31</v>
      </c>
      <c r="E50" s="47"/>
      <c r="F50" s="19"/>
      <c r="G50" s="90">
        <v>3.0000000000000001E-3</v>
      </c>
      <c r="H50" s="75">
        <f>H47</f>
        <v>2059</v>
      </c>
      <c r="I50" s="59">
        <f t="shared" ref="I50:I60" si="14">H50*G50</f>
        <v>6.1770000000000005</v>
      </c>
      <c r="J50" s="52"/>
      <c r="K50" s="90">
        <v>3.0000000000000001E-3</v>
      </c>
      <c r="L50" s="75">
        <f>L47</f>
        <v>2059</v>
      </c>
      <c r="M50" s="59">
        <f t="shared" ref="M50:M60" si="15">L50*K50</f>
        <v>6.1770000000000005</v>
      </c>
      <c r="N50" s="52"/>
      <c r="O50" s="53">
        <f t="shared" si="2"/>
        <v>0</v>
      </c>
      <c r="P50" s="54">
        <f t="shared" si="3"/>
        <v>0</v>
      </c>
      <c r="Q50" s="52"/>
      <c r="R50" s="52"/>
      <c r="S50" s="55"/>
    </row>
    <row r="51" spans="2:19" s="18" customFormat="1" x14ac:dyDescent="0.25">
      <c r="B51" s="57" t="s">
        <v>69</v>
      </c>
      <c r="C51" s="47"/>
      <c r="D51" s="48" t="s">
        <v>31</v>
      </c>
      <c r="E51" s="47"/>
      <c r="F51" s="19"/>
      <c r="G51" s="90">
        <v>5.0000000000000001E-4</v>
      </c>
      <c r="H51" s="75">
        <f>H47</f>
        <v>2059</v>
      </c>
      <c r="I51" s="59">
        <f t="shared" si="14"/>
        <v>1.0295000000000001</v>
      </c>
      <c r="J51" s="52"/>
      <c r="K51" s="90">
        <v>5.0000000000000001E-4</v>
      </c>
      <c r="L51" s="75">
        <f>L47</f>
        <v>2059</v>
      </c>
      <c r="M51" s="59">
        <f t="shared" si="15"/>
        <v>1.0295000000000001</v>
      </c>
      <c r="N51" s="52"/>
      <c r="O51" s="53">
        <f t="shared" si="2"/>
        <v>0</v>
      </c>
      <c r="P51" s="54">
        <f t="shared" si="3"/>
        <v>0</v>
      </c>
      <c r="Q51" s="52"/>
      <c r="R51" s="52"/>
      <c r="S51" s="55"/>
    </row>
    <row r="52" spans="2:19" s="18" customFormat="1" x14ac:dyDescent="0.25">
      <c r="B52" s="57" t="s">
        <v>48</v>
      </c>
      <c r="C52" s="47"/>
      <c r="D52" s="48" t="s">
        <v>31</v>
      </c>
      <c r="E52" s="47"/>
      <c r="F52" s="19"/>
      <c r="G52" s="90">
        <v>4.0000000000000002E-4</v>
      </c>
      <c r="H52" s="75">
        <f>+H47</f>
        <v>2059</v>
      </c>
      <c r="I52" s="59">
        <f t="shared" si="14"/>
        <v>0.8236</v>
      </c>
      <c r="J52" s="52"/>
      <c r="K52" s="90">
        <v>4.0000000000000002E-4</v>
      </c>
      <c r="L52" s="75">
        <f>+L47</f>
        <v>2059</v>
      </c>
      <c r="M52" s="59">
        <f t="shared" si="15"/>
        <v>0.8236</v>
      </c>
      <c r="N52" s="52"/>
      <c r="O52" s="53">
        <f t="shared" si="2"/>
        <v>0</v>
      </c>
      <c r="P52" s="54">
        <f t="shared" si="3"/>
        <v>0</v>
      </c>
      <c r="Q52" s="52"/>
      <c r="R52" s="52"/>
      <c r="S52" s="55"/>
    </row>
    <row r="53" spans="2:19" s="18" customFormat="1" x14ac:dyDescent="0.25">
      <c r="B53" s="57" t="s">
        <v>70</v>
      </c>
      <c r="C53" s="47"/>
      <c r="D53" s="48" t="s">
        <v>19</v>
      </c>
      <c r="E53" s="47"/>
      <c r="F53" s="19"/>
      <c r="G53" s="91">
        <v>0.25</v>
      </c>
      <c r="H53" s="50">
        <v>1</v>
      </c>
      <c r="I53" s="51">
        <f t="shared" si="14"/>
        <v>0.25</v>
      </c>
      <c r="J53" s="52"/>
      <c r="K53" s="91">
        <v>0.25</v>
      </c>
      <c r="L53" s="50">
        <v>1</v>
      </c>
      <c r="M53" s="51">
        <f t="shared" si="15"/>
        <v>0.25</v>
      </c>
      <c r="N53" s="52"/>
      <c r="O53" s="53">
        <f t="shared" si="2"/>
        <v>0</v>
      </c>
      <c r="P53" s="54">
        <f t="shared" si="3"/>
        <v>0</v>
      </c>
      <c r="Q53" s="52"/>
      <c r="R53" s="52"/>
      <c r="S53" s="55"/>
    </row>
    <row r="54" spans="2:19" s="18" customFormat="1" x14ac:dyDescent="0.25">
      <c r="B54" s="57" t="s">
        <v>50</v>
      </c>
      <c r="C54" s="47"/>
      <c r="D54" s="48" t="s">
        <v>31</v>
      </c>
      <c r="E54" s="47"/>
      <c r="F54" s="19"/>
      <c r="G54" s="90">
        <v>7.3999999999999996E-2</v>
      </c>
      <c r="H54" s="75">
        <f>$D$140*$G$18</f>
        <v>1280</v>
      </c>
      <c r="I54" s="59">
        <f t="shared" si="14"/>
        <v>94.72</v>
      </c>
      <c r="J54" s="52"/>
      <c r="K54" s="90">
        <v>7.3999999999999996E-2</v>
      </c>
      <c r="L54" s="75">
        <f>$D$140*$G$18</f>
        <v>1280</v>
      </c>
      <c r="M54" s="59">
        <f t="shared" si="15"/>
        <v>94.72</v>
      </c>
      <c r="N54" s="52"/>
      <c r="O54" s="53">
        <f t="shared" si="2"/>
        <v>0</v>
      </c>
      <c r="P54" s="54">
        <f t="shared" si="3"/>
        <v>0</v>
      </c>
      <c r="Q54" s="52"/>
      <c r="R54" s="52"/>
      <c r="S54" s="55"/>
    </row>
    <row r="55" spans="2:19" s="18" customFormat="1" x14ac:dyDescent="0.25">
      <c r="B55" s="57" t="s">
        <v>51</v>
      </c>
      <c r="C55" s="47"/>
      <c r="D55" s="48" t="s">
        <v>31</v>
      </c>
      <c r="E55" s="47"/>
      <c r="F55" s="19"/>
      <c r="G55" s="90">
        <v>0.10199999999999999</v>
      </c>
      <c r="H55" s="75">
        <f>$D$141*$G$18</f>
        <v>360</v>
      </c>
      <c r="I55" s="59">
        <f t="shared" si="14"/>
        <v>36.72</v>
      </c>
      <c r="J55" s="52"/>
      <c r="K55" s="90">
        <v>0.10199999999999999</v>
      </c>
      <c r="L55" s="75">
        <f>$D$141*$G$18</f>
        <v>360</v>
      </c>
      <c r="M55" s="59">
        <f t="shared" si="15"/>
        <v>36.72</v>
      </c>
      <c r="N55" s="52"/>
      <c r="O55" s="53">
        <f t="shared" si="2"/>
        <v>0</v>
      </c>
      <c r="P55" s="54">
        <f t="shared" si="3"/>
        <v>0</v>
      </c>
      <c r="Q55" s="52"/>
      <c r="R55" s="52"/>
      <c r="S55" s="55"/>
    </row>
    <row r="56" spans="2:19" s="18" customFormat="1" x14ac:dyDescent="0.25">
      <c r="B56" s="57" t="s">
        <v>52</v>
      </c>
      <c r="C56" s="47"/>
      <c r="D56" s="48" t="s">
        <v>31</v>
      </c>
      <c r="E56" s="47"/>
      <c r="F56" s="19"/>
      <c r="G56" s="90">
        <v>0.151</v>
      </c>
      <c r="H56" s="75">
        <f>$D$142*$G$18</f>
        <v>360</v>
      </c>
      <c r="I56" s="59">
        <f t="shared" si="14"/>
        <v>54.36</v>
      </c>
      <c r="J56" s="52"/>
      <c r="K56" s="90">
        <v>0.151</v>
      </c>
      <c r="L56" s="75">
        <f>$D$142*$G$18</f>
        <v>360</v>
      </c>
      <c r="M56" s="59">
        <f t="shared" si="15"/>
        <v>54.36</v>
      </c>
      <c r="N56" s="52"/>
      <c r="O56" s="53">
        <f t="shared" si="2"/>
        <v>0</v>
      </c>
      <c r="P56" s="54">
        <f t="shared" si="3"/>
        <v>0</v>
      </c>
      <c r="Q56" s="52"/>
      <c r="R56" s="52"/>
      <c r="S56" s="55"/>
    </row>
    <row r="57" spans="2:19" s="18" customFormat="1" x14ac:dyDescent="0.25">
      <c r="B57" s="57" t="s">
        <v>53</v>
      </c>
      <c r="C57" s="47"/>
      <c r="D57" s="48" t="s">
        <v>31</v>
      </c>
      <c r="E57" s="47"/>
      <c r="F57" s="19"/>
      <c r="G57" s="90">
        <v>8.6999999999999994E-2</v>
      </c>
      <c r="H57" s="75">
        <f>IF(AND($Q$1=1, $G$18&gt;=600), 600, IF(AND($Q$1=1, AND($G$18&lt;600, $G$18&gt;=0)), $G$18, IF(AND($Q$1=2, $G$18&gt;=1000), 1000, IF(AND($Q$1=2, AND($G$18&lt;1000, $G$18&gt;=0)), $G$18))))</f>
        <v>600</v>
      </c>
      <c r="I57" s="59">
        <f t="shared" si="14"/>
        <v>52.199999999999996</v>
      </c>
      <c r="J57" s="52"/>
      <c r="K57" s="90">
        <v>8.6999999999999994E-2</v>
      </c>
      <c r="L57" s="75">
        <f>H57</f>
        <v>600</v>
      </c>
      <c r="M57" s="59">
        <f t="shared" si="15"/>
        <v>52.199999999999996</v>
      </c>
      <c r="N57" s="52"/>
      <c r="O57" s="53">
        <f t="shared" si="2"/>
        <v>0</v>
      </c>
      <c r="P57" s="54">
        <f t="shared" si="3"/>
        <v>0</v>
      </c>
      <c r="Q57" s="52"/>
      <c r="R57" s="52"/>
      <c r="S57" s="55"/>
    </row>
    <row r="58" spans="2:19" s="18" customFormat="1" x14ac:dyDescent="0.25">
      <c r="B58" s="57" t="s">
        <v>54</v>
      </c>
      <c r="C58" s="47"/>
      <c r="D58" s="48" t="s">
        <v>31</v>
      </c>
      <c r="E58" s="47"/>
      <c r="F58" s="19"/>
      <c r="G58" s="90">
        <v>0.10299999999999999</v>
      </c>
      <c r="H58" s="75">
        <f>IF(AND($Q$1=1, $G$18&gt;=600), $G$18-600, IF(AND($Q$1=1, AND($G$18&lt;600, $G$18&gt;=0)), 0, IF(AND($Q$1=2, $G$18&gt;=1000), $G$18-1000, IF(AND($Q$1=2, AND($G$18&lt;1000, $G$18&gt;=0)), 0))))</f>
        <v>1400</v>
      </c>
      <c r="I58" s="59">
        <f t="shared" si="14"/>
        <v>144.19999999999999</v>
      </c>
      <c r="J58" s="52"/>
      <c r="K58" s="90">
        <v>0.10299999999999999</v>
      </c>
      <c r="L58" s="75">
        <f>H58</f>
        <v>1400</v>
      </c>
      <c r="M58" s="59">
        <f t="shared" si="15"/>
        <v>144.19999999999999</v>
      </c>
      <c r="N58" s="52"/>
      <c r="O58" s="53">
        <f t="shared" si="2"/>
        <v>0</v>
      </c>
      <c r="P58" s="54">
        <f t="shared" si="3"/>
        <v>0</v>
      </c>
      <c r="Q58" s="52"/>
      <c r="R58" s="52"/>
      <c r="S58" s="55"/>
    </row>
    <row r="59" spans="2:19" s="18" customFormat="1" x14ac:dyDescent="0.25">
      <c r="B59" s="57" t="s">
        <v>55</v>
      </c>
      <c r="C59" s="47"/>
      <c r="D59" s="48" t="s">
        <v>31</v>
      </c>
      <c r="E59" s="47"/>
      <c r="F59" s="19"/>
      <c r="G59" s="90">
        <v>9.6699999999999994E-2</v>
      </c>
      <c r="H59" s="75"/>
      <c r="I59" s="59">
        <f t="shared" si="14"/>
        <v>0</v>
      </c>
      <c r="J59" s="52"/>
      <c r="K59" s="90">
        <v>9.6699999999999994E-2</v>
      </c>
      <c r="L59" s="75"/>
      <c r="M59" s="59">
        <f t="shared" si="15"/>
        <v>0</v>
      </c>
      <c r="N59" s="52"/>
      <c r="O59" s="53">
        <f t="shared" si="2"/>
        <v>0</v>
      </c>
      <c r="P59" s="54" t="str">
        <f t="shared" si="3"/>
        <v/>
      </c>
      <c r="Q59" s="52"/>
      <c r="R59" s="52"/>
      <c r="S59" s="55"/>
    </row>
    <row r="60" spans="2:19" s="18" customFormat="1" ht="15.75" thickBot="1" x14ac:dyDescent="0.3">
      <c r="B60" s="57" t="s">
        <v>56</v>
      </c>
      <c r="C60" s="47"/>
      <c r="D60" s="48" t="s">
        <v>31</v>
      </c>
      <c r="E60" s="47"/>
      <c r="F60" s="19"/>
      <c r="G60" s="90">
        <v>9.6699999999999994E-2</v>
      </c>
      <c r="H60" s="75"/>
      <c r="I60" s="59">
        <f t="shared" si="14"/>
        <v>0</v>
      </c>
      <c r="J60" s="52"/>
      <c r="K60" s="90">
        <v>9.6699999999999994E-2</v>
      </c>
      <c r="L60" s="75"/>
      <c r="M60" s="59">
        <f t="shared" si="15"/>
        <v>0</v>
      </c>
      <c r="N60" s="52"/>
      <c r="O60" s="53">
        <f t="shared" si="2"/>
        <v>0</v>
      </c>
      <c r="P60" s="54" t="str">
        <f t="shared" si="3"/>
        <v/>
      </c>
      <c r="Q60" s="52"/>
      <c r="R60" s="52"/>
      <c r="S60" s="55"/>
    </row>
    <row r="61" spans="2:19" ht="15.75" thickBot="1" x14ac:dyDescent="0.3">
      <c r="B61" s="270"/>
      <c r="C61" s="271"/>
      <c r="D61" s="272"/>
      <c r="E61" s="271"/>
      <c r="F61" s="273"/>
      <c r="G61" s="274"/>
      <c r="H61" s="275"/>
      <c r="I61" s="276"/>
      <c r="J61" s="273"/>
      <c r="K61" s="274"/>
      <c r="L61" s="275"/>
      <c r="M61" s="276"/>
      <c r="N61" s="273"/>
      <c r="O61" s="277"/>
      <c r="P61" s="278"/>
    </row>
    <row r="62" spans="2:19" x14ac:dyDescent="0.25">
      <c r="B62" s="279" t="s">
        <v>57</v>
      </c>
      <c r="C62" s="233"/>
      <c r="D62" s="280"/>
      <c r="E62" s="233"/>
      <c r="F62" s="281"/>
      <c r="G62" s="282"/>
      <c r="H62" s="282"/>
      <c r="I62" s="283">
        <f>SUM(I50:I56,I49)</f>
        <v>341.37526000000003</v>
      </c>
      <c r="J62" s="284"/>
      <c r="K62" s="282"/>
      <c r="L62" s="282"/>
      <c r="M62" s="283">
        <f>SUM(M50:M56,M49)</f>
        <v>355.97316999999998</v>
      </c>
      <c r="N62" s="284"/>
      <c r="O62" s="285">
        <f>M62-I62</f>
        <v>14.597909999999956</v>
      </c>
      <c r="P62" s="286">
        <f>IF(OR(I62=0,M62=0),"",(O62/I62))</f>
        <v>4.2762061902200985E-2</v>
      </c>
    </row>
    <row r="63" spans="2:19" x14ac:dyDescent="0.25">
      <c r="B63" s="279" t="s">
        <v>58</v>
      </c>
      <c r="C63" s="233"/>
      <c r="D63" s="280"/>
      <c r="E63" s="233"/>
      <c r="F63" s="281"/>
      <c r="G63" s="287">
        <v>-0.11700000000000001</v>
      </c>
      <c r="H63" s="288"/>
      <c r="I63" s="238">
        <f>+I62*G63</f>
        <v>-39.940905420000007</v>
      </c>
      <c r="J63" s="284"/>
      <c r="K63" s="287">
        <v>-0.11700000000000001</v>
      </c>
      <c r="L63" s="288"/>
      <c r="M63" s="238">
        <f>+M62*K63</f>
        <v>-41.648860890000002</v>
      </c>
      <c r="N63" s="284"/>
      <c r="O63" s="238">
        <f>M63-I63</f>
        <v>-1.7079554699999946</v>
      </c>
      <c r="P63" s="239">
        <f>IF(OR(I63=0,M63=0),"",(O63/I63))</f>
        <v>4.2762061902200971E-2</v>
      </c>
    </row>
    <row r="64" spans="2:19" x14ac:dyDescent="0.25">
      <c r="B64" s="233" t="s">
        <v>59</v>
      </c>
      <c r="C64" s="233"/>
      <c r="D64" s="280"/>
      <c r="E64" s="233"/>
      <c r="F64" s="236"/>
      <c r="G64" s="290">
        <v>0.13</v>
      </c>
      <c r="H64" s="236"/>
      <c r="I64" s="238">
        <f>I62*G64</f>
        <v>44.378783800000008</v>
      </c>
      <c r="J64" s="25"/>
      <c r="K64" s="290">
        <v>0.13</v>
      </c>
      <c r="L64" s="236"/>
      <c r="M64" s="238">
        <f>M62*K64</f>
        <v>46.276512099999998</v>
      </c>
      <c r="N64" s="25"/>
      <c r="O64" s="238">
        <f>M64-I64</f>
        <v>1.89772829999999</v>
      </c>
      <c r="P64" s="239">
        <f>IF(OR(I64=0,M64=0),"",(O64/I64))</f>
        <v>4.276206190220088E-2</v>
      </c>
    </row>
    <row r="65" spans="1:17" ht="15.75" thickBot="1" x14ac:dyDescent="0.3">
      <c r="B65" s="465" t="s">
        <v>60</v>
      </c>
      <c r="C65" s="465"/>
      <c r="D65" s="465"/>
      <c r="E65" s="291"/>
      <c r="F65" s="292"/>
      <c r="G65" s="292"/>
      <c r="H65" s="292"/>
      <c r="I65" s="293">
        <f>SUM(I62:I64)</f>
        <v>345.81313838</v>
      </c>
      <c r="J65" s="294"/>
      <c r="K65" s="292"/>
      <c r="L65" s="292"/>
      <c r="M65" s="293">
        <f>SUM(M62:M64)</f>
        <v>360.60082120999999</v>
      </c>
      <c r="N65" s="294"/>
      <c r="O65" s="329">
        <f>M65-I65</f>
        <v>14.787682829999994</v>
      </c>
      <c r="P65" s="330">
        <f>IF(OR(I65=0,M65=0),"",(O65/I65))</f>
        <v>4.2762061902201096E-2</v>
      </c>
    </row>
    <row r="66" spans="1:17" ht="15.75" thickBot="1" x14ac:dyDescent="0.3">
      <c r="A66" s="297"/>
      <c r="B66" s="331"/>
      <c r="C66" s="332"/>
      <c r="D66" s="333"/>
      <c r="E66" s="332"/>
      <c r="F66" s="334"/>
      <c r="G66" s="274"/>
      <c r="H66" s="335"/>
      <c r="I66" s="336"/>
      <c r="J66" s="334"/>
      <c r="K66" s="274"/>
      <c r="L66" s="335"/>
      <c r="M66" s="336"/>
      <c r="N66" s="334"/>
      <c r="O66" s="337"/>
      <c r="P66" s="278"/>
    </row>
    <row r="67" spans="1:17" x14ac:dyDescent="0.25">
      <c r="A67" s="297"/>
      <c r="B67" s="338" t="s">
        <v>71</v>
      </c>
      <c r="C67" s="339"/>
      <c r="D67" s="340"/>
      <c r="E67" s="339"/>
      <c r="F67" s="341"/>
      <c r="G67" s="342"/>
      <c r="H67" s="342"/>
      <c r="I67" s="343">
        <f>SUM(I57:I58,I49,I50:I53)</f>
        <v>351.97525999999999</v>
      </c>
      <c r="J67" s="344"/>
      <c r="K67" s="342"/>
      <c r="L67" s="342"/>
      <c r="M67" s="343">
        <f>SUM(M57:M58,M49,M50:M53)</f>
        <v>366.57316999999995</v>
      </c>
      <c r="N67" s="344"/>
      <c r="O67" s="285">
        <f>M67-I67</f>
        <v>14.597909999999956</v>
      </c>
      <c r="P67" s="286">
        <f>IF(OR(I67=0,M67=0),"",(O67/I67))</f>
        <v>4.1474250207244559E-2</v>
      </c>
    </row>
    <row r="68" spans="1:17" x14ac:dyDescent="0.25">
      <c r="A68" s="297"/>
      <c r="B68" s="279" t="s">
        <v>58</v>
      </c>
      <c r="C68" s="233"/>
      <c r="D68" s="280"/>
      <c r="E68" s="233"/>
      <c r="F68" s="281"/>
      <c r="G68" s="287">
        <v>-0.11700000000000001</v>
      </c>
      <c r="H68" s="288"/>
      <c r="I68" s="238">
        <f>+I67*G68</f>
        <v>-41.181105420000002</v>
      </c>
      <c r="J68" s="284"/>
      <c r="K68" s="287">
        <v>-0.11700000000000001</v>
      </c>
      <c r="L68" s="288"/>
      <c r="M68" s="238">
        <f>+M67*K68</f>
        <v>-42.889060889999996</v>
      </c>
      <c r="N68" s="284"/>
      <c r="O68" s="238">
        <f>M68-I68</f>
        <v>-1.7079554699999946</v>
      </c>
      <c r="P68" s="239">
        <f>IF(OR(I68=0,M68=0),"",(O68/I68))</f>
        <v>4.1474250207244545E-2</v>
      </c>
    </row>
    <row r="69" spans="1:17" x14ac:dyDescent="0.25">
      <c r="A69" s="297"/>
      <c r="B69" s="339" t="s">
        <v>59</v>
      </c>
      <c r="C69" s="339"/>
      <c r="D69" s="340"/>
      <c r="E69" s="339"/>
      <c r="F69" s="345"/>
      <c r="G69" s="346">
        <v>0.13</v>
      </c>
      <c r="H69" s="347"/>
      <c r="I69" s="348">
        <f>I67*G69</f>
        <v>45.756783800000001</v>
      </c>
      <c r="J69" s="349"/>
      <c r="K69" s="346">
        <v>0.13</v>
      </c>
      <c r="L69" s="347"/>
      <c r="M69" s="348">
        <f>M67*K69</f>
        <v>47.654512099999998</v>
      </c>
      <c r="N69" s="349"/>
      <c r="O69" s="238">
        <f>M69-I69</f>
        <v>1.8977282999999971</v>
      </c>
      <c r="P69" s="239">
        <f>IF(OR(I69=0,M69=0),"",(O69/I69))</f>
        <v>4.1474250207244615E-2</v>
      </c>
    </row>
    <row r="70" spans="1:17" ht="15.75" thickBot="1" x14ac:dyDescent="0.3">
      <c r="A70" s="297"/>
      <c r="B70" s="467" t="s">
        <v>72</v>
      </c>
      <c r="C70" s="467"/>
      <c r="D70" s="467"/>
      <c r="E70" s="350"/>
      <c r="F70" s="292"/>
      <c r="G70" s="292"/>
      <c r="H70" s="292"/>
      <c r="I70" s="351">
        <f>SUM(I67:I69)</f>
        <v>356.55093837999999</v>
      </c>
      <c r="J70" s="294"/>
      <c r="K70" s="292"/>
      <c r="L70" s="292"/>
      <c r="M70" s="351">
        <f>SUM(M67:M69)</f>
        <v>371.33862120999993</v>
      </c>
      <c r="N70" s="294"/>
      <c r="O70" s="329">
        <f>M70-I70</f>
        <v>14.787682829999937</v>
      </c>
      <c r="P70" s="330">
        <f>IF(OR(I70=0,M70=0),"",(O70/I70))</f>
        <v>4.1474250207244504E-2</v>
      </c>
    </row>
    <row r="71" spans="1:17" ht="15.75" thickBot="1" x14ac:dyDescent="0.3">
      <c r="A71" s="297"/>
      <c r="B71" s="331"/>
      <c r="C71" s="332"/>
      <c r="D71" s="333"/>
      <c r="E71" s="332"/>
      <c r="F71" s="352"/>
      <c r="G71" s="353"/>
      <c r="H71" s="354"/>
      <c r="I71" s="355"/>
      <c r="J71" s="334"/>
      <c r="K71" s="353"/>
      <c r="L71" s="354"/>
      <c r="M71" s="355"/>
      <c r="N71" s="334"/>
      <c r="O71" s="337"/>
      <c r="P71" s="356"/>
    </row>
    <row r="72" spans="1:17" x14ac:dyDescent="0.25">
      <c r="I72" s="225"/>
      <c r="M72" s="225"/>
    </row>
    <row r="73" spans="1:17" x14ac:dyDescent="0.25">
      <c r="B73" s="223" t="s">
        <v>62</v>
      </c>
      <c r="G73" s="307">
        <v>2.9499999999999998E-2</v>
      </c>
      <c r="K73" s="307">
        <v>2.9499999999999998E-2</v>
      </c>
    </row>
    <row r="75" spans="1:17" ht="18" x14ac:dyDescent="0.25">
      <c r="B75" s="454" t="s">
        <v>0</v>
      </c>
      <c r="C75" s="454"/>
      <c r="D75" s="454"/>
      <c r="E75" s="454"/>
      <c r="F75" s="454"/>
      <c r="G75" s="454"/>
      <c r="H75" s="454"/>
      <c r="I75" s="454"/>
      <c r="J75" s="454"/>
    </row>
    <row r="76" spans="1:17" ht="18" x14ac:dyDescent="0.25">
      <c r="B76" s="454" t="s">
        <v>1</v>
      </c>
      <c r="C76" s="454"/>
      <c r="D76" s="454"/>
      <c r="E76" s="454"/>
      <c r="F76" s="454"/>
      <c r="G76" s="454"/>
      <c r="H76" s="454"/>
      <c r="I76" s="454"/>
      <c r="J76" s="454"/>
    </row>
    <row r="79" spans="1:17" ht="15.75" x14ac:dyDescent="0.25">
      <c r="B79" s="223" t="s">
        <v>2</v>
      </c>
      <c r="D79" s="357" t="s">
        <v>67</v>
      </c>
      <c r="E79" s="309"/>
      <c r="F79" s="309"/>
      <c r="G79" s="309"/>
      <c r="H79" s="309"/>
      <c r="I79" s="309"/>
      <c r="J79" s="309"/>
      <c r="K79" s="244"/>
      <c r="L79" s="244"/>
      <c r="M79" s="244"/>
    </row>
    <row r="80" spans="1:17" ht="15.75" x14ac:dyDescent="0.25">
      <c r="B80" s="221"/>
      <c r="D80" s="216"/>
      <c r="E80" s="216"/>
      <c r="F80" s="216"/>
      <c r="G80" s="216"/>
      <c r="H80" s="216"/>
      <c r="I80" s="216"/>
      <c r="J80" s="216"/>
      <c r="M80" s="216"/>
      <c r="Q80" s="216"/>
    </row>
    <row r="81" spans="2:20" ht="15.75" x14ac:dyDescent="0.25">
      <c r="B81" s="223" t="s">
        <v>4</v>
      </c>
      <c r="D81" s="217" t="s">
        <v>5</v>
      </c>
      <c r="E81" s="216"/>
      <c r="F81" s="216"/>
      <c r="H81" s="216"/>
      <c r="I81" s="218"/>
      <c r="J81" s="216"/>
      <c r="K81" s="219"/>
      <c r="M81" s="218"/>
      <c r="O81" s="219"/>
      <c r="Q81" s="218"/>
      <c r="S81" s="21"/>
      <c r="T81" s="220"/>
    </row>
    <row r="82" spans="2:20" ht="15.75" x14ac:dyDescent="0.25">
      <c r="B82" s="221"/>
      <c r="D82" s="216"/>
      <c r="E82" s="216"/>
      <c r="F82" s="216"/>
      <c r="G82" s="216"/>
      <c r="H82" s="216"/>
      <c r="I82" s="216"/>
      <c r="J82" s="216"/>
    </row>
    <row r="83" spans="2:20" x14ac:dyDescent="0.25">
      <c r="B83" s="221"/>
      <c r="D83" s="222" t="s">
        <v>6</v>
      </c>
      <c r="E83" s="223"/>
      <c r="G83" s="224">
        <v>2800</v>
      </c>
      <c r="H83" s="223" t="s">
        <v>7</v>
      </c>
    </row>
    <row r="84" spans="2:20" x14ac:dyDescent="0.25">
      <c r="B84" s="221"/>
    </row>
    <row r="85" spans="2:20" s="18" customFormat="1" x14ac:dyDescent="0.25">
      <c r="B85" s="137"/>
      <c r="D85" s="40"/>
      <c r="E85" s="37"/>
      <c r="G85" s="456" t="s">
        <v>8</v>
      </c>
      <c r="H85" s="457"/>
      <c r="I85" s="458"/>
      <c r="K85" s="456" t="s">
        <v>10</v>
      </c>
      <c r="L85" s="457"/>
      <c r="M85" s="458"/>
      <c r="O85" s="456" t="s">
        <v>9</v>
      </c>
      <c r="P85" s="458"/>
    </row>
    <row r="86" spans="2:20" x14ac:dyDescent="0.25">
      <c r="B86" s="358"/>
      <c r="D86" s="469" t="s">
        <v>11</v>
      </c>
      <c r="E86" s="359"/>
      <c r="G86" s="360" t="s">
        <v>12</v>
      </c>
      <c r="H86" s="361" t="s">
        <v>13</v>
      </c>
      <c r="I86" s="362" t="s">
        <v>14</v>
      </c>
      <c r="K86" s="360" t="s">
        <v>12</v>
      </c>
      <c r="L86" s="361" t="s">
        <v>13</v>
      </c>
      <c r="M86" s="362" t="s">
        <v>14</v>
      </c>
      <c r="O86" s="470" t="s">
        <v>15</v>
      </c>
      <c r="P86" s="471" t="s">
        <v>16</v>
      </c>
    </row>
    <row r="87" spans="2:20" x14ac:dyDescent="0.25">
      <c r="B87" s="358"/>
      <c r="D87" s="460"/>
      <c r="E87" s="359"/>
      <c r="G87" s="363" t="s">
        <v>17</v>
      </c>
      <c r="H87" s="364"/>
      <c r="I87" s="364" t="s">
        <v>17</v>
      </c>
      <c r="K87" s="363" t="s">
        <v>17</v>
      </c>
      <c r="L87" s="364"/>
      <c r="M87" s="364" t="s">
        <v>17</v>
      </c>
      <c r="O87" s="462"/>
      <c r="P87" s="464"/>
    </row>
    <row r="88" spans="2:20" s="18" customFormat="1" x14ac:dyDescent="0.25">
      <c r="B88" s="46" t="s">
        <v>18</v>
      </c>
      <c r="C88" s="47"/>
      <c r="D88" s="48" t="s">
        <v>19</v>
      </c>
      <c r="E88" s="47"/>
      <c r="F88" s="19"/>
      <c r="G88" s="49">
        <v>39.26</v>
      </c>
      <c r="H88" s="50">
        <v>1</v>
      </c>
      <c r="I88" s="51">
        <f t="shared" ref="I88:I99" si="16">H88*G88</f>
        <v>39.26</v>
      </c>
      <c r="J88" s="52"/>
      <c r="K88" s="49">
        <v>41.78</v>
      </c>
      <c r="L88" s="50">
        <v>1</v>
      </c>
      <c r="M88" s="51">
        <f t="shared" ref="M88:M99" si="17">L88*K88</f>
        <v>41.78</v>
      </c>
      <c r="N88" s="52"/>
      <c r="O88" s="53">
        <f t="shared" ref="O88:O125" si="18">M88-I88</f>
        <v>2.5200000000000031</v>
      </c>
      <c r="P88" s="54">
        <f t="shared" ref="P88:P125" si="19">IF(OR(I88=0,M88=0),"",(O88/I88))</f>
        <v>6.4187468160978173E-2</v>
      </c>
      <c r="Q88" s="52"/>
      <c r="R88" s="52"/>
      <c r="S88" s="55"/>
    </row>
    <row r="89" spans="2:20" x14ac:dyDescent="0.25">
      <c r="B89" s="232" t="s">
        <v>20</v>
      </c>
      <c r="C89" s="233"/>
      <c r="D89" s="234" t="s">
        <v>31</v>
      </c>
      <c r="E89" s="233"/>
      <c r="F89" s="25"/>
      <c r="G89" s="318">
        <v>1.8000000000000001E-4</v>
      </c>
      <c r="H89" s="319">
        <f>$G$83</f>
        <v>2800</v>
      </c>
      <c r="I89" s="237">
        <f t="shared" si="16"/>
        <v>0.504</v>
      </c>
      <c r="J89" s="25"/>
      <c r="K89" s="318">
        <v>0</v>
      </c>
      <c r="L89" s="319">
        <f>$G$83</f>
        <v>2800</v>
      </c>
      <c r="M89" s="237">
        <f t="shared" si="17"/>
        <v>0</v>
      </c>
      <c r="N89" s="25"/>
      <c r="O89" s="238">
        <f t="shared" si="18"/>
        <v>-0.504</v>
      </c>
      <c r="P89" s="239" t="str">
        <f t="shared" si="19"/>
        <v/>
      </c>
    </row>
    <row r="90" spans="2:20" x14ac:dyDescent="0.25">
      <c r="B90" s="232" t="s">
        <v>21</v>
      </c>
      <c r="C90" s="233"/>
      <c r="D90" s="234" t="s">
        <v>19</v>
      </c>
      <c r="E90" s="233"/>
      <c r="F90" s="25"/>
      <c r="G90" s="235">
        <v>-0.13</v>
      </c>
      <c r="H90" s="319">
        <v>1</v>
      </c>
      <c r="I90" s="237">
        <f t="shared" si="16"/>
        <v>-0.13</v>
      </c>
      <c r="J90" s="25"/>
      <c r="K90" s="235">
        <v>-0.13</v>
      </c>
      <c r="L90" s="319">
        <v>1</v>
      </c>
      <c r="M90" s="237">
        <f t="shared" si="17"/>
        <v>-0.13</v>
      </c>
      <c r="N90" s="25"/>
      <c r="O90" s="238">
        <f t="shared" si="18"/>
        <v>0</v>
      </c>
      <c r="P90" s="239">
        <f t="shared" si="19"/>
        <v>0</v>
      </c>
    </row>
    <row r="91" spans="2:20" x14ac:dyDescent="0.25">
      <c r="B91" s="232" t="s">
        <v>22</v>
      </c>
      <c r="C91" s="233"/>
      <c r="D91" s="234" t="s">
        <v>31</v>
      </c>
      <c r="E91" s="233"/>
      <c r="F91" s="25"/>
      <c r="G91" s="318">
        <v>0</v>
      </c>
      <c r="H91" s="319">
        <f t="shared" ref="H91:H97" si="20">$G$83</f>
        <v>2800</v>
      </c>
      <c r="I91" s="237">
        <f t="shared" si="16"/>
        <v>0</v>
      </c>
      <c r="J91" s="25"/>
      <c r="K91" s="318">
        <v>0</v>
      </c>
      <c r="L91" s="319">
        <f t="shared" ref="L91:L97" si="21">$G$83</f>
        <v>2800</v>
      </c>
      <c r="M91" s="237">
        <f t="shared" si="17"/>
        <v>0</v>
      </c>
      <c r="N91" s="25"/>
      <c r="O91" s="238">
        <f t="shared" si="18"/>
        <v>0</v>
      </c>
      <c r="P91" s="239" t="str">
        <f t="shared" si="19"/>
        <v/>
      </c>
    </row>
    <row r="92" spans="2:20" x14ac:dyDescent="0.25">
      <c r="B92" s="232" t="s">
        <v>23</v>
      </c>
      <c r="C92" s="233"/>
      <c r="D92" s="234" t="s">
        <v>31</v>
      </c>
      <c r="E92" s="233"/>
      <c r="F92" s="25"/>
      <c r="G92" s="318">
        <v>0</v>
      </c>
      <c r="H92" s="319">
        <f t="shared" si="20"/>
        <v>2800</v>
      </c>
      <c r="I92" s="237">
        <f t="shared" si="16"/>
        <v>0</v>
      </c>
      <c r="J92" s="25"/>
      <c r="K92" s="318">
        <v>0</v>
      </c>
      <c r="L92" s="319">
        <f t="shared" si="21"/>
        <v>2800</v>
      </c>
      <c r="M92" s="237">
        <f t="shared" si="17"/>
        <v>0</v>
      </c>
      <c r="N92" s="25"/>
      <c r="O92" s="238">
        <f t="shared" si="18"/>
        <v>0</v>
      </c>
      <c r="P92" s="239" t="str">
        <f t="shared" si="19"/>
        <v/>
      </c>
    </row>
    <row r="93" spans="2:20" x14ac:dyDescent="0.25">
      <c r="B93" s="232" t="s">
        <v>24</v>
      </c>
      <c r="C93" s="233"/>
      <c r="D93" s="234" t="s">
        <v>31</v>
      </c>
      <c r="E93" s="233"/>
      <c r="F93" s="25"/>
      <c r="G93" s="318">
        <v>-2.0000000000000002E-5</v>
      </c>
      <c r="H93" s="319">
        <f t="shared" si="20"/>
        <v>2800</v>
      </c>
      <c r="I93" s="237">
        <f t="shared" si="16"/>
        <v>-5.6000000000000001E-2</v>
      </c>
      <c r="J93" s="25"/>
      <c r="K93" s="318">
        <v>-2.0000000000000002E-5</v>
      </c>
      <c r="L93" s="319">
        <f t="shared" si="21"/>
        <v>2800</v>
      </c>
      <c r="M93" s="237">
        <f t="shared" si="17"/>
        <v>-5.6000000000000001E-2</v>
      </c>
      <c r="N93" s="25"/>
      <c r="O93" s="238">
        <f t="shared" si="18"/>
        <v>0</v>
      </c>
      <c r="P93" s="239">
        <f t="shared" si="19"/>
        <v>0</v>
      </c>
    </row>
    <row r="94" spans="2:20" x14ac:dyDescent="0.25">
      <c r="B94" s="232" t="s">
        <v>65</v>
      </c>
      <c r="C94" s="233"/>
      <c r="D94" s="234" t="s">
        <v>31</v>
      </c>
      <c r="E94" s="233"/>
      <c r="F94" s="25"/>
      <c r="G94" s="318">
        <v>0</v>
      </c>
      <c r="H94" s="319">
        <f t="shared" si="20"/>
        <v>2800</v>
      </c>
      <c r="I94" s="237">
        <f t="shared" si="16"/>
        <v>0</v>
      </c>
      <c r="J94" s="25"/>
      <c r="K94" s="318">
        <v>-2.5200000000000001E-3</v>
      </c>
      <c r="L94" s="319">
        <f t="shared" si="21"/>
        <v>2800</v>
      </c>
      <c r="M94" s="237">
        <f t="shared" si="17"/>
        <v>-7.056</v>
      </c>
      <c r="N94" s="25"/>
      <c r="O94" s="238">
        <f t="shared" si="18"/>
        <v>-7.056</v>
      </c>
      <c r="P94" s="239" t="str">
        <f t="shared" si="19"/>
        <v/>
      </c>
    </row>
    <row r="95" spans="2:20" x14ac:dyDescent="0.25">
      <c r="B95" s="232" t="s">
        <v>26</v>
      </c>
      <c r="C95" s="233"/>
      <c r="D95" s="234" t="s">
        <v>31</v>
      </c>
      <c r="E95" s="233"/>
      <c r="F95" s="25"/>
      <c r="G95" s="318">
        <v>0</v>
      </c>
      <c r="H95" s="319">
        <f>G18</f>
        <v>2000</v>
      </c>
      <c r="I95" s="237">
        <f t="shared" si="16"/>
        <v>0</v>
      </c>
      <c r="J95" s="25"/>
      <c r="K95" s="318">
        <v>-3.6000000000000002E-4</v>
      </c>
      <c r="L95" s="319">
        <f>G18</f>
        <v>2000</v>
      </c>
      <c r="M95" s="237">
        <f t="shared" si="17"/>
        <v>-0.72000000000000008</v>
      </c>
      <c r="N95" s="25"/>
      <c r="O95" s="238">
        <f t="shared" si="18"/>
        <v>-0.72000000000000008</v>
      </c>
      <c r="P95" s="239" t="str">
        <f t="shared" si="19"/>
        <v/>
      </c>
    </row>
    <row r="96" spans="2:20" x14ac:dyDescent="0.25">
      <c r="B96" s="232" t="s">
        <v>27</v>
      </c>
      <c r="C96" s="233"/>
      <c r="D96" s="234" t="s">
        <v>31</v>
      </c>
      <c r="E96" s="233"/>
      <c r="F96" s="25"/>
      <c r="G96" s="318">
        <v>-2.0999999999999999E-3</v>
      </c>
      <c r="H96" s="319">
        <f t="shared" si="20"/>
        <v>2800</v>
      </c>
      <c r="I96" s="237">
        <f t="shared" si="16"/>
        <v>-5.88</v>
      </c>
      <c r="J96" s="25"/>
      <c r="K96" s="318">
        <v>0</v>
      </c>
      <c r="L96" s="319">
        <f t="shared" si="21"/>
        <v>2800</v>
      </c>
      <c r="M96" s="237">
        <f t="shared" si="17"/>
        <v>0</v>
      </c>
      <c r="N96" s="25"/>
      <c r="O96" s="238">
        <f t="shared" si="18"/>
        <v>5.88</v>
      </c>
      <c r="P96" s="239" t="str">
        <f t="shared" si="19"/>
        <v/>
      </c>
    </row>
    <row r="97" spans="2:23" x14ac:dyDescent="0.25">
      <c r="B97" s="232" t="s">
        <v>28</v>
      </c>
      <c r="C97" s="233"/>
      <c r="D97" s="234" t="s">
        <v>31</v>
      </c>
      <c r="E97" s="233"/>
      <c r="F97" s="25"/>
      <c r="G97" s="318">
        <v>-6.0000000000000002E-5</v>
      </c>
      <c r="H97" s="319">
        <f t="shared" si="20"/>
        <v>2800</v>
      </c>
      <c r="I97" s="237">
        <f t="shared" si="16"/>
        <v>-0.16800000000000001</v>
      </c>
      <c r="J97" s="25"/>
      <c r="K97" s="318">
        <v>-6.0000000000000002E-5</v>
      </c>
      <c r="L97" s="319">
        <f t="shared" si="21"/>
        <v>2800</v>
      </c>
      <c r="M97" s="237">
        <f t="shared" si="17"/>
        <v>-0.16800000000000001</v>
      </c>
      <c r="N97" s="25"/>
      <c r="O97" s="238">
        <f t="shared" si="18"/>
        <v>0</v>
      </c>
      <c r="P97" s="239">
        <f t="shared" si="19"/>
        <v>0</v>
      </c>
    </row>
    <row r="98" spans="2:23" x14ac:dyDescent="0.25">
      <c r="B98" s="232" t="s">
        <v>29</v>
      </c>
      <c r="C98" s="233"/>
      <c r="D98" s="234" t="s">
        <v>19</v>
      </c>
      <c r="E98" s="233"/>
      <c r="F98" s="25"/>
      <c r="G98" s="235">
        <v>0</v>
      </c>
      <c r="H98" s="236">
        <v>1</v>
      </c>
      <c r="I98" s="237">
        <f t="shared" si="16"/>
        <v>0</v>
      </c>
      <c r="J98" s="25"/>
      <c r="K98" s="235">
        <v>0</v>
      </c>
      <c r="L98" s="236">
        <v>1</v>
      </c>
      <c r="M98" s="237">
        <f t="shared" si="17"/>
        <v>0</v>
      </c>
      <c r="N98" s="25"/>
      <c r="O98" s="238">
        <f t="shared" si="18"/>
        <v>0</v>
      </c>
      <c r="P98" s="239" t="str">
        <f t="shared" si="19"/>
        <v/>
      </c>
      <c r="W98" s="320"/>
    </row>
    <row r="99" spans="2:23" x14ac:dyDescent="0.25">
      <c r="B99" s="232" t="s">
        <v>29</v>
      </c>
      <c r="C99" s="233"/>
      <c r="D99" s="234" t="s">
        <v>31</v>
      </c>
      <c r="E99" s="233"/>
      <c r="F99" s="25"/>
      <c r="G99" s="318">
        <v>0</v>
      </c>
      <c r="H99" s="319">
        <f>$G$83</f>
        <v>2800</v>
      </c>
      <c r="I99" s="237">
        <f t="shared" si="16"/>
        <v>0</v>
      </c>
      <c r="J99" s="25"/>
      <c r="K99" s="235">
        <v>0</v>
      </c>
      <c r="L99" s="319">
        <f>$G$83</f>
        <v>2800</v>
      </c>
      <c r="M99" s="237">
        <f t="shared" si="17"/>
        <v>0</v>
      </c>
      <c r="N99" s="25"/>
      <c r="O99" s="238">
        <f t="shared" si="18"/>
        <v>0</v>
      </c>
      <c r="P99" s="239" t="str">
        <f t="shared" si="19"/>
        <v/>
      </c>
    </row>
    <row r="100" spans="2:23" x14ac:dyDescent="0.25">
      <c r="B100" s="232" t="s">
        <v>30</v>
      </c>
      <c r="C100" s="233"/>
      <c r="D100" s="234" t="s">
        <v>31</v>
      </c>
      <c r="E100" s="233"/>
      <c r="F100" s="25"/>
      <c r="G100" s="241">
        <v>3.6310000000000002E-2</v>
      </c>
      <c r="H100" s="319">
        <f>+$G$83</f>
        <v>2800</v>
      </c>
      <c r="I100" s="243">
        <f>H100*G100</f>
        <v>101.66800000000001</v>
      </c>
      <c r="J100" s="25"/>
      <c r="K100" s="241">
        <v>3.8640000000000001E-2</v>
      </c>
      <c r="L100" s="319">
        <f>+$G$83</f>
        <v>2800</v>
      </c>
      <c r="M100" s="243">
        <f>L100*K100</f>
        <v>108.19200000000001</v>
      </c>
      <c r="N100" s="25"/>
      <c r="O100" s="238">
        <f t="shared" si="18"/>
        <v>6.5240000000000009</v>
      </c>
      <c r="P100" s="239">
        <f t="shared" si="19"/>
        <v>6.4169650234095293E-2</v>
      </c>
    </row>
    <row r="101" spans="2:23" s="18" customFormat="1" x14ac:dyDescent="0.25">
      <c r="B101" s="62" t="s">
        <v>32</v>
      </c>
      <c r="C101" s="47"/>
      <c r="D101" s="48" t="s">
        <v>31</v>
      </c>
      <c r="E101" s="47"/>
      <c r="F101" s="19"/>
      <c r="G101" s="60">
        <v>0</v>
      </c>
      <c r="H101" s="61">
        <f>+$G$83</f>
        <v>2800</v>
      </c>
      <c r="I101" s="51">
        <f t="shared" ref="I101" si="22">H101*G101</f>
        <v>0</v>
      </c>
      <c r="J101" s="52"/>
      <c r="K101" s="60">
        <v>0</v>
      </c>
      <c r="L101" s="61">
        <f>+$G$83</f>
        <v>2800</v>
      </c>
      <c r="M101" s="51">
        <f t="shared" ref="M101" si="23">L101*K101</f>
        <v>0</v>
      </c>
      <c r="N101" s="52"/>
      <c r="O101" s="53">
        <f t="shared" si="18"/>
        <v>0</v>
      </c>
      <c r="P101" s="54" t="str">
        <f t="shared" si="19"/>
        <v/>
      </c>
      <c r="Q101" s="52"/>
      <c r="R101" s="52"/>
      <c r="S101" s="55"/>
    </row>
    <row r="102" spans="2:23" x14ac:dyDescent="0.25">
      <c r="B102" s="158" t="s">
        <v>33</v>
      </c>
      <c r="C102" s="365"/>
      <c r="D102" s="366"/>
      <c r="E102" s="365"/>
      <c r="F102" s="367"/>
      <c r="G102" s="368"/>
      <c r="H102" s="369"/>
      <c r="I102" s="370">
        <f>SUM(I88:I101)</f>
        <v>135.19800000000001</v>
      </c>
      <c r="J102" s="367"/>
      <c r="K102" s="368"/>
      <c r="L102" s="369"/>
      <c r="M102" s="370">
        <f>SUM(M88:M101)</f>
        <v>141.84200000000001</v>
      </c>
      <c r="N102" s="367"/>
      <c r="O102" s="371">
        <f t="shared" si="18"/>
        <v>6.6440000000000055</v>
      </c>
      <c r="P102" s="372">
        <f t="shared" si="19"/>
        <v>4.9142738797911249E-2</v>
      </c>
    </row>
    <row r="103" spans="2:23" x14ac:dyDescent="0.25">
      <c r="B103" s="57" t="s">
        <v>34</v>
      </c>
      <c r="C103" s="25"/>
      <c r="D103" s="234" t="s">
        <v>31</v>
      </c>
      <c r="E103" s="25"/>
      <c r="F103" s="25"/>
      <c r="G103" s="241">
        <v>9.2899999999999996E-2</v>
      </c>
      <c r="H103" s="253">
        <f>$G$83*(1+G138)-$G$83</f>
        <v>82.600000000000364</v>
      </c>
      <c r="I103" s="243">
        <f>H103*G103</f>
        <v>7.6735400000000338</v>
      </c>
      <c r="J103" s="25"/>
      <c r="K103" s="241">
        <v>9.2899999999999996E-2</v>
      </c>
      <c r="L103" s="253">
        <f>$G$83*(1+K138)-$G$83</f>
        <v>82.600000000000364</v>
      </c>
      <c r="M103" s="243">
        <f>L103*K103</f>
        <v>7.6735400000000338</v>
      </c>
      <c r="N103" s="25"/>
      <c r="O103" s="238">
        <f t="shared" si="18"/>
        <v>0</v>
      </c>
      <c r="P103" s="239">
        <f t="shared" si="19"/>
        <v>0</v>
      </c>
    </row>
    <row r="104" spans="2:23" s="18" customFormat="1" x14ac:dyDescent="0.25">
      <c r="B104" s="62" t="s">
        <v>35</v>
      </c>
      <c r="C104" s="47"/>
      <c r="D104" s="48" t="s">
        <v>31</v>
      </c>
      <c r="E104" s="47"/>
      <c r="F104" s="19"/>
      <c r="G104" s="74">
        <v>0</v>
      </c>
      <c r="H104" s="61">
        <f>+$G$83</f>
        <v>2800</v>
      </c>
      <c r="I104" s="243">
        <f t="shared" ref="I104:I109" si="24">H104*G104</f>
        <v>0</v>
      </c>
      <c r="J104" s="52"/>
      <c r="K104" s="74">
        <v>3.29E-3</v>
      </c>
      <c r="L104" s="61">
        <f>+$G$83</f>
        <v>2800</v>
      </c>
      <c r="M104" s="59">
        <f>L104*K104</f>
        <v>9.2119999999999997</v>
      </c>
      <c r="N104" s="52"/>
      <c r="O104" s="53">
        <f t="shared" si="18"/>
        <v>9.2119999999999997</v>
      </c>
      <c r="P104" s="239" t="str">
        <f t="shared" si="19"/>
        <v/>
      </c>
      <c r="Q104" s="52"/>
      <c r="R104" s="52"/>
      <c r="S104" s="55"/>
    </row>
    <row r="105" spans="2:23" s="18" customFormat="1" x14ac:dyDescent="0.25">
      <c r="B105" s="62" t="s">
        <v>36</v>
      </c>
      <c r="C105" s="47"/>
      <c r="D105" s="48" t="s">
        <v>31</v>
      </c>
      <c r="E105" s="47"/>
      <c r="F105" s="19"/>
      <c r="G105" s="74"/>
      <c r="H105" s="61">
        <f>+$G$83</f>
        <v>2800</v>
      </c>
      <c r="I105" s="243">
        <f t="shared" si="24"/>
        <v>0</v>
      </c>
      <c r="J105" s="52"/>
      <c r="K105" s="74"/>
      <c r="L105" s="61">
        <f>+$G$83</f>
        <v>2800</v>
      </c>
      <c r="M105" s="59">
        <f t="shared" ref="M105" si="25">L105*K105</f>
        <v>0</v>
      </c>
      <c r="N105" s="52"/>
      <c r="O105" s="53">
        <f t="shared" si="18"/>
        <v>0</v>
      </c>
      <c r="P105" s="239" t="str">
        <f t="shared" si="19"/>
        <v/>
      </c>
      <c r="Q105" s="52"/>
      <c r="R105" s="52"/>
      <c r="S105" s="55"/>
    </row>
    <row r="106" spans="2:23" s="18" customFormat="1" ht="15.75" customHeight="1" x14ac:dyDescent="0.25">
      <c r="B106" s="62" t="s">
        <v>37</v>
      </c>
      <c r="C106" s="47"/>
      <c r="D106" s="48" t="s">
        <v>31</v>
      </c>
      <c r="E106" s="47"/>
      <c r="F106" s="19"/>
      <c r="G106" s="74">
        <v>0</v>
      </c>
      <c r="H106" s="61">
        <f>+$G$83</f>
        <v>2800</v>
      </c>
      <c r="I106" s="243">
        <f t="shared" si="24"/>
        <v>0</v>
      </c>
      <c r="J106" s="52"/>
      <c r="K106" s="74">
        <v>-1.4999999999999999E-4</v>
      </c>
      <c r="L106" s="61">
        <f>+$G$83</f>
        <v>2800</v>
      </c>
      <c r="M106" s="59">
        <f>L106*K106</f>
        <v>-0.42</v>
      </c>
      <c r="N106" s="52"/>
      <c r="O106" s="53">
        <f t="shared" si="18"/>
        <v>-0.42</v>
      </c>
      <c r="P106" s="239" t="str">
        <f t="shared" si="19"/>
        <v/>
      </c>
      <c r="Q106" s="52"/>
      <c r="R106" s="52"/>
      <c r="S106" s="55"/>
    </row>
    <row r="107" spans="2:23" s="18" customFormat="1" ht="16.5" customHeight="1" x14ac:dyDescent="0.25">
      <c r="B107" s="62" t="s">
        <v>38</v>
      </c>
      <c r="C107" s="47"/>
      <c r="D107" s="48" t="s">
        <v>31</v>
      </c>
      <c r="E107" s="47"/>
      <c r="F107" s="19"/>
      <c r="G107" s="74"/>
      <c r="H107" s="61">
        <f>+$G$83</f>
        <v>2800</v>
      </c>
      <c r="I107" s="243">
        <f t="shared" si="24"/>
        <v>0</v>
      </c>
      <c r="J107" s="52"/>
      <c r="K107" s="74"/>
      <c r="L107" s="61">
        <f>+$G$83</f>
        <v>2800</v>
      </c>
      <c r="M107" s="59">
        <f t="shared" ref="M107:M109" si="26">L107*K107</f>
        <v>0</v>
      </c>
      <c r="N107" s="52"/>
      <c r="O107" s="53">
        <f t="shared" si="18"/>
        <v>0</v>
      </c>
      <c r="P107" s="239" t="str">
        <f t="shared" si="19"/>
        <v/>
      </c>
      <c r="Q107" s="52"/>
      <c r="R107" s="52"/>
      <c r="S107" s="55"/>
    </row>
    <row r="108" spans="2:23" s="18" customFormat="1" ht="30" x14ac:dyDescent="0.25">
      <c r="B108" s="62" t="s">
        <v>39</v>
      </c>
      <c r="C108" s="47"/>
      <c r="D108" s="48" t="s">
        <v>31</v>
      </c>
      <c r="E108" s="47"/>
      <c r="F108" s="19"/>
      <c r="G108" s="74">
        <v>0</v>
      </c>
      <c r="H108" s="75"/>
      <c r="I108" s="243">
        <f t="shared" si="24"/>
        <v>0</v>
      </c>
      <c r="J108" s="52"/>
      <c r="K108" s="74">
        <v>-2.5100000000000001E-3</v>
      </c>
      <c r="L108" s="75"/>
      <c r="M108" s="59">
        <f t="shared" si="26"/>
        <v>0</v>
      </c>
      <c r="N108" s="52"/>
      <c r="O108" s="53">
        <f t="shared" si="18"/>
        <v>0</v>
      </c>
      <c r="P108" s="239" t="str">
        <f t="shared" si="19"/>
        <v/>
      </c>
      <c r="Q108" s="52"/>
      <c r="R108" s="52"/>
      <c r="S108" s="55"/>
    </row>
    <row r="109" spans="2:23" s="18" customFormat="1" ht="30" x14ac:dyDescent="0.25">
      <c r="B109" s="62" t="s">
        <v>40</v>
      </c>
      <c r="C109" s="47"/>
      <c r="D109" s="48" t="s">
        <v>31</v>
      </c>
      <c r="E109" s="47"/>
      <c r="F109" s="19"/>
      <c r="G109" s="74"/>
      <c r="H109" s="75"/>
      <c r="I109" s="243">
        <f t="shared" si="24"/>
        <v>0</v>
      </c>
      <c r="J109" s="52"/>
      <c r="K109" s="74"/>
      <c r="L109" s="75"/>
      <c r="M109" s="59">
        <f t="shared" si="26"/>
        <v>0</v>
      </c>
      <c r="N109" s="52"/>
      <c r="O109" s="53">
        <f t="shared" si="18"/>
        <v>0</v>
      </c>
      <c r="P109" s="239" t="str">
        <f t="shared" si="19"/>
        <v/>
      </c>
      <c r="Q109" s="52"/>
      <c r="R109" s="52"/>
      <c r="S109" s="55"/>
    </row>
    <row r="110" spans="2:23" x14ac:dyDescent="0.25">
      <c r="B110" s="232" t="str">
        <f>B45</f>
        <v>Rate Rider for Smart Metering Entity Charge - effective until December 31, 2027</v>
      </c>
      <c r="C110" s="233"/>
      <c r="D110" s="234" t="s">
        <v>19</v>
      </c>
      <c r="E110" s="233"/>
      <c r="F110" s="25"/>
      <c r="G110" s="373">
        <f>G45</f>
        <v>0.42</v>
      </c>
      <c r="H110" s="240">
        <v>1</v>
      </c>
      <c r="I110" s="237">
        <f>H110*G110</f>
        <v>0.42</v>
      </c>
      <c r="J110" s="25"/>
      <c r="K110" s="373">
        <f>K45</f>
        <v>0.41</v>
      </c>
      <c r="L110" s="240">
        <v>1</v>
      </c>
      <c r="M110" s="237">
        <f>L110*K110</f>
        <v>0.41</v>
      </c>
      <c r="N110" s="25"/>
      <c r="O110" s="238">
        <f t="shared" si="18"/>
        <v>-1.0000000000000009E-2</v>
      </c>
      <c r="P110" s="239">
        <f t="shared" si="19"/>
        <v>-2.3809523809523832E-2</v>
      </c>
    </row>
    <row r="111" spans="2:23" x14ac:dyDescent="0.25">
      <c r="B111" s="374" t="s">
        <v>42</v>
      </c>
      <c r="C111" s="375"/>
      <c r="D111" s="376"/>
      <c r="E111" s="375"/>
      <c r="F111" s="367"/>
      <c r="G111" s="377"/>
      <c r="H111" s="378"/>
      <c r="I111" s="379">
        <f>SUM(I103:I110)+I102</f>
        <v>143.29154000000005</v>
      </c>
      <c r="J111" s="367"/>
      <c r="K111" s="377"/>
      <c r="L111" s="378"/>
      <c r="M111" s="379">
        <f>SUM(M103:M110)+M102</f>
        <v>158.71754000000004</v>
      </c>
      <c r="N111" s="367"/>
      <c r="O111" s="371">
        <f t="shared" si="18"/>
        <v>15.425999999999988</v>
      </c>
      <c r="P111" s="372">
        <f t="shared" si="19"/>
        <v>0.10765464590582237</v>
      </c>
    </row>
    <row r="112" spans="2:23" x14ac:dyDescent="0.25">
      <c r="B112" s="261" t="s">
        <v>43</v>
      </c>
      <c r="C112" s="25"/>
      <c r="D112" s="234" t="s">
        <v>31</v>
      </c>
      <c r="E112" s="25"/>
      <c r="F112" s="25"/>
      <c r="G112" s="60">
        <v>1.0137719232946473E-2</v>
      </c>
      <c r="H112" s="319">
        <f>$G$83*(1+G138)</f>
        <v>2882.6000000000004</v>
      </c>
      <c r="I112" s="243">
        <f>H112*G112</f>
        <v>29.222989460891505</v>
      </c>
      <c r="J112" s="25"/>
      <c r="K112" s="60">
        <v>1.1270000000000001E-2</v>
      </c>
      <c r="L112" s="319">
        <f>$G$83*(1+K138)</f>
        <v>2882.6000000000004</v>
      </c>
      <c r="M112" s="243">
        <f>L112*K112</f>
        <v>32.486902000000008</v>
      </c>
      <c r="N112" s="25"/>
      <c r="O112" s="238">
        <f t="shared" si="18"/>
        <v>3.2639125391085031</v>
      </c>
      <c r="P112" s="239">
        <f t="shared" si="19"/>
        <v>0.11168989207885548</v>
      </c>
    </row>
    <row r="113" spans="2:19" x14ac:dyDescent="0.25">
      <c r="B113" s="263" t="s">
        <v>44</v>
      </c>
      <c r="C113" s="25"/>
      <c r="D113" s="234" t="s">
        <v>31</v>
      </c>
      <c r="E113" s="25"/>
      <c r="F113" s="25"/>
      <c r="G113" s="60">
        <v>6.1994214827220855E-3</v>
      </c>
      <c r="H113" s="319">
        <f>H112</f>
        <v>2882.6000000000004</v>
      </c>
      <c r="I113" s="243">
        <f>H113*G113</f>
        <v>17.870452366094685</v>
      </c>
      <c r="J113" s="25"/>
      <c r="K113" s="60">
        <v>6.5599999999999999E-3</v>
      </c>
      <c r="L113" s="319">
        <f>L112</f>
        <v>2882.6000000000004</v>
      </c>
      <c r="M113" s="243">
        <f>L113*K113</f>
        <v>18.909856000000001</v>
      </c>
      <c r="N113" s="25"/>
      <c r="O113" s="238">
        <f t="shared" si="18"/>
        <v>1.0394036339053159</v>
      </c>
      <c r="P113" s="239">
        <f t="shared" si="19"/>
        <v>5.8163252536200999E-2</v>
      </c>
    </row>
    <row r="114" spans="2:19" x14ac:dyDescent="0.25">
      <c r="B114" s="374" t="s">
        <v>45</v>
      </c>
      <c r="C114" s="365"/>
      <c r="D114" s="380"/>
      <c r="E114" s="365"/>
      <c r="F114" s="381"/>
      <c r="G114" s="382"/>
      <c r="H114" s="383"/>
      <c r="I114" s="379">
        <f>SUM(I111:I113)</f>
        <v>190.38498182698626</v>
      </c>
      <c r="J114" s="381"/>
      <c r="K114" s="382"/>
      <c r="L114" s="383"/>
      <c r="M114" s="379">
        <f>SUM(M111:M113)</f>
        <v>210.11429800000005</v>
      </c>
      <c r="N114" s="381"/>
      <c r="O114" s="371">
        <f t="shared" si="18"/>
        <v>19.729316173013785</v>
      </c>
      <c r="P114" s="372">
        <f t="shared" si="19"/>
        <v>0.1036285319550202</v>
      </c>
    </row>
    <row r="115" spans="2:19" x14ac:dyDescent="0.25">
      <c r="B115" s="384" t="s">
        <v>68</v>
      </c>
      <c r="C115" s="233"/>
      <c r="D115" s="234" t="s">
        <v>31</v>
      </c>
      <c r="E115" s="233"/>
      <c r="F115" s="25"/>
      <c r="G115" s="268">
        <v>3.0000000000000001E-3</v>
      </c>
      <c r="H115" s="319">
        <f>H112</f>
        <v>2882.6000000000004</v>
      </c>
      <c r="I115" s="243">
        <f t="shared" ref="I115:I125" si="27">H115*G115</f>
        <v>8.6478000000000019</v>
      </c>
      <c r="J115" s="25"/>
      <c r="K115" s="268">
        <v>3.0000000000000001E-3</v>
      </c>
      <c r="L115" s="319">
        <f>L112</f>
        <v>2882.6000000000004</v>
      </c>
      <c r="M115" s="243">
        <f t="shared" ref="M115:M125" si="28">L115*K115</f>
        <v>8.6478000000000019</v>
      </c>
      <c r="N115" s="25"/>
      <c r="O115" s="238">
        <f t="shared" si="18"/>
        <v>0</v>
      </c>
      <c r="P115" s="239">
        <f t="shared" si="19"/>
        <v>0</v>
      </c>
    </row>
    <row r="116" spans="2:19" x14ac:dyDescent="0.25">
      <c r="B116" s="384" t="s">
        <v>69</v>
      </c>
      <c r="C116" s="233"/>
      <c r="D116" s="234" t="s">
        <v>31</v>
      </c>
      <c r="E116" s="233"/>
      <c r="F116" s="25"/>
      <c r="G116" s="268">
        <v>5.0000000000000001E-4</v>
      </c>
      <c r="H116" s="319">
        <f>H112</f>
        <v>2882.6000000000004</v>
      </c>
      <c r="I116" s="243">
        <f t="shared" si="27"/>
        <v>1.4413000000000002</v>
      </c>
      <c r="J116" s="25"/>
      <c r="K116" s="268">
        <v>5.0000000000000001E-4</v>
      </c>
      <c r="L116" s="319">
        <f>L112</f>
        <v>2882.6000000000004</v>
      </c>
      <c r="M116" s="243">
        <f t="shared" si="28"/>
        <v>1.4413000000000002</v>
      </c>
      <c r="N116" s="25"/>
      <c r="O116" s="238">
        <f t="shared" si="18"/>
        <v>0</v>
      </c>
      <c r="P116" s="239">
        <f t="shared" si="19"/>
        <v>0</v>
      </c>
    </row>
    <row r="117" spans="2:19" x14ac:dyDescent="0.25">
      <c r="B117" s="384" t="s">
        <v>48</v>
      </c>
      <c r="C117" s="233"/>
      <c r="D117" s="234" t="s">
        <v>31</v>
      </c>
      <c r="E117" s="233"/>
      <c r="F117" s="25"/>
      <c r="G117" s="268">
        <v>4.0000000000000002E-4</v>
      </c>
      <c r="H117" s="319">
        <f>+H112</f>
        <v>2882.6000000000004</v>
      </c>
      <c r="I117" s="243">
        <f t="shared" si="27"/>
        <v>1.1530400000000003</v>
      </c>
      <c r="J117" s="25"/>
      <c r="K117" s="268">
        <v>4.0000000000000002E-4</v>
      </c>
      <c r="L117" s="319">
        <f>+L112</f>
        <v>2882.6000000000004</v>
      </c>
      <c r="M117" s="243">
        <f t="shared" si="28"/>
        <v>1.1530400000000003</v>
      </c>
      <c r="N117" s="25"/>
      <c r="O117" s="238">
        <f t="shared" si="18"/>
        <v>0</v>
      </c>
      <c r="P117" s="239">
        <f t="shared" si="19"/>
        <v>0</v>
      </c>
    </row>
    <row r="118" spans="2:19" x14ac:dyDescent="0.25">
      <c r="B118" s="232" t="s">
        <v>70</v>
      </c>
      <c r="C118" s="233"/>
      <c r="D118" s="234" t="s">
        <v>19</v>
      </c>
      <c r="E118" s="233"/>
      <c r="F118" s="25"/>
      <c r="G118" s="235">
        <v>0.25</v>
      </c>
      <c r="H118" s="319">
        <v>1</v>
      </c>
      <c r="I118" s="243">
        <f t="shared" si="27"/>
        <v>0.25</v>
      </c>
      <c r="J118" s="25"/>
      <c r="K118" s="235">
        <v>0.25</v>
      </c>
      <c r="L118" s="319">
        <v>1</v>
      </c>
      <c r="M118" s="243">
        <f t="shared" si="28"/>
        <v>0.25</v>
      </c>
      <c r="N118" s="25"/>
      <c r="O118" s="238">
        <f t="shared" si="18"/>
        <v>0</v>
      </c>
      <c r="P118" s="239">
        <f t="shared" si="19"/>
        <v>0</v>
      </c>
    </row>
    <row r="119" spans="2:19" s="18" customFormat="1" x14ac:dyDescent="0.25">
      <c r="B119" s="57" t="s">
        <v>50</v>
      </c>
      <c r="C119" s="47"/>
      <c r="D119" s="48" t="s">
        <v>31</v>
      </c>
      <c r="E119" s="47"/>
      <c r="F119" s="19"/>
      <c r="G119" s="90">
        <v>7.3999999999999996E-2</v>
      </c>
      <c r="H119" s="75">
        <f>$D$140*$G$83</f>
        <v>1792</v>
      </c>
      <c r="I119" s="59">
        <f t="shared" si="27"/>
        <v>132.608</v>
      </c>
      <c r="J119" s="52"/>
      <c r="K119" s="90">
        <v>7.3999999999999996E-2</v>
      </c>
      <c r="L119" s="75">
        <f>$D$140*$G$83</f>
        <v>1792</v>
      </c>
      <c r="M119" s="59">
        <f t="shared" si="28"/>
        <v>132.608</v>
      </c>
      <c r="N119" s="52"/>
      <c r="O119" s="53">
        <f t="shared" si="18"/>
        <v>0</v>
      </c>
      <c r="P119" s="54">
        <f t="shared" si="19"/>
        <v>0</v>
      </c>
      <c r="Q119" s="52"/>
      <c r="R119" s="52"/>
      <c r="S119" s="55"/>
    </row>
    <row r="120" spans="2:19" s="18" customFormat="1" x14ac:dyDescent="0.25">
      <c r="B120" s="57" t="s">
        <v>51</v>
      </c>
      <c r="C120" s="47"/>
      <c r="D120" s="48" t="s">
        <v>31</v>
      </c>
      <c r="E120" s="47"/>
      <c r="F120" s="19"/>
      <c r="G120" s="90">
        <v>0.10199999999999999</v>
      </c>
      <c r="H120" s="75">
        <f>$D$141*$G$83</f>
        <v>504</v>
      </c>
      <c r="I120" s="59">
        <f t="shared" si="27"/>
        <v>51.407999999999994</v>
      </c>
      <c r="J120" s="52"/>
      <c r="K120" s="90">
        <v>0.10199999999999999</v>
      </c>
      <c r="L120" s="75">
        <f>$D$141*$G$83</f>
        <v>504</v>
      </c>
      <c r="M120" s="59">
        <f t="shared" si="28"/>
        <v>51.407999999999994</v>
      </c>
      <c r="N120" s="52"/>
      <c r="O120" s="53">
        <f t="shared" si="18"/>
        <v>0</v>
      </c>
      <c r="P120" s="54">
        <f t="shared" si="19"/>
        <v>0</v>
      </c>
      <c r="Q120" s="52"/>
      <c r="R120" s="52"/>
      <c r="S120" s="55"/>
    </row>
    <row r="121" spans="2:19" s="18" customFormat="1" x14ac:dyDescent="0.25">
      <c r="B121" s="57" t="s">
        <v>52</v>
      </c>
      <c r="C121" s="47"/>
      <c r="D121" s="48" t="s">
        <v>31</v>
      </c>
      <c r="E121" s="47"/>
      <c r="F121" s="19"/>
      <c r="G121" s="90">
        <v>0.151</v>
      </c>
      <c r="H121" s="75">
        <f>$D$142*$G$83</f>
        <v>504</v>
      </c>
      <c r="I121" s="59">
        <f t="shared" si="27"/>
        <v>76.103999999999999</v>
      </c>
      <c r="J121" s="52"/>
      <c r="K121" s="90">
        <v>0.151</v>
      </c>
      <c r="L121" s="75">
        <f>$D$142*$G$83</f>
        <v>504</v>
      </c>
      <c r="M121" s="59">
        <f t="shared" si="28"/>
        <v>76.103999999999999</v>
      </c>
      <c r="N121" s="52"/>
      <c r="O121" s="53">
        <f t="shared" si="18"/>
        <v>0</v>
      </c>
      <c r="P121" s="54">
        <f t="shared" si="19"/>
        <v>0</v>
      </c>
      <c r="Q121" s="52"/>
      <c r="R121" s="52"/>
      <c r="S121" s="55"/>
    </row>
    <row r="122" spans="2:19" s="18" customFormat="1" x14ac:dyDescent="0.25">
      <c r="B122" s="57" t="s">
        <v>53</v>
      </c>
      <c r="C122" s="47"/>
      <c r="D122" s="48" t="s">
        <v>31</v>
      </c>
      <c r="E122" s="47"/>
      <c r="F122" s="19"/>
      <c r="G122" s="90">
        <v>8.6999999999999994E-2</v>
      </c>
      <c r="H122" s="75">
        <f>IF(AND($N$1=1, $G$83&gt;=600), 600, IF(AND($N$1=1, AND($G$83&lt;600, $G$83&gt;=0)), $G$83, IF(AND($N$1=2, $G$83&gt;=1000), 1000, IF(AND($N$1=2, AND($G$83&lt;1000, $G$83&gt;=0)), $G$83))))</f>
        <v>600</v>
      </c>
      <c r="I122" s="59">
        <f t="shared" si="27"/>
        <v>52.199999999999996</v>
      </c>
      <c r="J122" s="52"/>
      <c r="K122" s="90">
        <v>8.6999999999999994E-2</v>
      </c>
      <c r="L122" s="75">
        <f>IF(AND($N$1=1, $G$83&gt;=600), 600, IF(AND($N$1=1, AND($G$83&lt;600, $G$83&gt;=0)), $G$83, IF(AND($N$1=2, $G$83&gt;=1000), 1000, IF(AND($N$1=2, AND($G$83&lt;1000, $G$83&gt;=0)), $G$83))))</f>
        <v>600</v>
      </c>
      <c r="M122" s="59">
        <f t="shared" si="28"/>
        <v>52.199999999999996</v>
      </c>
      <c r="N122" s="52"/>
      <c r="O122" s="53">
        <f t="shared" si="18"/>
        <v>0</v>
      </c>
      <c r="P122" s="54">
        <f t="shared" si="19"/>
        <v>0</v>
      </c>
      <c r="Q122" s="52"/>
      <c r="R122" s="52"/>
      <c r="S122" s="55"/>
    </row>
    <row r="123" spans="2:19" s="18" customFormat="1" x14ac:dyDescent="0.25">
      <c r="B123" s="57" t="s">
        <v>54</v>
      </c>
      <c r="C123" s="47"/>
      <c r="D123" s="48" t="s">
        <v>31</v>
      </c>
      <c r="E123" s="47"/>
      <c r="F123" s="19"/>
      <c r="G123" s="90">
        <v>0.10299999999999999</v>
      </c>
      <c r="H123" s="75">
        <f>IF(AND($N$1=1, $G$83&gt;=600), $G$83-600, IF(AND($N$1=1, AND($G$83&lt;600, $G$83&gt;=0)), 0, IF(AND($N$1=2, $G$83&gt;=1000), $G$83-1000, IF(AND($N$1=2, AND($G$83&lt;1000, $G$83&gt;=0)), 0))))</f>
        <v>2200</v>
      </c>
      <c r="I123" s="59">
        <f t="shared" si="27"/>
        <v>226.6</v>
      </c>
      <c r="J123" s="52"/>
      <c r="K123" s="90">
        <v>0.10299999999999999</v>
      </c>
      <c r="L123" s="75">
        <f>IF(AND($N$1=1, $G$83&gt;=600), $G$83-600, IF(AND($N$1=1, AND($G$83&lt;600, $G$83&gt;=0)), 0, IF(AND($N$1=2, $G$83&gt;=1000), $G$83-1000, IF(AND($N$1=2, AND($G$83&lt;1000, $G$83&gt;=0)), 0))))</f>
        <v>2200</v>
      </c>
      <c r="M123" s="59">
        <f t="shared" si="28"/>
        <v>226.6</v>
      </c>
      <c r="N123" s="52"/>
      <c r="O123" s="53">
        <f t="shared" si="18"/>
        <v>0</v>
      </c>
      <c r="P123" s="54">
        <f t="shared" si="19"/>
        <v>0</v>
      </c>
      <c r="Q123" s="52"/>
      <c r="R123" s="52"/>
      <c r="S123" s="55"/>
    </row>
    <row r="124" spans="2:19" s="18" customFormat="1" x14ac:dyDescent="0.25">
      <c r="B124" s="57" t="s">
        <v>55</v>
      </c>
      <c r="C124" s="47"/>
      <c r="D124" s="48" t="s">
        <v>31</v>
      </c>
      <c r="E124" s="47"/>
      <c r="F124" s="19"/>
      <c r="G124" s="90">
        <v>9.6699999999999994E-2</v>
      </c>
      <c r="H124" s="75"/>
      <c r="I124" s="59">
        <f t="shared" si="27"/>
        <v>0</v>
      </c>
      <c r="J124" s="52"/>
      <c r="K124" s="90">
        <v>9.6699999999999994E-2</v>
      </c>
      <c r="L124" s="75"/>
      <c r="M124" s="59">
        <f t="shared" si="28"/>
        <v>0</v>
      </c>
      <c r="N124" s="52"/>
      <c r="O124" s="53">
        <f t="shared" si="18"/>
        <v>0</v>
      </c>
      <c r="P124" s="54" t="str">
        <f t="shared" si="19"/>
        <v/>
      </c>
      <c r="Q124" s="52"/>
      <c r="R124" s="52"/>
      <c r="S124" s="55"/>
    </row>
    <row r="125" spans="2:19" s="18" customFormat="1" ht="15.75" thickBot="1" x14ac:dyDescent="0.3">
      <c r="B125" s="57" t="s">
        <v>56</v>
      </c>
      <c r="C125" s="47"/>
      <c r="D125" s="48" t="s">
        <v>31</v>
      </c>
      <c r="E125" s="47"/>
      <c r="F125" s="19"/>
      <c r="G125" s="90">
        <v>9.6699999999999994E-2</v>
      </c>
      <c r="H125" s="75"/>
      <c r="I125" s="59">
        <f t="shared" si="27"/>
        <v>0</v>
      </c>
      <c r="J125" s="52"/>
      <c r="K125" s="90">
        <v>9.6699999999999994E-2</v>
      </c>
      <c r="L125" s="75"/>
      <c r="M125" s="59">
        <f t="shared" si="28"/>
        <v>0</v>
      </c>
      <c r="N125" s="52"/>
      <c r="O125" s="53">
        <f t="shared" si="18"/>
        <v>0</v>
      </c>
      <c r="P125" s="54" t="str">
        <f t="shared" si="19"/>
        <v/>
      </c>
      <c r="Q125" s="52"/>
      <c r="R125" s="52"/>
      <c r="S125" s="55"/>
    </row>
    <row r="126" spans="2:19" ht="15.75" thickBot="1" x14ac:dyDescent="0.3">
      <c r="B126" s="270"/>
      <c r="C126" s="271"/>
      <c r="D126" s="272"/>
      <c r="E126" s="271"/>
      <c r="F126" s="273"/>
      <c r="G126" s="274"/>
      <c r="H126" s="275"/>
      <c r="I126" s="276"/>
      <c r="J126" s="273"/>
      <c r="K126" s="274"/>
      <c r="L126" s="275"/>
      <c r="M126" s="276"/>
      <c r="N126" s="273"/>
      <c r="O126" s="277"/>
      <c r="P126" s="278"/>
    </row>
    <row r="127" spans="2:19" x14ac:dyDescent="0.25">
      <c r="B127" s="279" t="s">
        <v>57</v>
      </c>
      <c r="C127" s="233"/>
      <c r="D127" s="280"/>
      <c r="E127" s="233"/>
      <c r="F127" s="281"/>
      <c r="G127" s="282"/>
      <c r="H127" s="282"/>
      <c r="I127" s="283">
        <f>SUM(I115:I121,I114)</f>
        <v>461.99712182698624</v>
      </c>
      <c r="J127" s="284"/>
      <c r="K127" s="282"/>
      <c r="L127" s="282"/>
      <c r="M127" s="283">
        <f>SUM(M115:M121,M114)</f>
        <v>481.72643800000003</v>
      </c>
      <c r="N127" s="284"/>
      <c r="O127" s="285">
        <f>M127-I127</f>
        <v>19.729316173013785</v>
      </c>
      <c r="P127" s="286">
        <f>IF(OR(I127=0,M127=0),"",(O127/I127))</f>
        <v>4.2704413601092166E-2</v>
      </c>
    </row>
    <row r="128" spans="2:19" x14ac:dyDescent="0.25">
      <c r="B128" s="279" t="s">
        <v>58</v>
      </c>
      <c r="C128" s="233"/>
      <c r="D128" s="280"/>
      <c r="E128" s="233"/>
      <c r="F128" s="281"/>
      <c r="G128" s="287">
        <v>-0.11700000000000001</v>
      </c>
      <c r="H128" s="288"/>
      <c r="I128" s="238">
        <f>+I127*G128</f>
        <v>-54.053663253757392</v>
      </c>
      <c r="J128" s="284"/>
      <c r="K128" s="287">
        <v>-0.11700000000000001</v>
      </c>
      <c r="L128" s="288"/>
      <c r="M128" s="238">
        <f>+M127*K128</f>
        <v>-56.361993246000004</v>
      </c>
      <c r="N128" s="284"/>
      <c r="O128" s="238">
        <f>M128-I128</f>
        <v>-2.3083299922426121</v>
      </c>
      <c r="P128" s="239">
        <f>IF(OR(I128=0,M128=0),"",(O128/I128))</f>
        <v>4.2704413601092152E-2</v>
      </c>
    </row>
    <row r="129" spans="1:22" x14ac:dyDescent="0.25">
      <c r="B129" s="233" t="s">
        <v>59</v>
      </c>
      <c r="C129" s="233"/>
      <c r="D129" s="280"/>
      <c r="E129" s="233"/>
      <c r="F129" s="236"/>
      <c r="G129" s="290">
        <v>0.13</v>
      </c>
      <c r="H129" s="236"/>
      <c r="I129" s="238">
        <f>I127*G129</f>
        <v>60.059625837508214</v>
      </c>
      <c r="J129" s="25"/>
      <c r="K129" s="290">
        <v>0.13</v>
      </c>
      <c r="L129" s="236"/>
      <c r="M129" s="238">
        <f>M127*K129</f>
        <v>62.62443694000001</v>
      </c>
      <c r="N129" s="25"/>
      <c r="O129" s="238">
        <f>M129-I129</f>
        <v>2.5648111024917952</v>
      </c>
      <c r="P129" s="239">
        <f>IF(OR(I129=0,M129=0),"",(O129/I129))</f>
        <v>4.2704413601092214E-2</v>
      </c>
    </row>
    <row r="130" spans="1:22" ht="15.75" thickBot="1" x14ac:dyDescent="0.3">
      <c r="B130" s="465" t="s">
        <v>60</v>
      </c>
      <c r="C130" s="465"/>
      <c r="D130" s="465"/>
      <c r="E130" s="291"/>
      <c r="F130" s="292"/>
      <c r="G130" s="292"/>
      <c r="H130" s="292"/>
      <c r="I130" s="293">
        <f>SUM(I127:I129)</f>
        <v>468.00308441073707</v>
      </c>
      <c r="J130" s="294"/>
      <c r="K130" s="292"/>
      <c r="L130" s="292"/>
      <c r="M130" s="293">
        <f>SUM(M127:M129)</f>
        <v>487.98888169400004</v>
      </c>
      <c r="N130" s="294"/>
      <c r="O130" s="329">
        <f>M130-I130</f>
        <v>19.985797283262968</v>
      </c>
      <c r="P130" s="330">
        <f>IF(OR(I130=0,M130=0),"",(O130/I130))</f>
        <v>4.2704413601092173E-2</v>
      </c>
    </row>
    <row r="131" spans="1:22" ht="15.75" thickBot="1" x14ac:dyDescent="0.3">
      <c r="A131" s="297"/>
      <c r="B131" s="331"/>
      <c r="C131" s="332"/>
      <c r="D131" s="333"/>
      <c r="E131" s="332"/>
      <c r="F131" s="334"/>
      <c r="G131" s="274"/>
      <c r="H131" s="335"/>
      <c r="I131" s="336"/>
      <c r="J131" s="334"/>
      <c r="K131" s="274"/>
      <c r="L131" s="335"/>
      <c r="M131" s="336"/>
      <c r="N131" s="334"/>
      <c r="O131" s="337"/>
      <c r="P131" s="278"/>
    </row>
    <row r="132" spans="1:22" x14ac:dyDescent="0.25">
      <c r="A132" s="297"/>
      <c r="B132" s="339" t="s">
        <v>71</v>
      </c>
      <c r="C132" s="339"/>
      <c r="D132" s="340"/>
      <c r="E132" s="339"/>
      <c r="F132" s="345"/>
      <c r="G132" s="347"/>
      <c r="H132" s="347"/>
      <c r="I132" s="385">
        <f>SUM(I122:I123,I114,I115:I118)</f>
        <v>480.67712182698625</v>
      </c>
      <c r="J132" s="349"/>
      <c r="K132" s="347"/>
      <c r="L132" s="347"/>
      <c r="M132" s="385">
        <f>SUM(M122:M123,M114,M115:M118)</f>
        <v>500.40643800000004</v>
      </c>
      <c r="N132" s="349"/>
      <c r="O132" s="238">
        <f>M132-I132</f>
        <v>19.729316173013785</v>
      </c>
      <c r="P132" s="239">
        <f>IF(OR(I132=0,M132=0),"",(O132/I132))</f>
        <v>4.104484128145193E-2</v>
      </c>
    </row>
    <row r="133" spans="1:22" x14ac:dyDescent="0.25">
      <c r="A133" s="297"/>
      <c r="B133" s="233" t="s">
        <v>58</v>
      </c>
      <c r="C133" s="233"/>
      <c r="D133" s="280"/>
      <c r="E133" s="233"/>
      <c r="F133" s="236"/>
      <c r="G133" s="287">
        <v>-0.11700000000000001</v>
      </c>
      <c r="H133" s="288"/>
      <c r="I133" s="238">
        <f>+I132*G133</f>
        <v>-56.239223253757395</v>
      </c>
      <c r="J133" s="25"/>
      <c r="K133" s="287">
        <v>-0.11700000000000001</v>
      </c>
      <c r="L133" s="288"/>
      <c r="M133" s="238">
        <f>+M132*K133</f>
        <v>-58.547553246000007</v>
      </c>
      <c r="N133" s="25"/>
      <c r="O133" s="238">
        <f>M133-I133</f>
        <v>-2.3083299922426121</v>
      </c>
      <c r="P133" s="239">
        <f>IF(OR(I133=0,M133=0),"",(O133/I133))</f>
        <v>4.1044841281451916E-2</v>
      </c>
    </row>
    <row r="134" spans="1:22" x14ac:dyDescent="0.25">
      <c r="A134" s="297"/>
      <c r="B134" s="339" t="s">
        <v>59</v>
      </c>
      <c r="C134" s="339"/>
      <c r="D134" s="340"/>
      <c r="E134" s="339"/>
      <c r="F134" s="345"/>
      <c r="G134" s="346">
        <v>0.13</v>
      </c>
      <c r="H134" s="347"/>
      <c r="I134" s="348">
        <f>I132*G134</f>
        <v>62.488025837508218</v>
      </c>
      <c r="J134" s="349"/>
      <c r="K134" s="346">
        <v>0.13</v>
      </c>
      <c r="L134" s="347"/>
      <c r="M134" s="348">
        <f>M132*K134</f>
        <v>65.052836940000006</v>
      </c>
      <c r="N134" s="349"/>
      <c r="O134" s="238">
        <f>M134-I134</f>
        <v>2.5648111024917881</v>
      </c>
      <c r="P134" s="239">
        <f>IF(OR(I134=0,M134=0),"",(O134/I134))</f>
        <v>4.1044841281451867E-2</v>
      </c>
    </row>
    <row r="135" spans="1:22" ht="15.75" thickBot="1" x14ac:dyDescent="0.3">
      <c r="A135" s="297"/>
      <c r="B135" s="468" t="s">
        <v>72</v>
      </c>
      <c r="C135" s="468"/>
      <c r="D135" s="468"/>
      <c r="E135" s="339"/>
      <c r="F135" s="386"/>
      <c r="G135" s="386"/>
      <c r="H135" s="386"/>
      <c r="I135" s="387">
        <f>SUM(I132:I134)</f>
        <v>486.92592441073703</v>
      </c>
      <c r="J135" s="388"/>
      <c r="K135" s="386"/>
      <c r="L135" s="386"/>
      <c r="M135" s="387">
        <f>SUM(M132:M134)</f>
        <v>506.91172169400005</v>
      </c>
      <c r="N135" s="388"/>
      <c r="O135" s="238">
        <f>M135-I135</f>
        <v>19.985797283263025</v>
      </c>
      <c r="P135" s="239">
        <f>IF(OR(I135=0,M135=0),"",(O135/I135))</f>
        <v>4.1044841281452062E-2</v>
      </c>
    </row>
    <row r="136" spans="1:22" ht="15.75" thickBot="1" x14ac:dyDescent="0.3">
      <c r="A136" s="297"/>
      <c r="B136" s="331"/>
      <c r="C136" s="332"/>
      <c r="D136" s="333"/>
      <c r="E136" s="332"/>
      <c r="F136" s="352"/>
      <c r="G136" s="353"/>
      <c r="H136" s="354"/>
      <c r="I136" s="355"/>
      <c r="J136" s="334"/>
      <c r="K136" s="353"/>
      <c r="L136" s="354"/>
      <c r="M136" s="355"/>
      <c r="N136" s="334"/>
      <c r="O136" s="337"/>
      <c r="P136" s="356"/>
    </row>
    <row r="137" spans="1:22" x14ac:dyDescent="0.25">
      <c r="I137" s="225"/>
      <c r="M137" s="225"/>
    </row>
    <row r="138" spans="1:22" x14ac:dyDescent="0.25">
      <c r="B138" s="223" t="s">
        <v>62</v>
      </c>
      <c r="G138" s="307">
        <v>2.9499999999999998E-2</v>
      </c>
      <c r="K138" s="307">
        <v>2.9499999999999998E-2</v>
      </c>
    </row>
    <row r="139" spans="1:22" s="18" customFormat="1" x14ac:dyDescent="0.25">
      <c r="D139" s="2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s="18" customFormat="1" x14ac:dyDescent="0.25">
      <c r="D140" s="310">
        <v>0.64</v>
      </c>
      <c r="E140" s="189" t="s">
        <v>50</v>
      </c>
      <c r="F140" s="190"/>
      <c r="G140" s="191"/>
      <c r="H140" s="32"/>
      <c r="I140" s="32"/>
      <c r="J140" s="32"/>
      <c r="K140" s="19"/>
      <c r="L140" s="19"/>
      <c r="M140" s="19"/>
      <c r="N140" s="19"/>
      <c r="P140" s="56"/>
      <c r="Q140" s="56"/>
      <c r="R140" s="56"/>
      <c r="S140" s="56"/>
      <c r="T140" s="56"/>
      <c r="U140" s="56"/>
      <c r="V140" s="56"/>
    </row>
    <row r="141" spans="1:22" s="18" customFormat="1" x14ac:dyDescent="0.25">
      <c r="D141" s="311">
        <v>0.18</v>
      </c>
      <c r="E141" s="193" t="s">
        <v>51</v>
      </c>
      <c r="F141" s="194"/>
      <c r="G141" s="195"/>
      <c r="H141" s="32"/>
      <c r="I141" s="32"/>
      <c r="J141" s="32"/>
      <c r="K141" s="19"/>
      <c r="L141" s="19"/>
      <c r="M141" s="19"/>
      <c r="N141" s="19"/>
      <c r="P141" s="56"/>
      <c r="Q141" s="56"/>
      <c r="R141" s="56"/>
      <c r="S141" s="56"/>
      <c r="T141" s="56"/>
      <c r="U141" s="56"/>
      <c r="V141" s="56"/>
    </row>
    <row r="142" spans="1:22" s="18" customFormat="1" x14ac:dyDescent="0.25">
      <c r="D142" s="312">
        <v>0.18</v>
      </c>
      <c r="E142" s="197" t="s">
        <v>52</v>
      </c>
      <c r="F142" s="198"/>
      <c r="G142" s="199"/>
      <c r="H142" s="32"/>
      <c r="I142" s="32"/>
      <c r="J142" s="32"/>
      <c r="K142" s="19"/>
      <c r="L142" s="19"/>
      <c r="M142" s="19"/>
      <c r="N142" s="19"/>
      <c r="P142" s="56"/>
      <c r="Q142" s="56"/>
      <c r="R142" s="56"/>
      <c r="S142" s="56"/>
      <c r="T142" s="56"/>
      <c r="U142" s="56"/>
      <c r="V142" s="56"/>
    </row>
    <row r="143" spans="1:22" x14ac:dyDescent="0.25">
      <c r="G143" s="18"/>
      <c r="H143" s="18"/>
      <c r="I143" s="18"/>
      <c r="J143" s="56"/>
      <c r="K143" s="56"/>
      <c r="L143" s="56"/>
      <c r="M143" s="56"/>
    </row>
    <row r="144" spans="1:22" x14ac:dyDescent="0.25">
      <c r="G144" s="18"/>
      <c r="H144" s="18"/>
      <c r="I144" s="18"/>
      <c r="J144" s="56"/>
      <c r="K144" s="56"/>
      <c r="L144" s="56"/>
      <c r="M144" s="56"/>
    </row>
    <row r="145" spans="7:13" x14ac:dyDescent="0.25">
      <c r="G145" s="18"/>
      <c r="H145" s="18"/>
      <c r="I145" s="18"/>
      <c r="J145" s="56"/>
      <c r="K145" s="56"/>
      <c r="L145" s="56"/>
      <c r="M145" s="56"/>
    </row>
    <row r="146" spans="7:13" x14ac:dyDescent="0.25">
      <c r="G146" s="18"/>
      <c r="H146" s="18"/>
      <c r="I146" s="18"/>
      <c r="J146" s="56"/>
      <c r="K146" s="56"/>
      <c r="L146" s="56"/>
      <c r="M146" s="56"/>
    </row>
    <row r="147" spans="7:13" x14ac:dyDescent="0.25">
      <c r="G147" s="18"/>
      <c r="H147" s="18"/>
      <c r="I147" s="18"/>
      <c r="J147" s="56"/>
      <c r="K147" s="56"/>
      <c r="L147" s="56"/>
      <c r="M147" s="56"/>
    </row>
    <row r="148" spans="7:13" x14ac:dyDescent="0.25">
      <c r="G148" s="18"/>
      <c r="H148" s="18"/>
      <c r="I148" s="18"/>
      <c r="J148" s="56"/>
      <c r="K148" s="56"/>
      <c r="L148" s="56"/>
      <c r="M148" s="56"/>
    </row>
    <row r="149" spans="7:13" x14ac:dyDescent="0.25">
      <c r="G149" s="18"/>
      <c r="H149" s="18"/>
      <c r="I149" s="18"/>
      <c r="J149" s="56"/>
      <c r="K149" s="56"/>
      <c r="L149" s="56"/>
      <c r="M149" s="56"/>
    </row>
    <row r="150" spans="7:13" x14ac:dyDescent="0.25">
      <c r="G150" s="18"/>
      <c r="H150" s="18"/>
      <c r="I150" s="18"/>
      <c r="J150" s="56"/>
      <c r="K150" s="56"/>
      <c r="L150" s="56"/>
      <c r="M150" s="56"/>
    </row>
    <row r="151" spans="7:13" x14ac:dyDescent="0.25">
      <c r="G151" s="18"/>
      <c r="H151" s="18"/>
      <c r="I151" s="18"/>
      <c r="J151" s="56"/>
      <c r="K151" s="56"/>
      <c r="L151" s="56"/>
      <c r="M151" s="56"/>
    </row>
    <row r="152" spans="7:13" x14ac:dyDescent="0.25">
      <c r="G152" s="18"/>
      <c r="H152" s="18"/>
      <c r="I152" s="18"/>
      <c r="J152" s="56"/>
      <c r="K152" s="56"/>
      <c r="L152" s="56"/>
      <c r="M152" s="56"/>
    </row>
    <row r="153" spans="7:13" x14ac:dyDescent="0.25">
      <c r="G153" s="18"/>
      <c r="H153" s="18"/>
      <c r="I153" s="18"/>
      <c r="J153" s="56"/>
      <c r="K153" s="56"/>
      <c r="L153" s="56"/>
      <c r="M153" s="56"/>
    </row>
    <row r="154" spans="7:13" x14ac:dyDescent="0.25">
      <c r="G154" s="18"/>
      <c r="H154" s="18"/>
      <c r="I154" s="18"/>
      <c r="J154" s="56"/>
      <c r="K154" s="56"/>
      <c r="L154" s="56"/>
      <c r="M154" s="56"/>
    </row>
    <row r="155" spans="7:13" x14ac:dyDescent="0.25">
      <c r="G155" s="18"/>
      <c r="H155" s="18"/>
      <c r="I155" s="18"/>
      <c r="J155" s="56"/>
      <c r="K155" s="56"/>
      <c r="L155" s="56"/>
      <c r="M155" s="56"/>
    </row>
    <row r="156" spans="7:13" x14ac:dyDescent="0.25">
      <c r="G156" s="18"/>
      <c r="H156" s="18"/>
      <c r="I156" s="18"/>
      <c r="J156" s="56"/>
      <c r="K156" s="56"/>
      <c r="L156" s="56"/>
      <c r="M156" s="56"/>
    </row>
    <row r="157" spans="7:13" x14ac:dyDescent="0.25">
      <c r="G157" s="18"/>
      <c r="H157" s="18"/>
      <c r="I157" s="18"/>
      <c r="J157" s="56"/>
      <c r="K157" s="56"/>
      <c r="L157" s="56"/>
      <c r="M157" s="56"/>
    </row>
    <row r="158" spans="7:13" x14ac:dyDescent="0.25">
      <c r="G158" s="18"/>
      <c r="H158" s="18"/>
      <c r="I158" s="18"/>
      <c r="J158" s="56"/>
      <c r="K158" s="56"/>
      <c r="L158" s="56"/>
      <c r="M158" s="56"/>
    </row>
    <row r="159" spans="7:13" x14ac:dyDescent="0.25">
      <c r="G159" s="18"/>
      <c r="H159" s="18"/>
      <c r="I159" s="18"/>
      <c r="J159" s="56"/>
      <c r="K159" s="56"/>
      <c r="L159" s="56"/>
      <c r="M159" s="56"/>
    </row>
    <row r="160" spans="7:13" x14ac:dyDescent="0.25">
      <c r="G160" s="18"/>
      <c r="H160" s="18"/>
      <c r="I160" s="18"/>
      <c r="J160" s="56"/>
      <c r="K160" s="56"/>
      <c r="L160" s="56"/>
      <c r="M160" s="56"/>
    </row>
    <row r="161" spans="7:13" x14ac:dyDescent="0.25">
      <c r="G161" s="18"/>
      <c r="H161" s="18"/>
      <c r="I161" s="18"/>
      <c r="J161" s="56"/>
      <c r="K161" s="56"/>
      <c r="L161" s="56"/>
      <c r="M161" s="56"/>
    </row>
    <row r="162" spans="7:13" x14ac:dyDescent="0.25">
      <c r="G162" s="18"/>
      <c r="H162" s="18"/>
      <c r="I162" s="18"/>
      <c r="J162" s="56"/>
      <c r="K162" s="56"/>
      <c r="L162" s="56"/>
      <c r="M162" s="56"/>
    </row>
    <row r="163" spans="7:13" x14ac:dyDescent="0.25">
      <c r="G163" s="18"/>
      <c r="H163" s="18"/>
      <c r="I163" s="18"/>
      <c r="J163" s="56"/>
      <c r="K163" s="56"/>
      <c r="L163" s="56"/>
      <c r="M163" s="56"/>
    </row>
    <row r="164" spans="7:13" x14ac:dyDescent="0.25">
      <c r="G164" s="18"/>
      <c r="H164" s="18"/>
      <c r="I164" s="18"/>
      <c r="J164" s="56"/>
      <c r="K164" s="56"/>
      <c r="L164" s="56"/>
      <c r="M164" s="56"/>
    </row>
    <row r="165" spans="7:13" x14ac:dyDescent="0.25">
      <c r="G165" s="18"/>
      <c r="H165" s="18"/>
      <c r="I165" s="18"/>
      <c r="J165" s="56"/>
      <c r="K165" s="56"/>
      <c r="L165" s="56"/>
      <c r="M165" s="56"/>
    </row>
    <row r="166" spans="7:13" x14ac:dyDescent="0.25">
      <c r="G166" s="18"/>
      <c r="H166" s="18"/>
      <c r="I166" s="18"/>
      <c r="J166" s="56"/>
      <c r="K166" s="56"/>
      <c r="L166" s="56"/>
      <c r="M166" s="56"/>
    </row>
    <row r="167" spans="7:13" x14ac:dyDescent="0.25">
      <c r="G167" s="18"/>
      <c r="H167" s="18"/>
      <c r="I167" s="18"/>
      <c r="J167" s="56"/>
      <c r="K167" s="56"/>
      <c r="L167" s="56"/>
      <c r="M167" s="56"/>
    </row>
    <row r="168" spans="7:13" x14ac:dyDescent="0.25">
      <c r="G168" s="18"/>
      <c r="H168" s="18"/>
      <c r="I168" s="18"/>
      <c r="J168" s="56"/>
      <c r="K168" s="56"/>
      <c r="L168" s="56"/>
      <c r="M168" s="56"/>
    </row>
    <row r="169" spans="7:13" x14ac:dyDescent="0.25">
      <c r="G169" s="18"/>
      <c r="H169" s="18"/>
      <c r="I169" s="18"/>
      <c r="J169" s="56"/>
      <c r="K169" s="56"/>
      <c r="L169" s="56"/>
      <c r="M169" s="56"/>
    </row>
    <row r="170" spans="7:13" x14ac:dyDescent="0.25">
      <c r="G170" s="18"/>
      <c r="H170" s="18"/>
      <c r="I170" s="18"/>
      <c r="J170" s="56"/>
      <c r="K170" s="56"/>
      <c r="L170" s="56"/>
      <c r="M170" s="56"/>
    </row>
    <row r="171" spans="7:13" x14ac:dyDescent="0.25">
      <c r="G171" s="18"/>
      <c r="H171" s="18"/>
      <c r="I171" s="18"/>
      <c r="J171" s="56"/>
      <c r="K171" s="56"/>
      <c r="L171" s="56"/>
      <c r="M171" s="56"/>
    </row>
    <row r="172" spans="7:13" x14ac:dyDescent="0.25">
      <c r="G172" s="18"/>
      <c r="H172" s="18"/>
      <c r="I172" s="18"/>
      <c r="J172" s="56"/>
      <c r="K172" s="56"/>
      <c r="L172" s="56"/>
      <c r="M172" s="56"/>
    </row>
    <row r="173" spans="7:13" x14ac:dyDescent="0.25">
      <c r="G173" s="18"/>
      <c r="H173" s="18"/>
      <c r="I173" s="18"/>
      <c r="J173" s="56"/>
      <c r="K173" s="56"/>
      <c r="L173" s="56"/>
      <c r="M173" s="56"/>
    </row>
    <row r="174" spans="7:13" x14ac:dyDescent="0.25">
      <c r="G174" s="18"/>
      <c r="H174" s="18"/>
      <c r="I174" s="18"/>
      <c r="J174" s="56"/>
      <c r="K174" s="56"/>
      <c r="L174" s="56"/>
      <c r="M174" s="56"/>
    </row>
    <row r="175" spans="7:13" x14ac:dyDescent="0.25">
      <c r="G175" s="18"/>
      <c r="H175" s="18"/>
      <c r="I175" s="18"/>
      <c r="J175" s="56"/>
      <c r="K175" s="56"/>
      <c r="L175" s="56"/>
      <c r="M175" s="56"/>
    </row>
    <row r="176" spans="7:13" x14ac:dyDescent="0.25">
      <c r="G176" s="18"/>
      <c r="H176" s="18"/>
      <c r="I176" s="18"/>
      <c r="J176" s="56"/>
      <c r="K176" s="56"/>
      <c r="L176" s="56"/>
      <c r="M176" s="56"/>
    </row>
    <row r="177" spans="7:13" x14ac:dyDescent="0.25">
      <c r="G177" s="18"/>
      <c r="H177" s="18"/>
      <c r="I177" s="18"/>
      <c r="J177" s="56"/>
      <c r="K177" s="56"/>
      <c r="L177" s="56"/>
      <c r="M177" s="56"/>
    </row>
    <row r="178" spans="7:13" x14ac:dyDescent="0.25">
      <c r="G178" s="18"/>
      <c r="H178" s="18"/>
      <c r="I178" s="18"/>
      <c r="J178" s="56"/>
      <c r="K178" s="56"/>
      <c r="L178" s="56"/>
      <c r="M178" s="56"/>
    </row>
    <row r="179" spans="7:13" x14ac:dyDescent="0.25">
      <c r="G179" s="18"/>
      <c r="H179" s="18"/>
      <c r="I179" s="18"/>
      <c r="J179" s="56"/>
      <c r="K179" s="56"/>
      <c r="L179" s="56"/>
      <c r="M179" s="56"/>
    </row>
    <row r="180" spans="7:13" x14ac:dyDescent="0.25">
      <c r="G180" s="18"/>
      <c r="H180" s="18"/>
      <c r="I180" s="18"/>
      <c r="J180" s="56"/>
      <c r="K180" s="56"/>
      <c r="L180" s="56"/>
      <c r="M180" s="56"/>
    </row>
    <row r="181" spans="7:13" x14ac:dyDescent="0.25">
      <c r="G181" s="18"/>
      <c r="H181" s="18"/>
      <c r="I181" s="18"/>
      <c r="J181" s="56"/>
      <c r="K181" s="56"/>
      <c r="L181" s="56"/>
      <c r="M181" s="56"/>
    </row>
    <row r="182" spans="7:13" x14ac:dyDescent="0.25">
      <c r="G182" s="18"/>
      <c r="H182" s="18"/>
      <c r="I182" s="18"/>
      <c r="J182" s="56"/>
      <c r="K182" s="56"/>
      <c r="L182" s="56"/>
      <c r="M182" s="56"/>
    </row>
    <row r="183" spans="7:13" x14ac:dyDescent="0.25">
      <c r="G183" s="18"/>
      <c r="H183" s="18"/>
      <c r="I183" s="18"/>
      <c r="J183" s="56"/>
      <c r="K183" s="56"/>
      <c r="L183" s="56"/>
      <c r="M183" s="56"/>
    </row>
    <row r="184" spans="7:13" x14ac:dyDescent="0.25">
      <c r="G184" s="18"/>
      <c r="H184" s="18"/>
      <c r="I184" s="18"/>
      <c r="J184" s="56"/>
      <c r="K184" s="56"/>
      <c r="L184" s="56"/>
      <c r="M184" s="56"/>
    </row>
    <row r="185" spans="7:13" x14ac:dyDescent="0.25">
      <c r="G185" s="18"/>
      <c r="H185" s="18"/>
      <c r="I185" s="18"/>
      <c r="J185" s="56"/>
      <c r="K185" s="56"/>
      <c r="L185" s="56"/>
      <c r="M185" s="56"/>
    </row>
    <row r="186" spans="7:13" x14ac:dyDescent="0.25">
      <c r="G186" s="18"/>
      <c r="H186" s="18"/>
      <c r="I186" s="18"/>
      <c r="J186" s="56"/>
      <c r="K186" s="56"/>
      <c r="L186" s="56"/>
      <c r="M186" s="56"/>
    </row>
    <row r="187" spans="7:13" x14ac:dyDescent="0.25">
      <c r="G187" s="18"/>
      <c r="H187" s="18"/>
      <c r="I187" s="18"/>
      <c r="J187" s="56"/>
      <c r="K187" s="56"/>
      <c r="L187" s="56"/>
      <c r="M187" s="56"/>
    </row>
    <row r="188" spans="7:13" x14ac:dyDescent="0.25">
      <c r="G188" s="18"/>
      <c r="H188" s="18"/>
      <c r="I188" s="18"/>
      <c r="J188" s="56"/>
      <c r="K188" s="56"/>
      <c r="L188" s="56"/>
      <c r="M188" s="56"/>
    </row>
    <row r="189" spans="7:13" x14ac:dyDescent="0.25">
      <c r="G189" s="18"/>
      <c r="H189" s="18"/>
      <c r="I189" s="18"/>
      <c r="J189" s="56"/>
      <c r="K189" s="56"/>
      <c r="L189" s="56"/>
      <c r="M189" s="56"/>
    </row>
    <row r="190" spans="7:13" x14ac:dyDescent="0.25">
      <c r="G190" s="18"/>
      <c r="H190" s="18"/>
      <c r="I190" s="18"/>
      <c r="J190" s="56"/>
      <c r="K190" s="56"/>
      <c r="L190" s="56"/>
      <c r="M190" s="56"/>
    </row>
    <row r="191" spans="7:13" x14ac:dyDescent="0.25">
      <c r="G191" s="18"/>
      <c r="H191" s="18"/>
      <c r="I191" s="18"/>
      <c r="J191" s="56"/>
      <c r="K191" s="56"/>
      <c r="L191" s="56"/>
      <c r="M191" s="56"/>
    </row>
    <row r="192" spans="7:13" x14ac:dyDescent="0.25">
      <c r="G192" s="18"/>
      <c r="H192" s="18"/>
      <c r="I192" s="18"/>
      <c r="J192" s="56"/>
      <c r="K192" s="56"/>
      <c r="L192" s="56"/>
      <c r="M192" s="56"/>
    </row>
    <row r="193" spans="7:13" x14ac:dyDescent="0.25">
      <c r="G193" s="18"/>
      <c r="H193" s="18"/>
      <c r="I193" s="18"/>
      <c r="J193" s="56"/>
      <c r="K193" s="56"/>
      <c r="L193" s="56"/>
      <c r="M193" s="56"/>
    </row>
    <row r="194" spans="7:13" x14ac:dyDescent="0.25">
      <c r="G194" s="18"/>
      <c r="H194" s="18"/>
      <c r="I194" s="18"/>
      <c r="J194" s="56"/>
      <c r="K194" s="56"/>
      <c r="L194" s="56"/>
      <c r="M194" s="56"/>
    </row>
    <row r="195" spans="7:13" x14ac:dyDescent="0.25">
      <c r="G195" s="18"/>
      <c r="H195" s="18"/>
      <c r="I195" s="18"/>
      <c r="J195" s="56"/>
      <c r="K195" s="56"/>
      <c r="L195" s="56"/>
      <c r="M195" s="56"/>
    </row>
    <row r="196" spans="7:13" x14ac:dyDescent="0.25">
      <c r="G196" s="18"/>
      <c r="H196" s="18"/>
      <c r="I196" s="18"/>
      <c r="J196" s="56"/>
      <c r="K196" s="56"/>
      <c r="L196" s="56"/>
      <c r="M196" s="56"/>
    </row>
    <row r="197" spans="7:13" x14ac:dyDescent="0.25">
      <c r="G197" s="18"/>
      <c r="H197" s="18"/>
      <c r="I197" s="18"/>
      <c r="J197" s="56"/>
      <c r="K197" s="56"/>
      <c r="L197" s="56"/>
      <c r="M197" s="56"/>
    </row>
    <row r="198" spans="7:13" x14ac:dyDescent="0.25">
      <c r="G198" s="18"/>
      <c r="H198" s="18"/>
      <c r="I198" s="18"/>
      <c r="J198" s="56"/>
      <c r="K198" s="56"/>
      <c r="L198" s="56"/>
      <c r="M198" s="56"/>
    </row>
    <row r="199" spans="7:13" x14ac:dyDescent="0.25">
      <c r="G199" s="18"/>
      <c r="H199" s="18"/>
      <c r="I199" s="18"/>
      <c r="J199" s="56"/>
      <c r="K199" s="56"/>
      <c r="L199" s="56"/>
      <c r="M199" s="56"/>
    </row>
    <row r="200" spans="7:13" x14ac:dyDescent="0.25">
      <c r="G200" s="18"/>
      <c r="H200" s="18"/>
      <c r="I200" s="18"/>
      <c r="J200" s="56"/>
      <c r="K200" s="56"/>
      <c r="L200" s="56"/>
      <c r="M200" s="56"/>
    </row>
    <row r="201" spans="7:13" x14ac:dyDescent="0.25">
      <c r="G201" s="18"/>
      <c r="H201" s="18"/>
      <c r="I201" s="18"/>
      <c r="J201" s="56"/>
      <c r="K201" s="56"/>
      <c r="L201" s="56"/>
      <c r="M201" s="56"/>
    </row>
    <row r="202" spans="7:13" x14ac:dyDescent="0.25">
      <c r="G202" s="18"/>
      <c r="H202" s="18"/>
      <c r="I202" s="18"/>
      <c r="J202" s="56"/>
      <c r="K202" s="56"/>
      <c r="L202" s="56"/>
      <c r="M202" s="56"/>
    </row>
    <row r="203" spans="7:13" x14ac:dyDescent="0.25">
      <c r="G203" s="18"/>
      <c r="H203" s="18"/>
      <c r="I203" s="18"/>
      <c r="J203" s="56"/>
      <c r="K203" s="56"/>
      <c r="L203" s="56"/>
      <c r="M203" s="56"/>
    </row>
    <row r="204" spans="7:13" x14ac:dyDescent="0.25">
      <c r="G204" s="18"/>
      <c r="H204" s="18"/>
      <c r="I204" s="18"/>
      <c r="J204" s="56"/>
      <c r="K204" s="56"/>
      <c r="L204" s="56"/>
      <c r="M204" s="56"/>
    </row>
    <row r="205" spans="7:13" x14ac:dyDescent="0.25">
      <c r="G205" s="18"/>
      <c r="H205" s="18"/>
      <c r="I205" s="18"/>
      <c r="J205" s="56"/>
      <c r="K205" s="56"/>
      <c r="L205" s="56"/>
      <c r="M205" s="56"/>
    </row>
    <row r="206" spans="7:13" x14ac:dyDescent="0.25">
      <c r="G206" s="18"/>
      <c r="H206" s="18"/>
      <c r="I206" s="18"/>
      <c r="J206" s="56"/>
      <c r="K206" s="56"/>
      <c r="L206" s="56"/>
      <c r="M206" s="56"/>
    </row>
    <row r="207" spans="7:13" x14ac:dyDescent="0.25">
      <c r="G207" s="18"/>
      <c r="H207" s="18"/>
      <c r="I207" s="18"/>
      <c r="J207" s="56"/>
      <c r="K207" s="56"/>
      <c r="L207" s="56"/>
      <c r="M207" s="56"/>
    </row>
    <row r="208" spans="7:13" x14ac:dyDescent="0.25">
      <c r="G208" s="18"/>
      <c r="H208" s="18"/>
      <c r="I208" s="18"/>
      <c r="J208" s="56"/>
      <c r="K208" s="56"/>
      <c r="L208" s="56"/>
      <c r="M208" s="56"/>
    </row>
    <row r="209" spans="7:13" x14ac:dyDescent="0.25">
      <c r="G209" s="18"/>
      <c r="H209" s="18"/>
      <c r="I209" s="18"/>
      <c r="J209" s="56"/>
      <c r="K209" s="56"/>
      <c r="L209" s="56"/>
      <c r="M209" s="56"/>
    </row>
    <row r="210" spans="7:13" x14ac:dyDescent="0.25">
      <c r="G210" s="18"/>
      <c r="H210" s="18"/>
      <c r="I210" s="18"/>
      <c r="J210" s="56"/>
      <c r="K210" s="56"/>
      <c r="L210" s="56"/>
      <c r="M210" s="56"/>
    </row>
    <row r="211" spans="7:13" x14ac:dyDescent="0.25">
      <c r="G211" s="18"/>
      <c r="H211" s="18"/>
      <c r="I211" s="18"/>
      <c r="J211" s="56"/>
      <c r="K211" s="56"/>
      <c r="L211" s="56"/>
      <c r="M211" s="56"/>
    </row>
    <row r="212" spans="7:13" x14ac:dyDescent="0.25">
      <c r="G212" s="18"/>
      <c r="H212" s="18"/>
      <c r="I212" s="18"/>
      <c r="J212" s="56"/>
      <c r="K212" s="56"/>
      <c r="L212" s="56"/>
      <c r="M212" s="56"/>
    </row>
    <row r="213" spans="7:13" x14ac:dyDescent="0.25">
      <c r="G213" s="18"/>
      <c r="H213" s="18"/>
      <c r="I213" s="18"/>
      <c r="J213" s="56"/>
      <c r="K213" s="56"/>
      <c r="L213" s="56"/>
      <c r="M213" s="56"/>
    </row>
    <row r="214" spans="7:13" x14ac:dyDescent="0.25">
      <c r="G214" s="18"/>
      <c r="H214" s="18"/>
      <c r="I214" s="18"/>
      <c r="J214" s="56"/>
      <c r="K214" s="56"/>
      <c r="L214" s="56"/>
      <c r="M214" s="56"/>
    </row>
    <row r="215" spans="7:13" x14ac:dyDescent="0.25">
      <c r="G215" s="18"/>
      <c r="H215" s="18"/>
      <c r="I215" s="18"/>
      <c r="J215" s="56"/>
      <c r="K215" s="56"/>
      <c r="L215" s="56"/>
      <c r="M215" s="56"/>
    </row>
    <row r="216" spans="7:13" x14ac:dyDescent="0.25">
      <c r="G216" s="18"/>
      <c r="H216" s="18"/>
      <c r="I216" s="18"/>
      <c r="J216" s="56"/>
      <c r="K216" s="56"/>
      <c r="L216" s="56"/>
      <c r="M216" s="56"/>
    </row>
    <row r="217" spans="7:13" x14ac:dyDescent="0.25">
      <c r="G217" s="18"/>
      <c r="H217" s="18"/>
      <c r="I217" s="18"/>
      <c r="J217" s="56"/>
      <c r="K217" s="56"/>
      <c r="L217" s="56"/>
      <c r="M217" s="56"/>
    </row>
    <row r="218" spans="7:13" x14ac:dyDescent="0.25">
      <c r="G218" s="18"/>
      <c r="H218" s="18"/>
      <c r="I218" s="18"/>
      <c r="J218" s="56"/>
      <c r="K218" s="56"/>
      <c r="L218" s="56"/>
      <c r="M218" s="56"/>
    </row>
    <row r="219" spans="7:13" x14ac:dyDescent="0.25">
      <c r="G219" s="18"/>
      <c r="H219" s="18"/>
      <c r="I219" s="18"/>
      <c r="J219" s="56"/>
      <c r="K219" s="56"/>
      <c r="L219" s="56"/>
      <c r="M219" s="56"/>
    </row>
    <row r="220" spans="7:13" x14ac:dyDescent="0.25">
      <c r="G220" s="18"/>
      <c r="H220" s="18"/>
      <c r="I220" s="18"/>
      <c r="J220" s="56"/>
      <c r="K220" s="56"/>
      <c r="L220" s="56"/>
      <c r="M220" s="56"/>
    </row>
    <row r="221" spans="7:13" x14ac:dyDescent="0.25">
      <c r="G221" s="18"/>
      <c r="H221" s="18"/>
      <c r="I221" s="18"/>
      <c r="J221" s="56"/>
      <c r="K221" s="56"/>
      <c r="L221" s="56"/>
      <c r="M221" s="56"/>
    </row>
    <row r="222" spans="7:13" x14ac:dyDescent="0.25">
      <c r="G222" s="18"/>
      <c r="H222" s="18"/>
      <c r="I222" s="18"/>
      <c r="J222" s="56"/>
      <c r="K222" s="56"/>
      <c r="L222" s="56"/>
      <c r="M222" s="56"/>
    </row>
    <row r="223" spans="7:13" x14ac:dyDescent="0.25">
      <c r="G223" s="18"/>
      <c r="H223" s="18"/>
      <c r="I223" s="18"/>
      <c r="J223" s="56"/>
      <c r="K223" s="56"/>
      <c r="L223" s="56"/>
      <c r="M223" s="56"/>
    </row>
    <row r="224" spans="7:13" x14ac:dyDescent="0.25">
      <c r="G224" s="18"/>
      <c r="H224" s="18"/>
      <c r="I224" s="18"/>
      <c r="J224" s="56"/>
      <c r="K224" s="56"/>
      <c r="L224" s="56"/>
      <c r="M224" s="56"/>
    </row>
    <row r="225" spans="7:13" x14ac:dyDescent="0.25">
      <c r="G225" s="18"/>
      <c r="H225" s="18"/>
      <c r="I225" s="18"/>
      <c r="J225" s="56"/>
      <c r="K225" s="56"/>
      <c r="L225" s="56"/>
      <c r="M225" s="56"/>
    </row>
    <row r="226" spans="7:13" x14ac:dyDescent="0.25">
      <c r="G226" s="18"/>
      <c r="H226" s="18"/>
      <c r="I226" s="18"/>
      <c r="J226" s="56"/>
      <c r="K226" s="56"/>
      <c r="L226" s="56"/>
      <c r="M226" s="56"/>
    </row>
    <row r="227" spans="7:13" x14ac:dyDescent="0.25">
      <c r="G227" s="18"/>
      <c r="H227" s="18"/>
      <c r="I227" s="18"/>
      <c r="J227" s="56"/>
      <c r="K227" s="56"/>
      <c r="L227" s="56"/>
      <c r="M227" s="56"/>
    </row>
    <row r="228" spans="7:13" x14ac:dyDescent="0.25">
      <c r="G228" s="18"/>
      <c r="H228" s="18"/>
      <c r="I228" s="18"/>
      <c r="J228" s="56"/>
      <c r="K228" s="56"/>
      <c r="L228" s="56"/>
      <c r="M228" s="56"/>
    </row>
    <row r="229" spans="7:13" x14ac:dyDescent="0.25">
      <c r="G229" s="18"/>
      <c r="H229" s="18"/>
      <c r="I229" s="18"/>
      <c r="J229" s="56"/>
      <c r="K229" s="56"/>
      <c r="L229" s="56"/>
      <c r="M229" s="56"/>
    </row>
    <row r="230" spans="7:13" x14ac:dyDescent="0.25">
      <c r="G230" s="18"/>
      <c r="H230" s="18"/>
      <c r="I230" s="18"/>
      <c r="J230" s="56"/>
      <c r="K230" s="56"/>
      <c r="L230" s="56"/>
      <c r="M230" s="56"/>
    </row>
    <row r="231" spans="7:13" x14ac:dyDescent="0.25">
      <c r="G231" s="18"/>
      <c r="H231" s="18"/>
      <c r="I231" s="18"/>
      <c r="J231" s="56"/>
      <c r="K231" s="56"/>
      <c r="L231" s="56"/>
      <c r="M231" s="56"/>
    </row>
    <row r="232" spans="7:13" x14ac:dyDescent="0.25">
      <c r="G232" s="18"/>
      <c r="H232" s="18"/>
      <c r="I232" s="18"/>
      <c r="J232" s="56"/>
      <c r="K232" s="56"/>
      <c r="L232" s="56"/>
      <c r="M232" s="56"/>
    </row>
    <row r="233" spans="7:13" x14ac:dyDescent="0.25">
      <c r="G233" s="18"/>
      <c r="H233" s="18"/>
      <c r="I233" s="18"/>
      <c r="J233" s="56"/>
      <c r="K233" s="56"/>
      <c r="L233" s="56"/>
      <c r="M233" s="56"/>
    </row>
    <row r="234" spans="7:13" x14ac:dyDescent="0.25">
      <c r="G234" s="18"/>
      <c r="H234" s="18"/>
      <c r="I234" s="18"/>
      <c r="J234" s="56"/>
      <c r="K234" s="56"/>
      <c r="L234" s="56"/>
      <c r="M234" s="56"/>
    </row>
    <row r="235" spans="7:13" x14ac:dyDescent="0.25">
      <c r="G235" s="18"/>
      <c r="H235" s="18"/>
      <c r="I235" s="18"/>
      <c r="J235" s="56"/>
      <c r="K235" s="56"/>
      <c r="L235" s="56"/>
      <c r="M235" s="56"/>
    </row>
    <row r="236" spans="7:13" x14ac:dyDescent="0.25">
      <c r="G236" s="18"/>
      <c r="H236" s="18"/>
      <c r="I236" s="18"/>
      <c r="J236" s="56"/>
      <c r="K236" s="56"/>
      <c r="L236" s="56"/>
      <c r="M236" s="56"/>
    </row>
    <row r="237" spans="7:13" x14ac:dyDescent="0.25">
      <c r="G237" s="18"/>
      <c r="H237" s="18"/>
      <c r="I237" s="18"/>
      <c r="J237" s="56"/>
      <c r="K237" s="56"/>
      <c r="L237" s="56"/>
      <c r="M237" s="56"/>
    </row>
    <row r="238" spans="7:13" x14ac:dyDescent="0.25">
      <c r="G238" s="18"/>
      <c r="H238" s="18"/>
      <c r="I238" s="18"/>
      <c r="J238" s="56"/>
      <c r="K238" s="56"/>
      <c r="L238" s="56"/>
      <c r="M238" s="56"/>
    </row>
    <row r="239" spans="7:13" x14ac:dyDescent="0.25">
      <c r="G239" s="18"/>
      <c r="H239" s="18"/>
      <c r="I239" s="18"/>
      <c r="J239" s="56"/>
      <c r="K239" s="56"/>
      <c r="L239" s="56"/>
      <c r="M239" s="56"/>
    </row>
    <row r="240" spans="7:13" x14ac:dyDescent="0.25">
      <c r="G240" s="18"/>
      <c r="H240" s="18"/>
      <c r="I240" s="18"/>
      <c r="J240" s="56"/>
      <c r="K240" s="56"/>
      <c r="L240" s="56"/>
      <c r="M240" s="56"/>
    </row>
    <row r="241" spans="7:13" x14ac:dyDescent="0.25">
      <c r="G241" s="18"/>
      <c r="H241" s="18"/>
      <c r="I241" s="18"/>
      <c r="J241" s="56"/>
      <c r="K241" s="56"/>
      <c r="L241" s="56"/>
      <c r="M241" s="56"/>
    </row>
    <row r="242" spans="7:13" x14ac:dyDescent="0.25">
      <c r="G242" s="18"/>
      <c r="H242" s="18"/>
      <c r="I242" s="18"/>
      <c r="J242" s="56"/>
      <c r="K242" s="56"/>
      <c r="L242" s="56"/>
      <c r="M242" s="56"/>
    </row>
    <row r="243" spans="7:13" x14ac:dyDescent="0.25">
      <c r="G243" s="18"/>
      <c r="H243" s="18"/>
      <c r="I243" s="18"/>
      <c r="J243" s="56"/>
      <c r="K243" s="56"/>
      <c r="L243" s="56"/>
      <c r="M243" s="56"/>
    </row>
    <row r="244" spans="7:13" x14ac:dyDescent="0.25">
      <c r="G244" s="18"/>
      <c r="H244" s="18"/>
      <c r="I244" s="18"/>
      <c r="J244" s="56"/>
      <c r="K244" s="56"/>
      <c r="L244" s="56"/>
      <c r="M244" s="56"/>
    </row>
    <row r="245" spans="7:13" x14ac:dyDescent="0.25">
      <c r="G245" s="18"/>
      <c r="H245" s="18"/>
      <c r="I245" s="18"/>
      <c r="J245" s="56"/>
      <c r="K245" s="56"/>
      <c r="L245" s="56"/>
      <c r="M245" s="56"/>
    </row>
    <row r="246" spans="7:13" x14ac:dyDescent="0.25">
      <c r="G246" s="18"/>
      <c r="H246" s="18"/>
      <c r="I246" s="18"/>
      <c r="J246" s="56"/>
      <c r="K246" s="56"/>
      <c r="L246" s="56"/>
      <c r="M246" s="56"/>
    </row>
    <row r="247" spans="7:13" x14ac:dyDescent="0.25">
      <c r="G247" s="18"/>
      <c r="H247" s="18"/>
      <c r="I247" s="18"/>
      <c r="J247" s="56"/>
      <c r="K247" s="56"/>
      <c r="L247" s="56"/>
      <c r="M247" s="56"/>
    </row>
    <row r="248" spans="7:13" x14ac:dyDescent="0.25">
      <c r="G248" s="18"/>
      <c r="H248" s="18"/>
      <c r="I248" s="18"/>
      <c r="J248" s="56"/>
      <c r="K248" s="56"/>
      <c r="L248" s="56"/>
      <c r="M248" s="56"/>
    </row>
    <row r="249" spans="7:13" x14ac:dyDescent="0.25">
      <c r="G249" s="18"/>
      <c r="H249" s="18"/>
      <c r="I249" s="18"/>
      <c r="J249" s="56"/>
      <c r="K249" s="56"/>
      <c r="L249" s="56"/>
      <c r="M249" s="56"/>
    </row>
    <row r="250" spans="7:13" x14ac:dyDescent="0.25">
      <c r="G250" s="18"/>
      <c r="H250" s="18"/>
      <c r="I250" s="18"/>
      <c r="J250" s="56"/>
      <c r="K250" s="56"/>
      <c r="L250" s="56"/>
      <c r="M250" s="56"/>
    </row>
    <row r="251" spans="7:13" x14ac:dyDescent="0.25">
      <c r="G251" s="18"/>
      <c r="H251" s="18"/>
      <c r="I251" s="18"/>
      <c r="J251" s="56"/>
      <c r="K251" s="56"/>
      <c r="L251" s="56"/>
      <c r="M251" s="56"/>
    </row>
    <row r="252" spans="7:13" x14ac:dyDescent="0.25">
      <c r="G252" s="18"/>
      <c r="H252" s="18"/>
      <c r="I252" s="18"/>
      <c r="J252" s="56"/>
      <c r="K252" s="56"/>
      <c r="L252" s="56"/>
      <c r="M252" s="56"/>
    </row>
    <row r="253" spans="7:13" x14ac:dyDescent="0.25">
      <c r="G253" s="18"/>
      <c r="H253" s="18"/>
      <c r="I253" s="18"/>
      <c r="J253" s="56"/>
      <c r="K253" s="56"/>
      <c r="L253" s="56"/>
      <c r="M253" s="56"/>
    </row>
    <row r="254" spans="7:13" x14ac:dyDescent="0.25">
      <c r="G254" s="18"/>
      <c r="H254" s="18"/>
      <c r="I254" s="18"/>
      <c r="J254" s="56"/>
      <c r="K254" s="56"/>
      <c r="L254" s="56"/>
      <c r="M254" s="56"/>
    </row>
    <row r="255" spans="7:13" x14ac:dyDescent="0.25">
      <c r="G255" s="18"/>
      <c r="H255" s="18"/>
      <c r="I255" s="18"/>
      <c r="J255" s="56"/>
      <c r="K255" s="56"/>
      <c r="L255" s="56"/>
      <c r="M255" s="56"/>
    </row>
    <row r="256" spans="7:13" x14ac:dyDescent="0.25">
      <c r="G256" s="18"/>
      <c r="H256" s="18"/>
      <c r="I256" s="18"/>
      <c r="J256" s="56"/>
      <c r="K256" s="56"/>
      <c r="L256" s="56"/>
      <c r="M256" s="56"/>
    </row>
    <row r="257" spans="7:13" x14ac:dyDescent="0.25">
      <c r="G257" s="18"/>
      <c r="H257" s="18"/>
      <c r="I257" s="18"/>
      <c r="J257" s="56"/>
      <c r="K257" s="56"/>
      <c r="L257" s="56"/>
      <c r="M257" s="56"/>
    </row>
    <row r="258" spans="7:13" x14ac:dyDescent="0.25">
      <c r="G258" s="18"/>
      <c r="H258" s="18"/>
      <c r="I258" s="18"/>
      <c r="J258" s="56"/>
      <c r="K258" s="56"/>
      <c r="L258" s="56"/>
      <c r="M258" s="56"/>
    </row>
    <row r="259" spans="7:13" x14ac:dyDescent="0.25">
      <c r="G259" s="18"/>
      <c r="H259" s="18"/>
      <c r="I259" s="18"/>
      <c r="J259" s="56"/>
      <c r="K259" s="56"/>
      <c r="L259" s="56"/>
      <c r="M259" s="56"/>
    </row>
    <row r="260" spans="7:13" x14ac:dyDescent="0.25">
      <c r="G260" s="18"/>
      <c r="H260" s="18"/>
      <c r="I260" s="18"/>
      <c r="J260" s="56"/>
      <c r="K260" s="56"/>
      <c r="L260" s="56"/>
      <c r="M260" s="56"/>
    </row>
    <row r="261" spans="7:13" x14ac:dyDescent="0.25">
      <c r="G261" s="18"/>
      <c r="H261" s="18"/>
      <c r="I261" s="18"/>
      <c r="J261" s="56"/>
      <c r="K261" s="56"/>
      <c r="L261" s="56"/>
      <c r="M261" s="56"/>
    </row>
    <row r="262" spans="7:13" x14ac:dyDescent="0.25">
      <c r="G262" s="18"/>
      <c r="H262" s="18"/>
      <c r="I262" s="18"/>
      <c r="J262" s="56"/>
      <c r="K262" s="56"/>
      <c r="L262" s="56"/>
      <c r="M262" s="56"/>
    </row>
    <row r="263" spans="7:13" x14ac:dyDescent="0.25">
      <c r="G263" s="18"/>
      <c r="H263" s="18"/>
      <c r="I263" s="18"/>
      <c r="J263" s="56"/>
      <c r="K263" s="56"/>
      <c r="L263" s="56"/>
      <c r="M263" s="56"/>
    </row>
    <row r="264" spans="7:13" x14ac:dyDescent="0.25">
      <c r="G264" s="18"/>
      <c r="H264" s="18"/>
      <c r="I264" s="18"/>
      <c r="J264" s="56"/>
      <c r="K264" s="56"/>
      <c r="L264" s="56"/>
      <c r="M264" s="56"/>
    </row>
    <row r="265" spans="7:13" x14ac:dyDescent="0.25">
      <c r="G265" s="18"/>
      <c r="H265" s="18"/>
      <c r="I265" s="18"/>
      <c r="J265" s="56"/>
      <c r="K265" s="56"/>
      <c r="L265" s="56"/>
      <c r="M265" s="56"/>
    </row>
    <row r="266" spans="7:13" x14ac:dyDescent="0.25">
      <c r="G266" s="18"/>
      <c r="H266" s="18"/>
      <c r="I266" s="18"/>
      <c r="J266" s="56"/>
      <c r="K266" s="56"/>
      <c r="L266" s="56"/>
      <c r="M266" s="56"/>
    </row>
    <row r="267" spans="7:13" x14ac:dyDescent="0.25">
      <c r="G267" s="18"/>
      <c r="H267" s="18"/>
      <c r="I267" s="18"/>
      <c r="J267" s="56"/>
      <c r="K267" s="56"/>
      <c r="L267" s="56"/>
      <c r="M267" s="56"/>
    </row>
    <row r="268" spans="7:13" x14ac:dyDescent="0.25">
      <c r="G268" s="18"/>
      <c r="H268" s="18"/>
      <c r="I268" s="18"/>
      <c r="J268" s="56"/>
      <c r="K268" s="56"/>
      <c r="L268" s="56"/>
      <c r="M268" s="56"/>
    </row>
    <row r="269" spans="7:13" x14ac:dyDescent="0.25">
      <c r="G269" s="18"/>
      <c r="H269" s="18"/>
      <c r="I269" s="18"/>
      <c r="J269" s="56"/>
      <c r="K269" s="56"/>
      <c r="L269" s="56"/>
      <c r="M269" s="56"/>
    </row>
    <row r="270" spans="7:13" x14ac:dyDescent="0.25">
      <c r="G270" s="18"/>
      <c r="H270" s="18"/>
      <c r="I270" s="18"/>
      <c r="J270" s="56"/>
      <c r="K270" s="56"/>
      <c r="L270" s="56"/>
      <c r="M270" s="56"/>
    </row>
    <row r="271" spans="7:13" x14ac:dyDescent="0.25">
      <c r="G271" s="18"/>
      <c r="H271" s="18"/>
      <c r="I271" s="18"/>
      <c r="J271" s="56"/>
      <c r="K271" s="56"/>
      <c r="L271" s="56"/>
      <c r="M271" s="56"/>
    </row>
    <row r="272" spans="7:13" x14ac:dyDescent="0.25">
      <c r="G272" s="18"/>
      <c r="H272" s="18"/>
      <c r="I272" s="18"/>
      <c r="J272" s="56"/>
      <c r="K272" s="56"/>
      <c r="L272" s="56"/>
      <c r="M272" s="56"/>
    </row>
    <row r="273" spans="7:13" x14ac:dyDescent="0.25">
      <c r="G273" s="18"/>
      <c r="H273" s="18"/>
      <c r="I273" s="18"/>
      <c r="J273" s="56"/>
      <c r="K273" s="56"/>
      <c r="L273" s="56"/>
      <c r="M273" s="56"/>
    </row>
    <row r="274" spans="7:13" x14ac:dyDescent="0.25">
      <c r="G274" s="18"/>
      <c r="H274" s="18"/>
      <c r="I274" s="18"/>
      <c r="J274" s="56"/>
      <c r="K274" s="56"/>
      <c r="L274" s="56"/>
      <c r="M274" s="56"/>
    </row>
  </sheetData>
  <mergeCells count="22">
    <mergeCell ref="B130:D130"/>
    <mergeCell ref="B135:D135"/>
    <mergeCell ref="D86:D87"/>
    <mergeCell ref="O86:O87"/>
    <mergeCell ref="P86:P87"/>
    <mergeCell ref="O20:P20"/>
    <mergeCell ref="D21:D22"/>
    <mergeCell ref="O21:O22"/>
    <mergeCell ref="P21:P22"/>
    <mergeCell ref="G85:I85"/>
    <mergeCell ref="K85:M85"/>
    <mergeCell ref="O85:P85"/>
    <mergeCell ref="B65:D65"/>
    <mergeCell ref="B70:D70"/>
    <mergeCell ref="B75:J75"/>
    <mergeCell ref="B76:J76"/>
    <mergeCell ref="A3:H3"/>
    <mergeCell ref="B10:J10"/>
    <mergeCell ref="B11:J11"/>
    <mergeCell ref="D14:L14"/>
    <mergeCell ref="G20:I20"/>
    <mergeCell ref="K20:M20"/>
  </mergeCells>
  <conditionalFormatting sqref="K217:M273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44:J274 J143:M143 K144:M212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213:M216 K274:M274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40:J142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40:G142">
    <cfRule type="cellIs" dxfId="31" priority="1" operator="lessThan">
      <formula>0</formula>
    </cfRule>
    <cfRule type="cellIs" dxfId="30" priority="2" operator="greaterThan">
      <formula>0</formula>
    </cfRule>
  </conditionalFormatting>
  <dataValidations disablePrompts="1" count="5">
    <dataValidation type="list" allowBlank="1" showInputMessage="1" showErrorMessage="1" sqref="D23 D88 D30 D95" xr:uid="{89A178F7-1197-44DE-86F0-72E47655EFE1}">
      <formula1>"per 30 days, per kWh, per kW, per kVA"</formula1>
    </dataValidation>
    <dataValidation type="list" allowBlank="1" showInputMessage="1" showErrorMessage="1" sqref="D16 D81" xr:uid="{53B37834-9C8A-4A1F-B42A-1D534F817E90}">
      <formula1>"TOU, non-TOU"</formula1>
    </dataValidation>
    <dataValidation type="list" allowBlank="1" showInputMessage="1" showErrorMessage="1" prompt="Select Charge Unit - per 30 days, per kWh, per kW, per kVA." sqref="D47:D48 D50:D60 D112:D113 D115:D125 D96:D101 D24:D29 D31:D36 D89:D94 D38:D45 D103:D110" xr:uid="{B4C209AD-8493-4B1A-897E-65331DB4AA3E}">
      <formula1>"per 30 days, per kWh, per kW, per kVA"</formula1>
    </dataValidation>
    <dataValidation type="list" allowBlank="1" showInputMessage="1" showErrorMessage="1" sqref="E47:E48 E112:E113 E23:E36 E88:E101 E38:E45 E103:E110 E66 E71 E50:E61 E131 E136 E115:E126" xr:uid="{0AB9A776-C218-48BC-9B28-79A6EC2B7485}">
      <formula1>#REF!</formula1>
    </dataValidation>
    <dataValidation type="list" allowBlank="1" showInputMessage="1" showErrorMessage="1" prompt="Select Charge Unit - monthly, per kWh, per kW" sqref="D66 D61 D71 D131 D126 D136" xr:uid="{811BC40F-418C-42E8-A4F4-A2E98BF7A6DF}">
      <formula1>"Monthly, per kWh, per kW"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9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1" manualBreakCount="1">
    <brk id="74" max="16" man="1"/>
  </rowBreaks>
  <colBreaks count="1" manualBreakCount="1">
    <brk id="1" min="9" max="13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104775</xdr:rowOff>
                  </from>
                  <to>
                    <xdr:col>16</xdr:col>
                    <xdr:colOff>190500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180975</xdr:rowOff>
                  </from>
                  <to>
                    <xdr:col>10</xdr:col>
                    <xdr:colOff>428625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371475</xdr:colOff>
                    <xdr:row>81</xdr:row>
                    <xdr:rowOff>114300</xdr:rowOff>
                  </from>
                  <to>
                    <xdr:col>16</xdr:col>
                    <xdr:colOff>28575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409575</xdr:colOff>
                    <xdr:row>81</xdr:row>
                    <xdr:rowOff>180975</xdr:rowOff>
                  </from>
                  <to>
                    <xdr:col>10</xdr:col>
                    <xdr:colOff>352425</xdr:colOff>
                    <xdr:row>83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19A4-08DB-419B-99EA-F0E16454237F}">
  <sheetPr>
    <pageSetUpPr fitToPage="1"/>
  </sheetPr>
  <dimension ref="A1:V137"/>
  <sheetViews>
    <sheetView topLeftCell="A10" zoomScale="90" zoomScaleNormal="90" workbookViewId="0">
      <selection activeCell="B13" sqref="B13"/>
    </sheetView>
  </sheetViews>
  <sheetFormatPr defaultColWidth="9.42578125" defaultRowHeight="15" x14ac:dyDescent="0.25"/>
  <cols>
    <col min="1" max="1" width="1.5703125" style="204" customWidth="1"/>
    <col min="2" max="2" width="125.42578125" style="204" bestFit="1" customWidth="1"/>
    <col min="3" max="3" width="1.5703125" style="204" customWidth="1"/>
    <col min="4" max="4" width="13.42578125" style="213" bestFit="1" customWidth="1"/>
    <col min="5" max="5" width="1.5703125" style="204" customWidth="1"/>
    <col min="6" max="6" width="1.42578125" style="204" customWidth="1"/>
    <col min="7" max="9" width="15.85546875" style="204" customWidth="1"/>
    <col min="10" max="10" width="0.85546875" style="204" customWidth="1"/>
    <col min="11" max="13" width="15.85546875" style="204" customWidth="1"/>
    <col min="14" max="14" width="0.85546875" style="204" customWidth="1"/>
    <col min="15" max="20" width="15.85546875" style="204" customWidth="1"/>
    <col min="21" max="22" width="0.5703125" style="204" customWidth="1"/>
    <col min="23" max="23" width="1.42578125" style="204" customWidth="1"/>
    <col min="24" max="16384" width="9.42578125" style="204"/>
  </cols>
  <sheetData>
    <row r="1" spans="1:20" ht="21.75" x14ac:dyDescent="0.25">
      <c r="A1" s="201"/>
      <c r="B1" s="202"/>
      <c r="C1" s="202"/>
      <c r="D1" s="203"/>
      <c r="E1" s="202"/>
      <c r="F1" s="202"/>
      <c r="G1" s="202"/>
      <c r="H1" s="202"/>
      <c r="I1" s="389"/>
      <c r="J1" s="389"/>
      <c r="K1" s="205"/>
      <c r="L1" s="205"/>
      <c r="M1" s="205"/>
      <c r="N1" s="205">
        <v>1</v>
      </c>
    </row>
    <row r="2" spans="1:20" ht="18" x14ac:dyDescent="0.25">
      <c r="A2" s="206"/>
      <c r="B2" s="206"/>
      <c r="C2" s="206"/>
      <c r="D2" s="207"/>
      <c r="E2" s="206"/>
      <c r="F2" s="206"/>
      <c r="G2" s="206"/>
      <c r="H2" s="206"/>
      <c r="I2" s="201"/>
      <c r="J2" s="201"/>
    </row>
    <row r="3" spans="1:20" ht="18" x14ac:dyDescent="0.25">
      <c r="A3" s="453"/>
      <c r="B3" s="453"/>
      <c r="C3" s="453"/>
      <c r="D3" s="453"/>
      <c r="E3" s="453"/>
      <c r="F3" s="453"/>
      <c r="G3" s="453"/>
      <c r="H3" s="453"/>
      <c r="I3" s="201"/>
      <c r="J3" s="201"/>
    </row>
    <row r="4" spans="1:20" ht="18" x14ac:dyDescent="0.25">
      <c r="A4" s="206"/>
      <c r="B4" s="206"/>
      <c r="C4" s="206"/>
      <c r="D4" s="207"/>
      <c r="E4" s="206"/>
      <c r="F4" s="208"/>
      <c r="G4" s="208"/>
      <c r="H4" s="208"/>
      <c r="I4" s="201"/>
      <c r="J4" s="201"/>
    </row>
    <row r="5" spans="1:20" ht="15.75" x14ac:dyDescent="0.25">
      <c r="A5" s="201"/>
      <c r="B5" s="201"/>
      <c r="C5" s="209"/>
      <c r="D5" s="210"/>
      <c r="E5" s="209"/>
      <c r="F5" s="201"/>
      <c r="G5" s="201"/>
      <c r="H5" s="201"/>
      <c r="I5" s="201"/>
      <c r="J5" s="201"/>
    </row>
    <row r="6" spans="1:20" x14ac:dyDescent="0.25">
      <c r="A6" s="201"/>
      <c r="B6" s="201"/>
      <c r="C6" s="201"/>
      <c r="D6" s="211"/>
      <c r="E6" s="201"/>
      <c r="F6" s="201"/>
      <c r="G6" s="201"/>
      <c r="H6" s="201"/>
      <c r="I6" s="201"/>
      <c r="J6" s="201"/>
    </row>
    <row r="7" spans="1:20" x14ac:dyDescent="0.25">
      <c r="A7" s="201"/>
      <c r="B7" s="201"/>
      <c r="C7" s="201"/>
      <c r="D7" s="211"/>
      <c r="E7" s="201"/>
      <c r="F7" s="201"/>
      <c r="G7" s="201"/>
      <c r="H7" s="201"/>
      <c r="I7" s="201"/>
      <c r="J7" s="201"/>
    </row>
    <row r="8" spans="1:20" x14ac:dyDescent="0.25">
      <c r="A8" s="212"/>
      <c r="B8" s="201"/>
      <c r="C8" s="201"/>
      <c r="D8" s="211"/>
      <c r="E8" s="201"/>
      <c r="F8" s="201"/>
      <c r="G8" s="201"/>
      <c r="H8" s="201"/>
      <c r="I8" s="201"/>
      <c r="J8" s="201"/>
    </row>
    <row r="9" spans="1:20" x14ac:dyDescent="0.25">
      <c r="M9" s="205"/>
      <c r="N9" s="205"/>
      <c r="O9" s="205"/>
    </row>
    <row r="10" spans="1:20" ht="18" x14ac:dyDescent="0.25">
      <c r="B10" s="454" t="s">
        <v>0</v>
      </c>
      <c r="C10" s="454"/>
      <c r="D10" s="454"/>
      <c r="E10" s="454"/>
      <c r="F10" s="454"/>
      <c r="G10" s="454"/>
      <c r="H10" s="454"/>
      <c r="I10" s="454"/>
      <c r="J10" s="454"/>
      <c r="M10" s="205"/>
      <c r="N10" s="205"/>
      <c r="O10" s="205"/>
    </row>
    <row r="11" spans="1:20" ht="18" x14ac:dyDescent="0.25">
      <c r="B11" s="454" t="s">
        <v>1</v>
      </c>
      <c r="C11" s="454"/>
      <c r="D11" s="454"/>
      <c r="E11" s="454"/>
      <c r="F11" s="454"/>
      <c r="G11" s="454"/>
      <c r="H11" s="454"/>
      <c r="I11" s="454"/>
      <c r="J11" s="454"/>
      <c r="M11" s="205"/>
      <c r="N11" s="205"/>
      <c r="O11" s="390"/>
    </row>
    <row r="12" spans="1:20" x14ac:dyDescent="0.25">
      <c r="M12" s="205"/>
      <c r="N12" s="205"/>
      <c r="O12" s="390"/>
    </row>
    <row r="13" spans="1:20" x14ac:dyDescent="0.25">
      <c r="M13" s="205"/>
      <c r="N13" s="205"/>
      <c r="O13" s="390"/>
    </row>
    <row r="14" spans="1:20" ht="15.75" x14ac:dyDescent="0.25">
      <c r="B14" s="214" t="s">
        <v>2</v>
      </c>
      <c r="D14" s="455" t="s">
        <v>73</v>
      </c>
      <c r="E14" s="455"/>
      <c r="F14" s="455"/>
      <c r="G14" s="455"/>
      <c r="H14" s="455"/>
      <c r="I14" s="455"/>
      <c r="J14" s="455"/>
      <c r="M14" s="205"/>
      <c r="N14" s="205"/>
      <c r="O14" s="205"/>
    </row>
    <row r="15" spans="1:20" ht="15.75" x14ac:dyDescent="0.25">
      <c r="B15" s="215"/>
      <c r="D15" s="216"/>
      <c r="E15" s="216"/>
      <c r="F15" s="216"/>
      <c r="G15" s="216"/>
      <c r="H15" s="216"/>
      <c r="I15" s="216"/>
      <c r="J15" s="216"/>
      <c r="M15" s="216"/>
      <c r="Q15" s="216"/>
    </row>
    <row r="16" spans="1:20" ht="15.75" x14ac:dyDescent="0.25">
      <c r="B16" s="214" t="s">
        <v>4</v>
      </c>
      <c r="D16" s="217" t="s">
        <v>74</v>
      </c>
      <c r="E16" s="216"/>
      <c r="F16" s="216"/>
      <c r="G16" s="391" t="s">
        <v>75</v>
      </c>
      <c r="H16" s="216"/>
      <c r="I16" s="218"/>
      <c r="J16" s="216"/>
      <c r="K16" s="219"/>
      <c r="M16" s="218"/>
      <c r="O16" s="219"/>
      <c r="Q16" s="218"/>
      <c r="S16" s="21"/>
      <c r="T16" s="220"/>
    </row>
    <row r="17" spans="2:19" ht="15.75" x14ac:dyDescent="0.25">
      <c r="B17" s="215"/>
      <c r="D17" s="216"/>
      <c r="E17" s="216"/>
      <c r="F17" s="216"/>
      <c r="G17" s="392">
        <v>180</v>
      </c>
      <c r="H17" s="393" t="s">
        <v>76</v>
      </c>
      <c r="I17" s="216"/>
      <c r="J17" s="216"/>
    </row>
    <row r="18" spans="2:19" x14ac:dyDescent="0.25">
      <c r="B18" s="221"/>
      <c r="D18" s="222"/>
      <c r="E18" s="223"/>
      <c r="G18" s="392">
        <v>200</v>
      </c>
      <c r="H18" s="223" t="s">
        <v>77</v>
      </c>
    </row>
    <row r="19" spans="2:19" x14ac:dyDescent="0.25">
      <c r="B19" s="394"/>
      <c r="D19" s="222" t="s">
        <v>6</v>
      </c>
      <c r="G19" s="395">
        <v>79000</v>
      </c>
      <c r="H19" s="393" t="s">
        <v>7</v>
      </c>
      <c r="I19" s="225"/>
      <c r="M19" s="225"/>
    </row>
    <row r="20" spans="2:19" s="18" customFormat="1" x14ac:dyDescent="0.25">
      <c r="B20" s="35"/>
      <c r="D20" s="40"/>
      <c r="E20" s="37"/>
      <c r="G20" s="456" t="s">
        <v>8</v>
      </c>
      <c r="H20" s="457"/>
      <c r="I20" s="458"/>
      <c r="K20" s="456" t="s">
        <v>10</v>
      </c>
      <c r="L20" s="457"/>
      <c r="M20" s="458"/>
      <c r="O20" s="456" t="s">
        <v>9</v>
      </c>
      <c r="P20" s="458"/>
    </row>
    <row r="21" spans="2:19" ht="15" customHeight="1" x14ac:dyDescent="0.25">
      <c r="B21" s="226"/>
      <c r="D21" s="459" t="s">
        <v>11</v>
      </c>
      <c r="E21" s="222"/>
      <c r="G21" s="229" t="s">
        <v>12</v>
      </c>
      <c r="H21" s="227" t="s">
        <v>13</v>
      </c>
      <c r="I21" s="228" t="s">
        <v>14</v>
      </c>
      <c r="K21" s="229" t="s">
        <v>12</v>
      </c>
      <c r="L21" s="227" t="s">
        <v>13</v>
      </c>
      <c r="M21" s="228" t="s">
        <v>14</v>
      </c>
      <c r="O21" s="461" t="s">
        <v>15</v>
      </c>
      <c r="P21" s="463" t="s">
        <v>16</v>
      </c>
    </row>
    <row r="22" spans="2:19" x14ac:dyDescent="0.25">
      <c r="B22" s="226"/>
      <c r="D22" s="460"/>
      <c r="E22" s="222"/>
      <c r="G22" s="231" t="s">
        <v>17</v>
      </c>
      <c r="H22" s="230"/>
      <c r="I22" s="230" t="s">
        <v>17</v>
      </c>
      <c r="K22" s="231" t="s">
        <v>17</v>
      </c>
      <c r="L22" s="230"/>
      <c r="M22" s="230" t="s">
        <v>17</v>
      </c>
      <c r="O22" s="462"/>
      <c r="P22" s="464"/>
    </row>
    <row r="23" spans="2:19" s="18" customFormat="1" x14ac:dyDescent="0.25">
      <c r="B23" s="46" t="s">
        <v>18</v>
      </c>
      <c r="C23" s="47"/>
      <c r="D23" s="48" t="s">
        <v>19</v>
      </c>
      <c r="E23" s="47"/>
      <c r="F23" s="19"/>
      <c r="G23" s="49">
        <v>52.17</v>
      </c>
      <c r="H23" s="50">
        <v>1</v>
      </c>
      <c r="I23" s="51">
        <f t="shared" ref="I23:I34" si="0">H23*G23</f>
        <v>52.17</v>
      </c>
      <c r="J23" s="52"/>
      <c r="K23" s="49">
        <v>55.52</v>
      </c>
      <c r="L23" s="50">
        <v>1</v>
      </c>
      <c r="M23" s="51">
        <f t="shared" ref="M23:M34" si="1">L23*K23</f>
        <v>55.52</v>
      </c>
      <c r="N23" s="52"/>
      <c r="O23" s="53">
        <f t="shared" ref="O23:O61" si="2">M23-I23</f>
        <v>3.3500000000000014</v>
      </c>
      <c r="P23" s="54">
        <f t="shared" ref="P23:P61" si="3">IF(OR(I23=0,M23=0),"",(O23/I23))</f>
        <v>6.4213149319532328E-2</v>
      </c>
      <c r="Q23" s="52"/>
      <c r="R23" s="52"/>
      <c r="S23" s="55"/>
    </row>
    <row r="24" spans="2:19" x14ac:dyDescent="0.25">
      <c r="B24" s="232" t="s">
        <v>21</v>
      </c>
      <c r="C24" s="233"/>
      <c r="D24" s="234" t="s">
        <v>19</v>
      </c>
      <c r="E24" s="233"/>
      <c r="F24" s="25"/>
      <c r="G24" s="235">
        <v>-0.47</v>
      </c>
      <c r="H24" s="319">
        <v>1</v>
      </c>
      <c r="I24" s="237">
        <f t="shared" si="0"/>
        <v>-0.47</v>
      </c>
      <c r="J24" s="25"/>
      <c r="K24" s="235">
        <v>-0.47</v>
      </c>
      <c r="L24" s="319">
        <v>1</v>
      </c>
      <c r="M24" s="237">
        <f t="shared" si="1"/>
        <v>-0.47</v>
      </c>
      <c r="N24" s="25"/>
      <c r="O24" s="238">
        <f t="shared" si="2"/>
        <v>0</v>
      </c>
      <c r="P24" s="239">
        <f t="shared" si="3"/>
        <v>0</v>
      </c>
    </row>
    <row r="25" spans="2:19" x14ac:dyDescent="0.25">
      <c r="B25" s="232" t="s">
        <v>22</v>
      </c>
      <c r="C25" s="233"/>
      <c r="D25" s="234" t="s">
        <v>78</v>
      </c>
      <c r="E25" s="233"/>
      <c r="F25" s="25"/>
      <c r="G25" s="268">
        <v>0</v>
      </c>
      <c r="H25" s="319">
        <f t="shared" ref="H25:H32" si="4">$G$18</f>
        <v>200</v>
      </c>
      <c r="I25" s="237">
        <f t="shared" si="0"/>
        <v>0</v>
      </c>
      <c r="J25" s="25"/>
      <c r="K25" s="268">
        <v>0</v>
      </c>
      <c r="L25" s="319">
        <f t="shared" ref="L25:L32" si="5">$G$18</f>
        <v>200</v>
      </c>
      <c r="M25" s="237">
        <f t="shared" si="1"/>
        <v>0</v>
      </c>
      <c r="N25" s="25"/>
      <c r="O25" s="238">
        <f t="shared" si="2"/>
        <v>0</v>
      </c>
      <c r="P25" s="239" t="str">
        <f t="shared" si="3"/>
        <v/>
      </c>
    </row>
    <row r="26" spans="2:19" x14ac:dyDescent="0.25">
      <c r="B26" s="232" t="s">
        <v>23</v>
      </c>
      <c r="C26" s="233"/>
      <c r="D26" s="234" t="s">
        <v>78</v>
      </c>
      <c r="E26" s="233"/>
      <c r="F26" s="25"/>
      <c r="G26" s="268">
        <v>0</v>
      </c>
      <c r="H26" s="319">
        <f t="shared" si="4"/>
        <v>200</v>
      </c>
      <c r="I26" s="237">
        <f t="shared" si="0"/>
        <v>0</v>
      </c>
      <c r="J26" s="25"/>
      <c r="K26" s="268">
        <v>0</v>
      </c>
      <c r="L26" s="319">
        <f t="shared" si="5"/>
        <v>200</v>
      </c>
      <c r="M26" s="237">
        <f t="shared" si="1"/>
        <v>0</v>
      </c>
      <c r="N26" s="25"/>
      <c r="O26" s="238">
        <f t="shared" si="2"/>
        <v>0</v>
      </c>
      <c r="P26" s="239" t="str">
        <f t="shared" si="3"/>
        <v/>
      </c>
    </row>
    <row r="27" spans="2:19" x14ac:dyDescent="0.25">
      <c r="B27" s="232" t="s">
        <v>24</v>
      </c>
      <c r="C27" s="233"/>
      <c r="D27" s="234" t="s">
        <v>78</v>
      </c>
      <c r="E27" s="233"/>
      <c r="F27" s="25"/>
      <c r="G27" s="268">
        <v>-1.2999999999999999E-3</v>
      </c>
      <c r="H27" s="319">
        <f t="shared" si="4"/>
        <v>200</v>
      </c>
      <c r="I27" s="237">
        <f t="shared" si="0"/>
        <v>-0.26</v>
      </c>
      <c r="J27" s="25"/>
      <c r="K27" s="268">
        <v>-1.2999999999999999E-3</v>
      </c>
      <c r="L27" s="319">
        <f t="shared" si="5"/>
        <v>200</v>
      </c>
      <c r="M27" s="237">
        <f t="shared" si="1"/>
        <v>-0.26</v>
      </c>
      <c r="N27" s="25"/>
      <c r="O27" s="238">
        <f t="shared" si="2"/>
        <v>0</v>
      </c>
      <c r="P27" s="239">
        <f t="shared" si="3"/>
        <v>0</v>
      </c>
    </row>
    <row r="28" spans="2:19" x14ac:dyDescent="0.25">
      <c r="B28" s="232" t="s">
        <v>65</v>
      </c>
      <c r="C28" s="233"/>
      <c r="D28" s="234" t="s">
        <v>78</v>
      </c>
      <c r="E28" s="233"/>
      <c r="F28" s="25"/>
      <c r="G28" s="268">
        <v>0</v>
      </c>
      <c r="H28" s="319">
        <f t="shared" si="4"/>
        <v>200</v>
      </c>
      <c r="I28" s="237">
        <f t="shared" si="0"/>
        <v>0</v>
      </c>
      <c r="J28" s="25"/>
      <c r="K28" s="268">
        <v>-0.43790000000000001</v>
      </c>
      <c r="L28" s="319">
        <f t="shared" si="5"/>
        <v>200</v>
      </c>
      <c r="M28" s="237">
        <f t="shared" si="1"/>
        <v>-87.58</v>
      </c>
      <c r="N28" s="25"/>
      <c r="O28" s="238">
        <f t="shared" si="2"/>
        <v>-87.58</v>
      </c>
      <c r="P28" s="239" t="str">
        <f t="shared" si="3"/>
        <v/>
      </c>
    </row>
    <row r="29" spans="2:19" x14ac:dyDescent="0.25">
      <c r="B29" s="232" t="s">
        <v>26</v>
      </c>
      <c r="C29" s="233"/>
      <c r="D29" s="234" t="s">
        <v>78</v>
      </c>
      <c r="E29" s="233"/>
      <c r="F29" s="25"/>
      <c r="G29" s="318">
        <v>0</v>
      </c>
      <c r="H29" s="319">
        <f t="shared" si="4"/>
        <v>200</v>
      </c>
      <c r="I29" s="237">
        <f t="shared" si="0"/>
        <v>0</v>
      </c>
      <c r="J29" s="25"/>
      <c r="K29" s="268">
        <v>-6.2100000000000002E-2</v>
      </c>
      <c r="L29" s="319">
        <f t="shared" si="5"/>
        <v>200</v>
      </c>
      <c r="M29" s="237">
        <f t="shared" si="1"/>
        <v>-12.42</v>
      </c>
      <c r="N29" s="25"/>
      <c r="O29" s="238">
        <f t="shared" si="2"/>
        <v>-12.42</v>
      </c>
      <c r="P29" s="239" t="str">
        <f t="shared" si="3"/>
        <v/>
      </c>
    </row>
    <row r="30" spans="2:19" x14ac:dyDescent="0.25">
      <c r="B30" s="232" t="s">
        <v>27</v>
      </c>
      <c r="C30" s="233"/>
      <c r="D30" s="234" t="s">
        <v>78</v>
      </c>
      <c r="E30" s="233"/>
      <c r="F30" s="25"/>
      <c r="G30" s="268">
        <v>-0.36580000000000001</v>
      </c>
      <c r="H30" s="319">
        <f t="shared" si="4"/>
        <v>200</v>
      </c>
      <c r="I30" s="237">
        <f t="shared" si="0"/>
        <v>-73.16</v>
      </c>
      <c r="J30" s="25"/>
      <c r="K30" s="268">
        <v>0</v>
      </c>
      <c r="L30" s="319">
        <f t="shared" si="5"/>
        <v>200</v>
      </c>
      <c r="M30" s="237">
        <f t="shared" si="1"/>
        <v>0</v>
      </c>
      <c r="N30" s="25"/>
      <c r="O30" s="238">
        <f t="shared" si="2"/>
        <v>73.16</v>
      </c>
      <c r="P30" s="239" t="str">
        <f t="shared" si="3"/>
        <v/>
      </c>
    </row>
    <row r="31" spans="2:19" x14ac:dyDescent="0.25">
      <c r="B31" s="232" t="s">
        <v>79</v>
      </c>
      <c r="C31" s="233"/>
      <c r="D31" s="234" t="s">
        <v>78</v>
      </c>
      <c r="E31" s="233"/>
      <c r="F31" s="25"/>
      <c r="G31" s="268">
        <v>-6.9900000000000004E-2</v>
      </c>
      <c r="H31" s="319">
        <f t="shared" si="4"/>
        <v>200</v>
      </c>
      <c r="I31" s="237">
        <f t="shared" si="0"/>
        <v>-13.98</v>
      </c>
      <c r="J31" s="25"/>
      <c r="K31" s="268">
        <v>-6.9900000000000004E-2</v>
      </c>
      <c r="L31" s="319">
        <f t="shared" si="5"/>
        <v>200</v>
      </c>
      <c r="M31" s="237">
        <f t="shared" si="1"/>
        <v>-13.98</v>
      </c>
      <c r="N31" s="25"/>
      <c r="O31" s="238">
        <f t="shared" si="2"/>
        <v>0</v>
      </c>
      <c r="P31" s="239">
        <f t="shared" si="3"/>
        <v>0</v>
      </c>
    </row>
    <row r="32" spans="2:19" x14ac:dyDescent="0.25">
      <c r="B32" s="232" t="s">
        <v>28</v>
      </c>
      <c r="C32" s="233"/>
      <c r="D32" s="234" t="s">
        <v>78</v>
      </c>
      <c r="E32" s="233"/>
      <c r="F32" s="25"/>
      <c r="G32" s="268">
        <v>-5.0000000000000001E-4</v>
      </c>
      <c r="H32" s="319">
        <f t="shared" si="4"/>
        <v>200</v>
      </c>
      <c r="I32" s="237">
        <f t="shared" si="0"/>
        <v>-0.1</v>
      </c>
      <c r="J32" s="25"/>
      <c r="K32" s="268">
        <v>-5.0000000000000001E-4</v>
      </c>
      <c r="L32" s="319">
        <f t="shared" si="5"/>
        <v>200</v>
      </c>
      <c r="M32" s="237">
        <f t="shared" si="1"/>
        <v>-0.1</v>
      </c>
      <c r="N32" s="25"/>
      <c r="O32" s="238">
        <f t="shared" si="2"/>
        <v>0</v>
      </c>
      <c r="P32" s="239">
        <f t="shared" si="3"/>
        <v>0</v>
      </c>
    </row>
    <row r="33" spans="2:19" x14ac:dyDescent="0.25">
      <c r="B33" s="232" t="s">
        <v>29</v>
      </c>
      <c r="C33" s="233"/>
      <c r="D33" s="234" t="s">
        <v>19</v>
      </c>
      <c r="E33" s="233"/>
      <c r="F33" s="25"/>
      <c r="G33" s="235">
        <v>0</v>
      </c>
      <c r="H33" s="236">
        <v>1</v>
      </c>
      <c r="I33" s="237">
        <f t="shared" si="0"/>
        <v>0</v>
      </c>
      <c r="J33" s="25"/>
      <c r="K33" s="235">
        <v>0</v>
      </c>
      <c r="L33" s="236">
        <v>1</v>
      </c>
      <c r="M33" s="237">
        <f t="shared" si="1"/>
        <v>0</v>
      </c>
      <c r="N33" s="25"/>
      <c r="O33" s="238">
        <f t="shared" si="2"/>
        <v>0</v>
      </c>
      <c r="P33" s="239" t="str">
        <f t="shared" si="3"/>
        <v/>
      </c>
    </row>
    <row r="34" spans="2:19" x14ac:dyDescent="0.25">
      <c r="B34" s="232" t="s">
        <v>29</v>
      </c>
      <c r="C34" s="233"/>
      <c r="D34" s="234" t="s">
        <v>78</v>
      </c>
      <c r="E34" s="233"/>
      <c r="F34" s="25"/>
      <c r="G34" s="268">
        <v>0</v>
      </c>
      <c r="H34" s="319">
        <f t="shared" ref="H34:H36" si="6">$G$18</f>
        <v>200</v>
      </c>
      <c r="I34" s="237">
        <f t="shared" si="0"/>
        <v>0</v>
      </c>
      <c r="J34" s="25"/>
      <c r="K34" s="235">
        <v>0</v>
      </c>
      <c r="L34" s="319">
        <f t="shared" ref="L34:L36" si="7">$G$18</f>
        <v>200</v>
      </c>
      <c r="M34" s="237">
        <f t="shared" si="1"/>
        <v>0</v>
      </c>
      <c r="N34" s="25"/>
      <c r="O34" s="238">
        <f t="shared" si="2"/>
        <v>0</v>
      </c>
      <c r="P34" s="239" t="str">
        <f t="shared" si="3"/>
        <v/>
      </c>
    </row>
    <row r="35" spans="2:19" x14ac:dyDescent="0.25">
      <c r="B35" s="232" t="s">
        <v>30</v>
      </c>
      <c r="C35" s="233"/>
      <c r="D35" s="234" t="s">
        <v>78</v>
      </c>
      <c r="E35" s="233"/>
      <c r="F35" s="25"/>
      <c r="G35" s="90">
        <v>8.3774999999999995</v>
      </c>
      <c r="H35" s="319">
        <f t="shared" si="6"/>
        <v>200</v>
      </c>
      <c r="I35" s="243">
        <f>H35*G35</f>
        <v>1675.5</v>
      </c>
      <c r="J35" s="25"/>
      <c r="K35" s="90">
        <v>8.9153000000000002</v>
      </c>
      <c r="L35" s="319">
        <f t="shared" si="7"/>
        <v>200</v>
      </c>
      <c r="M35" s="243">
        <f>L35*K35</f>
        <v>1783.06</v>
      </c>
      <c r="N35" s="25"/>
      <c r="O35" s="238">
        <f t="shared" si="2"/>
        <v>107.55999999999995</v>
      </c>
      <c r="P35" s="239">
        <f t="shared" si="3"/>
        <v>6.4195762458967437E-2</v>
      </c>
    </row>
    <row r="36" spans="2:19" s="18" customFormat="1" x14ac:dyDescent="0.25">
      <c r="B36" s="62" t="s">
        <v>32</v>
      </c>
      <c r="C36" s="47"/>
      <c r="D36" s="48" t="s">
        <v>78</v>
      </c>
      <c r="E36" s="47"/>
      <c r="F36" s="19"/>
      <c r="G36" s="60">
        <v>0</v>
      </c>
      <c r="H36" s="61">
        <f t="shared" si="6"/>
        <v>200</v>
      </c>
      <c r="I36" s="51">
        <f t="shared" ref="I36" si="8">H36*G36</f>
        <v>0</v>
      </c>
      <c r="J36" s="52"/>
      <c r="K36" s="60">
        <v>0</v>
      </c>
      <c r="L36" s="61">
        <f t="shared" si="7"/>
        <v>200</v>
      </c>
      <c r="M36" s="51">
        <f t="shared" ref="M36" si="9">L36*K36</f>
        <v>0</v>
      </c>
      <c r="N36" s="52"/>
      <c r="O36" s="53">
        <f t="shared" si="2"/>
        <v>0</v>
      </c>
      <c r="P36" s="54" t="str">
        <f t="shared" si="3"/>
        <v/>
      </c>
      <c r="Q36" s="52"/>
      <c r="R36" s="52"/>
      <c r="S36" s="55"/>
    </row>
    <row r="37" spans="2:19" x14ac:dyDescent="0.25">
      <c r="B37" s="158" t="s">
        <v>33</v>
      </c>
      <c r="C37" s="365"/>
      <c r="D37" s="366"/>
      <c r="E37" s="365"/>
      <c r="F37" s="367"/>
      <c r="G37" s="368"/>
      <c r="H37" s="369"/>
      <c r="I37" s="370">
        <f>SUM(I23:I36)</f>
        <v>1639.7</v>
      </c>
      <c r="J37" s="367"/>
      <c r="K37" s="368"/>
      <c r="L37" s="369"/>
      <c r="M37" s="370">
        <f>SUM(M23:M36)</f>
        <v>1723.77</v>
      </c>
      <c r="N37" s="367"/>
      <c r="O37" s="371">
        <f t="shared" si="2"/>
        <v>84.069999999999936</v>
      </c>
      <c r="P37" s="372">
        <f t="shared" si="3"/>
        <v>5.1271574068427112E-2</v>
      </c>
    </row>
    <row r="38" spans="2:19" x14ac:dyDescent="0.25">
      <c r="B38" s="57" t="s">
        <v>34</v>
      </c>
      <c r="C38" s="25"/>
      <c r="D38" s="234" t="s">
        <v>31</v>
      </c>
      <c r="E38" s="25"/>
      <c r="F38" s="25"/>
      <c r="G38" s="241">
        <v>9.6699999999999994E-2</v>
      </c>
      <c r="H38" s="253">
        <f>$G$19*(1+G74)-$G$19</f>
        <v>2330.5</v>
      </c>
      <c r="I38" s="243">
        <f>H38*G38</f>
        <v>225.35934999999998</v>
      </c>
      <c r="J38" s="25"/>
      <c r="K38" s="241">
        <v>9.6699999999999994E-2</v>
      </c>
      <c r="L38" s="253">
        <f>$G$19*(1+K74)-$G$19</f>
        <v>2330.5</v>
      </c>
      <c r="M38" s="243">
        <f>L38*K38</f>
        <v>225.35934999999998</v>
      </c>
      <c r="N38" s="25"/>
      <c r="O38" s="238">
        <f t="shared" si="2"/>
        <v>0</v>
      </c>
      <c r="P38" s="239">
        <f t="shared" si="3"/>
        <v>0</v>
      </c>
    </row>
    <row r="39" spans="2:19" s="18" customFormat="1" x14ac:dyDescent="0.25">
      <c r="B39" s="62" t="s">
        <v>35</v>
      </c>
      <c r="C39" s="47"/>
      <c r="D39" s="48" t="s">
        <v>78</v>
      </c>
      <c r="E39" s="47"/>
      <c r="F39" s="19"/>
      <c r="G39" s="74">
        <v>0</v>
      </c>
      <c r="H39" s="61">
        <f t="shared" ref="H39:H44" si="10">$G$18</f>
        <v>200</v>
      </c>
      <c r="I39" s="243">
        <f t="shared" ref="I39:I46" si="11">H39*G39</f>
        <v>0</v>
      </c>
      <c r="J39" s="52"/>
      <c r="K39" s="397">
        <v>0.89959999999999996</v>
      </c>
      <c r="L39" s="61">
        <f t="shared" ref="L39:L44" si="12">$G$18</f>
        <v>200</v>
      </c>
      <c r="M39" s="59">
        <f>L39*K39</f>
        <v>179.92</v>
      </c>
      <c r="N39" s="52"/>
      <c r="O39" s="53">
        <f t="shared" si="2"/>
        <v>179.92</v>
      </c>
      <c r="P39" s="239" t="str">
        <f t="shared" si="3"/>
        <v/>
      </c>
      <c r="Q39" s="52"/>
      <c r="R39" s="52"/>
      <c r="S39" s="55"/>
    </row>
    <row r="40" spans="2:19" s="18" customFormat="1" x14ac:dyDescent="0.25">
      <c r="B40" s="62" t="s">
        <v>36</v>
      </c>
      <c r="C40" s="47"/>
      <c r="D40" s="48" t="s">
        <v>78</v>
      </c>
      <c r="E40" s="47"/>
      <c r="F40" s="19"/>
      <c r="G40" s="74"/>
      <c r="H40" s="61">
        <f t="shared" si="10"/>
        <v>200</v>
      </c>
      <c r="I40" s="243">
        <f t="shared" si="11"/>
        <v>0</v>
      </c>
      <c r="J40" s="52"/>
      <c r="K40" s="397"/>
      <c r="L40" s="61">
        <f t="shared" si="12"/>
        <v>200</v>
      </c>
      <c r="M40" s="59">
        <f t="shared" ref="M40" si="13">L40*K40</f>
        <v>0</v>
      </c>
      <c r="N40" s="52"/>
      <c r="O40" s="53">
        <f t="shared" si="2"/>
        <v>0</v>
      </c>
      <c r="P40" s="239" t="str">
        <f t="shared" si="3"/>
        <v/>
      </c>
      <c r="Q40" s="52"/>
      <c r="R40" s="52"/>
      <c r="S40" s="55"/>
    </row>
    <row r="41" spans="2:19" s="18" customFormat="1" ht="30" x14ac:dyDescent="0.25">
      <c r="B41" s="62" t="s">
        <v>80</v>
      </c>
      <c r="C41" s="47"/>
      <c r="D41" s="48" t="s">
        <v>78</v>
      </c>
      <c r="E41" s="47"/>
      <c r="F41" s="19"/>
      <c r="G41" s="74">
        <v>0</v>
      </c>
      <c r="H41" s="61">
        <f t="shared" si="10"/>
        <v>200</v>
      </c>
      <c r="I41" s="243">
        <f t="shared" si="11"/>
        <v>0</v>
      </c>
      <c r="J41" s="52"/>
      <c r="K41" s="397">
        <v>0.3679</v>
      </c>
      <c r="L41" s="61">
        <f t="shared" si="12"/>
        <v>200</v>
      </c>
      <c r="M41" s="59">
        <f>L41*K41</f>
        <v>73.58</v>
      </c>
      <c r="N41" s="52"/>
      <c r="O41" s="53">
        <f t="shared" si="2"/>
        <v>73.58</v>
      </c>
      <c r="P41" s="239" t="str">
        <f t="shared" si="3"/>
        <v/>
      </c>
      <c r="Q41" s="52"/>
      <c r="R41" s="52"/>
      <c r="S41" s="55"/>
    </row>
    <row r="42" spans="2:19" s="18" customFormat="1" ht="30" x14ac:dyDescent="0.25">
      <c r="B42" s="62" t="s">
        <v>81</v>
      </c>
      <c r="C42" s="47"/>
      <c r="D42" s="48" t="s">
        <v>78</v>
      </c>
      <c r="E42" s="47"/>
      <c r="F42" s="19"/>
      <c r="G42" s="74"/>
      <c r="H42" s="61">
        <f t="shared" si="10"/>
        <v>200</v>
      </c>
      <c r="I42" s="243">
        <f t="shared" si="11"/>
        <v>0</v>
      </c>
      <c r="J42" s="52"/>
      <c r="K42" s="397"/>
      <c r="L42" s="61">
        <f t="shared" si="12"/>
        <v>200</v>
      </c>
      <c r="M42" s="59">
        <f>L42*K42</f>
        <v>0</v>
      </c>
      <c r="N42" s="52"/>
      <c r="O42" s="53">
        <f t="shared" si="2"/>
        <v>0</v>
      </c>
      <c r="P42" s="239" t="str">
        <f t="shared" si="3"/>
        <v/>
      </c>
      <c r="Q42" s="52"/>
      <c r="R42" s="52"/>
      <c r="S42" s="55"/>
    </row>
    <row r="43" spans="2:19" s="18" customFormat="1" ht="13.5" customHeight="1" x14ac:dyDescent="0.25">
      <c r="B43" s="62" t="s">
        <v>37</v>
      </c>
      <c r="C43" s="47"/>
      <c r="D43" s="48" t="s">
        <v>78</v>
      </c>
      <c r="E43" s="47"/>
      <c r="F43" s="19"/>
      <c r="G43" s="74">
        <v>0</v>
      </c>
      <c r="H43" s="61">
        <f t="shared" si="10"/>
        <v>200</v>
      </c>
      <c r="I43" s="243">
        <f t="shared" si="11"/>
        <v>0</v>
      </c>
      <c r="J43" s="52"/>
      <c r="K43" s="397">
        <v>-5.7799999999999997E-2</v>
      </c>
      <c r="L43" s="61">
        <f t="shared" si="12"/>
        <v>200</v>
      </c>
      <c r="M43" s="59">
        <f>L43*K43</f>
        <v>-11.559999999999999</v>
      </c>
      <c r="N43" s="52"/>
      <c r="O43" s="53">
        <f t="shared" si="2"/>
        <v>-11.559999999999999</v>
      </c>
      <c r="P43" s="239" t="str">
        <f t="shared" si="3"/>
        <v/>
      </c>
      <c r="Q43" s="52"/>
      <c r="R43" s="52"/>
      <c r="S43" s="55"/>
    </row>
    <row r="44" spans="2:19" s="18" customFormat="1" ht="15.75" customHeight="1" x14ac:dyDescent="0.25">
      <c r="B44" s="62" t="s">
        <v>38</v>
      </c>
      <c r="C44" s="47"/>
      <c r="D44" s="48" t="s">
        <v>78</v>
      </c>
      <c r="E44" s="47"/>
      <c r="F44" s="19"/>
      <c r="G44" s="74"/>
      <c r="H44" s="61">
        <f t="shared" si="10"/>
        <v>200</v>
      </c>
      <c r="I44" s="243">
        <f t="shared" si="11"/>
        <v>0</v>
      </c>
      <c r="J44" s="52"/>
      <c r="K44" s="397"/>
      <c r="L44" s="61">
        <f t="shared" si="12"/>
        <v>200</v>
      </c>
      <c r="M44" s="59">
        <f t="shared" ref="M44:M46" si="14">L44*K44</f>
        <v>0</v>
      </c>
      <c r="N44" s="52"/>
      <c r="O44" s="53">
        <f t="shared" si="2"/>
        <v>0</v>
      </c>
      <c r="P44" s="239" t="str">
        <f t="shared" si="3"/>
        <v/>
      </c>
      <c r="Q44" s="52"/>
      <c r="R44" s="52"/>
      <c r="S44" s="55"/>
    </row>
    <row r="45" spans="2:19" s="18" customFormat="1" ht="30" x14ac:dyDescent="0.25">
      <c r="B45" s="62" t="s">
        <v>39</v>
      </c>
      <c r="C45" s="47"/>
      <c r="D45" s="48" t="s">
        <v>31</v>
      </c>
      <c r="E45" s="47"/>
      <c r="F45" s="19"/>
      <c r="G45" s="74">
        <v>0</v>
      </c>
      <c r="H45" s="61">
        <f>+$G$19</f>
        <v>79000</v>
      </c>
      <c r="I45" s="243">
        <f t="shared" si="11"/>
        <v>0</v>
      </c>
      <c r="J45" s="52"/>
      <c r="K45" s="74">
        <v>-2.5100000000000001E-3</v>
      </c>
      <c r="L45" s="61">
        <f>+$G$19</f>
        <v>79000</v>
      </c>
      <c r="M45" s="59">
        <f t="shared" si="14"/>
        <v>-198.29</v>
      </c>
      <c r="N45" s="52"/>
      <c r="O45" s="53">
        <f t="shared" si="2"/>
        <v>-198.29</v>
      </c>
      <c r="P45" s="239" t="str">
        <f t="shared" si="3"/>
        <v/>
      </c>
      <c r="Q45" s="52"/>
      <c r="R45" s="52"/>
      <c r="S45" s="55"/>
    </row>
    <row r="46" spans="2:19" s="18" customFormat="1" ht="30" x14ac:dyDescent="0.25">
      <c r="B46" s="62" t="s">
        <v>40</v>
      </c>
      <c r="C46" s="47"/>
      <c r="D46" s="48" t="s">
        <v>31</v>
      </c>
      <c r="E46" s="47"/>
      <c r="F46" s="19"/>
      <c r="G46" s="74"/>
      <c r="H46" s="61">
        <f>+$G$19</f>
        <v>79000</v>
      </c>
      <c r="I46" s="243">
        <f t="shared" si="11"/>
        <v>0</v>
      </c>
      <c r="J46" s="52"/>
      <c r="K46" s="74"/>
      <c r="L46" s="61">
        <f>+$G$19</f>
        <v>79000</v>
      </c>
      <c r="M46" s="59">
        <f t="shared" si="14"/>
        <v>0</v>
      </c>
      <c r="N46" s="52"/>
      <c r="O46" s="53">
        <f t="shared" si="2"/>
        <v>0</v>
      </c>
      <c r="P46" s="239" t="str">
        <f t="shared" si="3"/>
        <v/>
      </c>
      <c r="Q46" s="52"/>
      <c r="R46" s="52"/>
      <c r="S46" s="55"/>
    </row>
    <row r="47" spans="2:19" x14ac:dyDescent="0.25">
      <c r="B47" s="374" t="s">
        <v>42</v>
      </c>
      <c r="C47" s="375"/>
      <c r="D47" s="376"/>
      <c r="E47" s="375"/>
      <c r="F47" s="367"/>
      <c r="G47" s="377"/>
      <c r="H47" s="378"/>
      <c r="I47" s="379">
        <f>SUM(I38:I46)+I37</f>
        <v>1865.05935</v>
      </c>
      <c r="J47" s="367"/>
      <c r="K47" s="377"/>
      <c r="L47" s="378"/>
      <c r="M47" s="379">
        <f>SUM(M38:M46)+M37</f>
        <v>1992.7793499999998</v>
      </c>
      <c r="N47" s="367"/>
      <c r="O47" s="371">
        <f t="shared" si="2"/>
        <v>127.7199999999998</v>
      </c>
      <c r="P47" s="372">
        <f t="shared" si="3"/>
        <v>6.8480394471092734E-2</v>
      </c>
    </row>
    <row r="48" spans="2:19" x14ac:dyDescent="0.25">
      <c r="B48" s="261" t="s">
        <v>43</v>
      </c>
      <c r="C48" s="25"/>
      <c r="D48" s="234" t="s">
        <v>82</v>
      </c>
      <c r="E48" s="25"/>
      <c r="F48" s="25"/>
      <c r="G48" s="90">
        <v>3.4291</v>
      </c>
      <c r="H48" s="262">
        <f>+$G$17</f>
        <v>180</v>
      </c>
      <c r="I48" s="243">
        <f>H48*G48</f>
        <v>617.23800000000006</v>
      </c>
      <c r="J48" s="25"/>
      <c r="K48" s="90">
        <v>3.8111999999999999</v>
      </c>
      <c r="L48" s="262">
        <f>+$G$17</f>
        <v>180</v>
      </c>
      <c r="M48" s="243">
        <f>L48*K48</f>
        <v>686.01599999999996</v>
      </c>
      <c r="N48" s="25"/>
      <c r="O48" s="238">
        <f t="shared" si="2"/>
        <v>68.777999999999906</v>
      </c>
      <c r="P48" s="239">
        <f t="shared" si="3"/>
        <v>0.11142865474905936</v>
      </c>
    </row>
    <row r="49" spans="2:19" x14ac:dyDescent="0.25">
      <c r="B49" s="263" t="s">
        <v>44</v>
      </c>
      <c r="C49" s="25"/>
      <c r="D49" s="234" t="s">
        <v>82</v>
      </c>
      <c r="E49" s="25"/>
      <c r="F49" s="25"/>
      <c r="G49" s="90">
        <v>2.2403</v>
      </c>
      <c r="H49" s="262">
        <f>+$G$17</f>
        <v>180</v>
      </c>
      <c r="I49" s="243">
        <f>H49*G49</f>
        <v>403.25400000000002</v>
      </c>
      <c r="J49" s="25"/>
      <c r="K49" s="90">
        <v>2.3700999999999999</v>
      </c>
      <c r="L49" s="262">
        <f>+$G$17</f>
        <v>180</v>
      </c>
      <c r="M49" s="243">
        <f>L49*K49</f>
        <v>426.61799999999999</v>
      </c>
      <c r="N49" s="25"/>
      <c r="O49" s="238">
        <f t="shared" si="2"/>
        <v>23.363999999999976</v>
      </c>
      <c r="P49" s="239">
        <f t="shared" si="3"/>
        <v>5.7938668928268475E-2</v>
      </c>
    </row>
    <row r="50" spans="2:19" x14ac:dyDescent="0.25">
      <c r="B50" s="374" t="s">
        <v>45</v>
      </c>
      <c r="C50" s="365"/>
      <c r="D50" s="380"/>
      <c r="E50" s="365"/>
      <c r="F50" s="381"/>
      <c r="G50" s="382"/>
      <c r="H50" s="398"/>
      <c r="I50" s="379">
        <f>SUM(I47:I49)</f>
        <v>2885.5513499999997</v>
      </c>
      <c r="J50" s="381"/>
      <c r="K50" s="382"/>
      <c r="L50" s="398"/>
      <c r="M50" s="379">
        <f>SUM(M47:M49)</f>
        <v>3105.4133499999998</v>
      </c>
      <c r="N50" s="381"/>
      <c r="O50" s="371">
        <f t="shared" si="2"/>
        <v>219.86200000000008</v>
      </c>
      <c r="P50" s="372">
        <f t="shared" si="3"/>
        <v>7.6194104118091716E-2</v>
      </c>
    </row>
    <row r="51" spans="2:19" x14ac:dyDescent="0.25">
      <c r="B51" s="232" t="s">
        <v>68</v>
      </c>
      <c r="C51" s="233"/>
      <c r="D51" s="234" t="s">
        <v>31</v>
      </c>
      <c r="E51" s="233"/>
      <c r="F51" s="25"/>
      <c r="G51" s="268">
        <v>3.0000000000000001E-3</v>
      </c>
      <c r="H51" s="399">
        <f>+$G$19*(1+G74)</f>
        <v>81330.5</v>
      </c>
      <c r="I51" s="237">
        <f t="shared" ref="I51:I61" si="15">H51*G51</f>
        <v>243.9915</v>
      </c>
      <c r="J51" s="25"/>
      <c r="K51" s="268">
        <v>3.0000000000000001E-3</v>
      </c>
      <c r="L51" s="319">
        <f>+$G$19*(1+K74)</f>
        <v>81330.5</v>
      </c>
      <c r="M51" s="237">
        <f t="shared" ref="M51:M61" si="16">L51*K51</f>
        <v>243.9915</v>
      </c>
      <c r="N51" s="25"/>
      <c r="O51" s="238">
        <f t="shared" si="2"/>
        <v>0</v>
      </c>
      <c r="P51" s="239">
        <f t="shared" si="3"/>
        <v>0</v>
      </c>
    </row>
    <row r="52" spans="2:19" x14ac:dyDescent="0.25">
      <c r="B52" s="232" t="s">
        <v>69</v>
      </c>
      <c r="C52" s="233"/>
      <c r="D52" s="234" t="s">
        <v>31</v>
      </c>
      <c r="E52" s="233"/>
      <c r="F52" s="25"/>
      <c r="G52" s="268">
        <v>5.0000000000000001E-4</v>
      </c>
      <c r="H52" s="399">
        <f>+H51</f>
        <v>81330.5</v>
      </c>
      <c r="I52" s="237">
        <f t="shared" si="15"/>
        <v>40.66525</v>
      </c>
      <c r="J52" s="25"/>
      <c r="K52" s="268">
        <v>5.0000000000000001E-4</v>
      </c>
      <c r="L52" s="319">
        <f>+L51</f>
        <v>81330.5</v>
      </c>
      <c r="M52" s="237">
        <f t="shared" si="16"/>
        <v>40.66525</v>
      </c>
      <c r="N52" s="25"/>
      <c r="O52" s="238">
        <f t="shared" si="2"/>
        <v>0</v>
      </c>
      <c r="P52" s="239">
        <f t="shared" si="3"/>
        <v>0</v>
      </c>
    </row>
    <row r="53" spans="2:19" x14ac:dyDescent="0.25">
      <c r="B53" s="233" t="s">
        <v>48</v>
      </c>
      <c r="C53" s="233"/>
      <c r="D53" s="234" t="s">
        <v>31</v>
      </c>
      <c r="E53" s="233"/>
      <c r="F53" s="25"/>
      <c r="G53" s="268">
        <v>4.0000000000000002E-4</v>
      </c>
      <c r="H53" s="399">
        <f>+H51</f>
        <v>81330.5</v>
      </c>
      <c r="I53" s="237">
        <f t="shared" si="15"/>
        <v>32.532200000000003</v>
      </c>
      <c r="J53" s="25"/>
      <c r="K53" s="268">
        <v>4.0000000000000002E-4</v>
      </c>
      <c r="L53" s="319">
        <f>+L51</f>
        <v>81330.5</v>
      </c>
      <c r="M53" s="237">
        <f t="shared" si="16"/>
        <v>32.532200000000003</v>
      </c>
      <c r="N53" s="25"/>
      <c r="O53" s="238">
        <f t="shared" si="2"/>
        <v>0</v>
      </c>
      <c r="P53" s="239">
        <f t="shared" si="3"/>
        <v>0</v>
      </c>
    </row>
    <row r="54" spans="2:19" x14ac:dyDescent="0.25">
      <c r="B54" s="233" t="s">
        <v>70</v>
      </c>
      <c r="C54" s="233"/>
      <c r="D54" s="234" t="s">
        <v>19</v>
      </c>
      <c r="E54" s="233"/>
      <c r="F54" s="25"/>
      <c r="G54" s="235">
        <v>0.25</v>
      </c>
      <c r="H54" s="240">
        <v>1</v>
      </c>
      <c r="I54" s="243">
        <f t="shared" si="15"/>
        <v>0.25</v>
      </c>
      <c r="J54" s="25"/>
      <c r="K54" s="235">
        <v>0.25</v>
      </c>
      <c r="L54" s="240">
        <v>1</v>
      </c>
      <c r="M54" s="243">
        <f t="shared" si="16"/>
        <v>0.25</v>
      </c>
      <c r="N54" s="25"/>
      <c r="O54" s="238">
        <f t="shared" si="2"/>
        <v>0</v>
      </c>
      <c r="P54" s="239">
        <f t="shared" si="3"/>
        <v>0</v>
      </c>
    </row>
    <row r="55" spans="2:19" s="18" customFormat="1" x14ac:dyDescent="0.25">
      <c r="B55" s="47" t="s">
        <v>50</v>
      </c>
      <c r="C55" s="47"/>
      <c r="D55" s="48" t="s">
        <v>31</v>
      </c>
      <c r="E55" s="47"/>
      <c r="F55" s="19"/>
      <c r="G55" s="268">
        <v>7.3999999999999996E-2</v>
      </c>
      <c r="H55" s="75">
        <f>$D$77*$G$19</f>
        <v>50560</v>
      </c>
      <c r="I55" s="59">
        <f t="shared" si="15"/>
        <v>3741.4399999999996</v>
      </c>
      <c r="J55" s="52"/>
      <c r="K55" s="90">
        <v>7.3999999999999996E-2</v>
      </c>
      <c r="L55" s="75">
        <f>$D$77*$G$19</f>
        <v>50560</v>
      </c>
      <c r="M55" s="59">
        <f t="shared" si="16"/>
        <v>3741.4399999999996</v>
      </c>
      <c r="N55" s="52"/>
      <c r="O55" s="53">
        <f t="shared" si="2"/>
        <v>0</v>
      </c>
      <c r="P55" s="54">
        <f t="shared" si="3"/>
        <v>0</v>
      </c>
      <c r="Q55" s="52"/>
      <c r="R55" s="52"/>
      <c r="S55" s="55"/>
    </row>
    <row r="56" spans="2:19" s="18" customFormat="1" x14ac:dyDescent="0.25">
      <c r="B56" s="47" t="s">
        <v>51</v>
      </c>
      <c r="C56" s="47"/>
      <c r="D56" s="48" t="s">
        <v>31</v>
      </c>
      <c r="E56" s="47"/>
      <c r="F56" s="19"/>
      <c r="G56" s="268">
        <v>0.10199999999999999</v>
      </c>
      <c r="H56" s="75">
        <f>$D$78*$G$19</f>
        <v>14220</v>
      </c>
      <c r="I56" s="59">
        <f t="shared" si="15"/>
        <v>1450.4399999999998</v>
      </c>
      <c r="J56" s="52"/>
      <c r="K56" s="90">
        <v>0.10199999999999999</v>
      </c>
      <c r="L56" s="75">
        <f>$D$78*$G$19</f>
        <v>14220</v>
      </c>
      <c r="M56" s="59">
        <f t="shared" si="16"/>
        <v>1450.4399999999998</v>
      </c>
      <c r="N56" s="52"/>
      <c r="O56" s="53">
        <f t="shared" si="2"/>
        <v>0</v>
      </c>
      <c r="P56" s="54">
        <f t="shared" si="3"/>
        <v>0</v>
      </c>
      <c r="Q56" s="52"/>
      <c r="R56" s="52"/>
      <c r="S56" s="55"/>
    </row>
    <row r="57" spans="2:19" s="18" customFormat="1" x14ac:dyDescent="0.25">
      <c r="B57" s="47" t="s">
        <v>52</v>
      </c>
      <c r="C57" s="47"/>
      <c r="D57" s="48" t="s">
        <v>31</v>
      </c>
      <c r="E57" s="47"/>
      <c r="F57" s="19"/>
      <c r="G57" s="268">
        <v>0.151</v>
      </c>
      <c r="H57" s="75">
        <f>$D$79*$G$19</f>
        <v>14220</v>
      </c>
      <c r="I57" s="59">
        <f t="shared" si="15"/>
        <v>2147.2199999999998</v>
      </c>
      <c r="J57" s="52"/>
      <c r="K57" s="90">
        <v>0.151</v>
      </c>
      <c r="L57" s="75">
        <f>$D$79*$G$19</f>
        <v>14220</v>
      </c>
      <c r="M57" s="59">
        <f t="shared" si="16"/>
        <v>2147.2199999999998</v>
      </c>
      <c r="N57" s="52"/>
      <c r="O57" s="53">
        <f t="shared" si="2"/>
        <v>0</v>
      </c>
      <c r="P57" s="54">
        <f t="shared" si="3"/>
        <v>0</v>
      </c>
      <c r="Q57" s="52"/>
      <c r="R57" s="52"/>
      <c r="S57" s="55"/>
    </row>
    <row r="58" spans="2:19" s="18" customFormat="1" x14ac:dyDescent="0.25">
      <c r="B58" s="47" t="s">
        <v>53</v>
      </c>
      <c r="C58" s="47"/>
      <c r="D58" s="48" t="s">
        <v>31</v>
      </c>
      <c r="E58" s="47"/>
      <c r="F58" s="19"/>
      <c r="G58" s="268">
        <v>8.6999999999999994E-2</v>
      </c>
      <c r="H58" s="75">
        <f>IF(AND($N$1=1, $G$19&gt;=750), 750, IF(AND($N$1=1, AND($G$19&lt;750, $G$19&gt;=0)), $G$19, IF(AND($N$1=2, $G$19&gt;=750), 750, IF(AND($N$1=2, AND($G$19&lt;750, $G$19&gt;=0)), $G$19))))</f>
        <v>750</v>
      </c>
      <c r="I58" s="59">
        <f t="shared" si="15"/>
        <v>65.25</v>
      </c>
      <c r="J58" s="52"/>
      <c r="K58" s="90">
        <v>8.6999999999999994E-2</v>
      </c>
      <c r="L58" s="75">
        <f>IF(AND($N$1=1, $G$19&gt;=750), 750, IF(AND($N$1=1, AND($G$19&lt;750, $G$19&gt;=0)), $G$19, IF(AND($N$1=2, $G$19&gt;=750), 750, IF(AND($N$1=2, AND($G$19&lt;750, $G$19&gt;=0)), $G$19))))</f>
        <v>750</v>
      </c>
      <c r="M58" s="59">
        <f t="shared" si="16"/>
        <v>65.25</v>
      </c>
      <c r="N58" s="52"/>
      <c r="O58" s="53">
        <f t="shared" si="2"/>
        <v>0</v>
      </c>
      <c r="P58" s="54">
        <f t="shared" si="3"/>
        <v>0</v>
      </c>
      <c r="Q58" s="52"/>
      <c r="R58" s="52"/>
      <c r="S58" s="55"/>
    </row>
    <row r="59" spans="2:19" s="18" customFormat="1" x14ac:dyDescent="0.25">
      <c r="B59" s="47" t="s">
        <v>54</v>
      </c>
      <c r="C59" s="47"/>
      <c r="D59" s="48" t="s">
        <v>31</v>
      </c>
      <c r="E59" s="47"/>
      <c r="F59" s="19"/>
      <c r="G59" s="268">
        <v>0.10299999999999999</v>
      </c>
      <c r="H59" s="75">
        <f>IF(AND($N$1=1, $G$19&gt;=750), $G$19-750, IF(AND($N$1=1, AND($G$19&lt;750, $G$19&gt;=0)), 0, IF(AND($N$1=2, $G$19&gt;=750), $G$19-750, IF(AND($N$1=2, AND($G$19&lt;750, $G$19&gt;=0)), 0))))</f>
        <v>78250</v>
      </c>
      <c r="I59" s="59">
        <f t="shared" si="15"/>
        <v>8059.75</v>
      </c>
      <c r="J59" s="52"/>
      <c r="K59" s="90">
        <v>0.10299999999999999</v>
      </c>
      <c r="L59" s="75">
        <f>IF(AND($N$1=1, $G$19&gt;=750), $G$19-750, IF(AND($N$1=1, AND($G$19&lt;750, $G$19&gt;=0)), 0, IF(AND($N$1=2, $G$19&gt;=750), $G$19-750, IF(AND($N$1=2, AND($G$19&lt;750, $G$19&gt;=0)), 0))))</f>
        <v>78250</v>
      </c>
      <c r="M59" s="59">
        <f t="shared" si="16"/>
        <v>8059.75</v>
      </c>
      <c r="N59" s="52"/>
      <c r="O59" s="53">
        <f t="shared" si="2"/>
        <v>0</v>
      </c>
      <c r="P59" s="54">
        <f t="shared" si="3"/>
        <v>0</v>
      </c>
      <c r="Q59" s="52"/>
      <c r="R59" s="52"/>
      <c r="S59" s="55"/>
    </row>
    <row r="60" spans="2:19" s="18" customFormat="1" x14ac:dyDescent="0.25">
      <c r="B60" s="47" t="s">
        <v>55</v>
      </c>
      <c r="C60" s="47"/>
      <c r="D60" s="48" t="s">
        <v>31</v>
      </c>
      <c r="E60" s="47"/>
      <c r="F60" s="19"/>
      <c r="G60" s="268">
        <v>9.6699999999999994E-2</v>
      </c>
      <c r="H60" s="75">
        <v>0</v>
      </c>
      <c r="I60" s="59">
        <f t="shared" si="15"/>
        <v>0</v>
      </c>
      <c r="J60" s="52"/>
      <c r="K60" s="90">
        <v>9.6699999999999994E-2</v>
      </c>
      <c r="L60" s="75">
        <f>H60</f>
        <v>0</v>
      </c>
      <c r="M60" s="59">
        <f t="shared" si="16"/>
        <v>0</v>
      </c>
      <c r="N60" s="52"/>
      <c r="O60" s="53">
        <f t="shared" si="2"/>
        <v>0</v>
      </c>
      <c r="P60" s="54" t="str">
        <f t="shared" si="3"/>
        <v/>
      </c>
      <c r="Q60" s="52"/>
      <c r="R60" s="52"/>
      <c r="S60" s="55"/>
    </row>
    <row r="61" spans="2:19" s="18" customFormat="1" ht="15.75" thickBot="1" x14ac:dyDescent="0.3">
      <c r="B61" s="47" t="s">
        <v>56</v>
      </c>
      <c r="C61" s="47"/>
      <c r="D61" s="48" t="s">
        <v>31</v>
      </c>
      <c r="E61" s="47"/>
      <c r="F61" s="19"/>
      <c r="G61" s="268">
        <v>9.6699999999999994E-2</v>
      </c>
      <c r="H61" s="75">
        <f>+$G$19</f>
        <v>79000</v>
      </c>
      <c r="I61" s="59">
        <f t="shared" si="15"/>
        <v>7639.2999999999993</v>
      </c>
      <c r="J61" s="52"/>
      <c r="K61" s="90">
        <v>9.6699999999999994E-2</v>
      </c>
      <c r="L61" s="75">
        <f>+$G$19</f>
        <v>79000</v>
      </c>
      <c r="M61" s="59">
        <f t="shared" si="16"/>
        <v>7639.2999999999993</v>
      </c>
      <c r="N61" s="52"/>
      <c r="O61" s="53">
        <f t="shared" si="2"/>
        <v>0</v>
      </c>
      <c r="P61" s="54">
        <f t="shared" si="3"/>
        <v>0</v>
      </c>
      <c r="Q61" s="52"/>
      <c r="R61" s="52"/>
      <c r="S61" s="55"/>
    </row>
    <row r="62" spans="2:19" ht="15.75" thickBot="1" x14ac:dyDescent="0.3">
      <c r="B62" s="270"/>
      <c r="C62" s="271"/>
      <c r="D62" s="272"/>
      <c r="E62" s="271"/>
      <c r="F62" s="273"/>
      <c r="G62" s="274"/>
      <c r="H62" s="275"/>
      <c r="I62" s="276"/>
      <c r="J62" s="273"/>
      <c r="K62" s="274"/>
      <c r="L62" s="275"/>
      <c r="M62" s="276"/>
      <c r="N62" s="273"/>
      <c r="O62" s="277"/>
      <c r="P62" s="278"/>
    </row>
    <row r="63" spans="2:19" s="308" customFormat="1" x14ac:dyDescent="0.25">
      <c r="B63" s="279" t="s">
        <v>83</v>
      </c>
      <c r="C63" s="279"/>
      <c r="D63" s="400"/>
      <c r="E63" s="279"/>
      <c r="F63" s="281"/>
      <c r="G63" s="282"/>
      <c r="H63" s="282"/>
      <c r="I63" s="283">
        <f>SUM(I50:I54,I61)</f>
        <v>10842.290299999999</v>
      </c>
      <c r="J63" s="284"/>
      <c r="K63" s="282"/>
      <c r="L63" s="282"/>
      <c r="M63" s="283">
        <f>SUM(M50:M54,M61)</f>
        <v>11062.1523</v>
      </c>
      <c r="N63" s="284"/>
      <c r="O63" s="285">
        <f>M63-I63</f>
        <v>219.86200000000099</v>
      </c>
      <c r="P63" s="286">
        <f>IF(OR(I63=0,M63=0),"",(O63/I63))</f>
        <v>2.0278187902790339E-2</v>
      </c>
    </row>
    <row r="64" spans="2:19" s="308" customFormat="1" x14ac:dyDescent="0.25">
      <c r="B64" s="279" t="s">
        <v>58</v>
      </c>
      <c r="C64" s="279"/>
      <c r="D64" s="400"/>
      <c r="E64" s="279"/>
      <c r="F64" s="281"/>
      <c r="G64" s="287">
        <v>-0.11700000000000001</v>
      </c>
      <c r="H64" s="401"/>
      <c r="I64" s="285"/>
      <c r="J64" s="284"/>
      <c r="K64" s="287">
        <v>-0.11700000000000001</v>
      </c>
      <c r="L64" s="401"/>
      <c r="M64" s="285"/>
      <c r="N64" s="284"/>
      <c r="O64" s="285">
        <f>M64-I64</f>
        <v>0</v>
      </c>
      <c r="P64" s="286" t="str">
        <f>IF(OR(I64=0,M64=0),"",(O64/I64))</f>
        <v/>
      </c>
    </row>
    <row r="65" spans="1:22" s="308" customFormat="1" x14ac:dyDescent="0.25">
      <c r="B65" s="279" t="s">
        <v>59</v>
      </c>
      <c r="C65" s="279"/>
      <c r="D65" s="400"/>
      <c r="E65" s="279"/>
      <c r="F65" s="281"/>
      <c r="G65" s="402">
        <v>0.13</v>
      </c>
      <c r="H65" s="281"/>
      <c r="I65" s="285">
        <f>I63*G65</f>
        <v>1409.4977389999999</v>
      </c>
      <c r="J65" s="284"/>
      <c r="K65" s="402">
        <v>0.13</v>
      </c>
      <c r="L65" s="281"/>
      <c r="M65" s="285">
        <f>M63*K65</f>
        <v>1438.0797990000001</v>
      </c>
      <c r="N65" s="284"/>
      <c r="O65" s="285">
        <f>M65-I65</f>
        <v>28.582060000000183</v>
      </c>
      <c r="P65" s="286">
        <f>IF(OR(I65=0,M65=0),"",(O65/I65))</f>
        <v>2.0278187902790373E-2</v>
      </c>
    </row>
    <row r="66" spans="1:22" ht="15.75" thickBot="1" x14ac:dyDescent="0.3">
      <c r="B66" s="465" t="s">
        <v>84</v>
      </c>
      <c r="C66" s="465"/>
      <c r="D66" s="465"/>
      <c r="E66" s="291"/>
      <c r="F66" s="292"/>
      <c r="G66" s="292"/>
      <c r="H66" s="292"/>
      <c r="I66" s="293">
        <f>SUM(I63:I65)</f>
        <v>12251.788038999999</v>
      </c>
      <c r="J66" s="294"/>
      <c r="K66" s="292"/>
      <c r="L66" s="292"/>
      <c r="M66" s="293">
        <f>SUM(M63:M65)</f>
        <v>12500.232099000001</v>
      </c>
      <c r="N66" s="294"/>
      <c r="O66" s="329">
        <f>M66-I66</f>
        <v>248.44406000000163</v>
      </c>
      <c r="P66" s="330">
        <f>IF(OR(I66=0,M66=0),"",(O66/I66))</f>
        <v>2.0278187902790377E-2</v>
      </c>
    </row>
    <row r="67" spans="1:22" ht="15.75" thickBot="1" x14ac:dyDescent="0.3">
      <c r="A67" s="297"/>
      <c r="B67" s="331"/>
      <c r="C67" s="332"/>
      <c r="D67" s="333"/>
      <c r="E67" s="332"/>
      <c r="F67" s="334"/>
      <c r="G67" s="274"/>
      <c r="H67" s="335"/>
      <c r="I67" s="336"/>
      <c r="J67" s="334"/>
      <c r="K67" s="274"/>
      <c r="L67" s="335"/>
      <c r="M67" s="336"/>
      <c r="N67" s="334"/>
      <c r="O67" s="337"/>
      <c r="P67" s="278"/>
    </row>
    <row r="68" spans="1:22" x14ac:dyDescent="0.25">
      <c r="A68" s="297"/>
      <c r="B68" s="339" t="s">
        <v>71</v>
      </c>
      <c r="C68" s="339"/>
      <c r="D68" s="340"/>
      <c r="E68" s="339"/>
      <c r="F68" s="345"/>
      <c r="G68" s="347"/>
      <c r="H68" s="347"/>
      <c r="I68" s="385">
        <f>SUM(I58:I59,I50,I51:I54)</f>
        <v>11327.990299999999</v>
      </c>
      <c r="J68" s="349"/>
      <c r="K68" s="347"/>
      <c r="L68" s="347"/>
      <c r="M68" s="385">
        <f>SUM(M58:M59,M50,M51:M54)</f>
        <v>11547.852299999999</v>
      </c>
      <c r="N68" s="349"/>
      <c r="O68" s="238">
        <f>M68-I68</f>
        <v>219.86199999999917</v>
      </c>
      <c r="P68" s="239">
        <f>IF(OR(I68=0,M68=0),"",(O68/I68))</f>
        <v>1.9408738370829924E-2</v>
      </c>
    </row>
    <row r="69" spans="1:22" x14ac:dyDescent="0.25">
      <c r="A69" s="297"/>
      <c r="B69" s="233" t="s">
        <v>58</v>
      </c>
      <c r="C69" s="233"/>
      <c r="D69" s="280"/>
      <c r="E69" s="233"/>
      <c r="F69" s="236"/>
      <c r="G69" s="287">
        <v>-0.11700000000000001</v>
      </c>
      <c r="H69" s="288"/>
      <c r="I69" s="238"/>
      <c r="J69" s="25"/>
      <c r="K69" s="287">
        <v>-0.11700000000000001</v>
      </c>
      <c r="L69" s="288"/>
      <c r="M69" s="238"/>
      <c r="N69" s="25"/>
      <c r="O69" s="238">
        <f>M69-I69</f>
        <v>0</v>
      </c>
      <c r="P69" s="239" t="str">
        <f>IF(OR(I69=0,M69=0),"",(O69/I69))</f>
        <v/>
      </c>
    </row>
    <row r="70" spans="1:22" x14ac:dyDescent="0.25">
      <c r="A70" s="297"/>
      <c r="B70" s="403" t="s">
        <v>59</v>
      </c>
      <c r="C70" s="339"/>
      <c r="D70" s="340"/>
      <c r="E70" s="339"/>
      <c r="F70" s="345"/>
      <c r="G70" s="346">
        <v>0.13</v>
      </c>
      <c r="H70" s="347"/>
      <c r="I70" s="348">
        <f>I68*G70</f>
        <v>1472.638739</v>
      </c>
      <c r="J70" s="349"/>
      <c r="K70" s="346">
        <v>0.13</v>
      </c>
      <c r="L70" s="347"/>
      <c r="M70" s="348">
        <f>M68*K70</f>
        <v>1501.2207989999999</v>
      </c>
      <c r="N70" s="349"/>
      <c r="O70" s="238">
        <f>M70-I70</f>
        <v>28.582059999999956</v>
      </c>
      <c r="P70" s="239">
        <f>IF(OR(I70=0,M70=0),"",(O70/I70))</f>
        <v>1.9408738370829966E-2</v>
      </c>
    </row>
    <row r="71" spans="1:22" ht="15.75" thickBot="1" x14ac:dyDescent="0.3">
      <c r="A71" s="297"/>
      <c r="B71" s="472" t="s">
        <v>85</v>
      </c>
      <c r="C71" s="472"/>
      <c r="D71" s="472"/>
      <c r="E71" s="233"/>
      <c r="F71" s="386"/>
      <c r="G71" s="386"/>
      <c r="H71" s="386"/>
      <c r="I71" s="387">
        <f>SUM(I68:I70)</f>
        <v>12800.629038999999</v>
      </c>
      <c r="J71" s="388"/>
      <c r="K71" s="386"/>
      <c r="L71" s="386"/>
      <c r="M71" s="387">
        <f>SUM(M68:M70)</f>
        <v>13049.073098999999</v>
      </c>
      <c r="N71" s="388"/>
      <c r="O71" s="238">
        <f>M71-I71</f>
        <v>248.44405999999981</v>
      </c>
      <c r="P71" s="239">
        <f>IF(OR(I71=0,M71=0),"",(O71/I71))</f>
        <v>1.9408738370829983E-2</v>
      </c>
    </row>
    <row r="72" spans="1:22" ht="15.75" thickBot="1" x14ac:dyDescent="0.3">
      <c r="A72" s="297"/>
      <c r="B72" s="298"/>
      <c r="C72" s="299"/>
      <c r="D72" s="300"/>
      <c r="E72" s="299"/>
      <c r="F72" s="404"/>
      <c r="G72" s="405"/>
      <c r="H72" s="406"/>
      <c r="I72" s="407"/>
      <c r="J72" s="301"/>
      <c r="K72" s="405"/>
      <c r="L72" s="406"/>
      <c r="M72" s="407"/>
      <c r="N72" s="301"/>
      <c r="O72" s="305"/>
      <c r="P72" s="408"/>
    </row>
    <row r="73" spans="1:22" x14ac:dyDescent="0.25">
      <c r="I73" s="225"/>
      <c r="M73" s="225"/>
    </row>
    <row r="74" spans="1:22" x14ac:dyDescent="0.25">
      <c r="B74" s="223" t="s">
        <v>62</v>
      </c>
      <c r="G74" s="307">
        <v>2.9499999999999998E-2</v>
      </c>
      <c r="K74" s="307">
        <v>2.9499999999999998E-2</v>
      </c>
    </row>
    <row r="76" spans="1:22" s="18" customFormat="1" x14ac:dyDescent="0.25">
      <c r="D76" s="23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s="18" customFormat="1" x14ac:dyDescent="0.25">
      <c r="D77" s="310">
        <v>0.64</v>
      </c>
      <c r="E77" s="189" t="s">
        <v>50</v>
      </c>
      <c r="F77" s="190"/>
      <c r="G77" s="191"/>
      <c r="H77" s="32"/>
      <c r="I77" s="32"/>
      <c r="J77" s="32"/>
      <c r="K77" s="19"/>
      <c r="L77" s="19"/>
      <c r="M77" s="19"/>
      <c r="N77" s="19"/>
      <c r="P77" s="56"/>
      <c r="Q77" s="56"/>
      <c r="R77" s="56"/>
      <c r="S77" s="56"/>
      <c r="T77" s="56"/>
      <c r="U77" s="56"/>
      <c r="V77" s="56"/>
    </row>
    <row r="78" spans="1:22" s="18" customFormat="1" x14ac:dyDescent="0.25">
      <c r="D78" s="311">
        <v>0.18</v>
      </c>
      <c r="E78" s="193" t="s">
        <v>51</v>
      </c>
      <c r="F78" s="194"/>
      <c r="G78" s="195"/>
      <c r="H78" s="32"/>
      <c r="I78" s="32"/>
      <c r="J78" s="32"/>
      <c r="K78" s="19"/>
      <c r="L78" s="19"/>
      <c r="M78" s="19"/>
      <c r="N78" s="19"/>
      <c r="P78" s="56"/>
      <c r="Q78" s="56"/>
      <c r="R78" s="56"/>
      <c r="S78" s="56"/>
      <c r="T78" s="56"/>
      <c r="U78" s="56"/>
      <c r="V78" s="56"/>
    </row>
    <row r="79" spans="1:22" s="18" customFormat="1" x14ac:dyDescent="0.25">
      <c r="D79" s="312">
        <v>0.18</v>
      </c>
      <c r="E79" s="197" t="s">
        <v>52</v>
      </c>
      <c r="F79" s="198"/>
      <c r="G79" s="199"/>
      <c r="H79" s="32"/>
      <c r="I79" s="32"/>
      <c r="J79" s="32"/>
      <c r="K79" s="19"/>
      <c r="L79" s="19"/>
      <c r="M79" s="19"/>
      <c r="N79" s="19"/>
      <c r="P79" s="56"/>
      <c r="Q79" s="56"/>
      <c r="R79" s="56"/>
      <c r="S79" s="56"/>
      <c r="T79" s="56"/>
      <c r="U79" s="56"/>
      <c r="V79" s="56"/>
    </row>
    <row r="80" spans="1:22" x14ac:dyDescent="0.25">
      <c r="G80" s="18"/>
      <c r="H80" s="18"/>
      <c r="I80" s="18"/>
      <c r="J80" s="56"/>
      <c r="K80" s="56"/>
      <c r="L80" s="56"/>
      <c r="M80" s="56"/>
    </row>
    <row r="81" spans="2:13" x14ac:dyDescent="0.25">
      <c r="G81" s="18"/>
      <c r="H81" s="18"/>
      <c r="I81" s="18"/>
      <c r="J81" s="56"/>
      <c r="K81" s="56"/>
      <c r="L81" s="56"/>
      <c r="M81" s="56"/>
    </row>
    <row r="82" spans="2:13" x14ac:dyDescent="0.25">
      <c r="G82" s="18"/>
      <c r="H82" s="18"/>
      <c r="I82" s="18"/>
      <c r="J82" s="56"/>
      <c r="K82" s="56"/>
      <c r="L82" s="56"/>
      <c r="M82" s="56"/>
    </row>
    <row r="83" spans="2:13" x14ac:dyDescent="0.25">
      <c r="G83" s="18"/>
      <c r="H83" s="18"/>
      <c r="I83" s="18"/>
      <c r="J83" s="56"/>
      <c r="K83" s="56"/>
      <c r="L83" s="56"/>
      <c r="M83" s="56"/>
    </row>
    <row r="84" spans="2:13" x14ac:dyDescent="0.25">
      <c r="G84" s="18"/>
      <c r="H84" s="18"/>
      <c r="I84" s="18"/>
      <c r="J84" s="56"/>
      <c r="K84" s="56"/>
      <c r="L84" s="56"/>
      <c r="M84" s="56"/>
    </row>
    <row r="85" spans="2:13" x14ac:dyDescent="0.25">
      <c r="B85" s="358"/>
      <c r="G85" s="18"/>
      <c r="H85" s="18"/>
      <c r="I85" s="18"/>
      <c r="J85" s="56"/>
      <c r="K85" s="56"/>
      <c r="L85" s="56"/>
      <c r="M85" s="56"/>
    </row>
    <row r="86" spans="2:13" x14ac:dyDescent="0.25">
      <c r="B86" s="358"/>
      <c r="G86" s="18"/>
      <c r="H86" s="18"/>
      <c r="I86" s="18"/>
      <c r="J86" s="56"/>
      <c r="K86" s="56"/>
      <c r="L86" s="56"/>
      <c r="M86" s="56"/>
    </row>
    <row r="87" spans="2:13" x14ac:dyDescent="0.25">
      <c r="B87" s="358"/>
      <c r="G87" s="18"/>
      <c r="H87" s="18"/>
      <c r="I87" s="18"/>
      <c r="J87" s="56"/>
      <c r="K87" s="56"/>
      <c r="L87" s="56"/>
      <c r="M87" s="56"/>
    </row>
    <row r="88" spans="2:13" x14ac:dyDescent="0.25">
      <c r="B88" s="358"/>
      <c r="G88" s="18"/>
      <c r="H88" s="18"/>
      <c r="I88" s="18"/>
      <c r="J88" s="56"/>
      <c r="K88" s="56"/>
      <c r="L88" s="56"/>
      <c r="M88" s="56"/>
    </row>
    <row r="89" spans="2:13" x14ac:dyDescent="0.25">
      <c r="B89" s="358"/>
      <c r="G89" s="18"/>
      <c r="H89" s="18"/>
      <c r="I89" s="18"/>
      <c r="J89" s="56"/>
      <c r="K89" s="56"/>
      <c r="L89" s="56"/>
      <c r="M89" s="56"/>
    </row>
    <row r="90" spans="2:13" x14ac:dyDescent="0.25">
      <c r="B90" s="358"/>
      <c r="G90" s="18"/>
      <c r="H90" s="18"/>
      <c r="I90" s="18"/>
      <c r="J90" s="56"/>
      <c r="K90" s="56"/>
      <c r="L90" s="56"/>
      <c r="M90" s="56"/>
    </row>
    <row r="91" spans="2:13" x14ac:dyDescent="0.25">
      <c r="B91" s="358"/>
      <c r="G91" s="18"/>
      <c r="H91" s="18"/>
      <c r="I91" s="18"/>
      <c r="J91" s="56"/>
      <c r="K91" s="56"/>
      <c r="L91" s="56"/>
      <c r="M91" s="56"/>
    </row>
    <row r="92" spans="2:13" x14ac:dyDescent="0.25">
      <c r="B92" s="358"/>
      <c r="G92" s="18"/>
      <c r="H92" s="18"/>
      <c r="I92" s="18"/>
      <c r="J92" s="56"/>
      <c r="K92" s="56"/>
      <c r="L92" s="56"/>
      <c r="M92" s="56"/>
    </row>
    <row r="93" spans="2:13" x14ac:dyDescent="0.25">
      <c r="B93" s="358"/>
      <c r="G93" s="18"/>
      <c r="H93" s="18"/>
      <c r="I93" s="18"/>
      <c r="J93" s="56"/>
      <c r="K93" s="56"/>
      <c r="L93" s="56"/>
      <c r="M93" s="56"/>
    </row>
    <row r="94" spans="2:13" x14ac:dyDescent="0.25">
      <c r="B94" s="358"/>
      <c r="G94" s="18"/>
      <c r="H94" s="18"/>
      <c r="I94" s="18"/>
      <c r="J94" s="56"/>
      <c r="K94" s="56"/>
      <c r="L94" s="56"/>
      <c r="M94" s="56"/>
    </row>
    <row r="95" spans="2:13" x14ac:dyDescent="0.25">
      <c r="B95" s="358"/>
      <c r="G95" s="18"/>
      <c r="H95" s="18"/>
      <c r="I95" s="18"/>
      <c r="J95" s="56"/>
      <c r="K95" s="56"/>
      <c r="L95" s="56"/>
      <c r="M95" s="56"/>
    </row>
    <row r="96" spans="2:13" x14ac:dyDescent="0.25">
      <c r="B96" s="358"/>
      <c r="G96" s="18"/>
      <c r="H96" s="18"/>
      <c r="I96" s="18"/>
      <c r="J96" s="56"/>
      <c r="K96" s="56"/>
      <c r="L96" s="56"/>
      <c r="M96" s="56"/>
    </row>
    <row r="97" spans="2:13" x14ac:dyDescent="0.25">
      <c r="B97" s="358"/>
      <c r="G97" s="18"/>
      <c r="H97" s="18"/>
      <c r="I97" s="18"/>
      <c r="J97" s="56"/>
      <c r="K97" s="56"/>
      <c r="L97" s="56"/>
      <c r="M97" s="56"/>
    </row>
    <row r="98" spans="2:13" x14ac:dyDescent="0.25">
      <c r="B98" s="358"/>
      <c r="G98" s="18"/>
      <c r="H98" s="18"/>
      <c r="I98" s="18"/>
      <c r="J98" s="56"/>
      <c r="K98" s="56"/>
      <c r="L98" s="56"/>
      <c r="M98" s="56"/>
    </row>
    <row r="99" spans="2:13" x14ac:dyDescent="0.25">
      <c r="B99" s="358"/>
      <c r="G99" s="18"/>
      <c r="H99" s="18"/>
      <c r="I99" s="18"/>
      <c r="J99" s="56"/>
      <c r="K99" s="56"/>
      <c r="L99" s="56"/>
      <c r="M99" s="56"/>
    </row>
    <row r="100" spans="2:13" x14ac:dyDescent="0.25">
      <c r="B100" s="358"/>
      <c r="G100" s="18"/>
      <c r="H100" s="18"/>
      <c r="I100" s="18"/>
      <c r="J100" s="56"/>
      <c r="K100" s="56"/>
      <c r="L100" s="56"/>
      <c r="M100" s="56"/>
    </row>
    <row r="101" spans="2:13" x14ac:dyDescent="0.25">
      <c r="B101" s="358"/>
      <c r="G101" s="18"/>
      <c r="H101" s="18"/>
      <c r="I101" s="18"/>
      <c r="J101" s="56"/>
      <c r="K101" s="56"/>
      <c r="L101" s="56"/>
      <c r="M101" s="56"/>
    </row>
    <row r="102" spans="2:13" x14ac:dyDescent="0.25">
      <c r="B102" s="358"/>
      <c r="G102" s="18"/>
      <c r="H102" s="18"/>
      <c r="I102" s="18"/>
      <c r="J102" s="56"/>
      <c r="K102" s="56"/>
      <c r="L102" s="56"/>
      <c r="M102" s="56"/>
    </row>
    <row r="103" spans="2:13" x14ac:dyDescent="0.25">
      <c r="B103" s="358"/>
      <c r="G103" s="18"/>
      <c r="H103" s="18"/>
      <c r="I103" s="18"/>
      <c r="J103" s="56"/>
      <c r="K103" s="56"/>
      <c r="L103" s="56"/>
      <c r="M103" s="56"/>
    </row>
    <row r="104" spans="2:13" x14ac:dyDescent="0.25">
      <c r="G104" s="18"/>
      <c r="H104" s="18"/>
      <c r="I104" s="18"/>
      <c r="J104" s="56"/>
      <c r="K104" s="56"/>
      <c r="L104" s="56"/>
      <c r="M104" s="56"/>
    </row>
    <row r="105" spans="2:13" x14ac:dyDescent="0.25">
      <c r="G105" s="18"/>
      <c r="H105" s="18"/>
      <c r="I105" s="18"/>
      <c r="J105" s="56"/>
      <c r="K105" s="56"/>
      <c r="L105" s="56"/>
      <c r="M105" s="56"/>
    </row>
    <row r="106" spans="2:13" x14ac:dyDescent="0.25">
      <c r="G106" s="18"/>
      <c r="H106" s="18"/>
      <c r="I106" s="18"/>
      <c r="J106" s="56"/>
      <c r="K106" s="56"/>
      <c r="L106" s="56"/>
      <c r="M106" s="56"/>
    </row>
    <row r="107" spans="2:13" x14ac:dyDescent="0.25">
      <c r="G107" s="18"/>
      <c r="H107" s="18"/>
      <c r="I107" s="18"/>
      <c r="J107" s="56"/>
      <c r="K107" s="56"/>
      <c r="L107" s="56"/>
      <c r="M107" s="56"/>
    </row>
    <row r="108" spans="2:13" x14ac:dyDescent="0.25">
      <c r="G108" s="18"/>
      <c r="H108" s="18"/>
      <c r="I108" s="18"/>
      <c r="J108" s="56"/>
      <c r="K108" s="56"/>
      <c r="L108" s="56"/>
      <c r="M108" s="56"/>
    </row>
    <row r="109" spans="2:13" x14ac:dyDescent="0.25">
      <c r="G109" s="18"/>
      <c r="H109" s="18"/>
      <c r="I109" s="18"/>
      <c r="J109" s="56"/>
      <c r="K109" s="56"/>
      <c r="L109" s="56"/>
      <c r="M109" s="56"/>
    </row>
    <row r="110" spans="2:13" x14ac:dyDescent="0.25">
      <c r="G110" s="18"/>
      <c r="H110" s="18"/>
      <c r="I110" s="18"/>
      <c r="J110" s="56"/>
      <c r="K110" s="56"/>
      <c r="L110" s="56"/>
      <c r="M110" s="56"/>
    </row>
    <row r="111" spans="2:13" x14ac:dyDescent="0.25">
      <c r="G111" s="18"/>
      <c r="H111" s="18"/>
      <c r="I111" s="18"/>
      <c r="J111" s="56"/>
      <c r="K111" s="56"/>
      <c r="L111" s="56"/>
      <c r="M111" s="56"/>
    </row>
    <row r="112" spans="2:13" x14ac:dyDescent="0.25">
      <c r="G112" s="18"/>
      <c r="H112" s="18"/>
      <c r="I112" s="18"/>
      <c r="J112" s="56"/>
      <c r="K112" s="56"/>
      <c r="L112" s="56"/>
      <c r="M112" s="56"/>
    </row>
    <row r="113" spans="7:13" x14ac:dyDescent="0.25">
      <c r="G113" s="18"/>
      <c r="H113" s="18"/>
      <c r="I113" s="18"/>
      <c r="J113" s="56"/>
      <c r="K113" s="56"/>
      <c r="L113" s="56"/>
      <c r="M113" s="56"/>
    </row>
    <row r="114" spans="7:13" x14ac:dyDescent="0.25">
      <c r="G114" s="18"/>
      <c r="H114" s="18"/>
      <c r="I114" s="18"/>
      <c r="J114" s="56"/>
      <c r="K114" s="56"/>
      <c r="L114" s="56"/>
      <c r="M114" s="56"/>
    </row>
    <row r="115" spans="7:13" x14ac:dyDescent="0.25">
      <c r="G115" s="18"/>
      <c r="H115" s="18"/>
      <c r="I115" s="18"/>
      <c r="J115" s="56"/>
      <c r="K115" s="56"/>
      <c r="L115" s="56"/>
      <c r="M115" s="56"/>
    </row>
    <row r="116" spans="7:13" x14ac:dyDescent="0.25">
      <c r="G116" s="18"/>
      <c r="H116" s="18"/>
      <c r="I116" s="18"/>
      <c r="J116" s="56"/>
      <c r="K116" s="56"/>
      <c r="L116" s="56"/>
      <c r="M116" s="56"/>
    </row>
    <row r="117" spans="7:13" x14ac:dyDescent="0.25">
      <c r="G117" s="18"/>
      <c r="H117" s="18"/>
      <c r="I117" s="18"/>
      <c r="J117" s="56"/>
      <c r="K117" s="56"/>
      <c r="L117" s="56"/>
      <c r="M117" s="56"/>
    </row>
    <row r="118" spans="7:13" x14ac:dyDescent="0.25">
      <c r="G118" s="18"/>
      <c r="H118" s="18"/>
      <c r="I118" s="18"/>
      <c r="J118" s="56"/>
      <c r="K118" s="56"/>
      <c r="L118" s="56"/>
      <c r="M118" s="56"/>
    </row>
    <row r="119" spans="7:13" x14ac:dyDescent="0.25">
      <c r="G119" s="18"/>
      <c r="H119" s="18"/>
      <c r="I119" s="18"/>
      <c r="J119" s="56"/>
      <c r="K119" s="56"/>
      <c r="L119" s="56"/>
      <c r="M119" s="56"/>
    </row>
    <row r="120" spans="7:13" x14ac:dyDescent="0.25">
      <c r="G120" s="18"/>
      <c r="H120" s="18"/>
      <c r="I120" s="18"/>
      <c r="J120" s="56"/>
      <c r="K120" s="56"/>
      <c r="L120" s="56"/>
      <c r="M120" s="56"/>
    </row>
    <row r="121" spans="7:13" x14ac:dyDescent="0.25">
      <c r="G121" s="18"/>
      <c r="H121" s="18"/>
      <c r="I121" s="18"/>
      <c r="J121" s="56"/>
      <c r="K121" s="56"/>
      <c r="L121" s="56"/>
      <c r="M121" s="56"/>
    </row>
    <row r="122" spans="7:13" x14ac:dyDescent="0.25">
      <c r="G122" s="18"/>
      <c r="H122" s="18"/>
      <c r="I122" s="18"/>
      <c r="J122" s="56"/>
      <c r="K122" s="56"/>
      <c r="L122" s="56"/>
      <c r="M122" s="56"/>
    </row>
    <row r="123" spans="7:13" x14ac:dyDescent="0.25">
      <c r="G123" s="18"/>
      <c r="H123" s="18"/>
      <c r="I123" s="18"/>
      <c r="J123" s="56"/>
      <c r="K123" s="56"/>
      <c r="L123" s="56"/>
      <c r="M123" s="56"/>
    </row>
    <row r="124" spans="7:13" x14ac:dyDescent="0.25">
      <c r="G124" s="18"/>
      <c r="H124" s="18"/>
      <c r="I124" s="18"/>
      <c r="J124" s="56"/>
      <c r="K124" s="56"/>
      <c r="L124" s="56"/>
      <c r="M124" s="56"/>
    </row>
    <row r="125" spans="7:13" x14ac:dyDescent="0.25">
      <c r="G125" s="18"/>
      <c r="H125" s="18"/>
      <c r="I125" s="18"/>
      <c r="J125" s="56"/>
      <c r="K125" s="56"/>
      <c r="L125" s="56"/>
      <c r="M125" s="56"/>
    </row>
    <row r="126" spans="7:13" x14ac:dyDescent="0.25">
      <c r="G126" s="18"/>
      <c r="H126" s="18"/>
      <c r="I126" s="18"/>
      <c r="J126" s="56"/>
      <c r="K126" s="56"/>
      <c r="L126" s="56"/>
      <c r="M126" s="56"/>
    </row>
    <row r="127" spans="7:13" x14ac:dyDescent="0.25">
      <c r="G127" s="18"/>
      <c r="H127" s="18"/>
      <c r="I127" s="18"/>
      <c r="J127" s="56"/>
      <c r="K127" s="56"/>
      <c r="L127" s="56"/>
      <c r="M127" s="56"/>
    </row>
    <row r="128" spans="7:13" x14ac:dyDescent="0.25">
      <c r="G128" s="18"/>
      <c r="H128" s="18"/>
      <c r="I128" s="18"/>
      <c r="J128" s="56"/>
      <c r="K128" s="56"/>
      <c r="L128" s="56"/>
      <c r="M128" s="56"/>
    </row>
    <row r="129" spans="7:13" x14ac:dyDescent="0.25">
      <c r="G129" s="18"/>
      <c r="H129" s="18"/>
      <c r="I129" s="18"/>
      <c r="J129" s="56"/>
      <c r="K129" s="56"/>
      <c r="L129" s="56"/>
      <c r="M129" s="56"/>
    </row>
    <row r="130" spans="7:13" x14ac:dyDescent="0.25">
      <c r="G130" s="18"/>
      <c r="H130" s="18"/>
      <c r="I130" s="18"/>
      <c r="J130" s="56"/>
      <c r="K130" s="56"/>
      <c r="L130" s="56"/>
      <c r="M130" s="56"/>
    </row>
    <row r="131" spans="7:13" x14ac:dyDescent="0.25">
      <c r="G131" s="18"/>
      <c r="H131" s="18"/>
      <c r="I131" s="18"/>
      <c r="J131" s="56"/>
      <c r="K131" s="56"/>
      <c r="L131" s="56"/>
      <c r="M131" s="56"/>
    </row>
    <row r="132" spans="7:13" x14ac:dyDescent="0.25">
      <c r="G132" s="18"/>
      <c r="H132" s="18"/>
      <c r="I132" s="18"/>
      <c r="J132" s="56"/>
      <c r="K132" s="56"/>
      <c r="L132" s="56"/>
      <c r="M132" s="56"/>
    </row>
    <row r="133" spans="7:13" x14ac:dyDescent="0.25">
      <c r="G133" s="18"/>
      <c r="H133" s="18"/>
      <c r="I133" s="18"/>
      <c r="J133" s="56"/>
      <c r="K133" s="56"/>
      <c r="L133" s="56"/>
      <c r="M133" s="56"/>
    </row>
    <row r="134" spans="7:13" x14ac:dyDescent="0.25">
      <c r="G134" s="18"/>
      <c r="H134" s="18"/>
      <c r="I134" s="18"/>
      <c r="J134" s="56"/>
      <c r="K134" s="56"/>
      <c r="L134" s="56"/>
      <c r="M134" s="56"/>
    </row>
    <row r="135" spans="7:13" x14ac:dyDescent="0.25">
      <c r="G135" s="18"/>
      <c r="H135" s="18"/>
      <c r="I135" s="18"/>
      <c r="J135" s="56"/>
      <c r="K135" s="56"/>
      <c r="L135" s="56"/>
      <c r="M135" s="56"/>
    </row>
    <row r="136" spans="7:13" x14ac:dyDescent="0.25">
      <c r="G136" s="18"/>
      <c r="H136" s="18"/>
      <c r="I136" s="18"/>
      <c r="J136" s="56"/>
      <c r="K136" s="56"/>
      <c r="L136" s="56"/>
      <c r="M136" s="56"/>
    </row>
    <row r="137" spans="7:13" x14ac:dyDescent="0.25">
      <c r="G137" s="18"/>
      <c r="H137" s="18"/>
      <c r="I137" s="18"/>
      <c r="J137" s="56"/>
      <c r="K137" s="56"/>
      <c r="L137" s="56"/>
      <c r="M137" s="56"/>
    </row>
  </sheetData>
  <mergeCells count="12">
    <mergeCell ref="B66:D66"/>
    <mergeCell ref="B71:D71"/>
    <mergeCell ref="K20:M20"/>
    <mergeCell ref="O20:P20"/>
    <mergeCell ref="D21:D22"/>
    <mergeCell ref="O21:O22"/>
    <mergeCell ref="P21:P22"/>
    <mergeCell ref="A3:H3"/>
    <mergeCell ref="B10:J10"/>
    <mergeCell ref="B11:J11"/>
    <mergeCell ref="D14:J14"/>
    <mergeCell ref="G20:I20"/>
  </mergeCells>
  <conditionalFormatting sqref="J80:M13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77:J7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77:G7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FB4E03E2-3EC2-4B8E-9E3B-ED7F4FCD7E29}">
      <formula1>"TOU, non-TOU"</formula1>
    </dataValidation>
    <dataValidation type="list" allowBlank="1" showInputMessage="1" showErrorMessage="1" sqref="D23 D29" xr:uid="{D9C4C8C0-7A50-487E-B548-E5C634E65850}">
      <formula1>"per 30 days, per kWh, per kW, per kVA"</formula1>
    </dataValidation>
    <dataValidation type="list" allowBlank="1" showInputMessage="1" showErrorMessage="1" prompt="Select Charge Unit - monthly, per kWh, per kW" sqref="D72 D62 D67" xr:uid="{33896E5B-04BB-4CEF-9B3D-004E0F168CED}">
      <formula1>"Monthly, per kWh, per kW"</formula1>
    </dataValidation>
    <dataValidation type="list" allowBlank="1" showInputMessage="1" showErrorMessage="1" sqref="E48:E49 E72 E67 E51:E62 E23:E36 E38:E46" xr:uid="{D6E06542-CD32-4C57-AA91-654CA770C5D4}">
      <formula1>#REF!</formula1>
    </dataValidation>
    <dataValidation type="list" allowBlank="1" showInputMessage="1" showErrorMessage="1" prompt="Select Charge Unit - per 30 days, per kWh, per kW, per kVA." sqref="D48:D49 D51:D61 D30:D36 D24:D28 D38:D46" xr:uid="{558A3E5C-2061-4227-8D13-6F5C1E2C68AE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4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409575</xdr:colOff>
                    <xdr:row>16</xdr:row>
                    <xdr:rowOff>142875</xdr:rowOff>
                  </from>
                  <to>
                    <xdr:col>15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28575</xdr:rowOff>
                  </from>
                  <to>
                    <xdr:col>8</xdr:col>
                    <xdr:colOff>1076325</xdr:colOff>
                    <xdr:row>18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0870-F8A5-4601-9D14-7BA1A50BE863}">
  <sheetPr>
    <pageSetUpPr fitToPage="1"/>
  </sheetPr>
  <dimension ref="A1:U286"/>
  <sheetViews>
    <sheetView topLeftCell="A10" zoomScale="90" zoomScaleNormal="90" workbookViewId="0">
      <selection activeCell="B13" sqref="B13"/>
    </sheetView>
  </sheetViews>
  <sheetFormatPr defaultColWidth="9.42578125" defaultRowHeight="15" x14ac:dyDescent="0.25"/>
  <cols>
    <col min="1" max="1" width="1.5703125" style="204" customWidth="1"/>
    <col min="2" max="2" width="125.42578125" style="204" bestFit="1" customWidth="1"/>
    <col min="3" max="3" width="1.5703125" style="204" customWidth="1"/>
    <col min="4" max="4" width="15.42578125" style="213" customWidth="1"/>
    <col min="5" max="5" width="1.5703125" style="204" customWidth="1"/>
    <col min="6" max="6" width="1.42578125" style="204" customWidth="1"/>
    <col min="7" max="9" width="12.85546875" style="204" customWidth="1"/>
    <col min="10" max="10" width="1" style="204" customWidth="1"/>
    <col min="11" max="13" width="12.85546875" style="204" customWidth="1"/>
    <col min="14" max="14" width="1" style="204" customWidth="1"/>
    <col min="15" max="20" width="12.85546875" style="204" customWidth="1"/>
    <col min="21" max="21" width="0.5703125" style="204" customWidth="1"/>
    <col min="22" max="22" width="1.42578125" style="204" customWidth="1"/>
    <col min="23" max="16384" width="9.42578125" style="204"/>
  </cols>
  <sheetData>
    <row r="1" spans="1:20" ht="21.75" x14ac:dyDescent="0.25">
      <c r="A1" s="201"/>
      <c r="B1" s="202"/>
      <c r="C1" s="202"/>
      <c r="D1" s="203"/>
      <c r="E1" s="202"/>
      <c r="F1" s="202"/>
      <c r="G1" s="202"/>
      <c r="H1" s="202"/>
      <c r="I1" s="201"/>
      <c r="K1" s="223"/>
      <c r="L1" s="409"/>
      <c r="N1" s="204">
        <v>2</v>
      </c>
    </row>
    <row r="2" spans="1:20" ht="18" x14ac:dyDescent="0.25">
      <c r="A2" s="206"/>
      <c r="B2" s="206"/>
      <c r="C2" s="206"/>
      <c r="D2" s="207"/>
      <c r="E2" s="206"/>
      <c r="F2" s="206"/>
      <c r="G2" s="206"/>
      <c r="H2" s="206"/>
      <c r="I2" s="201"/>
      <c r="K2" s="223"/>
      <c r="L2" s="410"/>
    </row>
    <row r="3" spans="1:20" ht="18" x14ac:dyDescent="0.25">
      <c r="A3" s="453"/>
      <c r="B3" s="453"/>
      <c r="C3" s="453"/>
      <c r="D3" s="453"/>
      <c r="E3" s="453"/>
      <c r="F3" s="453"/>
      <c r="G3" s="453"/>
      <c r="H3" s="453"/>
      <c r="I3" s="201"/>
      <c r="K3" s="223"/>
      <c r="L3" s="410"/>
    </row>
    <row r="4" spans="1:20" ht="18" x14ac:dyDescent="0.25">
      <c r="A4" s="206"/>
      <c r="B4" s="206"/>
      <c r="C4" s="206"/>
      <c r="D4" s="207"/>
      <c r="E4" s="206"/>
      <c r="F4" s="208"/>
      <c r="G4" s="208"/>
      <c r="H4" s="208"/>
      <c r="I4" s="201"/>
      <c r="K4" s="223"/>
      <c r="L4" s="410"/>
    </row>
    <row r="5" spans="1:20" ht="15.75" x14ac:dyDescent="0.25">
      <c r="A5" s="201"/>
      <c r="B5" s="201"/>
      <c r="C5" s="209"/>
      <c r="D5" s="210"/>
      <c r="E5" s="209"/>
      <c r="F5" s="201"/>
      <c r="G5" s="201"/>
      <c r="H5" s="201"/>
      <c r="I5" s="201"/>
      <c r="K5" s="223"/>
      <c r="L5" s="411"/>
      <c r="M5" s="7"/>
      <c r="N5" s="7"/>
      <c r="O5" s="7"/>
      <c r="P5" s="7"/>
      <c r="Q5" s="7"/>
    </row>
    <row r="6" spans="1:20" x14ac:dyDescent="0.25">
      <c r="A6" s="201"/>
      <c r="B6" s="201"/>
      <c r="C6" s="201"/>
      <c r="D6" s="211"/>
      <c r="E6" s="201"/>
      <c r="F6" s="201"/>
      <c r="G6" s="201"/>
      <c r="H6" s="201"/>
      <c r="I6" s="201"/>
      <c r="K6" s="223"/>
      <c r="L6" s="411"/>
      <c r="M6" s="7"/>
      <c r="N6" s="7"/>
      <c r="O6" s="7"/>
      <c r="P6" s="7"/>
      <c r="Q6" s="7"/>
    </row>
    <row r="7" spans="1:20" x14ac:dyDescent="0.25">
      <c r="A7" s="201"/>
      <c r="B7" s="201"/>
      <c r="C7" s="201"/>
      <c r="D7" s="211"/>
      <c r="E7" s="201"/>
      <c r="F7" s="201"/>
      <c r="G7" s="201"/>
      <c r="H7" s="201"/>
      <c r="I7" s="201"/>
      <c r="K7" s="223"/>
      <c r="L7" s="411"/>
      <c r="M7" s="7"/>
      <c r="N7" s="7"/>
      <c r="O7" s="7"/>
      <c r="P7" s="7"/>
      <c r="Q7" s="7"/>
    </row>
    <row r="8" spans="1:20" x14ac:dyDescent="0.25">
      <c r="A8" s="212"/>
      <c r="B8" s="201"/>
      <c r="C8" s="201"/>
      <c r="D8" s="211"/>
      <c r="E8" s="201"/>
      <c r="F8" s="201"/>
      <c r="G8" s="201"/>
      <c r="H8" s="201"/>
      <c r="I8" s="201"/>
      <c r="L8" s="7"/>
      <c r="M8" s="7"/>
      <c r="N8" s="7"/>
      <c r="O8" s="7"/>
      <c r="P8" s="7"/>
      <c r="Q8" s="7"/>
    </row>
    <row r="9" spans="1:20" x14ac:dyDescent="0.25">
      <c r="L9" s="7"/>
      <c r="M9" s="7"/>
      <c r="N9" s="7"/>
      <c r="O9" s="7"/>
      <c r="P9" s="7"/>
      <c r="Q9" s="7"/>
    </row>
    <row r="10" spans="1:20" ht="18" x14ac:dyDescent="0.25">
      <c r="B10" s="454" t="s">
        <v>0</v>
      </c>
      <c r="C10" s="454"/>
      <c r="D10" s="454"/>
      <c r="E10" s="454"/>
      <c r="F10" s="454"/>
      <c r="G10" s="454"/>
      <c r="H10" s="454"/>
      <c r="I10" s="454"/>
      <c r="L10" s="7"/>
      <c r="M10" s="7"/>
      <c r="N10" s="7"/>
      <c r="O10" s="7"/>
      <c r="P10" s="7"/>
      <c r="Q10" s="7"/>
    </row>
    <row r="11" spans="1:20" ht="18" x14ac:dyDescent="0.25">
      <c r="B11" s="454" t="s">
        <v>1</v>
      </c>
      <c r="C11" s="454"/>
      <c r="D11" s="454"/>
      <c r="E11" s="454"/>
      <c r="F11" s="454"/>
      <c r="G11" s="454"/>
      <c r="H11" s="454"/>
      <c r="I11" s="454"/>
      <c r="L11" s="7"/>
      <c r="M11" s="7"/>
      <c r="N11" s="7"/>
      <c r="O11" s="313"/>
      <c r="P11" s="7"/>
      <c r="Q11" s="7"/>
    </row>
    <row r="12" spans="1:20" x14ac:dyDescent="0.25">
      <c r="L12" s="7"/>
      <c r="M12" s="7"/>
      <c r="N12" s="7"/>
      <c r="O12" s="313"/>
      <c r="P12" s="7"/>
      <c r="Q12" s="7"/>
    </row>
    <row r="13" spans="1:20" x14ac:dyDescent="0.25">
      <c r="L13" s="7"/>
      <c r="M13" s="7"/>
      <c r="N13" s="7"/>
      <c r="O13" s="313"/>
      <c r="P13" s="7"/>
      <c r="Q13" s="7"/>
    </row>
    <row r="14" spans="1:20" ht="15.75" x14ac:dyDescent="0.25">
      <c r="B14" s="214" t="s">
        <v>2</v>
      </c>
      <c r="D14" s="455" t="s">
        <v>86</v>
      </c>
      <c r="E14" s="455"/>
      <c r="F14" s="455"/>
      <c r="G14" s="455"/>
      <c r="H14" s="455"/>
      <c r="I14" s="455"/>
      <c r="J14" s="455"/>
      <c r="K14" s="455"/>
      <c r="L14" s="7"/>
      <c r="M14" s="7"/>
      <c r="N14" s="7"/>
      <c r="O14" s="7"/>
      <c r="P14" s="7"/>
      <c r="Q14" s="7"/>
    </row>
    <row r="15" spans="1:20" ht="15.75" x14ac:dyDescent="0.25">
      <c r="B15" s="215"/>
      <c r="D15" s="216"/>
      <c r="E15" s="216"/>
      <c r="F15" s="216"/>
      <c r="G15" s="216"/>
      <c r="H15" s="216"/>
      <c r="I15" s="216"/>
      <c r="L15" s="7"/>
      <c r="M15" s="412"/>
      <c r="N15" s="7"/>
      <c r="O15" s="7"/>
      <c r="P15" s="7"/>
      <c r="Q15" s="412"/>
    </row>
    <row r="16" spans="1:20" ht="15.75" x14ac:dyDescent="0.25">
      <c r="B16" s="214" t="s">
        <v>4</v>
      </c>
      <c r="D16" s="217" t="s">
        <v>74</v>
      </c>
      <c r="E16" s="216"/>
      <c r="F16" s="216"/>
      <c r="G16" s="391" t="s">
        <v>87</v>
      </c>
      <c r="H16" s="216"/>
      <c r="I16" s="218"/>
      <c r="K16" s="219"/>
      <c r="M16" s="218"/>
      <c r="O16" s="219"/>
      <c r="Q16" s="218"/>
      <c r="S16" s="21"/>
      <c r="T16" s="220"/>
    </row>
    <row r="17" spans="2:18" ht="15.75" x14ac:dyDescent="0.25">
      <c r="B17" s="215"/>
      <c r="D17" s="216"/>
      <c r="E17" s="216"/>
      <c r="F17" s="216"/>
      <c r="G17" s="395">
        <v>1800</v>
      </c>
      <c r="H17" s="393" t="s">
        <v>76</v>
      </c>
      <c r="I17" s="216"/>
    </row>
    <row r="18" spans="2:18" x14ac:dyDescent="0.25">
      <c r="B18" s="221"/>
      <c r="D18" s="222"/>
      <c r="E18" s="223"/>
      <c r="G18" s="395">
        <v>2000</v>
      </c>
      <c r="H18" s="223" t="s">
        <v>77</v>
      </c>
    </row>
    <row r="19" spans="2:18" x14ac:dyDescent="0.25">
      <c r="B19" s="394"/>
      <c r="D19" s="222" t="s">
        <v>6</v>
      </c>
      <c r="G19" s="395">
        <v>900000</v>
      </c>
      <c r="H19" s="393" t="s">
        <v>7</v>
      </c>
      <c r="M19" s="225"/>
    </row>
    <row r="20" spans="2:18" s="18" customFormat="1" x14ac:dyDescent="0.25">
      <c r="B20" s="35"/>
      <c r="D20" s="40"/>
      <c r="E20" s="37"/>
      <c r="G20" s="456" t="s">
        <v>8</v>
      </c>
      <c r="H20" s="457"/>
      <c r="I20" s="458"/>
      <c r="K20" s="456" t="s">
        <v>10</v>
      </c>
      <c r="L20" s="457"/>
      <c r="M20" s="458"/>
      <c r="O20" s="456" t="s">
        <v>9</v>
      </c>
      <c r="P20" s="458"/>
    </row>
    <row r="21" spans="2:18" x14ac:dyDescent="0.25">
      <c r="B21" s="226"/>
      <c r="D21" s="459" t="s">
        <v>11</v>
      </c>
      <c r="E21" s="222"/>
      <c r="G21" s="229" t="s">
        <v>12</v>
      </c>
      <c r="H21" s="227" t="s">
        <v>13</v>
      </c>
      <c r="I21" s="228" t="s">
        <v>14</v>
      </c>
      <c r="K21" s="229" t="s">
        <v>12</v>
      </c>
      <c r="L21" s="227" t="s">
        <v>13</v>
      </c>
      <c r="M21" s="228" t="s">
        <v>14</v>
      </c>
      <c r="O21" s="461" t="s">
        <v>15</v>
      </c>
      <c r="P21" s="463" t="s">
        <v>16</v>
      </c>
    </row>
    <row r="22" spans="2:18" x14ac:dyDescent="0.25">
      <c r="B22" s="226"/>
      <c r="D22" s="460"/>
      <c r="E22" s="222"/>
      <c r="G22" s="231" t="s">
        <v>17</v>
      </c>
      <c r="H22" s="230"/>
      <c r="I22" s="230" t="s">
        <v>17</v>
      </c>
      <c r="K22" s="231" t="s">
        <v>17</v>
      </c>
      <c r="L22" s="230"/>
      <c r="M22" s="230" t="s">
        <v>17</v>
      </c>
      <c r="O22" s="462"/>
      <c r="P22" s="464"/>
    </row>
    <row r="23" spans="2:18" s="18" customFormat="1" x14ac:dyDescent="0.25">
      <c r="B23" s="46" t="s">
        <v>18</v>
      </c>
      <c r="C23" s="47"/>
      <c r="D23" s="48" t="s">
        <v>19</v>
      </c>
      <c r="E23" s="47"/>
      <c r="F23" s="19"/>
      <c r="G23" s="49">
        <v>982.93</v>
      </c>
      <c r="H23" s="50">
        <v>1</v>
      </c>
      <c r="I23" s="51">
        <f t="shared" ref="I23:I32" si="0">H23*G23</f>
        <v>982.93</v>
      </c>
      <c r="J23" s="52"/>
      <c r="K23" s="49">
        <v>1046.03</v>
      </c>
      <c r="L23" s="50">
        <v>1</v>
      </c>
      <c r="M23" s="51">
        <f t="shared" ref="M23:M32" si="1">L23*K23</f>
        <v>1046.03</v>
      </c>
      <c r="N23" s="52"/>
      <c r="O23" s="53">
        <f t="shared" ref="O23:O59" si="2">M23-I23</f>
        <v>63.100000000000023</v>
      </c>
      <c r="P23" s="54">
        <f t="shared" ref="P23:P59" si="3">IF(OR(I23=0,M23=0),"",(O23/I23))</f>
        <v>6.4195822693375953E-2</v>
      </c>
      <c r="Q23" s="52"/>
      <c r="R23" s="55"/>
    </row>
    <row r="24" spans="2:18" x14ac:dyDescent="0.25">
      <c r="B24" s="232" t="s">
        <v>22</v>
      </c>
      <c r="C24" s="233"/>
      <c r="D24" s="234" t="s">
        <v>78</v>
      </c>
      <c r="E24" s="233"/>
      <c r="F24" s="25"/>
      <c r="G24" s="268">
        <v>0</v>
      </c>
      <c r="H24" s="319">
        <f t="shared" ref="H24:H28" si="4">$G$18</f>
        <v>2000</v>
      </c>
      <c r="I24" s="237">
        <f t="shared" si="0"/>
        <v>0</v>
      </c>
      <c r="J24" s="25"/>
      <c r="K24" s="268">
        <v>0</v>
      </c>
      <c r="L24" s="319">
        <f t="shared" ref="L24:L28" si="5">$G$18</f>
        <v>2000</v>
      </c>
      <c r="M24" s="237">
        <f t="shared" si="1"/>
        <v>0</v>
      </c>
      <c r="N24" s="25"/>
      <c r="O24" s="238">
        <f t="shared" si="2"/>
        <v>0</v>
      </c>
      <c r="P24" s="239" t="str">
        <f t="shared" si="3"/>
        <v/>
      </c>
    </row>
    <row r="25" spans="2:18" x14ac:dyDescent="0.25">
      <c r="B25" s="232" t="s">
        <v>23</v>
      </c>
      <c r="C25" s="233"/>
      <c r="D25" s="234" t="s">
        <v>78</v>
      </c>
      <c r="E25" s="233"/>
      <c r="F25" s="25"/>
      <c r="G25" s="268">
        <v>0</v>
      </c>
      <c r="H25" s="319">
        <f t="shared" si="4"/>
        <v>2000</v>
      </c>
      <c r="I25" s="237">
        <f t="shared" si="0"/>
        <v>0</v>
      </c>
      <c r="J25" s="25"/>
      <c r="K25" s="268">
        <v>0</v>
      </c>
      <c r="L25" s="319">
        <f t="shared" si="5"/>
        <v>2000</v>
      </c>
      <c r="M25" s="237">
        <f t="shared" si="1"/>
        <v>0</v>
      </c>
      <c r="N25" s="25"/>
      <c r="O25" s="238">
        <f t="shared" si="2"/>
        <v>0</v>
      </c>
      <c r="P25" s="239" t="str">
        <f t="shared" si="3"/>
        <v/>
      </c>
    </row>
    <row r="26" spans="2:18" x14ac:dyDescent="0.25">
      <c r="B26" s="232" t="s">
        <v>24</v>
      </c>
      <c r="C26" s="233"/>
      <c r="D26" s="234" t="s">
        <v>78</v>
      </c>
      <c r="E26" s="233"/>
      <c r="F26" s="25"/>
      <c r="G26" s="268">
        <v>-5.9999999999999995E-4</v>
      </c>
      <c r="H26" s="319">
        <f t="shared" si="4"/>
        <v>2000</v>
      </c>
      <c r="I26" s="237">
        <f t="shared" si="0"/>
        <v>-1.2</v>
      </c>
      <c r="J26" s="25"/>
      <c r="K26" s="268">
        <v>-5.9999999999999995E-4</v>
      </c>
      <c r="L26" s="319">
        <f t="shared" si="5"/>
        <v>2000</v>
      </c>
      <c r="M26" s="237">
        <f t="shared" si="1"/>
        <v>-1.2</v>
      </c>
      <c r="N26" s="25"/>
      <c r="O26" s="238">
        <f t="shared" si="2"/>
        <v>0</v>
      </c>
      <c r="P26" s="239">
        <f t="shared" si="3"/>
        <v>0</v>
      </c>
    </row>
    <row r="27" spans="2:18" x14ac:dyDescent="0.25">
      <c r="B27" s="232" t="s">
        <v>25</v>
      </c>
      <c r="C27" s="233"/>
      <c r="D27" s="234" t="s">
        <v>78</v>
      </c>
      <c r="E27" s="233"/>
      <c r="F27" s="25"/>
      <c r="G27" s="268">
        <v>0</v>
      </c>
      <c r="H27" s="319">
        <f t="shared" si="4"/>
        <v>2000</v>
      </c>
      <c r="I27" s="237">
        <f t="shared" si="0"/>
        <v>0</v>
      </c>
      <c r="J27" s="25"/>
      <c r="K27" s="268">
        <v>-0.3301</v>
      </c>
      <c r="L27" s="319">
        <f t="shared" si="5"/>
        <v>2000</v>
      </c>
      <c r="M27" s="237">
        <f t="shared" si="1"/>
        <v>-660.2</v>
      </c>
      <c r="N27" s="25"/>
      <c r="O27" s="238">
        <f t="shared" si="2"/>
        <v>-660.2</v>
      </c>
      <c r="P27" s="239" t="str">
        <f t="shared" si="3"/>
        <v/>
      </c>
    </row>
    <row r="28" spans="2:18" x14ac:dyDescent="0.25">
      <c r="B28" s="232" t="s">
        <v>26</v>
      </c>
      <c r="C28" s="233"/>
      <c r="D28" s="234" t="s">
        <v>78</v>
      </c>
      <c r="E28" s="233"/>
      <c r="F28" s="25"/>
      <c r="G28" s="318">
        <v>0</v>
      </c>
      <c r="H28" s="319">
        <f t="shared" si="4"/>
        <v>2000</v>
      </c>
      <c r="I28" s="237">
        <f t="shared" si="0"/>
        <v>0</v>
      </c>
      <c r="J28" s="25"/>
      <c r="K28" s="268">
        <v>-4.6800000000000001E-2</v>
      </c>
      <c r="L28" s="319">
        <f t="shared" si="5"/>
        <v>2000</v>
      </c>
      <c r="M28" s="237">
        <f t="shared" si="1"/>
        <v>-93.600000000000009</v>
      </c>
      <c r="N28" s="25"/>
      <c r="O28" s="238">
        <f t="shared" si="2"/>
        <v>-93.600000000000009</v>
      </c>
      <c r="P28" s="239" t="str">
        <f t="shared" si="3"/>
        <v/>
      </c>
    </row>
    <row r="29" spans="2:18" x14ac:dyDescent="0.25">
      <c r="B29" s="232" t="s">
        <v>27</v>
      </c>
      <c r="C29" s="233"/>
      <c r="D29" s="234" t="s">
        <v>78</v>
      </c>
      <c r="E29" s="233"/>
      <c r="F29" s="25"/>
      <c r="G29" s="268">
        <v>-0.2757</v>
      </c>
      <c r="H29" s="319">
        <f>$G$18</f>
        <v>2000</v>
      </c>
      <c r="I29" s="237">
        <f t="shared" si="0"/>
        <v>-551.4</v>
      </c>
      <c r="J29" s="25"/>
      <c r="K29" s="268">
        <v>0</v>
      </c>
      <c r="L29" s="319">
        <f>$G$18</f>
        <v>2000</v>
      </c>
      <c r="M29" s="237">
        <f t="shared" si="1"/>
        <v>0</v>
      </c>
      <c r="N29" s="25"/>
      <c r="O29" s="238">
        <f t="shared" si="2"/>
        <v>551.4</v>
      </c>
      <c r="P29" s="239" t="str">
        <f t="shared" si="3"/>
        <v/>
      </c>
    </row>
    <row r="30" spans="2:18" x14ac:dyDescent="0.25">
      <c r="B30" s="232" t="s">
        <v>79</v>
      </c>
      <c r="C30" s="233"/>
      <c r="D30" s="234" t="s">
        <v>78</v>
      </c>
      <c r="E30" s="233"/>
      <c r="F30" s="25"/>
      <c r="G30" s="268">
        <v>-5.2699999999999997E-2</v>
      </c>
      <c r="H30" s="319">
        <f>$G$18</f>
        <v>2000</v>
      </c>
      <c r="I30" s="237">
        <f t="shared" si="0"/>
        <v>-105.39999999999999</v>
      </c>
      <c r="J30" s="25"/>
      <c r="K30" s="268">
        <v>-5.2699999999999997E-2</v>
      </c>
      <c r="L30" s="319">
        <f>$G$18</f>
        <v>2000</v>
      </c>
      <c r="M30" s="237">
        <f t="shared" si="1"/>
        <v>-105.39999999999999</v>
      </c>
      <c r="N30" s="25"/>
      <c r="O30" s="238">
        <f t="shared" si="2"/>
        <v>0</v>
      </c>
      <c r="P30" s="239">
        <f t="shared" si="3"/>
        <v>0</v>
      </c>
    </row>
    <row r="31" spans="2:18" x14ac:dyDescent="0.25">
      <c r="B31" s="232" t="s">
        <v>29</v>
      </c>
      <c r="C31" s="233"/>
      <c r="D31" s="234" t="s">
        <v>19</v>
      </c>
      <c r="E31" s="233"/>
      <c r="F31" s="25"/>
      <c r="G31" s="235">
        <v>0</v>
      </c>
      <c r="H31" s="236">
        <v>1</v>
      </c>
      <c r="I31" s="237">
        <f t="shared" si="0"/>
        <v>0</v>
      </c>
      <c r="J31" s="25"/>
      <c r="K31" s="235">
        <v>0</v>
      </c>
      <c r="L31" s="236">
        <v>1</v>
      </c>
      <c r="M31" s="237">
        <f t="shared" si="1"/>
        <v>0</v>
      </c>
      <c r="N31" s="25"/>
      <c r="O31" s="238">
        <f t="shared" si="2"/>
        <v>0</v>
      </c>
      <c r="P31" s="239" t="str">
        <f t="shared" si="3"/>
        <v/>
      </c>
    </row>
    <row r="32" spans="2:18" x14ac:dyDescent="0.25">
      <c r="B32" s="232" t="s">
        <v>29</v>
      </c>
      <c r="C32" s="233"/>
      <c r="D32" s="234" t="s">
        <v>78</v>
      </c>
      <c r="E32" s="233"/>
      <c r="F32" s="25"/>
      <c r="G32" s="268">
        <v>0</v>
      </c>
      <c r="H32" s="319">
        <f t="shared" ref="H32" si="6">$G$18</f>
        <v>2000</v>
      </c>
      <c r="I32" s="237">
        <f t="shared" si="0"/>
        <v>0</v>
      </c>
      <c r="J32" s="25"/>
      <c r="K32" s="235">
        <v>0</v>
      </c>
      <c r="L32" s="319">
        <f t="shared" ref="L32" si="7">$G$18</f>
        <v>2000</v>
      </c>
      <c r="M32" s="237">
        <f t="shared" si="1"/>
        <v>0</v>
      </c>
      <c r="N32" s="25"/>
      <c r="O32" s="238">
        <f t="shared" si="2"/>
        <v>0</v>
      </c>
      <c r="P32" s="239" t="str">
        <f t="shared" si="3"/>
        <v/>
      </c>
    </row>
    <row r="33" spans="2:18" x14ac:dyDescent="0.25">
      <c r="B33" s="232" t="s">
        <v>30</v>
      </c>
      <c r="C33" s="233"/>
      <c r="D33" s="234" t="s">
        <v>78</v>
      </c>
      <c r="E33" s="233"/>
      <c r="F33" s="25"/>
      <c r="G33" s="90">
        <v>6.9229000000000003</v>
      </c>
      <c r="H33" s="319">
        <f>$G$18</f>
        <v>2000</v>
      </c>
      <c r="I33" s="243">
        <f>H33*G33</f>
        <v>13845.800000000001</v>
      </c>
      <c r="J33" s="25"/>
      <c r="K33" s="90">
        <v>7.3673999999999999</v>
      </c>
      <c r="L33" s="319">
        <f>$G$18</f>
        <v>2000</v>
      </c>
      <c r="M33" s="243">
        <f>L33*K33</f>
        <v>14734.8</v>
      </c>
      <c r="N33" s="25"/>
      <c r="O33" s="238">
        <f t="shared" si="2"/>
        <v>888.99999999999818</v>
      </c>
      <c r="P33" s="239">
        <f t="shared" si="3"/>
        <v>6.4207196406130249E-2</v>
      </c>
    </row>
    <row r="34" spans="2:18" s="18" customFormat="1" x14ac:dyDescent="0.25">
      <c r="B34" s="62" t="s">
        <v>32</v>
      </c>
      <c r="C34" s="47"/>
      <c r="D34" s="48" t="s">
        <v>78</v>
      </c>
      <c r="E34" s="47"/>
      <c r="F34" s="19"/>
      <c r="G34" s="396">
        <v>0</v>
      </c>
      <c r="H34" s="61">
        <f>$G$18</f>
        <v>2000</v>
      </c>
      <c r="I34" s="51">
        <f t="shared" ref="I34" si="8">H34*G34</f>
        <v>0</v>
      </c>
      <c r="J34" s="52"/>
      <c r="K34" s="396">
        <v>0</v>
      </c>
      <c r="L34" s="61">
        <f>$G$18</f>
        <v>2000</v>
      </c>
      <c r="M34" s="51">
        <f t="shared" ref="M34" si="9">L34*K34</f>
        <v>0</v>
      </c>
      <c r="N34" s="52"/>
      <c r="O34" s="53">
        <f t="shared" si="2"/>
        <v>0</v>
      </c>
      <c r="P34" s="54" t="str">
        <f t="shared" si="3"/>
        <v/>
      </c>
      <c r="Q34" s="52"/>
      <c r="R34" s="55"/>
    </row>
    <row r="35" spans="2:18" x14ac:dyDescent="0.25">
      <c r="B35" s="158" t="s">
        <v>33</v>
      </c>
      <c r="C35" s="365"/>
      <c r="D35" s="366"/>
      <c r="E35" s="365"/>
      <c r="F35" s="367"/>
      <c r="G35" s="368"/>
      <c r="H35" s="369"/>
      <c r="I35" s="370">
        <f>SUM(I23:I34)</f>
        <v>14170.730000000001</v>
      </c>
      <c r="J35" s="367"/>
      <c r="K35" s="368"/>
      <c r="L35" s="369"/>
      <c r="M35" s="370">
        <f>SUM(M23:M34)</f>
        <v>14920.429999999998</v>
      </c>
      <c r="N35" s="367"/>
      <c r="O35" s="371">
        <f t="shared" si="2"/>
        <v>749.69999999999709</v>
      </c>
      <c r="P35" s="372">
        <f t="shared" si="3"/>
        <v>5.2904825651183603E-2</v>
      </c>
    </row>
    <row r="36" spans="2:18" x14ac:dyDescent="0.25">
      <c r="B36" s="57" t="s">
        <v>34</v>
      </c>
      <c r="C36" s="25"/>
      <c r="D36" s="234" t="s">
        <v>31</v>
      </c>
      <c r="E36" s="25"/>
      <c r="F36" s="25"/>
      <c r="G36" s="241">
        <v>9.6699999999999994E-2</v>
      </c>
      <c r="H36" s="414">
        <f>$G$19*(1+G72)-$G$19</f>
        <v>26550.000000000116</v>
      </c>
      <c r="I36" s="243">
        <f>H36*G36</f>
        <v>2567.3850000000111</v>
      </c>
      <c r="J36" s="25"/>
      <c r="K36" s="241">
        <v>9.6699999999999994E-2</v>
      </c>
      <c r="L36" s="414">
        <f>$G$19*(1+K72)-$G$19</f>
        <v>26550.000000000116</v>
      </c>
      <c r="M36" s="243">
        <f>L36*K36</f>
        <v>2567.3850000000111</v>
      </c>
      <c r="N36" s="25"/>
      <c r="O36" s="238">
        <f t="shared" si="2"/>
        <v>0</v>
      </c>
      <c r="P36" s="239">
        <f t="shared" si="3"/>
        <v>0</v>
      </c>
    </row>
    <row r="37" spans="2:18" s="18" customFormat="1" x14ac:dyDescent="0.25">
      <c r="B37" s="62" t="s">
        <v>35</v>
      </c>
      <c r="C37" s="47"/>
      <c r="D37" s="48" t="s">
        <v>78</v>
      </c>
      <c r="E37" s="47"/>
      <c r="F37" s="19"/>
      <c r="G37" s="74">
        <v>0</v>
      </c>
      <c r="H37" s="61">
        <f t="shared" ref="H37:H40" si="10">$G$18</f>
        <v>2000</v>
      </c>
      <c r="I37" s="243">
        <f t="shared" ref="I37:I44" si="11">H37*G37</f>
        <v>0</v>
      </c>
      <c r="J37" s="52"/>
      <c r="K37" s="397">
        <v>1.056</v>
      </c>
      <c r="L37" s="61">
        <f t="shared" ref="L37:L40" si="12">$G$18</f>
        <v>2000</v>
      </c>
      <c r="M37" s="243">
        <f t="shared" ref="M37:M44" si="13">L37*K37</f>
        <v>2112</v>
      </c>
      <c r="N37" s="52"/>
      <c r="O37" s="53">
        <f t="shared" si="2"/>
        <v>2112</v>
      </c>
      <c r="P37" s="239" t="str">
        <f t="shared" si="3"/>
        <v/>
      </c>
      <c r="Q37" s="52"/>
      <c r="R37" s="55"/>
    </row>
    <row r="38" spans="2:18" s="18" customFormat="1" x14ac:dyDescent="0.25">
      <c r="B38" s="62" t="s">
        <v>36</v>
      </c>
      <c r="C38" s="47"/>
      <c r="D38" s="48" t="s">
        <v>78</v>
      </c>
      <c r="E38" s="47"/>
      <c r="F38" s="19"/>
      <c r="G38" s="74"/>
      <c r="H38" s="61">
        <f t="shared" si="10"/>
        <v>2000</v>
      </c>
      <c r="I38" s="243">
        <f t="shared" si="11"/>
        <v>0</v>
      </c>
      <c r="J38" s="52"/>
      <c r="K38" s="397"/>
      <c r="L38" s="61">
        <f t="shared" si="12"/>
        <v>2000</v>
      </c>
      <c r="M38" s="243">
        <f t="shared" si="13"/>
        <v>0</v>
      </c>
      <c r="N38" s="52"/>
      <c r="O38" s="53">
        <f t="shared" si="2"/>
        <v>0</v>
      </c>
      <c r="P38" s="239" t="str">
        <f t="shared" si="3"/>
        <v/>
      </c>
      <c r="Q38" s="52"/>
      <c r="R38" s="55"/>
    </row>
    <row r="39" spans="2:18" s="18" customFormat="1" ht="30" x14ac:dyDescent="0.25">
      <c r="B39" s="62" t="s">
        <v>80</v>
      </c>
      <c r="C39" s="47"/>
      <c r="D39" s="48" t="s">
        <v>78</v>
      </c>
      <c r="E39" s="47"/>
      <c r="F39" s="19"/>
      <c r="G39" s="74">
        <v>0</v>
      </c>
      <c r="H39" s="61">
        <f t="shared" si="10"/>
        <v>2000</v>
      </c>
      <c r="I39" s="243">
        <f t="shared" si="11"/>
        <v>0</v>
      </c>
      <c r="J39" s="52"/>
      <c r="K39" s="397">
        <v>0.42770000000000002</v>
      </c>
      <c r="L39" s="61">
        <f t="shared" si="12"/>
        <v>2000</v>
      </c>
      <c r="M39" s="243">
        <f t="shared" si="13"/>
        <v>855.40000000000009</v>
      </c>
      <c r="N39" s="52"/>
      <c r="O39" s="53">
        <f t="shared" si="2"/>
        <v>855.40000000000009</v>
      </c>
      <c r="P39" s="239" t="str">
        <f t="shared" si="3"/>
        <v/>
      </c>
      <c r="Q39" s="52"/>
      <c r="R39" s="55"/>
    </row>
    <row r="40" spans="2:18" s="18" customFormat="1" ht="30" x14ac:dyDescent="0.25">
      <c r="B40" s="62" t="s">
        <v>81</v>
      </c>
      <c r="C40" s="47"/>
      <c r="D40" s="48" t="s">
        <v>78</v>
      </c>
      <c r="E40" s="47"/>
      <c r="F40" s="19"/>
      <c r="G40" s="74"/>
      <c r="H40" s="61">
        <f t="shared" si="10"/>
        <v>2000</v>
      </c>
      <c r="I40" s="243">
        <f t="shared" si="11"/>
        <v>0</v>
      </c>
      <c r="J40" s="52"/>
      <c r="K40" s="397"/>
      <c r="L40" s="61">
        <f t="shared" si="12"/>
        <v>2000</v>
      </c>
      <c r="M40" s="243">
        <f t="shared" si="13"/>
        <v>0</v>
      </c>
      <c r="N40" s="52"/>
      <c r="O40" s="53">
        <f t="shared" si="2"/>
        <v>0</v>
      </c>
      <c r="P40" s="239" t="str">
        <f t="shared" si="3"/>
        <v/>
      </c>
      <c r="Q40" s="52"/>
      <c r="R40" s="55"/>
    </row>
    <row r="41" spans="2:18" s="18" customFormat="1" ht="15.75" customHeight="1" x14ac:dyDescent="0.25">
      <c r="B41" s="62" t="s">
        <v>37</v>
      </c>
      <c r="C41" s="47"/>
      <c r="D41" s="48" t="s">
        <v>78</v>
      </c>
      <c r="E41" s="47"/>
      <c r="F41" s="19"/>
      <c r="G41" s="74">
        <v>0</v>
      </c>
      <c r="H41" s="413"/>
      <c r="I41" s="243">
        <f t="shared" si="11"/>
        <v>0</v>
      </c>
      <c r="J41" s="52"/>
      <c r="K41" s="397">
        <v>-5.9200000000000003E-2</v>
      </c>
      <c r="L41" s="413"/>
      <c r="M41" s="243">
        <f t="shared" si="13"/>
        <v>0</v>
      </c>
      <c r="N41" s="52"/>
      <c r="O41" s="53">
        <f t="shared" si="2"/>
        <v>0</v>
      </c>
      <c r="P41" s="239" t="str">
        <f t="shared" si="3"/>
        <v/>
      </c>
      <c r="Q41" s="52"/>
      <c r="R41" s="55"/>
    </row>
    <row r="42" spans="2:18" s="18" customFormat="1" ht="15" customHeight="1" x14ac:dyDescent="0.25">
      <c r="B42" s="62" t="s">
        <v>38</v>
      </c>
      <c r="C42" s="47"/>
      <c r="D42" s="48" t="s">
        <v>78</v>
      </c>
      <c r="E42" s="47"/>
      <c r="F42" s="19"/>
      <c r="G42" s="74"/>
      <c r="H42" s="413"/>
      <c r="I42" s="243">
        <f t="shared" si="11"/>
        <v>0</v>
      </c>
      <c r="J42" s="52"/>
      <c r="K42" s="397"/>
      <c r="L42" s="413"/>
      <c r="M42" s="243">
        <f t="shared" si="13"/>
        <v>0</v>
      </c>
      <c r="N42" s="52"/>
      <c r="O42" s="53">
        <f t="shared" si="2"/>
        <v>0</v>
      </c>
      <c r="P42" s="239" t="str">
        <f t="shared" si="3"/>
        <v/>
      </c>
      <c r="Q42" s="52"/>
      <c r="R42" s="55"/>
    </row>
    <row r="43" spans="2:18" s="18" customFormat="1" ht="30" x14ac:dyDescent="0.25">
      <c r="B43" s="62" t="s">
        <v>39</v>
      </c>
      <c r="C43" s="47"/>
      <c r="D43" s="48" t="s">
        <v>31</v>
      </c>
      <c r="E43" s="47"/>
      <c r="F43" s="19"/>
      <c r="G43" s="74">
        <v>0</v>
      </c>
      <c r="H43" s="413"/>
      <c r="I43" s="243">
        <f t="shared" si="11"/>
        <v>0</v>
      </c>
      <c r="J43" s="52"/>
      <c r="K43" s="74">
        <v>-2.5100000000000001E-3</v>
      </c>
      <c r="L43" s="413"/>
      <c r="M43" s="243">
        <f t="shared" si="13"/>
        <v>0</v>
      </c>
      <c r="N43" s="52"/>
      <c r="O43" s="53">
        <f t="shared" si="2"/>
        <v>0</v>
      </c>
      <c r="P43" s="239" t="str">
        <f t="shared" si="3"/>
        <v/>
      </c>
      <c r="Q43" s="52"/>
      <c r="R43" s="55"/>
    </row>
    <row r="44" spans="2:18" s="18" customFormat="1" ht="30" x14ac:dyDescent="0.25">
      <c r="B44" s="62" t="s">
        <v>40</v>
      </c>
      <c r="C44" s="47"/>
      <c r="D44" s="48" t="s">
        <v>31</v>
      </c>
      <c r="E44" s="47"/>
      <c r="F44" s="19"/>
      <c r="G44" s="74"/>
      <c r="H44" s="413"/>
      <c r="I44" s="243">
        <f t="shared" si="11"/>
        <v>0</v>
      </c>
      <c r="J44" s="52"/>
      <c r="K44" s="74"/>
      <c r="L44" s="413"/>
      <c r="M44" s="243">
        <f t="shared" si="13"/>
        <v>0</v>
      </c>
      <c r="N44" s="52"/>
      <c r="O44" s="53">
        <f t="shared" si="2"/>
        <v>0</v>
      </c>
      <c r="P44" s="239" t="str">
        <f t="shared" si="3"/>
        <v/>
      </c>
      <c r="Q44" s="52"/>
      <c r="R44" s="55"/>
    </row>
    <row r="45" spans="2:18" x14ac:dyDescent="0.25">
      <c r="B45" s="374" t="s">
        <v>42</v>
      </c>
      <c r="C45" s="375"/>
      <c r="D45" s="376"/>
      <c r="E45" s="375"/>
      <c r="F45" s="367"/>
      <c r="G45" s="377"/>
      <c r="H45" s="378"/>
      <c r="I45" s="379">
        <f>SUM(I36:I44)+I35</f>
        <v>16738.115000000013</v>
      </c>
      <c r="J45" s="367"/>
      <c r="K45" s="377"/>
      <c r="L45" s="378"/>
      <c r="M45" s="379">
        <f>SUM(M36:M44)+M35</f>
        <v>20455.215000000011</v>
      </c>
      <c r="N45" s="367"/>
      <c r="O45" s="371">
        <f t="shared" si="2"/>
        <v>3717.0999999999985</v>
      </c>
      <c r="P45" s="372">
        <f t="shared" si="3"/>
        <v>0.22207399100794778</v>
      </c>
    </row>
    <row r="46" spans="2:18" x14ac:dyDescent="0.25">
      <c r="B46" s="261" t="s">
        <v>43</v>
      </c>
      <c r="C46" s="25"/>
      <c r="D46" s="234" t="s">
        <v>82</v>
      </c>
      <c r="E46" s="25"/>
      <c r="F46" s="25"/>
      <c r="G46" s="90">
        <v>3.3132000000000001</v>
      </c>
      <c r="H46" s="414">
        <f>+$G$81</f>
        <v>1800</v>
      </c>
      <c r="I46" s="243">
        <f>H46*G46</f>
        <v>5963.76</v>
      </c>
      <c r="J46" s="25"/>
      <c r="K46" s="90">
        <v>3.6823999999999999</v>
      </c>
      <c r="L46" s="414">
        <f>+$G$81</f>
        <v>1800</v>
      </c>
      <c r="M46" s="243">
        <f>L46*K46</f>
        <v>6628.32</v>
      </c>
      <c r="N46" s="25"/>
      <c r="O46" s="238">
        <f t="shared" si="2"/>
        <v>664.55999999999949</v>
      </c>
      <c r="P46" s="239">
        <f t="shared" si="3"/>
        <v>0.11143305565616314</v>
      </c>
    </row>
    <row r="47" spans="2:18" x14ac:dyDescent="0.25">
      <c r="B47" s="263" t="s">
        <v>44</v>
      </c>
      <c r="C47" s="25"/>
      <c r="D47" s="234" t="s">
        <v>82</v>
      </c>
      <c r="E47" s="25"/>
      <c r="F47" s="25"/>
      <c r="G47" s="90">
        <v>2.238</v>
      </c>
      <c r="H47" s="414">
        <f>+$G$81</f>
        <v>1800</v>
      </c>
      <c r="I47" s="243">
        <f>H47*G47</f>
        <v>4028.4</v>
      </c>
      <c r="J47" s="25"/>
      <c r="K47" s="90">
        <v>2.3677000000000001</v>
      </c>
      <c r="L47" s="414">
        <f>+$G$81</f>
        <v>1800</v>
      </c>
      <c r="M47" s="243">
        <f>L47*K47</f>
        <v>4261.8600000000006</v>
      </c>
      <c r="N47" s="25"/>
      <c r="O47" s="238">
        <f t="shared" si="2"/>
        <v>233.46000000000049</v>
      </c>
      <c r="P47" s="239">
        <f t="shared" si="3"/>
        <v>5.7953529937444265E-2</v>
      </c>
    </row>
    <row r="48" spans="2:18" x14ac:dyDescent="0.25">
      <c r="B48" s="374" t="s">
        <v>45</v>
      </c>
      <c r="C48" s="365"/>
      <c r="D48" s="380"/>
      <c r="E48" s="365"/>
      <c r="F48" s="381"/>
      <c r="G48" s="382"/>
      <c r="H48" s="398"/>
      <c r="I48" s="379">
        <f>SUM(I45:I47)</f>
        <v>26730.275000000016</v>
      </c>
      <c r="J48" s="381"/>
      <c r="K48" s="382"/>
      <c r="L48" s="398"/>
      <c r="M48" s="379">
        <f>SUM(M45:M47)</f>
        <v>31345.395000000011</v>
      </c>
      <c r="N48" s="381"/>
      <c r="O48" s="371">
        <f t="shared" si="2"/>
        <v>4615.1199999999953</v>
      </c>
      <c r="P48" s="372">
        <f t="shared" si="3"/>
        <v>0.17265516348036047</v>
      </c>
    </row>
    <row r="49" spans="2:18" x14ac:dyDescent="0.25">
      <c r="B49" s="232" t="s">
        <v>68</v>
      </c>
      <c r="C49" s="233"/>
      <c r="D49" s="234" t="s">
        <v>31</v>
      </c>
      <c r="E49" s="233"/>
      <c r="F49" s="25"/>
      <c r="G49" s="268">
        <v>3.0000000000000001E-3</v>
      </c>
      <c r="H49" s="399">
        <f>+$G$19*(1+G72)</f>
        <v>926550.00000000012</v>
      </c>
      <c r="I49" s="237">
        <f t="shared" ref="I49:I59" si="14">H49*G49</f>
        <v>2779.6500000000005</v>
      </c>
      <c r="J49" s="25"/>
      <c r="K49" s="268">
        <v>3.0000000000000001E-3</v>
      </c>
      <c r="L49" s="399">
        <f>+$G$19*(1+K72)</f>
        <v>926550.00000000012</v>
      </c>
      <c r="M49" s="237">
        <f t="shared" ref="M49:M59" si="15">L49*K49</f>
        <v>2779.6500000000005</v>
      </c>
      <c r="N49" s="25"/>
      <c r="O49" s="238">
        <f t="shared" si="2"/>
        <v>0</v>
      </c>
      <c r="P49" s="239">
        <f t="shared" si="3"/>
        <v>0</v>
      </c>
    </row>
    <row r="50" spans="2:18" x14ac:dyDescent="0.25">
      <c r="B50" s="232" t="s">
        <v>69</v>
      </c>
      <c r="C50" s="233"/>
      <c r="D50" s="234" t="s">
        <v>31</v>
      </c>
      <c r="E50" s="233"/>
      <c r="F50" s="25"/>
      <c r="G50" s="268">
        <v>5.0000000000000001E-4</v>
      </c>
      <c r="H50" s="399">
        <f>+H49</f>
        <v>926550.00000000012</v>
      </c>
      <c r="I50" s="237">
        <f t="shared" si="14"/>
        <v>463.27500000000009</v>
      </c>
      <c r="J50" s="25"/>
      <c r="K50" s="268">
        <v>5.0000000000000001E-4</v>
      </c>
      <c r="L50" s="399">
        <f>+L49</f>
        <v>926550.00000000012</v>
      </c>
      <c r="M50" s="237">
        <f t="shared" si="15"/>
        <v>463.27500000000009</v>
      </c>
      <c r="N50" s="25"/>
      <c r="O50" s="238">
        <f t="shared" si="2"/>
        <v>0</v>
      </c>
      <c r="P50" s="239">
        <f t="shared" si="3"/>
        <v>0</v>
      </c>
    </row>
    <row r="51" spans="2:18" x14ac:dyDescent="0.25">
      <c r="B51" s="232" t="s">
        <v>48</v>
      </c>
      <c r="C51" s="233"/>
      <c r="D51" s="234" t="s">
        <v>31</v>
      </c>
      <c r="E51" s="233"/>
      <c r="F51" s="25"/>
      <c r="G51" s="268">
        <v>4.0000000000000002E-4</v>
      </c>
      <c r="H51" s="399">
        <v>0</v>
      </c>
      <c r="I51" s="237">
        <f t="shared" si="14"/>
        <v>0</v>
      </c>
      <c r="J51" s="25"/>
      <c r="K51" s="268">
        <v>4.0000000000000002E-4</v>
      </c>
      <c r="L51" s="399">
        <v>0</v>
      </c>
      <c r="M51" s="237">
        <f t="shared" si="15"/>
        <v>0</v>
      </c>
      <c r="N51" s="25"/>
      <c r="O51" s="238">
        <f t="shared" si="2"/>
        <v>0</v>
      </c>
      <c r="P51" s="239" t="str">
        <f t="shared" si="3"/>
        <v/>
      </c>
    </row>
    <row r="52" spans="2:18" x14ac:dyDescent="0.25">
      <c r="B52" s="232" t="s">
        <v>70</v>
      </c>
      <c r="C52" s="233"/>
      <c r="D52" s="234" t="s">
        <v>19</v>
      </c>
      <c r="E52" s="233"/>
      <c r="F52" s="25"/>
      <c r="G52" s="235">
        <v>0.25</v>
      </c>
      <c r="H52" s="240">
        <v>1</v>
      </c>
      <c r="I52" s="243">
        <f t="shared" si="14"/>
        <v>0.25</v>
      </c>
      <c r="J52" s="25"/>
      <c r="K52" s="235">
        <v>0.25</v>
      </c>
      <c r="L52" s="240">
        <v>1</v>
      </c>
      <c r="M52" s="243">
        <f t="shared" si="15"/>
        <v>0.25</v>
      </c>
      <c r="N52" s="25"/>
      <c r="O52" s="238">
        <f t="shared" si="2"/>
        <v>0</v>
      </c>
      <c r="P52" s="239">
        <f t="shared" si="3"/>
        <v>0</v>
      </c>
    </row>
    <row r="53" spans="2:18" s="18" customFormat="1" x14ac:dyDescent="0.25">
      <c r="B53" s="47" t="s">
        <v>50</v>
      </c>
      <c r="C53" s="47"/>
      <c r="D53" s="48" t="s">
        <v>31</v>
      </c>
      <c r="E53" s="47"/>
      <c r="F53" s="19"/>
      <c r="G53" s="90">
        <v>7.3999999999999996E-2</v>
      </c>
      <c r="H53" s="75">
        <f>$D$138*$G$19</f>
        <v>576000</v>
      </c>
      <c r="I53" s="59">
        <f t="shared" si="14"/>
        <v>42624</v>
      </c>
      <c r="J53" s="52"/>
      <c r="K53" s="90">
        <v>7.3999999999999996E-2</v>
      </c>
      <c r="L53" s="75">
        <f>$D$138*$G$19</f>
        <v>576000</v>
      </c>
      <c r="M53" s="59">
        <f t="shared" si="15"/>
        <v>42624</v>
      </c>
      <c r="N53" s="52"/>
      <c r="O53" s="53">
        <f t="shared" si="2"/>
        <v>0</v>
      </c>
      <c r="P53" s="54">
        <f t="shared" si="3"/>
        <v>0</v>
      </c>
      <c r="Q53" s="52"/>
      <c r="R53" s="55"/>
    </row>
    <row r="54" spans="2:18" s="18" customFormat="1" x14ac:dyDescent="0.25">
      <c r="B54" s="47" t="s">
        <v>51</v>
      </c>
      <c r="C54" s="47"/>
      <c r="D54" s="48" t="s">
        <v>31</v>
      </c>
      <c r="E54" s="47"/>
      <c r="F54" s="19"/>
      <c r="G54" s="90">
        <v>0.10199999999999999</v>
      </c>
      <c r="H54" s="75">
        <f>$D$139*$G$19</f>
        <v>162000</v>
      </c>
      <c r="I54" s="59">
        <f t="shared" si="14"/>
        <v>16524</v>
      </c>
      <c r="J54" s="52"/>
      <c r="K54" s="90">
        <v>0.10199999999999999</v>
      </c>
      <c r="L54" s="75">
        <f>$D$139*$G$19</f>
        <v>162000</v>
      </c>
      <c r="M54" s="59">
        <f t="shared" si="15"/>
        <v>16524</v>
      </c>
      <c r="N54" s="52"/>
      <c r="O54" s="53">
        <f t="shared" si="2"/>
        <v>0</v>
      </c>
      <c r="P54" s="54">
        <f t="shared" si="3"/>
        <v>0</v>
      </c>
      <c r="Q54" s="52"/>
      <c r="R54" s="55"/>
    </row>
    <row r="55" spans="2:18" s="18" customFormat="1" x14ac:dyDescent="0.25">
      <c r="B55" s="47" t="s">
        <v>52</v>
      </c>
      <c r="C55" s="47"/>
      <c r="D55" s="48" t="s">
        <v>31</v>
      </c>
      <c r="E55" s="47"/>
      <c r="F55" s="19"/>
      <c r="G55" s="90">
        <v>0.151</v>
      </c>
      <c r="H55" s="75">
        <f>$D$140*$G$19</f>
        <v>162000</v>
      </c>
      <c r="I55" s="59">
        <f t="shared" si="14"/>
        <v>24462</v>
      </c>
      <c r="J55" s="52"/>
      <c r="K55" s="90">
        <v>0.151</v>
      </c>
      <c r="L55" s="75">
        <f>$D$140*$G$19</f>
        <v>162000</v>
      </c>
      <c r="M55" s="59">
        <f t="shared" si="15"/>
        <v>24462</v>
      </c>
      <c r="N55" s="52"/>
      <c r="O55" s="53">
        <f t="shared" si="2"/>
        <v>0</v>
      </c>
      <c r="P55" s="54">
        <f t="shared" si="3"/>
        <v>0</v>
      </c>
      <c r="Q55" s="52"/>
      <c r="R55" s="55"/>
    </row>
    <row r="56" spans="2:18" s="18" customFormat="1" x14ac:dyDescent="0.25">
      <c r="B56" s="47" t="s">
        <v>53</v>
      </c>
      <c r="C56" s="47"/>
      <c r="D56" s="48" t="s">
        <v>31</v>
      </c>
      <c r="E56" s="47"/>
      <c r="F56" s="19"/>
      <c r="G56" s="90">
        <v>8.6999999999999994E-2</v>
      </c>
      <c r="H56" s="75">
        <f>IF(AND($N$1=1, $G$19&gt;=750), 750, IF(AND($N$1=1, AND($G$19&lt;750, $G$19&gt;=0)), $G$19, IF(AND($N$1=2, $G$19&gt;=750), 750, IF(AND($N$1=2, AND($G$19&lt;750, $G$19&gt;=0)), $G$19))))</f>
        <v>750</v>
      </c>
      <c r="I56" s="59">
        <f t="shared" si="14"/>
        <v>65.25</v>
      </c>
      <c r="J56" s="52"/>
      <c r="K56" s="90">
        <v>8.6999999999999994E-2</v>
      </c>
      <c r="L56" s="75">
        <f>IF(AND($N$1=1, $G$19&gt;=750), 750, IF(AND($N$1=1, AND($G$19&lt;750, $G$19&gt;=0)), $G$19, IF(AND($N$1=2, $G$19&gt;=750), 750, IF(AND($N$1=2, AND($G$19&lt;750, $G$19&gt;=0)), $G$19))))</f>
        <v>750</v>
      </c>
      <c r="M56" s="59">
        <f t="shared" si="15"/>
        <v>65.25</v>
      </c>
      <c r="N56" s="52"/>
      <c r="O56" s="53">
        <f t="shared" si="2"/>
        <v>0</v>
      </c>
      <c r="P56" s="54">
        <f t="shared" si="3"/>
        <v>0</v>
      </c>
      <c r="Q56" s="52"/>
      <c r="R56" s="55"/>
    </row>
    <row r="57" spans="2:18" s="18" customFormat="1" x14ac:dyDescent="0.25">
      <c r="B57" s="47" t="s">
        <v>54</v>
      </c>
      <c r="C57" s="47"/>
      <c r="D57" s="48" t="s">
        <v>31</v>
      </c>
      <c r="E57" s="47"/>
      <c r="F57" s="19"/>
      <c r="G57" s="90">
        <v>0.10299999999999999</v>
      </c>
      <c r="H57" s="75">
        <f>IF(AND($N$1=1, $G$19&gt;=750), $G$19-750, IF(AND($N$1=1, AND($G$19&lt;750, $G$19&gt;=0)), 0, IF(AND($N$1=2, $G$19&gt;=750), $G$19-750, IF(AND($N$1=2, AND($G$19&lt;750, $G$19&gt;=0)), 0))))</f>
        <v>899250</v>
      </c>
      <c r="I57" s="59">
        <f t="shared" si="14"/>
        <v>92622.75</v>
      </c>
      <c r="J57" s="52"/>
      <c r="K57" s="90">
        <v>0.10299999999999999</v>
      </c>
      <c r="L57" s="75">
        <f>IF(AND($N$1=1, $G$19&gt;=750), $G$19-750, IF(AND($N$1=1, AND($G$19&lt;750, $G$19&gt;=0)), 0, IF(AND($N$1=2, $G$19&gt;=750), $G$19-750, IF(AND($N$1=2, AND($G$19&lt;750, $G$19&gt;=0)), 0))))</f>
        <v>899250</v>
      </c>
      <c r="M57" s="59">
        <f t="shared" si="15"/>
        <v>92622.75</v>
      </c>
      <c r="N57" s="52"/>
      <c r="O57" s="53">
        <f t="shared" si="2"/>
        <v>0</v>
      </c>
      <c r="P57" s="54">
        <f t="shared" si="3"/>
        <v>0</v>
      </c>
      <c r="Q57" s="52"/>
      <c r="R57" s="55"/>
    </row>
    <row r="58" spans="2:18" s="18" customFormat="1" x14ac:dyDescent="0.25">
      <c r="B58" s="47" t="s">
        <v>55</v>
      </c>
      <c r="C58" s="47"/>
      <c r="D58" s="48" t="s">
        <v>31</v>
      </c>
      <c r="E58" s="47"/>
      <c r="F58" s="19"/>
      <c r="G58" s="90">
        <v>9.6699999999999994E-2</v>
      </c>
      <c r="H58" s="75">
        <v>0</v>
      </c>
      <c r="I58" s="59">
        <f t="shared" si="14"/>
        <v>0</v>
      </c>
      <c r="J58" s="52"/>
      <c r="K58" s="90">
        <v>9.6699999999999994E-2</v>
      </c>
      <c r="L58" s="75">
        <v>0</v>
      </c>
      <c r="M58" s="59">
        <f t="shared" si="15"/>
        <v>0</v>
      </c>
      <c r="N58" s="52"/>
      <c r="O58" s="53">
        <f t="shared" si="2"/>
        <v>0</v>
      </c>
      <c r="P58" s="54" t="str">
        <f t="shared" si="3"/>
        <v/>
      </c>
      <c r="Q58" s="52"/>
      <c r="R58" s="55"/>
    </row>
    <row r="59" spans="2:18" s="18" customFormat="1" ht="15.75" thickBot="1" x14ac:dyDescent="0.3">
      <c r="B59" s="47" t="s">
        <v>56</v>
      </c>
      <c r="C59" s="47"/>
      <c r="D59" s="48" t="s">
        <v>31</v>
      </c>
      <c r="E59" s="47"/>
      <c r="F59" s="19"/>
      <c r="G59" s="90">
        <v>9.6699999999999994E-2</v>
      </c>
      <c r="H59" s="75">
        <f>+$G$19</f>
        <v>900000</v>
      </c>
      <c r="I59" s="59">
        <f t="shared" si="14"/>
        <v>87030</v>
      </c>
      <c r="J59" s="52"/>
      <c r="K59" s="90">
        <v>9.6699999999999994E-2</v>
      </c>
      <c r="L59" s="75">
        <f>+$G$19</f>
        <v>900000</v>
      </c>
      <c r="M59" s="59">
        <f t="shared" si="15"/>
        <v>87030</v>
      </c>
      <c r="N59" s="52"/>
      <c r="O59" s="53">
        <f t="shared" si="2"/>
        <v>0</v>
      </c>
      <c r="P59" s="54">
        <f t="shared" si="3"/>
        <v>0</v>
      </c>
      <c r="Q59" s="52"/>
      <c r="R59" s="55"/>
    </row>
    <row r="60" spans="2:18" ht="15.75" thickBot="1" x14ac:dyDescent="0.3">
      <c r="B60" s="270"/>
      <c r="C60" s="271"/>
      <c r="D60" s="272"/>
      <c r="E60" s="271"/>
      <c r="F60" s="273"/>
      <c r="G60" s="274"/>
      <c r="H60" s="275"/>
      <c r="I60" s="276"/>
      <c r="J60" s="273"/>
      <c r="K60" s="274"/>
      <c r="L60" s="275"/>
      <c r="M60" s="276"/>
      <c r="N60" s="273"/>
      <c r="O60" s="277"/>
      <c r="P60" s="278"/>
    </row>
    <row r="61" spans="2:18" x14ac:dyDescent="0.25">
      <c r="B61" s="279" t="s">
        <v>83</v>
      </c>
      <c r="C61" s="233"/>
      <c r="D61" s="280"/>
      <c r="E61" s="233"/>
      <c r="F61" s="281"/>
      <c r="G61" s="282"/>
      <c r="H61" s="282"/>
      <c r="I61" s="283">
        <f>SUM(I48:I52,I59)</f>
        <v>117003.45000000001</v>
      </c>
      <c r="J61" s="284"/>
      <c r="K61" s="282"/>
      <c r="L61" s="282"/>
      <c r="M61" s="283">
        <f>SUM(M48:M52,M59)</f>
        <v>121618.57</v>
      </c>
      <c r="N61" s="284"/>
      <c r="O61" s="285">
        <f>M61-I61</f>
        <v>4615.1199999999953</v>
      </c>
      <c r="P61" s="286">
        <f>IF(OR(I61=0,M61=0),"",(O61/I61))</f>
        <v>3.9444306984110257E-2</v>
      </c>
    </row>
    <row r="62" spans="2:18" x14ac:dyDescent="0.25">
      <c r="B62" s="279" t="s">
        <v>58</v>
      </c>
      <c r="C62" s="233"/>
      <c r="D62" s="280"/>
      <c r="E62" s="233"/>
      <c r="F62" s="281"/>
      <c r="G62" s="287">
        <v>-0.11700000000000001</v>
      </c>
      <c r="H62" s="288"/>
      <c r="I62" s="238"/>
      <c r="J62" s="284"/>
      <c r="K62" s="287">
        <v>-0.11700000000000001</v>
      </c>
      <c r="L62" s="288"/>
      <c r="M62" s="238"/>
      <c r="N62" s="284"/>
      <c r="O62" s="238">
        <f>M62-I62</f>
        <v>0</v>
      </c>
      <c r="P62" s="239" t="str">
        <f>IF(OR(I62=0,M62=0),"",(O62/I62))</f>
        <v/>
      </c>
    </row>
    <row r="63" spans="2:18" x14ac:dyDescent="0.25">
      <c r="B63" s="233" t="s">
        <v>59</v>
      </c>
      <c r="C63" s="233"/>
      <c r="D63" s="280"/>
      <c r="E63" s="233"/>
      <c r="F63" s="236"/>
      <c r="G63" s="290">
        <v>0.13</v>
      </c>
      <c r="H63" s="236"/>
      <c r="I63" s="238">
        <f>I61*G63</f>
        <v>15210.448500000002</v>
      </c>
      <c r="J63" s="25"/>
      <c r="K63" s="290">
        <v>0.13</v>
      </c>
      <c r="L63" s="236"/>
      <c r="M63" s="238">
        <f>M61*K63</f>
        <v>15810.414100000002</v>
      </c>
      <c r="N63" s="25"/>
      <c r="O63" s="238">
        <f>M63-I63</f>
        <v>599.96559999999954</v>
      </c>
      <c r="P63" s="239">
        <f>IF(OR(I63=0,M63=0),"",(O63/I63))</f>
        <v>3.9444306984110264E-2</v>
      </c>
    </row>
    <row r="64" spans="2:18" ht="15.75" thickBot="1" x14ac:dyDescent="0.3">
      <c r="B64" s="465" t="s">
        <v>84</v>
      </c>
      <c r="C64" s="465"/>
      <c r="D64" s="465"/>
      <c r="E64" s="291"/>
      <c r="F64" s="292"/>
      <c r="G64" s="292"/>
      <c r="H64" s="292"/>
      <c r="I64" s="351">
        <f>SUM(I61:I63)</f>
        <v>132213.89850000001</v>
      </c>
      <c r="J64" s="294"/>
      <c r="K64" s="292"/>
      <c r="L64" s="292"/>
      <c r="M64" s="351">
        <f>SUM(M61:M63)</f>
        <v>137428.9841</v>
      </c>
      <c r="N64" s="294"/>
      <c r="O64" s="329">
        <f>M64-I64</f>
        <v>5215.0855999999912</v>
      </c>
      <c r="P64" s="330">
        <f>IF(OR(I64=0,M64=0),"",(O64/I64))</f>
        <v>3.9444306984110229E-2</v>
      </c>
    </row>
    <row r="65" spans="2:20" ht="15.75" thickBot="1" x14ac:dyDescent="0.3">
      <c r="B65" s="331"/>
      <c r="C65" s="332"/>
      <c r="D65" s="333"/>
      <c r="E65" s="332"/>
      <c r="F65" s="334"/>
      <c r="G65" s="274"/>
      <c r="H65" s="335"/>
      <c r="I65" s="336"/>
      <c r="J65" s="334"/>
      <c r="K65" s="274"/>
      <c r="L65" s="335"/>
      <c r="M65" s="336"/>
      <c r="N65" s="334"/>
      <c r="O65" s="337"/>
      <c r="P65" s="278"/>
    </row>
    <row r="66" spans="2:20" x14ac:dyDescent="0.25">
      <c r="B66" s="339" t="s">
        <v>71</v>
      </c>
      <c r="C66" s="339"/>
      <c r="D66" s="340"/>
      <c r="E66" s="339"/>
      <c r="F66" s="345"/>
      <c r="G66" s="347"/>
      <c r="H66" s="347"/>
      <c r="I66" s="385">
        <f>SUM(I56:I57,I48,I49:I52)</f>
        <v>122661.45000000001</v>
      </c>
      <c r="J66" s="349"/>
      <c r="K66" s="347"/>
      <c r="L66" s="347"/>
      <c r="M66" s="385">
        <f>SUM(M56:M57,M48,M49:M52)</f>
        <v>127276.57</v>
      </c>
      <c r="N66" s="349"/>
      <c r="O66" s="238">
        <f>M66-I66</f>
        <v>4615.1199999999953</v>
      </c>
      <c r="P66" s="239">
        <f>IF(OR(I66=0,M66=0),"",(O66/I66))</f>
        <v>3.7624860948570191E-2</v>
      </c>
    </row>
    <row r="67" spans="2:20" x14ac:dyDescent="0.25">
      <c r="B67" s="233" t="s">
        <v>58</v>
      </c>
      <c r="C67" s="233"/>
      <c r="D67" s="280"/>
      <c r="E67" s="233"/>
      <c r="F67" s="236"/>
      <c r="G67" s="287">
        <v>-0.11700000000000001</v>
      </c>
      <c r="H67" s="288"/>
      <c r="I67" s="238"/>
      <c r="J67" s="25"/>
      <c r="K67" s="287">
        <v>-0.11700000000000001</v>
      </c>
      <c r="L67" s="288"/>
      <c r="M67" s="238"/>
      <c r="N67" s="25"/>
      <c r="O67" s="238">
        <f>M67-I67</f>
        <v>0</v>
      </c>
      <c r="P67" s="239" t="str">
        <f>IF(OR(I67=0,M67=0),"",(O67/I67))</f>
        <v/>
      </c>
    </row>
    <row r="68" spans="2:20" x14ac:dyDescent="0.25">
      <c r="B68" s="403" t="s">
        <v>59</v>
      </c>
      <c r="C68" s="339"/>
      <c r="D68" s="340"/>
      <c r="E68" s="339"/>
      <c r="F68" s="345"/>
      <c r="G68" s="346">
        <v>0.13</v>
      </c>
      <c r="H68" s="347"/>
      <c r="I68" s="348">
        <f>I66*G68</f>
        <v>15945.988500000001</v>
      </c>
      <c r="J68" s="349"/>
      <c r="K68" s="346">
        <v>0.13</v>
      </c>
      <c r="L68" s="347"/>
      <c r="M68" s="348">
        <f>M66*K68</f>
        <v>16545.954100000003</v>
      </c>
      <c r="N68" s="349"/>
      <c r="O68" s="238">
        <f>M68-I68</f>
        <v>599.96560000000136</v>
      </c>
      <c r="P68" s="239">
        <f>IF(OR(I68=0,M68=0),"",(O68/I68))</f>
        <v>3.7624860948570316E-2</v>
      </c>
    </row>
    <row r="69" spans="2:20" ht="15.75" thickBot="1" x14ac:dyDescent="0.3">
      <c r="B69" s="472" t="s">
        <v>85</v>
      </c>
      <c r="C69" s="472"/>
      <c r="D69" s="472"/>
      <c r="E69" s="233"/>
      <c r="F69" s="386"/>
      <c r="G69" s="386"/>
      <c r="H69" s="386"/>
      <c r="I69" s="387">
        <f>SUM(I66:I68)</f>
        <v>138607.43850000002</v>
      </c>
      <c r="J69" s="388"/>
      <c r="K69" s="386"/>
      <c r="L69" s="386"/>
      <c r="M69" s="387">
        <f>SUM(M66:M68)</f>
        <v>143822.52410000001</v>
      </c>
      <c r="N69" s="388"/>
      <c r="O69" s="238">
        <f>M69-I69</f>
        <v>5215.0855999999912</v>
      </c>
      <c r="P69" s="239">
        <f>IF(OR(I69=0,M69=0),"",(O69/I69))</f>
        <v>3.7624860948570163E-2</v>
      </c>
    </row>
    <row r="70" spans="2:20" ht="15.75" thickBot="1" x14ac:dyDescent="0.3">
      <c r="B70" s="298"/>
      <c r="C70" s="299"/>
      <c r="D70" s="300"/>
      <c r="E70" s="299"/>
      <c r="F70" s="404"/>
      <c r="G70" s="405"/>
      <c r="H70" s="406"/>
      <c r="I70" s="407"/>
      <c r="J70" s="301"/>
      <c r="K70" s="405"/>
      <c r="L70" s="406"/>
      <c r="M70" s="407"/>
      <c r="N70" s="301"/>
      <c r="O70" s="305"/>
      <c r="P70" s="408"/>
    </row>
    <row r="71" spans="2:20" x14ac:dyDescent="0.25">
      <c r="I71" s="225"/>
      <c r="M71" s="225"/>
      <c r="P71" s="415"/>
    </row>
    <row r="72" spans="2:20" x14ac:dyDescent="0.25">
      <c r="B72" s="223" t="s">
        <v>62</v>
      </c>
      <c r="G72" s="307">
        <v>2.9499999999999998E-2</v>
      </c>
      <c r="K72" s="307">
        <v>2.9499999999999998E-2</v>
      </c>
      <c r="P72" s="415"/>
    </row>
    <row r="73" spans="2:20" x14ac:dyDescent="0.25">
      <c r="T73" s="415"/>
    </row>
    <row r="74" spans="2:20" ht="18" x14ac:dyDescent="0.25">
      <c r="B74" s="454" t="s">
        <v>0</v>
      </c>
      <c r="C74" s="454"/>
      <c r="D74" s="454"/>
      <c r="E74" s="454"/>
      <c r="F74" s="454"/>
      <c r="G74" s="454"/>
      <c r="H74" s="454"/>
      <c r="I74" s="454"/>
      <c r="T74" s="415"/>
    </row>
    <row r="75" spans="2:20" ht="18" x14ac:dyDescent="0.25">
      <c r="B75" s="454" t="s">
        <v>1</v>
      </c>
      <c r="C75" s="454"/>
      <c r="D75" s="454"/>
      <c r="E75" s="454"/>
      <c r="F75" s="454"/>
      <c r="G75" s="454"/>
      <c r="H75" s="454"/>
      <c r="I75" s="454"/>
      <c r="T75" s="415"/>
    </row>
    <row r="78" spans="2:20" ht="15.75" x14ac:dyDescent="0.25">
      <c r="B78" s="214" t="s">
        <v>2</v>
      </c>
      <c r="D78" s="357" t="s">
        <v>86</v>
      </c>
      <c r="E78" s="309"/>
      <c r="F78" s="309"/>
      <c r="G78" s="309"/>
      <c r="H78" s="309"/>
      <c r="I78" s="309"/>
    </row>
    <row r="79" spans="2:20" ht="15.75" x14ac:dyDescent="0.25">
      <c r="B79" s="215"/>
      <c r="D79" s="216"/>
      <c r="E79" s="216"/>
      <c r="F79" s="216"/>
      <c r="G79" s="216"/>
      <c r="H79" s="216"/>
      <c r="I79" s="216"/>
      <c r="M79" s="216"/>
      <c r="Q79" s="216"/>
    </row>
    <row r="80" spans="2:20" ht="15.75" x14ac:dyDescent="0.25">
      <c r="B80" s="214" t="s">
        <v>4</v>
      </c>
      <c r="D80" s="217" t="s">
        <v>74</v>
      </c>
      <c r="E80" s="216"/>
      <c r="F80" s="216"/>
      <c r="G80" s="391" t="s">
        <v>88</v>
      </c>
      <c r="H80" s="216"/>
      <c r="I80" s="218"/>
      <c r="K80" s="219"/>
      <c r="M80" s="218"/>
      <c r="O80" s="219"/>
      <c r="Q80" s="218"/>
      <c r="S80" s="21"/>
      <c r="T80" s="220"/>
    </row>
    <row r="81" spans="2:18" ht="15.75" x14ac:dyDescent="0.25">
      <c r="B81" s="215"/>
      <c r="D81" s="216"/>
      <c r="E81" s="216"/>
      <c r="F81" s="216"/>
      <c r="G81" s="395">
        <v>1800</v>
      </c>
      <c r="H81" s="393" t="s">
        <v>76</v>
      </c>
      <c r="I81" s="216"/>
    </row>
    <row r="82" spans="2:18" x14ac:dyDescent="0.25">
      <c r="B82" s="221"/>
      <c r="D82" s="222"/>
      <c r="E82" s="223"/>
      <c r="G82" s="395">
        <v>2000</v>
      </c>
      <c r="H82" s="223" t="s">
        <v>77</v>
      </c>
    </row>
    <row r="83" spans="2:18" x14ac:dyDescent="0.25">
      <c r="B83" s="394"/>
      <c r="D83" s="222" t="s">
        <v>6</v>
      </c>
      <c r="G83" s="395">
        <v>900000</v>
      </c>
      <c r="H83" s="393" t="s">
        <v>7</v>
      </c>
      <c r="M83" s="225"/>
    </row>
    <row r="84" spans="2:18" s="18" customFormat="1" x14ac:dyDescent="0.25">
      <c r="B84" s="35"/>
      <c r="D84" s="40"/>
      <c r="E84" s="37"/>
      <c r="G84" s="456" t="s">
        <v>8</v>
      </c>
      <c r="H84" s="457"/>
      <c r="I84" s="458"/>
      <c r="K84" s="456" t="s">
        <v>10</v>
      </c>
      <c r="L84" s="457"/>
      <c r="M84" s="458"/>
      <c r="O84" s="456" t="s">
        <v>9</v>
      </c>
      <c r="P84" s="458"/>
    </row>
    <row r="85" spans="2:18" x14ac:dyDescent="0.25">
      <c r="B85" s="226"/>
      <c r="D85" s="459" t="s">
        <v>11</v>
      </c>
      <c r="E85" s="222"/>
      <c r="G85" s="229" t="s">
        <v>12</v>
      </c>
      <c r="H85" s="227" t="s">
        <v>13</v>
      </c>
      <c r="I85" s="228" t="s">
        <v>14</v>
      </c>
      <c r="K85" s="229" t="s">
        <v>12</v>
      </c>
      <c r="L85" s="227" t="s">
        <v>13</v>
      </c>
      <c r="M85" s="228" t="s">
        <v>14</v>
      </c>
      <c r="O85" s="461" t="s">
        <v>15</v>
      </c>
      <c r="P85" s="463" t="s">
        <v>16</v>
      </c>
    </row>
    <row r="86" spans="2:18" x14ac:dyDescent="0.25">
      <c r="B86" s="226"/>
      <c r="D86" s="460"/>
      <c r="E86" s="222"/>
      <c r="G86" s="231" t="s">
        <v>17</v>
      </c>
      <c r="H86" s="230"/>
      <c r="I86" s="230" t="s">
        <v>17</v>
      </c>
      <c r="K86" s="231" t="s">
        <v>17</v>
      </c>
      <c r="L86" s="230"/>
      <c r="M86" s="230" t="s">
        <v>17</v>
      </c>
      <c r="O86" s="462"/>
      <c r="P86" s="464"/>
    </row>
    <row r="87" spans="2:18" s="18" customFormat="1" x14ac:dyDescent="0.25">
      <c r="B87" s="46" t="s">
        <v>18</v>
      </c>
      <c r="C87" s="47"/>
      <c r="D87" s="48" t="s">
        <v>19</v>
      </c>
      <c r="E87" s="47"/>
      <c r="F87" s="19"/>
      <c r="G87" s="49">
        <v>982.93</v>
      </c>
      <c r="H87" s="50">
        <v>1</v>
      </c>
      <c r="I87" s="51">
        <f t="shared" ref="I87:I96" si="16">H87*G87</f>
        <v>982.93</v>
      </c>
      <c r="J87" s="52"/>
      <c r="K87" s="49">
        <v>1046.03</v>
      </c>
      <c r="L87" s="50">
        <v>1</v>
      </c>
      <c r="M87" s="51">
        <f t="shared" ref="M87:M96" si="17">L87*K87</f>
        <v>1046.03</v>
      </c>
      <c r="N87" s="52"/>
      <c r="O87" s="53">
        <f t="shared" ref="O87:O123" si="18">M87-I87</f>
        <v>63.100000000000023</v>
      </c>
      <c r="P87" s="54">
        <f t="shared" ref="P87:P123" si="19">IF(OR(I87=0,M87=0),"",(O87/I87))</f>
        <v>6.4195822693375953E-2</v>
      </c>
      <c r="Q87" s="52"/>
      <c r="R87" s="55"/>
    </row>
    <row r="88" spans="2:18" x14ac:dyDescent="0.25">
      <c r="B88" s="232" t="s">
        <v>22</v>
      </c>
      <c r="C88" s="233"/>
      <c r="D88" s="234" t="s">
        <v>78</v>
      </c>
      <c r="E88" s="233"/>
      <c r="F88" s="25"/>
      <c r="G88" s="268">
        <v>0</v>
      </c>
      <c r="H88" s="319">
        <f t="shared" ref="H88:H94" si="20">$G$82</f>
        <v>2000</v>
      </c>
      <c r="I88" s="237">
        <f t="shared" si="16"/>
        <v>0</v>
      </c>
      <c r="J88" s="25"/>
      <c r="K88" s="268">
        <v>0</v>
      </c>
      <c r="L88" s="319">
        <f t="shared" ref="L88:L94" si="21">$G$82</f>
        <v>2000</v>
      </c>
      <c r="M88" s="237">
        <f t="shared" si="17"/>
        <v>0</v>
      </c>
      <c r="N88" s="25"/>
      <c r="O88" s="238">
        <f t="shared" si="18"/>
        <v>0</v>
      </c>
      <c r="P88" s="239" t="str">
        <f t="shared" si="19"/>
        <v/>
      </c>
    </row>
    <row r="89" spans="2:18" x14ac:dyDescent="0.25">
      <c r="B89" s="232" t="s">
        <v>23</v>
      </c>
      <c r="C89" s="233"/>
      <c r="D89" s="234" t="s">
        <v>78</v>
      </c>
      <c r="E89" s="233"/>
      <c r="F89" s="25"/>
      <c r="G89" s="268">
        <v>0</v>
      </c>
      <c r="H89" s="319">
        <f t="shared" si="20"/>
        <v>2000</v>
      </c>
      <c r="I89" s="237">
        <f t="shared" si="16"/>
        <v>0</v>
      </c>
      <c r="J89" s="25"/>
      <c r="K89" s="268">
        <v>0</v>
      </c>
      <c r="L89" s="319">
        <f t="shared" si="21"/>
        <v>2000</v>
      </c>
      <c r="M89" s="237">
        <f t="shared" si="17"/>
        <v>0</v>
      </c>
      <c r="N89" s="25"/>
      <c r="O89" s="238">
        <f t="shared" si="18"/>
        <v>0</v>
      </c>
      <c r="P89" s="239" t="str">
        <f t="shared" si="19"/>
        <v/>
      </c>
    </row>
    <row r="90" spans="2:18" x14ac:dyDescent="0.25">
      <c r="B90" s="232" t="s">
        <v>24</v>
      </c>
      <c r="C90" s="233"/>
      <c r="D90" s="234" t="s">
        <v>78</v>
      </c>
      <c r="E90" s="233"/>
      <c r="F90" s="25"/>
      <c r="G90" s="268">
        <v>-5.9999999999999995E-4</v>
      </c>
      <c r="H90" s="319">
        <f t="shared" si="20"/>
        <v>2000</v>
      </c>
      <c r="I90" s="237">
        <f t="shared" si="16"/>
        <v>-1.2</v>
      </c>
      <c r="J90" s="25"/>
      <c r="K90" s="268">
        <v>-5.9999999999999995E-4</v>
      </c>
      <c r="L90" s="319">
        <f t="shared" si="21"/>
        <v>2000</v>
      </c>
      <c r="M90" s="237">
        <f t="shared" si="17"/>
        <v>-1.2</v>
      </c>
      <c r="N90" s="25"/>
      <c r="O90" s="238">
        <f t="shared" si="18"/>
        <v>0</v>
      </c>
      <c r="P90" s="239">
        <f t="shared" si="19"/>
        <v>0</v>
      </c>
    </row>
    <row r="91" spans="2:18" x14ac:dyDescent="0.25">
      <c r="B91" s="232" t="s">
        <v>25</v>
      </c>
      <c r="C91" s="233"/>
      <c r="D91" s="234" t="s">
        <v>78</v>
      </c>
      <c r="E91" s="233"/>
      <c r="F91" s="25"/>
      <c r="G91" s="268">
        <v>0</v>
      </c>
      <c r="H91" s="319">
        <f t="shared" si="20"/>
        <v>2000</v>
      </c>
      <c r="I91" s="237">
        <f t="shared" si="16"/>
        <v>0</v>
      </c>
      <c r="J91" s="25"/>
      <c r="K91" s="268">
        <v>-0.3301</v>
      </c>
      <c r="L91" s="319">
        <f t="shared" si="21"/>
        <v>2000</v>
      </c>
      <c r="M91" s="237">
        <f t="shared" si="17"/>
        <v>-660.2</v>
      </c>
      <c r="N91" s="25"/>
      <c r="O91" s="238">
        <f t="shared" si="18"/>
        <v>-660.2</v>
      </c>
      <c r="P91" s="239" t="str">
        <f t="shared" si="19"/>
        <v/>
      </c>
    </row>
    <row r="92" spans="2:18" x14ac:dyDescent="0.25">
      <c r="B92" s="232" t="s">
        <v>26</v>
      </c>
      <c r="C92" s="233"/>
      <c r="D92" s="234" t="s">
        <v>78</v>
      </c>
      <c r="E92" s="233"/>
      <c r="F92" s="25"/>
      <c r="G92" s="318">
        <v>0</v>
      </c>
      <c r="H92" s="319">
        <f t="shared" ref="H92" si="22">$G$18</f>
        <v>2000</v>
      </c>
      <c r="I92" s="237">
        <f t="shared" si="16"/>
        <v>0</v>
      </c>
      <c r="J92" s="25"/>
      <c r="K92" s="268">
        <v>-4.6800000000000001E-2</v>
      </c>
      <c r="L92" s="319">
        <f t="shared" ref="L92" si="23">$G$18</f>
        <v>2000</v>
      </c>
      <c r="M92" s="237">
        <f t="shared" si="17"/>
        <v>-93.600000000000009</v>
      </c>
      <c r="N92" s="25"/>
      <c r="O92" s="238">
        <f t="shared" si="18"/>
        <v>-93.600000000000009</v>
      </c>
      <c r="P92" s="239" t="str">
        <f t="shared" si="19"/>
        <v/>
      </c>
    </row>
    <row r="93" spans="2:18" x14ac:dyDescent="0.25">
      <c r="B93" s="232" t="s">
        <v>27</v>
      </c>
      <c r="C93" s="233"/>
      <c r="D93" s="234" t="s">
        <v>78</v>
      </c>
      <c r="E93" s="233"/>
      <c r="F93" s="25"/>
      <c r="G93" s="268">
        <v>-0.2757</v>
      </c>
      <c r="H93" s="319">
        <f t="shared" si="20"/>
        <v>2000</v>
      </c>
      <c r="I93" s="237">
        <f t="shared" si="16"/>
        <v>-551.4</v>
      </c>
      <c r="J93" s="25"/>
      <c r="K93" s="268">
        <v>0</v>
      </c>
      <c r="L93" s="319">
        <f t="shared" si="21"/>
        <v>2000</v>
      </c>
      <c r="M93" s="237">
        <f t="shared" si="17"/>
        <v>0</v>
      </c>
      <c r="N93" s="25"/>
      <c r="O93" s="238">
        <f t="shared" si="18"/>
        <v>551.4</v>
      </c>
      <c r="P93" s="239" t="str">
        <f t="shared" si="19"/>
        <v/>
      </c>
    </row>
    <row r="94" spans="2:18" x14ac:dyDescent="0.25">
      <c r="B94" s="232" t="s">
        <v>79</v>
      </c>
      <c r="C94" s="233"/>
      <c r="D94" s="234" t="s">
        <v>78</v>
      </c>
      <c r="E94" s="233"/>
      <c r="F94" s="25"/>
      <c r="G94" s="268">
        <v>-5.2699999999999997E-2</v>
      </c>
      <c r="H94" s="319">
        <f t="shared" si="20"/>
        <v>2000</v>
      </c>
      <c r="I94" s="237">
        <f t="shared" si="16"/>
        <v>-105.39999999999999</v>
      </c>
      <c r="J94" s="25"/>
      <c r="K94" s="268">
        <v>-5.2699999999999997E-2</v>
      </c>
      <c r="L94" s="319">
        <f t="shared" si="21"/>
        <v>2000</v>
      </c>
      <c r="M94" s="237">
        <f t="shared" si="17"/>
        <v>-105.39999999999999</v>
      </c>
      <c r="N94" s="25"/>
      <c r="O94" s="238">
        <f t="shared" si="18"/>
        <v>0</v>
      </c>
      <c r="P94" s="239">
        <f t="shared" si="19"/>
        <v>0</v>
      </c>
    </row>
    <row r="95" spans="2:18" x14ac:dyDescent="0.25">
      <c r="B95" s="232" t="s">
        <v>29</v>
      </c>
      <c r="C95" s="233"/>
      <c r="D95" s="234" t="s">
        <v>19</v>
      </c>
      <c r="E95" s="233"/>
      <c r="F95" s="25"/>
      <c r="G95" s="235">
        <v>0</v>
      </c>
      <c r="H95" s="236">
        <v>1</v>
      </c>
      <c r="I95" s="237">
        <f t="shared" si="16"/>
        <v>0</v>
      </c>
      <c r="J95" s="25"/>
      <c r="K95" s="235">
        <v>0</v>
      </c>
      <c r="L95" s="236">
        <v>1</v>
      </c>
      <c r="M95" s="237">
        <f t="shared" si="17"/>
        <v>0</v>
      </c>
      <c r="N95" s="25"/>
      <c r="O95" s="238">
        <f t="shared" si="18"/>
        <v>0</v>
      </c>
      <c r="P95" s="239" t="str">
        <f t="shared" si="19"/>
        <v/>
      </c>
    </row>
    <row r="96" spans="2:18" x14ac:dyDescent="0.25">
      <c r="B96" s="232" t="s">
        <v>29</v>
      </c>
      <c r="C96" s="233"/>
      <c r="D96" s="234" t="s">
        <v>78</v>
      </c>
      <c r="E96" s="233"/>
      <c r="F96" s="25"/>
      <c r="G96" s="268">
        <v>0</v>
      </c>
      <c r="H96" s="319">
        <f t="shared" ref="H96" si="24">$G$18</f>
        <v>2000</v>
      </c>
      <c r="I96" s="237">
        <f t="shared" si="16"/>
        <v>0</v>
      </c>
      <c r="J96" s="25"/>
      <c r="K96" s="235">
        <v>0</v>
      </c>
      <c r="L96" s="319">
        <f t="shared" ref="L96" si="25">$G$18</f>
        <v>2000</v>
      </c>
      <c r="M96" s="237">
        <f t="shared" si="17"/>
        <v>0</v>
      </c>
      <c r="N96" s="25"/>
      <c r="O96" s="238">
        <f t="shared" si="18"/>
        <v>0</v>
      </c>
      <c r="P96" s="239" t="str">
        <f t="shared" si="19"/>
        <v/>
      </c>
    </row>
    <row r="97" spans="2:18" x14ac:dyDescent="0.25">
      <c r="B97" s="232" t="s">
        <v>30</v>
      </c>
      <c r="C97" s="233"/>
      <c r="D97" s="234" t="s">
        <v>78</v>
      </c>
      <c r="E97" s="233"/>
      <c r="F97" s="25"/>
      <c r="G97" s="90">
        <v>6.9229000000000003</v>
      </c>
      <c r="H97" s="319">
        <f>$G$82</f>
        <v>2000</v>
      </c>
      <c r="I97" s="243">
        <f>H97*G97</f>
        <v>13845.800000000001</v>
      </c>
      <c r="J97" s="25"/>
      <c r="K97" s="90">
        <v>7.3673999999999999</v>
      </c>
      <c r="L97" s="319">
        <f>$G$82</f>
        <v>2000</v>
      </c>
      <c r="M97" s="243">
        <f>L97*K97</f>
        <v>14734.8</v>
      </c>
      <c r="N97" s="25"/>
      <c r="O97" s="238">
        <f t="shared" si="18"/>
        <v>888.99999999999818</v>
      </c>
      <c r="P97" s="239">
        <f t="shared" si="19"/>
        <v>6.4207196406130249E-2</v>
      </c>
    </row>
    <row r="98" spans="2:18" s="18" customFormat="1" x14ac:dyDescent="0.25">
      <c r="B98" s="62" t="s">
        <v>32</v>
      </c>
      <c r="C98" s="47"/>
      <c r="D98" s="48" t="s">
        <v>78</v>
      </c>
      <c r="E98" s="47"/>
      <c r="F98" s="19"/>
      <c r="G98" s="60">
        <v>0</v>
      </c>
      <c r="H98" s="61">
        <f>$G$82</f>
        <v>2000</v>
      </c>
      <c r="I98" s="51">
        <f t="shared" ref="I98" si="26">H98*G98</f>
        <v>0</v>
      </c>
      <c r="J98" s="52"/>
      <c r="K98" s="60">
        <v>0</v>
      </c>
      <c r="L98" s="61">
        <f>$G$82</f>
        <v>2000</v>
      </c>
      <c r="M98" s="51">
        <f t="shared" ref="M98" si="27">L98*K98</f>
        <v>0</v>
      </c>
      <c r="N98" s="52"/>
      <c r="O98" s="53">
        <f t="shared" si="18"/>
        <v>0</v>
      </c>
      <c r="P98" s="54" t="str">
        <f t="shared" si="19"/>
        <v/>
      </c>
      <c r="Q98" s="52"/>
      <c r="R98" s="55"/>
    </row>
    <row r="99" spans="2:18" x14ac:dyDescent="0.25">
      <c r="B99" s="158" t="s">
        <v>33</v>
      </c>
      <c r="C99" s="365"/>
      <c r="D99" s="366"/>
      <c r="E99" s="365"/>
      <c r="F99" s="367"/>
      <c r="G99" s="368"/>
      <c r="H99" s="369"/>
      <c r="I99" s="370">
        <f>SUM(I87:I98)</f>
        <v>14170.730000000001</v>
      </c>
      <c r="J99" s="367"/>
      <c r="K99" s="368"/>
      <c r="L99" s="369"/>
      <c r="M99" s="370">
        <f>SUM(M87:M98)</f>
        <v>14920.429999999998</v>
      </c>
      <c r="N99" s="367"/>
      <c r="O99" s="371">
        <f t="shared" si="18"/>
        <v>749.69999999999709</v>
      </c>
      <c r="P99" s="372">
        <f t="shared" si="19"/>
        <v>5.2904825651183603E-2</v>
      </c>
    </row>
    <row r="100" spans="2:18" x14ac:dyDescent="0.25">
      <c r="B100" s="57" t="s">
        <v>34</v>
      </c>
      <c r="C100" s="25"/>
      <c r="D100" s="234" t="s">
        <v>31</v>
      </c>
      <c r="E100" s="25"/>
      <c r="F100" s="25"/>
      <c r="G100" s="241">
        <v>9.6699999999999994E-2</v>
      </c>
      <c r="H100" s="253">
        <f>$G$19*(1+G136)-$G$19</f>
        <v>26550.000000000116</v>
      </c>
      <c r="I100" s="243">
        <f>H100*G100</f>
        <v>2567.3850000000111</v>
      </c>
      <c r="J100" s="25"/>
      <c r="K100" s="241">
        <v>9.6699999999999994E-2</v>
      </c>
      <c r="L100" s="253">
        <f>$G$19*(1+K136)-$G$19</f>
        <v>26550.000000000116</v>
      </c>
      <c r="M100" s="243">
        <f>L100*K100</f>
        <v>2567.3850000000111</v>
      </c>
      <c r="N100" s="25"/>
      <c r="O100" s="238">
        <f t="shared" si="18"/>
        <v>0</v>
      </c>
      <c r="P100" s="239">
        <f t="shared" si="19"/>
        <v>0</v>
      </c>
    </row>
    <row r="101" spans="2:18" s="18" customFormat="1" x14ac:dyDescent="0.25">
      <c r="B101" s="62" t="s">
        <v>35</v>
      </c>
      <c r="C101" s="47"/>
      <c r="D101" s="48" t="s">
        <v>78</v>
      </c>
      <c r="E101" s="47"/>
      <c r="F101" s="19"/>
      <c r="G101" s="74">
        <v>0</v>
      </c>
      <c r="H101" s="61">
        <f t="shared" ref="H101:H106" si="28">$G$18</f>
        <v>2000</v>
      </c>
      <c r="I101" s="243">
        <f t="shared" ref="I101:I108" si="29">H101*G101</f>
        <v>0</v>
      </c>
      <c r="J101" s="52"/>
      <c r="K101" s="397">
        <v>1.056</v>
      </c>
      <c r="L101" s="61">
        <f t="shared" ref="L101:L106" si="30">$G$18</f>
        <v>2000</v>
      </c>
      <c r="M101" s="243">
        <f t="shared" ref="M101:M108" si="31">L101*K101</f>
        <v>2112</v>
      </c>
      <c r="N101" s="52"/>
      <c r="O101" s="53">
        <f t="shared" si="18"/>
        <v>2112</v>
      </c>
      <c r="P101" s="239" t="str">
        <f t="shared" si="19"/>
        <v/>
      </c>
      <c r="Q101" s="52"/>
      <c r="R101" s="55"/>
    </row>
    <row r="102" spans="2:18" s="18" customFormat="1" x14ac:dyDescent="0.25">
      <c r="B102" s="62" t="s">
        <v>36</v>
      </c>
      <c r="C102" s="47"/>
      <c r="D102" s="48" t="s">
        <v>78</v>
      </c>
      <c r="E102" s="47"/>
      <c r="F102" s="19"/>
      <c r="G102" s="74"/>
      <c r="H102" s="61">
        <f t="shared" si="28"/>
        <v>2000</v>
      </c>
      <c r="I102" s="243">
        <f t="shared" si="29"/>
        <v>0</v>
      </c>
      <c r="J102" s="52"/>
      <c r="K102" s="397"/>
      <c r="L102" s="61">
        <f t="shared" si="30"/>
        <v>2000</v>
      </c>
      <c r="M102" s="243">
        <f t="shared" si="31"/>
        <v>0</v>
      </c>
      <c r="N102" s="52"/>
      <c r="O102" s="53">
        <f t="shared" si="18"/>
        <v>0</v>
      </c>
      <c r="P102" s="239" t="str">
        <f t="shared" si="19"/>
        <v/>
      </c>
      <c r="Q102" s="52"/>
      <c r="R102" s="55"/>
    </row>
    <row r="103" spans="2:18" s="18" customFormat="1" ht="30" x14ac:dyDescent="0.25">
      <c r="B103" s="62" t="s">
        <v>80</v>
      </c>
      <c r="C103" s="47"/>
      <c r="D103" s="48" t="s">
        <v>78</v>
      </c>
      <c r="E103" s="47"/>
      <c r="F103" s="19"/>
      <c r="G103" s="74">
        <v>0</v>
      </c>
      <c r="H103" s="61">
        <f t="shared" si="28"/>
        <v>2000</v>
      </c>
      <c r="I103" s="243">
        <f t="shared" si="29"/>
        <v>0</v>
      </c>
      <c r="J103" s="52"/>
      <c r="K103" s="397">
        <v>0.42770000000000002</v>
      </c>
      <c r="L103" s="61">
        <f t="shared" si="30"/>
        <v>2000</v>
      </c>
      <c r="M103" s="243">
        <f t="shared" si="31"/>
        <v>855.40000000000009</v>
      </c>
      <c r="N103" s="52"/>
      <c r="O103" s="53">
        <f t="shared" si="18"/>
        <v>855.40000000000009</v>
      </c>
      <c r="P103" s="239" t="str">
        <f t="shared" si="19"/>
        <v/>
      </c>
      <c r="Q103" s="52"/>
      <c r="R103" s="55"/>
    </row>
    <row r="104" spans="2:18" s="18" customFormat="1" ht="30" x14ac:dyDescent="0.25">
      <c r="B104" s="62" t="s">
        <v>81</v>
      </c>
      <c r="C104" s="47"/>
      <c r="D104" s="48" t="s">
        <v>78</v>
      </c>
      <c r="E104" s="47"/>
      <c r="F104" s="19"/>
      <c r="G104" s="74"/>
      <c r="H104" s="61">
        <f t="shared" si="28"/>
        <v>2000</v>
      </c>
      <c r="I104" s="243">
        <f t="shared" si="29"/>
        <v>0</v>
      </c>
      <c r="J104" s="52"/>
      <c r="K104" s="397"/>
      <c r="L104" s="61">
        <f t="shared" si="30"/>
        <v>2000</v>
      </c>
      <c r="M104" s="243">
        <f t="shared" si="31"/>
        <v>0</v>
      </c>
      <c r="N104" s="52"/>
      <c r="O104" s="53">
        <f t="shared" si="18"/>
        <v>0</v>
      </c>
      <c r="P104" s="239" t="str">
        <f t="shared" si="19"/>
        <v/>
      </c>
      <c r="Q104" s="52"/>
      <c r="R104" s="55"/>
    </row>
    <row r="105" spans="2:18" s="18" customFormat="1" ht="15.75" customHeight="1" x14ac:dyDescent="0.25">
      <c r="B105" s="62" t="s">
        <v>37</v>
      </c>
      <c r="C105" s="47"/>
      <c r="D105" s="48" t="s">
        <v>78</v>
      </c>
      <c r="E105" s="47"/>
      <c r="F105" s="19"/>
      <c r="G105" s="74">
        <v>0</v>
      </c>
      <c r="H105" s="61">
        <f t="shared" si="28"/>
        <v>2000</v>
      </c>
      <c r="I105" s="243">
        <f t="shared" si="29"/>
        <v>0</v>
      </c>
      <c r="J105" s="52"/>
      <c r="K105" s="397">
        <v>-5.9200000000000003E-2</v>
      </c>
      <c r="L105" s="61">
        <f t="shared" si="30"/>
        <v>2000</v>
      </c>
      <c r="M105" s="243">
        <f t="shared" si="31"/>
        <v>-118.4</v>
      </c>
      <c r="N105" s="52"/>
      <c r="O105" s="53">
        <f t="shared" si="18"/>
        <v>-118.4</v>
      </c>
      <c r="P105" s="239" t="str">
        <f t="shared" si="19"/>
        <v/>
      </c>
      <c r="Q105" s="52"/>
      <c r="R105" s="55"/>
    </row>
    <row r="106" spans="2:18" s="18" customFormat="1" ht="15" customHeight="1" x14ac:dyDescent="0.25">
      <c r="B106" s="62" t="s">
        <v>38</v>
      </c>
      <c r="C106" s="47"/>
      <c r="D106" s="48" t="s">
        <v>78</v>
      </c>
      <c r="E106" s="47"/>
      <c r="F106" s="19"/>
      <c r="G106" s="74"/>
      <c r="H106" s="61">
        <f t="shared" si="28"/>
        <v>2000</v>
      </c>
      <c r="I106" s="243">
        <f t="shared" si="29"/>
        <v>0</v>
      </c>
      <c r="J106" s="52"/>
      <c r="K106" s="397"/>
      <c r="L106" s="61">
        <f t="shared" si="30"/>
        <v>2000</v>
      </c>
      <c r="M106" s="243">
        <f t="shared" si="31"/>
        <v>0</v>
      </c>
      <c r="N106" s="52"/>
      <c r="O106" s="53">
        <f t="shared" si="18"/>
        <v>0</v>
      </c>
      <c r="P106" s="239" t="str">
        <f t="shared" si="19"/>
        <v/>
      </c>
      <c r="Q106" s="52"/>
      <c r="R106" s="55"/>
    </row>
    <row r="107" spans="2:18" s="18" customFormat="1" ht="30" x14ac:dyDescent="0.25">
      <c r="B107" s="62" t="s">
        <v>39</v>
      </c>
      <c r="C107" s="47"/>
      <c r="D107" s="48" t="s">
        <v>31</v>
      </c>
      <c r="E107" s="47"/>
      <c r="F107" s="19"/>
      <c r="G107" s="74">
        <v>0</v>
      </c>
      <c r="H107" s="61">
        <f>+$G$83</f>
        <v>900000</v>
      </c>
      <c r="I107" s="243">
        <f t="shared" si="29"/>
        <v>0</v>
      </c>
      <c r="J107" s="52"/>
      <c r="K107" s="74">
        <v>-2.5100000000000001E-3</v>
      </c>
      <c r="L107" s="61">
        <f>+$G$83</f>
        <v>900000</v>
      </c>
      <c r="M107" s="243">
        <f t="shared" si="31"/>
        <v>-2259</v>
      </c>
      <c r="N107" s="52"/>
      <c r="O107" s="53">
        <f t="shared" si="18"/>
        <v>-2259</v>
      </c>
      <c r="P107" s="239" t="str">
        <f t="shared" si="19"/>
        <v/>
      </c>
      <c r="Q107" s="52"/>
      <c r="R107" s="55"/>
    </row>
    <row r="108" spans="2:18" s="18" customFormat="1" ht="30" x14ac:dyDescent="0.25">
      <c r="B108" s="416" t="s">
        <v>40</v>
      </c>
      <c r="C108" s="47"/>
      <c r="D108" s="48" t="s">
        <v>31</v>
      </c>
      <c r="E108" s="47"/>
      <c r="F108" s="19"/>
      <c r="G108" s="74"/>
      <c r="H108" s="61">
        <f>+$G$83</f>
        <v>900000</v>
      </c>
      <c r="I108" s="243">
        <f t="shared" si="29"/>
        <v>0</v>
      </c>
      <c r="J108" s="52"/>
      <c r="K108" s="74"/>
      <c r="L108" s="61">
        <f>+$G$83</f>
        <v>900000</v>
      </c>
      <c r="M108" s="243">
        <f t="shared" si="31"/>
        <v>0</v>
      </c>
      <c r="N108" s="52"/>
      <c r="O108" s="53">
        <f t="shared" si="18"/>
        <v>0</v>
      </c>
      <c r="P108" s="239" t="str">
        <f t="shared" si="19"/>
        <v/>
      </c>
      <c r="Q108" s="52"/>
      <c r="R108" s="55"/>
    </row>
    <row r="109" spans="2:18" x14ac:dyDescent="0.25">
      <c r="B109" s="417" t="s">
        <v>42</v>
      </c>
      <c r="C109" s="375"/>
      <c r="D109" s="376"/>
      <c r="E109" s="375"/>
      <c r="F109" s="367"/>
      <c r="G109" s="377"/>
      <c r="H109" s="378"/>
      <c r="I109" s="379">
        <f>SUM(I100:I108)+I99</f>
        <v>16738.115000000013</v>
      </c>
      <c r="J109" s="367"/>
      <c r="K109" s="377"/>
      <c r="L109" s="378"/>
      <c r="M109" s="379">
        <f>SUM(M100:M108)+M99</f>
        <v>18077.81500000001</v>
      </c>
      <c r="N109" s="367"/>
      <c r="O109" s="371">
        <f t="shared" si="18"/>
        <v>1339.6999999999971</v>
      </c>
      <c r="P109" s="372">
        <f t="shared" si="19"/>
        <v>8.0038881319670477E-2</v>
      </c>
    </row>
    <row r="110" spans="2:18" x14ac:dyDescent="0.25">
      <c r="B110" s="25" t="s">
        <v>43</v>
      </c>
      <c r="C110" s="25"/>
      <c r="D110" s="234" t="s">
        <v>82</v>
      </c>
      <c r="E110" s="25"/>
      <c r="F110" s="25"/>
      <c r="G110" s="90">
        <v>3.3132000000000001</v>
      </c>
      <c r="H110" s="414">
        <f>+$G$81</f>
        <v>1800</v>
      </c>
      <c r="I110" s="243">
        <f>H110*G110</f>
        <v>5963.76</v>
      </c>
      <c r="J110" s="25"/>
      <c r="K110" s="90">
        <v>3.6823999999999999</v>
      </c>
      <c r="L110" s="414">
        <f>+$G$81</f>
        <v>1800</v>
      </c>
      <c r="M110" s="243">
        <f>L110*K110</f>
        <v>6628.32</v>
      </c>
      <c r="N110" s="25"/>
      <c r="O110" s="238">
        <f t="shared" si="18"/>
        <v>664.55999999999949</v>
      </c>
      <c r="P110" s="239">
        <f t="shared" si="19"/>
        <v>0.11143305565616314</v>
      </c>
    </row>
    <row r="111" spans="2:18" x14ac:dyDescent="0.25">
      <c r="B111" s="418" t="s">
        <v>44</v>
      </c>
      <c r="C111" s="25"/>
      <c r="D111" s="234" t="s">
        <v>82</v>
      </c>
      <c r="E111" s="25"/>
      <c r="F111" s="25"/>
      <c r="G111" s="90">
        <v>2.238</v>
      </c>
      <c r="H111" s="414">
        <f>+$G$81</f>
        <v>1800</v>
      </c>
      <c r="I111" s="243">
        <f>H111*G111</f>
        <v>4028.4</v>
      </c>
      <c r="J111" s="25"/>
      <c r="K111" s="90">
        <v>2.3677000000000001</v>
      </c>
      <c r="L111" s="414">
        <f>+$G$81</f>
        <v>1800</v>
      </c>
      <c r="M111" s="243">
        <f>L111*K111</f>
        <v>4261.8600000000006</v>
      </c>
      <c r="N111" s="25"/>
      <c r="O111" s="238">
        <f t="shared" si="18"/>
        <v>233.46000000000049</v>
      </c>
      <c r="P111" s="239">
        <f t="shared" si="19"/>
        <v>5.7953529937444265E-2</v>
      </c>
    </row>
    <row r="112" spans="2:18" x14ac:dyDescent="0.25">
      <c r="B112" s="417" t="s">
        <v>45</v>
      </c>
      <c r="C112" s="365"/>
      <c r="D112" s="380"/>
      <c r="E112" s="365"/>
      <c r="F112" s="381"/>
      <c r="G112" s="382"/>
      <c r="H112" s="398"/>
      <c r="I112" s="379">
        <f>SUM(I109:I111)</f>
        <v>26730.275000000016</v>
      </c>
      <c r="J112" s="381"/>
      <c r="K112" s="382"/>
      <c r="L112" s="398"/>
      <c r="M112" s="379">
        <f>SUM(M109:M111)</f>
        <v>28967.99500000001</v>
      </c>
      <c r="N112" s="381"/>
      <c r="O112" s="371">
        <f t="shared" si="18"/>
        <v>2237.7199999999939</v>
      </c>
      <c r="P112" s="372">
        <f t="shared" si="19"/>
        <v>8.3714814007711955E-2</v>
      </c>
    </row>
    <row r="113" spans="2:18" x14ac:dyDescent="0.25">
      <c r="B113" s="233" t="s">
        <v>68</v>
      </c>
      <c r="C113" s="233"/>
      <c r="D113" s="234" t="s">
        <v>31</v>
      </c>
      <c r="E113" s="233"/>
      <c r="F113" s="25"/>
      <c r="G113" s="268">
        <v>3.0000000000000001E-3</v>
      </c>
      <c r="H113" s="399">
        <f>+$G$83*(1+G136)</f>
        <v>926550.00000000012</v>
      </c>
      <c r="I113" s="237">
        <f t="shared" ref="I113:I123" si="32">H113*G113</f>
        <v>2779.6500000000005</v>
      </c>
      <c r="J113" s="25"/>
      <c r="K113" s="268">
        <v>3.0000000000000001E-3</v>
      </c>
      <c r="L113" s="399">
        <f>+$G$83*(1+K136)</f>
        <v>926550.00000000012</v>
      </c>
      <c r="M113" s="237">
        <f t="shared" ref="M113:M123" si="33">L113*K113</f>
        <v>2779.6500000000005</v>
      </c>
      <c r="N113" s="25"/>
      <c r="O113" s="238">
        <f t="shared" si="18"/>
        <v>0</v>
      </c>
      <c r="P113" s="239">
        <f t="shared" si="19"/>
        <v>0</v>
      </c>
    </row>
    <row r="114" spans="2:18" x14ac:dyDescent="0.25">
      <c r="B114" s="233" t="s">
        <v>69</v>
      </c>
      <c r="C114" s="233"/>
      <c r="D114" s="234" t="s">
        <v>31</v>
      </c>
      <c r="E114" s="233"/>
      <c r="F114" s="25"/>
      <c r="G114" s="268">
        <v>5.0000000000000001E-4</v>
      </c>
      <c r="H114" s="399">
        <f>+H113</f>
        <v>926550.00000000012</v>
      </c>
      <c r="I114" s="237">
        <f t="shared" si="32"/>
        <v>463.27500000000009</v>
      </c>
      <c r="J114" s="25"/>
      <c r="K114" s="268">
        <v>5.0000000000000001E-4</v>
      </c>
      <c r="L114" s="399">
        <f>+L113</f>
        <v>926550.00000000012</v>
      </c>
      <c r="M114" s="237">
        <f t="shared" si="33"/>
        <v>463.27500000000009</v>
      </c>
      <c r="N114" s="25"/>
      <c r="O114" s="238">
        <f t="shared" si="18"/>
        <v>0</v>
      </c>
      <c r="P114" s="239">
        <f t="shared" si="19"/>
        <v>0</v>
      </c>
    </row>
    <row r="115" spans="2:18" x14ac:dyDescent="0.25">
      <c r="B115" s="233" t="s">
        <v>48</v>
      </c>
      <c r="C115" s="233"/>
      <c r="D115" s="234" t="s">
        <v>31</v>
      </c>
      <c r="E115" s="233"/>
      <c r="F115" s="25"/>
      <c r="G115" s="268">
        <v>4.0000000000000002E-4</v>
      </c>
      <c r="H115" s="399">
        <f>+H114</f>
        <v>926550.00000000012</v>
      </c>
      <c r="I115" s="237">
        <f t="shared" si="32"/>
        <v>370.62000000000006</v>
      </c>
      <c r="J115" s="25"/>
      <c r="K115" s="268">
        <v>4.0000000000000002E-4</v>
      </c>
      <c r="L115" s="399">
        <f>+L114</f>
        <v>926550.00000000012</v>
      </c>
      <c r="M115" s="237">
        <f t="shared" si="33"/>
        <v>370.62000000000006</v>
      </c>
      <c r="N115" s="25"/>
      <c r="O115" s="238">
        <f t="shared" si="18"/>
        <v>0</v>
      </c>
      <c r="P115" s="239">
        <f t="shared" si="19"/>
        <v>0</v>
      </c>
    </row>
    <row r="116" spans="2:18" x14ac:dyDescent="0.25">
      <c r="B116" s="233" t="s">
        <v>70</v>
      </c>
      <c r="C116" s="233"/>
      <c r="D116" s="234" t="s">
        <v>19</v>
      </c>
      <c r="E116" s="233"/>
      <c r="F116" s="25"/>
      <c r="G116" s="235">
        <v>0.25</v>
      </c>
      <c r="H116" s="240">
        <v>1</v>
      </c>
      <c r="I116" s="243">
        <f t="shared" si="32"/>
        <v>0.25</v>
      </c>
      <c r="J116" s="25"/>
      <c r="K116" s="235">
        <v>0.25</v>
      </c>
      <c r="L116" s="240">
        <v>1</v>
      </c>
      <c r="M116" s="243">
        <f t="shared" si="33"/>
        <v>0.25</v>
      </c>
      <c r="N116" s="25"/>
      <c r="O116" s="238">
        <f t="shared" si="18"/>
        <v>0</v>
      </c>
      <c r="P116" s="239">
        <f t="shared" si="19"/>
        <v>0</v>
      </c>
    </row>
    <row r="117" spans="2:18" s="18" customFormat="1" x14ac:dyDescent="0.25">
      <c r="B117" s="47" t="s">
        <v>50</v>
      </c>
      <c r="C117" s="47"/>
      <c r="D117" s="48" t="s">
        <v>31</v>
      </c>
      <c r="E117" s="47"/>
      <c r="F117" s="19"/>
      <c r="G117" s="90">
        <v>7.3999999999999996E-2</v>
      </c>
      <c r="H117" s="75">
        <f>$D$138*$G$83</f>
        <v>576000</v>
      </c>
      <c r="I117" s="59">
        <f t="shared" si="32"/>
        <v>42624</v>
      </c>
      <c r="J117" s="52"/>
      <c r="K117" s="90">
        <v>7.3999999999999996E-2</v>
      </c>
      <c r="L117" s="75">
        <f>$D$138*$G$83</f>
        <v>576000</v>
      </c>
      <c r="M117" s="59">
        <f t="shared" si="33"/>
        <v>42624</v>
      </c>
      <c r="N117" s="52"/>
      <c r="O117" s="53">
        <f t="shared" si="18"/>
        <v>0</v>
      </c>
      <c r="P117" s="54">
        <f t="shared" si="19"/>
        <v>0</v>
      </c>
      <c r="Q117" s="52"/>
      <c r="R117" s="55"/>
    </row>
    <row r="118" spans="2:18" s="18" customFormat="1" x14ac:dyDescent="0.25">
      <c r="B118" s="47" t="s">
        <v>51</v>
      </c>
      <c r="C118" s="47"/>
      <c r="D118" s="48" t="s">
        <v>31</v>
      </c>
      <c r="E118" s="47"/>
      <c r="F118" s="19"/>
      <c r="G118" s="90">
        <v>0.10199999999999999</v>
      </c>
      <c r="H118" s="75">
        <f>$D$139*$G$83</f>
        <v>162000</v>
      </c>
      <c r="I118" s="59">
        <f t="shared" si="32"/>
        <v>16524</v>
      </c>
      <c r="J118" s="52"/>
      <c r="K118" s="90">
        <v>0.10199999999999999</v>
      </c>
      <c r="L118" s="75">
        <f>$D$139*$G$83</f>
        <v>162000</v>
      </c>
      <c r="M118" s="59">
        <f t="shared" si="33"/>
        <v>16524</v>
      </c>
      <c r="N118" s="52"/>
      <c r="O118" s="53">
        <f t="shared" si="18"/>
        <v>0</v>
      </c>
      <c r="P118" s="54">
        <f t="shared" si="19"/>
        <v>0</v>
      </c>
      <c r="Q118" s="52"/>
      <c r="R118" s="55"/>
    </row>
    <row r="119" spans="2:18" s="18" customFormat="1" x14ac:dyDescent="0.25">
      <c r="B119" s="47" t="s">
        <v>52</v>
      </c>
      <c r="C119" s="47"/>
      <c r="D119" s="48" t="s">
        <v>31</v>
      </c>
      <c r="E119" s="47"/>
      <c r="F119" s="19"/>
      <c r="G119" s="90">
        <v>0.151</v>
      </c>
      <c r="H119" s="75">
        <f>$D$140*$G$83</f>
        <v>162000</v>
      </c>
      <c r="I119" s="59">
        <f t="shared" si="32"/>
        <v>24462</v>
      </c>
      <c r="J119" s="52"/>
      <c r="K119" s="90">
        <v>0.151</v>
      </c>
      <c r="L119" s="75">
        <f>$D$140*$G$83</f>
        <v>162000</v>
      </c>
      <c r="M119" s="59">
        <f t="shared" si="33"/>
        <v>24462</v>
      </c>
      <c r="N119" s="52"/>
      <c r="O119" s="53">
        <f t="shared" si="18"/>
        <v>0</v>
      </c>
      <c r="P119" s="54">
        <f t="shared" si="19"/>
        <v>0</v>
      </c>
      <c r="Q119" s="52"/>
      <c r="R119" s="55"/>
    </row>
    <row r="120" spans="2:18" s="18" customFormat="1" x14ac:dyDescent="0.25">
      <c r="B120" s="47" t="s">
        <v>53</v>
      </c>
      <c r="C120" s="47"/>
      <c r="D120" s="48" t="s">
        <v>31</v>
      </c>
      <c r="E120" s="47"/>
      <c r="F120" s="19"/>
      <c r="G120" s="90">
        <v>8.6999999999999994E-2</v>
      </c>
      <c r="H120" s="75">
        <f>IF(AND($N$1=1, $G$83&gt;=750), 750, IF(AND($N$1=1, AND($G$83&lt;750, $G$83&gt;=0)), $G$83, IF(AND($N$1=2, $G$83&gt;=750), 750, IF(AND($N$1=2, AND($G$83&lt;750, $G$83&gt;=0)), $G$83))))</f>
        <v>750</v>
      </c>
      <c r="I120" s="59">
        <f t="shared" si="32"/>
        <v>65.25</v>
      </c>
      <c r="J120" s="52"/>
      <c r="K120" s="90">
        <v>8.6999999999999994E-2</v>
      </c>
      <c r="L120" s="75">
        <f>IF(AND($N$1=1, $G$83&gt;=750), 750, IF(AND($N$1=1, AND($G$83&lt;750, $G$83&gt;=0)), $G$83, IF(AND($N$1=2, $G$83&gt;=750), 750, IF(AND($N$1=2, AND($G$83&lt;750, $G$83&gt;=0)), $G$83))))</f>
        <v>750</v>
      </c>
      <c r="M120" s="59">
        <f t="shared" si="33"/>
        <v>65.25</v>
      </c>
      <c r="N120" s="52"/>
      <c r="O120" s="53">
        <f t="shared" si="18"/>
        <v>0</v>
      </c>
      <c r="P120" s="54">
        <f t="shared" si="19"/>
        <v>0</v>
      </c>
      <c r="Q120" s="52"/>
      <c r="R120" s="55"/>
    </row>
    <row r="121" spans="2:18" s="18" customFormat="1" x14ac:dyDescent="0.25">
      <c r="B121" s="47" t="s">
        <v>54</v>
      </c>
      <c r="C121" s="47"/>
      <c r="D121" s="48" t="s">
        <v>31</v>
      </c>
      <c r="E121" s="47"/>
      <c r="F121" s="19"/>
      <c r="G121" s="90">
        <v>0.10299999999999999</v>
      </c>
      <c r="H121" s="75">
        <f>IF(AND($N$1=1, $G$83&gt;=750), $G$83-750, IF(AND($N$1=1, AND($G$83&lt;750, $G$83&gt;=0)), 0, IF(AND($N$1=2, $G$83&gt;=750), $G$83-750, IF(AND($N$1=2, AND($G$83&lt;750, $G$83&gt;=0)), 0))))</f>
        <v>899250</v>
      </c>
      <c r="I121" s="59">
        <f t="shared" si="32"/>
        <v>92622.75</v>
      </c>
      <c r="J121" s="52"/>
      <c r="K121" s="90">
        <v>0.10299999999999999</v>
      </c>
      <c r="L121" s="75">
        <f>IF(AND($N$1=1, $G$83&gt;=750), $G$83-750, IF(AND($N$1=1, AND($G$83&lt;750, $G$83&gt;=0)), 0, IF(AND($N$1=2, $G$83&gt;=750), $G$83-750, IF(AND($N$1=2, AND($G$83&lt;750, $G$83&gt;=0)), 0))))</f>
        <v>899250</v>
      </c>
      <c r="M121" s="59">
        <f t="shared" si="33"/>
        <v>92622.75</v>
      </c>
      <c r="N121" s="52"/>
      <c r="O121" s="53">
        <f t="shared" si="18"/>
        <v>0</v>
      </c>
      <c r="P121" s="54">
        <f t="shared" si="19"/>
        <v>0</v>
      </c>
      <c r="Q121" s="52"/>
      <c r="R121" s="55"/>
    </row>
    <row r="122" spans="2:18" s="18" customFormat="1" x14ac:dyDescent="0.25">
      <c r="B122" s="47" t="s">
        <v>55</v>
      </c>
      <c r="C122" s="47"/>
      <c r="D122" s="48" t="s">
        <v>31</v>
      </c>
      <c r="E122" s="47"/>
      <c r="F122" s="19"/>
      <c r="G122" s="90">
        <v>9.6699999999999994E-2</v>
      </c>
      <c r="H122" s="75">
        <v>0</v>
      </c>
      <c r="I122" s="59">
        <f t="shared" si="32"/>
        <v>0</v>
      </c>
      <c r="J122" s="52"/>
      <c r="K122" s="90">
        <v>9.6699999999999994E-2</v>
      </c>
      <c r="L122" s="75">
        <v>0</v>
      </c>
      <c r="M122" s="59">
        <f t="shared" si="33"/>
        <v>0</v>
      </c>
      <c r="N122" s="52"/>
      <c r="O122" s="53">
        <f t="shared" si="18"/>
        <v>0</v>
      </c>
      <c r="P122" s="54" t="str">
        <f t="shared" si="19"/>
        <v/>
      </c>
      <c r="Q122" s="52"/>
      <c r="R122" s="55"/>
    </row>
    <row r="123" spans="2:18" s="18" customFormat="1" ht="15.75" thickBot="1" x14ac:dyDescent="0.3">
      <c r="B123" s="47" t="s">
        <v>56</v>
      </c>
      <c r="C123" s="47"/>
      <c r="D123" s="48" t="s">
        <v>31</v>
      </c>
      <c r="E123" s="47"/>
      <c r="F123" s="19"/>
      <c r="G123" s="90">
        <v>9.6699999999999994E-2</v>
      </c>
      <c r="H123" s="75">
        <f>+$G$83</f>
        <v>900000</v>
      </c>
      <c r="I123" s="59">
        <f t="shared" si="32"/>
        <v>87030</v>
      </c>
      <c r="J123" s="52"/>
      <c r="K123" s="90">
        <v>9.6699999999999994E-2</v>
      </c>
      <c r="L123" s="75">
        <f>+$G$83</f>
        <v>900000</v>
      </c>
      <c r="M123" s="59">
        <f t="shared" si="33"/>
        <v>87030</v>
      </c>
      <c r="N123" s="52"/>
      <c r="O123" s="53">
        <f t="shared" si="18"/>
        <v>0</v>
      </c>
      <c r="P123" s="54">
        <f t="shared" si="19"/>
        <v>0</v>
      </c>
      <c r="Q123" s="52"/>
      <c r="R123" s="55"/>
    </row>
    <row r="124" spans="2:18" ht="15.75" thickBot="1" x14ac:dyDescent="0.3">
      <c r="B124" s="270"/>
      <c r="C124" s="271"/>
      <c r="D124" s="272"/>
      <c r="E124" s="271"/>
      <c r="F124" s="273"/>
      <c r="G124" s="274"/>
      <c r="H124" s="275"/>
      <c r="I124" s="276"/>
      <c r="J124" s="273"/>
      <c r="K124" s="274"/>
      <c r="L124" s="275"/>
      <c r="M124" s="276"/>
      <c r="N124" s="273"/>
      <c r="O124" s="277"/>
      <c r="P124" s="278"/>
    </row>
    <row r="125" spans="2:18" x14ac:dyDescent="0.25">
      <c r="B125" s="279" t="s">
        <v>83</v>
      </c>
      <c r="C125" s="233"/>
      <c r="D125" s="280"/>
      <c r="E125" s="233"/>
      <c r="F125" s="281"/>
      <c r="G125" s="282"/>
      <c r="H125" s="282"/>
      <c r="I125" s="283">
        <f>SUM(I112:I116,I123)</f>
        <v>117374.07000000002</v>
      </c>
      <c r="J125" s="284"/>
      <c r="K125" s="282"/>
      <c r="L125" s="282"/>
      <c r="M125" s="283">
        <f>SUM(M112:M116,M123)</f>
        <v>119611.79000000001</v>
      </c>
      <c r="N125" s="284"/>
      <c r="O125" s="285">
        <f>M125-I125</f>
        <v>2237.7199999999866</v>
      </c>
      <c r="P125" s="286">
        <f>IF(OR(I125=0,M125=0),"",(O125/I125))</f>
        <v>1.9064858192273524E-2</v>
      </c>
    </row>
    <row r="126" spans="2:18" x14ac:dyDescent="0.25">
      <c r="B126" s="279" t="s">
        <v>58</v>
      </c>
      <c r="C126" s="233"/>
      <c r="D126" s="280"/>
      <c r="E126" s="233"/>
      <c r="F126" s="281"/>
      <c r="G126" s="287">
        <v>-0.11700000000000001</v>
      </c>
      <c r="H126" s="288"/>
      <c r="I126" s="238"/>
      <c r="J126" s="284"/>
      <c r="K126" s="287">
        <v>-0.11700000000000001</v>
      </c>
      <c r="L126" s="288"/>
      <c r="M126" s="238"/>
      <c r="N126" s="284"/>
      <c r="O126" s="238">
        <f>M126-I126</f>
        <v>0</v>
      </c>
      <c r="P126" s="239" t="str">
        <f>IF(OR(I126=0,M126=0),"",(O126/I126))</f>
        <v/>
      </c>
    </row>
    <row r="127" spans="2:18" x14ac:dyDescent="0.25">
      <c r="B127" s="233" t="s">
        <v>59</v>
      </c>
      <c r="C127" s="233"/>
      <c r="D127" s="280"/>
      <c r="E127" s="233"/>
      <c r="F127" s="236"/>
      <c r="G127" s="290">
        <v>0.13</v>
      </c>
      <c r="H127" s="236"/>
      <c r="I127" s="238">
        <f>I125*G127</f>
        <v>15258.629100000004</v>
      </c>
      <c r="J127" s="25"/>
      <c r="K127" s="290">
        <v>0.13</v>
      </c>
      <c r="L127" s="236"/>
      <c r="M127" s="238">
        <f>M125*K127</f>
        <v>15549.532700000002</v>
      </c>
      <c r="N127" s="25"/>
      <c r="O127" s="238">
        <f>M127-I127</f>
        <v>290.90359999999782</v>
      </c>
      <c r="P127" s="239">
        <f>IF(OR(I127=0,M127=0),"",(O127/I127))</f>
        <v>1.9064858192273496E-2</v>
      </c>
    </row>
    <row r="128" spans="2:18" ht="15.75" thickBot="1" x14ac:dyDescent="0.3">
      <c r="B128" s="465" t="s">
        <v>84</v>
      </c>
      <c r="C128" s="465"/>
      <c r="D128" s="465"/>
      <c r="E128" s="291"/>
      <c r="F128" s="292"/>
      <c r="G128" s="292"/>
      <c r="H128" s="292"/>
      <c r="I128" s="351">
        <f>SUM(I125:I127)</f>
        <v>132632.69910000003</v>
      </c>
      <c r="J128" s="294"/>
      <c r="K128" s="292"/>
      <c r="L128" s="292"/>
      <c r="M128" s="351">
        <f>SUM(M125:M127)</f>
        <v>135161.32270000002</v>
      </c>
      <c r="N128" s="294"/>
      <c r="O128" s="329">
        <f>M128-I128</f>
        <v>2528.6235999999917</v>
      </c>
      <c r="P128" s="330">
        <f>IF(OR(I128=0,M128=0),"",(O128/I128))</f>
        <v>1.9064858192273576E-2</v>
      </c>
    </row>
    <row r="129" spans="2:21" ht="15.75" thickBot="1" x14ac:dyDescent="0.3">
      <c r="B129" s="331"/>
      <c r="C129" s="332"/>
      <c r="D129" s="333"/>
      <c r="E129" s="332"/>
      <c r="F129" s="334"/>
      <c r="G129" s="274"/>
      <c r="H129" s="335"/>
      <c r="I129" s="336"/>
      <c r="J129" s="334"/>
      <c r="K129" s="274"/>
      <c r="L129" s="335"/>
      <c r="M129" s="336"/>
      <c r="N129" s="334"/>
      <c r="O129" s="337"/>
      <c r="P129" s="278"/>
    </row>
    <row r="130" spans="2:21" x14ac:dyDescent="0.25">
      <c r="B130" s="339" t="s">
        <v>71</v>
      </c>
      <c r="C130" s="339"/>
      <c r="D130" s="340"/>
      <c r="E130" s="339"/>
      <c r="F130" s="345"/>
      <c r="G130" s="347"/>
      <c r="H130" s="347"/>
      <c r="I130" s="385">
        <f>SUM(I120:I121,I112,I113:I116)</f>
        <v>123032.07</v>
      </c>
      <c r="J130" s="349"/>
      <c r="K130" s="347"/>
      <c r="L130" s="347"/>
      <c r="M130" s="385">
        <f>SUM(M120:M121,M112,M113:M116)</f>
        <v>125269.79</v>
      </c>
      <c r="N130" s="349"/>
      <c r="O130" s="238">
        <f>M130-I130</f>
        <v>2237.7199999999866</v>
      </c>
      <c r="P130" s="239">
        <f>IF(OR(I130=0,M130=0),"",(O130/I130))</f>
        <v>1.8188103313225457E-2</v>
      </c>
    </row>
    <row r="131" spans="2:21" x14ac:dyDescent="0.25">
      <c r="B131" s="233" t="s">
        <v>58</v>
      </c>
      <c r="C131" s="233"/>
      <c r="D131" s="280"/>
      <c r="E131" s="233"/>
      <c r="F131" s="236"/>
      <c r="G131" s="287">
        <v>-0.11700000000000001</v>
      </c>
      <c r="H131" s="288"/>
      <c r="I131" s="238"/>
      <c r="J131" s="25"/>
      <c r="K131" s="287">
        <v>-0.11700000000000001</v>
      </c>
      <c r="L131" s="288"/>
      <c r="M131" s="238"/>
      <c r="N131" s="25"/>
      <c r="O131" s="238">
        <f>M131-I131</f>
        <v>0</v>
      </c>
      <c r="P131" s="239" t="str">
        <f>IF(OR(I131=0,M131=0),"",(O131/I131))</f>
        <v/>
      </c>
    </row>
    <row r="132" spans="2:21" x14ac:dyDescent="0.25">
      <c r="B132" s="403" t="s">
        <v>59</v>
      </c>
      <c r="C132" s="339"/>
      <c r="D132" s="340"/>
      <c r="E132" s="339"/>
      <c r="F132" s="345"/>
      <c r="G132" s="346">
        <v>0.13</v>
      </c>
      <c r="H132" s="347"/>
      <c r="I132" s="348">
        <f>I130*G132</f>
        <v>15994.169100000001</v>
      </c>
      <c r="J132" s="349"/>
      <c r="K132" s="346">
        <v>0.13</v>
      </c>
      <c r="L132" s="347"/>
      <c r="M132" s="348">
        <f>M130*K132</f>
        <v>16285.072700000001</v>
      </c>
      <c r="N132" s="349"/>
      <c r="O132" s="238">
        <f>M132-I132</f>
        <v>290.90359999999964</v>
      </c>
      <c r="P132" s="239">
        <f>IF(OR(I132=0,M132=0),"",(O132/I132))</f>
        <v>1.8188103313225543E-2</v>
      </c>
    </row>
    <row r="133" spans="2:21" ht="15.75" thickBot="1" x14ac:dyDescent="0.3">
      <c r="B133" s="472" t="s">
        <v>85</v>
      </c>
      <c r="C133" s="472"/>
      <c r="D133" s="472"/>
      <c r="E133" s="233"/>
      <c r="F133" s="386"/>
      <c r="G133" s="386"/>
      <c r="H133" s="386"/>
      <c r="I133" s="387">
        <f>SUM(I130:I132)</f>
        <v>139026.23910000001</v>
      </c>
      <c r="J133" s="388"/>
      <c r="K133" s="386"/>
      <c r="L133" s="386"/>
      <c r="M133" s="387">
        <f>SUM(M130:M132)</f>
        <v>141554.8627</v>
      </c>
      <c r="N133" s="388"/>
      <c r="O133" s="238">
        <f>M133-I133</f>
        <v>2528.6235999999917</v>
      </c>
      <c r="P133" s="239">
        <f>IF(OR(I133=0,M133=0),"",(O133/I133))</f>
        <v>1.8188103313225509E-2</v>
      </c>
    </row>
    <row r="134" spans="2:21" ht="15.75" thickBot="1" x14ac:dyDescent="0.3">
      <c r="B134" s="298"/>
      <c r="C134" s="299"/>
      <c r="D134" s="300"/>
      <c r="E134" s="299"/>
      <c r="F134" s="404"/>
      <c r="G134" s="405"/>
      <c r="H134" s="406"/>
      <c r="I134" s="407"/>
      <c r="J134" s="301"/>
      <c r="K134" s="405"/>
      <c r="L134" s="406"/>
      <c r="M134" s="407"/>
      <c r="N134" s="301"/>
      <c r="O134" s="305"/>
      <c r="P134" s="408"/>
    </row>
    <row r="135" spans="2:21" x14ac:dyDescent="0.25">
      <c r="I135" s="225"/>
      <c r="M135" s="225"/>
      <c r="P135" s="415"/>
    </row>
    <row r="136" spans="2:21" x14ac:dyDescent="0.25">
      <c r="B136" s="223" t="s">
        <v>62</v>
      </c>
      <c r="G136" s="307">
        <v>2.9499999999999998E-2</v>
      </c>
      <c r="K136" s="307">
        <v>2.9499999999999998E-2</v>
      </c>
      <c r="P136" s="415"/>
    </row>
    <row r="137" spans="2:21" s="18" customFormat="1" x14ac:dyDescent="0.25">
      <c r="D137" s="2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2:21" s="18" customFormat="1" x14ac:dyDescent="0.25">
      <c r="D138" s="310">
        <v>0.64</v>
      </c>
      <c r="E138" s="189" t="s">
        <v>50</v>
      </c>
      <c r="F138" s="190"/>
      <c r="G138" s="191"/>
      <c r="H138" s="32"/>
      <c r="I138" s="32"/>
      <c r="J138" s="32"/>
      <c r="K138" s="19"/>
      <c r="L138" s="19"/>
      <c r="M138" s="19"/>
      <c r="N138" s="19"/>
      <c r="P138" s="56"/>
      <c r="Q138" s="56"/>
      <c r="R138" s="56"/>
      <c r="S138" s="56"/>
      <c r="T138" s="56"/>
      <c r="U138" s="56"/>
    </row>
    <row r="139" spans="2:21" s="18" customFormat="1" x14ac:dyDescent="0.25">
      <c r="D139" s="311">
        <v>0.18</v>
      </c>
      <c r="E139" s="193" t="s">
        <v>51</v>
      </c>
      <c r="F139" s="194"/>
      <c r="G139" s="195"/>
      <c r="H139" s="32"/>
      <c r="I139" s="32"/>
      <c r="J139" s="32"/>
      <c r="K139" s="19"/>
      <c r="L139" s="19"/>
      <c r="M139" s="19"/>
      <c r="N139" s="19"/>
      <c r="P139" s="56"/>
      <c r="Q139" s="56"/>
      <c r="R139" s="56"/>
      <c r="S139" s="56"/>
      <c r="T139" s="56"/>
      <c r="U139" s="56"/>
    </row>
    <row r="140" spans="2:21" s="18" customFormat="1" x14ac:dyDescent="0.25">
      <c r="D140" s="312">
        <v>0.18</v>
      </c>
      <c r="E140" s="197" t="s">
        <v>52</v>
      </c>
      <c r="F140" s="198"/>
      <c r="G140" s="199"/>
      <c r="H140" s="32"/>
      <c r="I140" s="32"/>
      <c r="J140" s="32"/>
      <c r="K140" s="19"/>
      <c r="L140" s="19"/>
      <c r="M140" s="19"/>
      <c r="N140" s="19"/>
      <c r="P140" s="56"/>
      <c r="Q140" s="56"/>
      <c r="R140" s="56"/>
      <c r="S140" s="56"/>
      <c r="T140" s="56"/>
      <c r="U140" s="56"/>
    </row>
    <row r="141" spans="2:21" x14ac:dyDescent="0.25">
      <c r="G141" s="18"/>
      <c r="H141" s="18"/>
      <c r="I141" s="18"/>
      <c r="J141" s="18"/>
      <c r="K141" s="18"/>
      <c r="L141" s="18"/>
      <c r="T141" s="415"/>
    </row>
    <row r="142" spans="2:21" x14ac:dyDescent="0.25">
      <c r="G142" s="18"/>
      <c r="H142" s="18"/>
      <c r="I142" s="18"/>
      <c r="J142" s="56"/>
      <c r="K142" s="56"/>
      <c r="L142" s="56"/>
      <c r="M142" s="56"/>
      <c r="T142" s="415"/>
    </row>
    <row r="143" spans="2:21" x14ac:dyDescent="0.25">
      <c r="G143" s="18"/>
      <c r="H143" s="18"/>
      <c r="I143" s="18"/>
      <c r="J143" s="56"/>
      <c r="K143" s="56"/>
      <c r="L143" s="56"/>
      <c r="M143" s="56"/>
    </row>
    <row r="144" spans="2:21" x14ac:dyDescent="0.25">
      <c r="G144" s="18"/>
      <c r="H144" s="18"/>
      <c r="I144" s="18"/>
      <c r="J144" s="56"/>
      <c r="K144" s="56"/>
      <c r="L144" s="56"/>
      <c r="M144" s="56"/>
    </row>
    <row r="145" spans="7:13" x14ac:dyDescent="0.25">
      <c r="G145" s="18"/>
      <c r="H145" s="18"/>
      <c r="I145" s="18"/>
      <c r="J145" s="56"/>
      <c r="K145" s="56"/>
      <c r="L145" s="56"/>
      <c r="M145" s="56"/>
    </row>
    <row r="146" spans="7:13" x14ac:dyDescent="0.25">
      <c r="G146" s="18"/>
      <c r="H146" s="18"/>
      <c r="I146" s="18"/>
      <c r="J146" s="56"/>
      <c r="K146" s="56"/>
      <c r="L146" s="56"/>
      <c r="M146" s="56"/>
    </row>
    <row r="147" spans="7:13" x14ac:dyDescent="0.25">
      <c r="G147" s="18"/>
      <c r="H147" s="18"/>
      <c r="I147" s="18"/>
      <c r="J147" s="56"/>
      <c r="K147" s="56"/>
      <c r="L147" s="56"/>
      <c r="M147" s="56"/>
    </row>
    <row r="148" spans="7:13" x14ac:dyDescent="0.25">
      <c r="G148" s="18"/>
      <c r="H148" s="18"/>
      <c r="I148" s="18"/>
      <c r="J148" s="56"/>
      <c r="K148" s="56"/>
      <c r="L148" s="56"/>
      <c r="M148" s="56"/>
    </row>
    <row r="149" spans="7:13" x14ac:dyDescent="0.25">
      <c r="G149" s="18"/>
      <c r="H149" s="18"/>
      <c r="I149" s="18"/>
      <c r="J149" s="56"/>
      <c r="K149" s="56"/>
      <c r="L149" s="56"/>
      <c r="M149" s="56"/>
    </row>
    <row r="150" spans="7:13" x14ac:dyDescent="0.25">
      <c r="G150" s="18"/>
      <c r="H150" s="18"/>
      <c r="I150" s="18"/>
      <c r="J150" s="56"/>
      <c r="K150" s="56"/>
      <c r="L150" s="56"/>
      <c r="M150" s="56"/>
    </row>
    <row r="151" spans="7:13" x14ac:dyDescent="0.25">
      <c r="G151" s="18"/>
      <c r="H151" s="18"/>
      <c r="I151" s="18"/>
      <c r="J151" s="56"/>
      <c r="K151" s="56"/>
      <c r="L151" s="56"/>
      <c r="M151" s="56"/>
    </row>
    <row r="152" spans="7:13" x14ac:dyDescent="0.25">
      <c r="G152" s="18"/>
      <c r="H152" s="18"/>
      <c r="I152" s="18"/>
      <c r="J152" s="56"/>
      <c r="K152" s="56"/>
      <c r="L152" s="56"/>
      <c r="M152" s="56"/>
    </row>
    <row r="153" spans="7:13" x14ac:dyDescent="0.25">
      <c r="G153" s="18"/>
      <c r="H153" s="18"/>
      <c r="I153" s="18"/>
      <c r="J153" s="56"/>
      <c r="K153" s="56"/>
      <c r="L153" s="56"/>
      <c r="M153" s="56"/>
    </row>
    <row r="154" spans="7:13" x14ac:dyDescent="0.25">
      <c r="G154" s="18"/>
      <c r="H154" s="18"/>
      <c r="I154" s="18"/>
      <c r="J154" s="56"/>
      <c r="K154" s="56"/>
      <c r="L154" s="56"/>
      <c r="M154" s="56"/>
    </row>
    <row r="155" spans="7:13" x14ac:dyDescent="0.25">
      <c r="G155" s="18"/>
      <c r="H155" s="18"/>
      <c r="I155" s="18"/>
      <c r="J155" s="56"/>
      <c r="K155" s="56"/>
      <c r="L155" s="56"/>
      <c r="M155" s="56"/>
    </row>
    <row r="156" spans="7:13" x14ac:dyDescent="0.25">
      <c r="G156" s="18"/>
      <c r="H156" s="18"/>
      <c r="I156" s="18"/>
      <c r="J156" s="56"/>
      <c r="K156" s="56"/>
      <c r="L156" s="56"/>
      <c r="M156" s="56"/>
    </row>
    <row r="157" spans="7:13" x14ac:dyDescent="0.25">
      <c r="G157" s="18"/>
      <c r="H157" s="18"/>
      <c r="I157" s="18"/>
      <c r="J157" s="56"/>
      <c r="K157" s="56"/>
      <c r="L157" s="56"/>
      <c r="M157" s="56"/>
    </row>
    <row r="158" spans="7:13" x14ac:dyDescent="0.25">
      <c r="G158" s="18"/>
      <c r="H158" s="18"/>
      <c r="I158" s="18"/>
      <c r="J158" s="56"/>
      <c r="K158" s="56"/>
      <c r="L158" s="56"/>
      <c r="M158" s="56"/>
    </row>
    <row r="159" spans="7:13" x14ac:dyDescent="0.25">
      <c r="G159" s="18"/>
      <c r="H159" s="18"/>
      <c r="I159" s="18"/>
      <c r="J159" s="56"/>
      <c r="K159" s="56"/>
      <c r="L159" s="56"/>
      <c r="M159" s="56"/>
    </row>
    <row r="160" spans="7:13" x14ac:dyDescent="0.25">
      <c r="G160" s="18"/>
      <c r="H160" s="18"/>
      <c r="I160" s="18"/>
      <c r="J160" s="56"/>
      <c r="K160" s="56"/>
      <c r="L160" s="56"/>
      <c r="M160" s="56"/>
    </row>
    <row r="161" spans="7:13" x14ac:dyDescent="0.25">
      <c r="G161" s="18"/>
      <c r="H161" s="18"/>
      <c r="I161" s="18"/>
      <c r="J161" s="56"/>
      <c r="K161" s="56"/>
      <c r="L161" s="56"/>
      <c r="M161" s="56"/>
    </row>
    <row r="162" spans="7:13" x14ac:dyDescent="0.25">
      <c r="G162" s="18"/>
      <c r="H162" s="18"/>
      <c r="I162" s="18"/>
      <c r="J162" s="56"/>
      <c r="K162" s="56"/>
      <c r="L162" s="56"/>
      <c r="M162" s="56"/>
    </row>
    <row r="163" spans="7:13" x14ac:dyDescent="0.25">
      <c r="G163" s="18"/>
      <c r="H163" s="18"/>
      <c r="I163" s="18"/>
      <c r="J163" s="56"/>
      <c r="K163" s="56"/>
      <c r="L163" s="56"/>
      <c r="M163" s="56"/>
    </row>
    <row r="164" spans="7:13" x14ac:dyDescent="0.25">
      <c r="G164" s="18"/>
      <c r="H164" s="18"/>
      <c r="I164" s="18"/>
      <c r="J164" s="56"/>
      <c r="K164" s="56"/>
      <c r="L164" s="56"/>
      <c r="M164" s="56"/>
    </row>
    <row r="165" spans="7:13" x14ac:dyDescent="0.25">
      <c r="G165" s="18"/>
      <c r="H165" s="18"/>
      <c r="I165" s="18"/>
      <c r="J165" s="56"/>
      <c r="K165" s="56"/>
      <c r="L165" s="56"/>
      <c r="M165" s="56"/>
    </row>
    <row r="166" spans="7:13" x14ac:dyDescent="0.25">
      <c r="G166" s="18"/>
      <c r="H166" s="18"/>
      <c r="I166" s="18"/>
      <c r="J166" s="56"/>
      <c r="K166" s="56"/>
      <c r="L166" s="56"/>
      <c r="M166" s="56"/>
    </row>
    <row r="167" spans="7:13" x14ac:dyDescent="0.25">
      <c r="G167" s="18"/>
      <c r="H167" s="18"/>
      <c r="I167" s="18"/>
      <c r="J167" s="56"/>
      <c r="K167" s="56"/>
      <c r="L167" s="56"/>
      <c r="M167" s="56"/>
    </row>
    <row r="168" spans="7:13" x14ac:dyDescent="0.25">
      <c r="G168" s="18"/>
      <c r="H168" s="18"/>
      <c r="I168" s="18"/>
      <c r="J168" s="56"/>
      <c r="K168" s="56"/>
      <c r="L168" s="56"/>
      <c r="M168" s="56"/>
    </row>
    <row r="169" spans="7:13" x14ac:dyDescent="0.25">
      <c r="G169" s="18"/>
      <c r="H169" s="18"/>
      <c r="I169" s="18"/>
      <c r="J169" s="56"/>
      <c r="K169" s="56"/>
      <c r="L169" s="56"/>
      <c r="M169" s="56"/>
    </row>
    <row r="170" spans="7:13" x14ac:dyDescent="0.25">
      <c r="G170" s="18"/>
      <c r="H170" s="18"/>
      <c r="I170" s="18"/>
      <c r="J170" s="56"/>
      <c r="K170" s="56"/>
      <c r="L170" s="56"/>
      <c r="M170" s="56"/>
    </row>
    <row r="171" spans="7:13" x14ac:dyDescent="0.25">
      <c r="G171" s="18"/>
      <c r="H171" s="18"/>
      <c r="I171" s="18"/>
      <c r="J171" s="56"/>
      <c r="K171" s="56"/>
      <c r="L171" s="56"/>
      <c r="M171" s="56"/>
    </row>
    <row r="172" spans="7:13" x14ac:dyDescent="0.25">
      <c r="G172" s="18"/>
      <c r="H172" s="18"/>
      <c r="I172" s="18"/>
      <c r="J172" s="56"/>
      <c r="K172" s="56"/>
      <c r="L172" s="56"/>
      <c r="M172" s="56"/>
    </row>
    <row r="173" spans="7:13" x14ac:dyDescent="0.25">
      <c r="G173" s="18"/>
      <c r="H173" s="18"/>
      <c r="I173" s="18"/>
      <c r="J173" s="56"/>
      <c r="K173" s="56"/>
      <c r="L173" s="56"/>
      <c r="M173" s="56"/>
    </row>
    <row r="174" spans="7:13" x14ac:dyDescent="0.25">
      <c r="G174" s="18"/>
      <c r="H174" s="18"/>
      <c r="I174" s="18"/>
      <c r="J174" s="56"/>
      <c r="K174" s="56"/>
      <c r="L174" s="56"/>
      <c r="M174" s="56"/>
    </row>
    <row r="175" spans="7:13" x14ac:dyDescent="0.25">
      <c r="G175" s="18"/>
      <c r="H175" s="18"/>
      <c r="I175" s="18"/>
      <c r="J175" s="56"/>
      <c r="K175" s="56"/>
      <c r="L175" s="56"/>
      <c r="M175" s="56"/>
    </row>
    <row r="176" spans="7:13" x14ac:dyDescent="0.25">
      <c r="G176" s="18"/>
      <c r="H176" s="18"/>
      <c r="I176" s="18"/>
      <c r="J176" s="56"/>
      <c r="K176" s="56"/>
      <c r="L176" s="56"/>
      <c r="M176" s="56"/>
    </row>
    <row r="177" spans="7:13" x14ac:dyDescent="0.25">
      <c r="G177" s="18"/>
      <c r="H177" s="18"/>
      <c r="I177" s="18"/>
      <c r="J177" s="56"/>
      <c r="K177" s="56"/>
      <c r="L177" s="56"/>
      <c r="M177" s="56"/>
    </row>
    <row r="178" spans="7:13" x14ac:dyDescent="0.25">
      <c r="G178" s="18"/>
      <c r="H178" s="18"/>
      <c r="I178" s="18"/>
      <c r="J178" s="56"/>
      <c r="K178" s="56"/>
      <c r="L178" s="56"/>
      <c r="M178" s="56"/>
    </row>
    <row r="179" spans="7:13" x14ac:dyDescent="0.25">
      <c r="G179" s="18"/>
      <c r="H179" s="18"/>
      <c r="I179" s="18"/>
      <c r="J179" s="56"/>
      <c r="K179" s="56"/>
      <c r="L179" s="56"/>
      <c r="M179" s="56"/>
    </row>
    <row r="180" spans="7:13" x14ac:dyDescent="0.25">
      <c r="G180" s="18"/>
      <c r="H180" s="18"/>
      <c r="I180" s="18"/>
      <c r="J180" s="56"/>
      <c r="K180" s="56"/>
      <c r="L180" s="56"/>
      <c r="M180" s="56"/>
    </row>
    <row r="181" spans="7:13" x14ac:dyDescent="0.25">
      <c r="G181" s="18"/>
      <c r="H181" s="18"/>
      <c r="I181" s="18"/>
      <c r="J181" s="56"/>
      <c r="K181" s="56"/>
      <c r="L181" s="56"/>
      <c r="M181" s="56"/>
    </row>
    <row r="182" spans="7:13" x14ac:dyDescent="0.25">
      <c r="G182" s="18"/>
      <c r="H182" s="18"/>
      <c r="I182" s="18"/>
      <c r="J182" s="56"/>
      <c r="K182" s="56"/>
      <c r="L182" s="56"/>
      <c r="M182" s="56"/>
    </row>
    <row r="183" spans="7:13" x14ac:dyDescent="0.25">
      <c r="G183" s="18"/>
      <c r="H183" s="18"/>
      <c r="I183" s="18"/>
      <c r="J183" s="56"/>
      <c r="K183" s="56"/>
      <c r="L183" s="56"/>
      <c r="M183" s="56"/>
    </row>
    <row r="184" spans="7:13" x14ac:dyDescent="0.25">
      <c r="G184" s="18"/>
      <c r="H184" s="18"/>
      <c r="I184" s="18"/>
      <c r="J184" s="56"/>
      <c r="K184" s="56"/>
      <c r="L184" s="56"/>
      <c r="M184" s="56"/>
    </row>
    <row r="185" spans="7:13" x14ac:dyDescent="0.25">
      <c r="G185" s="18"/>
      <c r="H185" s="18"/>
      <c r="I185" s="18"/>
      <c r="J185" s="56"/>
      <c r="K185" s="56"/>
      <c r="L185" s="56"/>
      <c r="M185" s="56"/>
    </row>
    <row r="186" spans="7:13" x14ac:dyDescent="0.25">
      <c r="G186" s="18"/>
      <c r="H186" s="18"/>
      <c r="I186" s="18"/>
      <c r="J186" s="56"/>
      <c r="K186" s="56"/>
      <c r="L186" s="56"/>
      <c r="M186" s="56"/>
    </row>
    <row r="187" spans="7:13" x14ac:dyDescent="0.25">
      <c r="G187" s="18"/>
      <c r="H187" s="18"/>
      <c r="I187" s="18"/>
      <c r="J187" s="56"/>
      <c r="K187" s="56"/>
      <c r="L187" s="56"/>
      <c r="M187" s="56"/>
    </row>
    <row r="188" spans="7:13" x14ac:dyDescent="0.25">
      <c r="G188" s="18"/>
      <c r="H188" s="18"/>
      <c r="I188" s="18"/>
      <c r="J188" s="56"/>
      <c r="K188" s="56"/>
      <c r="L188" s="56"/>
      <c r="M188" s="56"/>
    </row>
    <row r="189" spans="7:13" x14ac:dyDescent="0.25">
      <c r="G189" s="18"/>
      <c r="H189" s="18"/>
      <c r="I189" s="18"/>
      <c r="J189" s="56"/>
      <c r="K189" s="56"/>
      <c r="L189" s="56"/>
      <c r="M189" s="56"/>
    </row>
    <row r="190" spans="7:13" x14ac:dyDescent="0.25">
      <c r="G190" s="18"/>
      <c r="H190" s="18"/>
      <c r="I190" s="18"/>
      <c r="J190" s="56"/>
      <c r="K190" s="56"/>
      <c r="L190" s="56"/>
      <c r="M190" s="56"/>
    </row>
    <row r="191" spans="7:13" x14ac:dyDescent="0.25">
      <c r="G191" s="18"/>
      <c r="H191" s="18"/>
      <c r="I191" s="18"/>
      <c r="J191" s="56"/>
      <c r="K191" s="56"/>
      <c r="L191" s="56"/>
      <c r="M191" s="56"/>
    </row>
    <row r="192" spans="7:13" x14ac:dyDescent="0.25">
      <c r="G192" s="18"/>
      <c r="H192" s="18"/>
      <c r="I192" s="18"/>
      <c r="J192" s="56"/>
      <c r="K192" s="56"/>
      <c r="L192" s="56"/>
      <c r="M192" s="56"/>
    </row>
    <row r="193" spans="7:13" x14ac:dyDescent="0.25">
      <c r="G193" s="18"/>
      <c r="H193" s="18"/>
      <c r="I193" s="18"/>
      <c r="J193" s="56"/>
      <c r="K193" s="56"/>
      <c r="L193" s="56"/>
      <c r="M193" s="56"/>
    </row>
    <row r="194" spans="7:13" x14ac:dyDescent="0.25">
      <c r="G194" s="18"/>
      <c r="H194" s="18"/>
      <c r="I194" s="18"/>
      <c r="J194" s="56"/>
      <c r="K194" s="56"/>
      <c r="L194" s="56"/>
      <c r="M194" s="56"/>
    </row>
    <row r="195" spans="7:13" x14ac:dyDescent="0.25">
      <c r="G195" s="18"/>
      <c r="H195" s="18"/>
      <c r="I195" s="18"/>
      <c r="J195" s="56"/>
      <c r="K195" s="56"/>
      <c r="L195" s="56"/>
      <c r="M195" s="56"/>
    </row>
    <row r="196" spans="7:13" x14ac:dyDescent="0.25">
      <c r="G196" s="18"/>
      <c r="H196" s="18"/>
      <c r="I196" s="18"/>
      <c r="J196" s="56"/>
      <c r="K196" s="56"/>
      <c r="L196" s="56"/>
      <c r="M196" s="56"/>
    </row>
    <row r="197" spans="7:13" x14ac:dyDescent="0.25">
      <c r="G197" s="18"/>
      <c r="H197" s="18"/>
      <c r="I197" s="18"/>
      <c r="J197" s="56"/>
      <c r="K197" s="56"/>
      <c r="L197" s="56"/>
      <c r="M197" s="56"/>
    </row>
    <row r="198" spans="7:13" x14ac:dyDescent="0.25">
      <c r="G198" s="18"/>
      <c r="H198" s="18"/>
      <c r="I198" s="18"/>
      <c r="J198" s="56"/>
      <c r="K198" s="56"/>
      <c r="L198" s="56"/>
      <c r="M198" s="56"/>
    </row>
    <row r="199" spans="7:13" x14ac:dyDescent="0.25">
      <c r="G199" s="18"/>
      <c r="H199" s="18"/>
      <c r="I199" s="18"/>
      <c r="J199" s="56"/>
      <c r="K199" s="56"/>
      <c r="L199" s="56"/>
      <c r="M199" s="56"/>
    </row>
    <row r="200" spans="7:13" x14ac:dyDescent="0.25">
      <c r="G200" s="18"/>
      <c r="H200" s="18"/>
      <c r="I200" s="18"/>
      <c r="J200" s="56"/>
      <c r="K200" s="56"/>
      <c r="L200" s="56"/>
      <c r="M200" s="56"/>
    </row>
    <row r="201" spans="7:13" x14ac:dyDescent="0.25">
      <c r="G201" s="18"/>
      <c r="H201" s="18"/>
      <c r="I201" s="18"/>
      <c r="J201" s="56"/>
      <c r="K201" s="56"/>
      <c r="L201" s="56"/>
      <c r="M201" s="56"/>
    </row>
    <row r="202" spans="7:13" x14ac:dyDescent="0.25">
      <c r="G202" s="18"/>
      <c r="H202" s="18"/>
      <c r="I202" s="18"/>
      <c r="J202" s="56"/>
      <c r="K202" s="56"/>
      <c r="L202" s="56"/>
      <c r="M202" s="56"/>
    </row>
    <row r="203" spans="7:13" x14ac:dyDescent="0.25">
      <c r="G203" s="18"/>
      <c r="H203" s="18"/>
      <c r="I203" s="18"/>
      <c r="J203" s="56"/>
      <c r="K203" s="56"/>
      <c r="L203" s="56"/>
      <c r="M203" s="56"/>
    </row>
    <row r="204" spans="7:13" x14ac:dyDescent="0.25">
      <c r="G204" s="18"/>
      <c r="H204" s="18"/>
      <c r="I204" s="18"/>
      <c r="J204" s="56"/>
      <c r="K204" s="56"/>
      <c r="L204" s="56"/>
      <c r="M204" s="56"/>
    </row>
    <row r="205" spans="7:13" x14ac:dyDescent="0.25">
      <c r="G205" s="18"/>
      <c r="H205" s="18"/>
      <c r="I205" s="18"/>
      <c r="J205" s="56"/>
      <c r="K205" s="56"/>
      <c r="L205" s="56"/>
      <c r="M205" s="56"/>
    </row>
    <row r="206" spans="7:13" x14ac:dyDescent="0.25">
      <c r="G206" s="18"/>
      <c r="H206" s="18"/>
      <c r="I206" s="18"/>
      <c r="J206" s="56"/>
      <c r="K206" s="56"/>
      <c r="L206" s="56"/>
      <c r="M206" s="56"/>
    </row>
    <row r="207" spans="7:13" x14ac:dyDescent="0.25">
      <c r="G207" s="18"/>
      <c r="H207" s="18"/>
      <c r="I207" s="18"/>
      <c r="J207" s="56"/>
      <c r="K207" s="56"/>
      <c r="L207" s="56"/>
      <c r="M207" s="56"/>
    </row>
    <row r="208" spans="7:13" x14ac:dyDescent="0.25">
      <c r="G208" s="18"/>
      <c r="H208" s="18"/>
      <c r="I208" s="18"/>
      <c r="J208" s="56"/>
      <c r="K208" s="56"/>
      <c r="L208" s="56"/>
      <c r="M208" s="56"/>
    </row>
    <row r="209" spans="7:13" x14ac:dyDescent="0.25">
      <c r="G209" s="18"/>
      <c r="H209" s="18"/>
      <c r="I209" s="18"/>
      <c r="J209" s="56"/>
      <c r="K209" s="56"/>
      <c r="L209" s="56"/>
      <c r="M209" s="56"/>
    </row>
    <row r="210" spans="7:13" x14ac:dyDescent="0.25">
      <c r="G210" s="18"/>
      <c r="H210" s="18"/>
      <c r="I210" s="18"/>
      <c r="J210" s="56"/>
      <c r="K210" s="56"/>
      <c r="L210" s="56"/>
      <c r="M210" s="56"/>
    </row>
    <row r="211" spans="7:13" x14ac:dyDescent="0.25">
      <c r="G211" s="18"/>
      <c r="H211" s="18"/>
      <c r="I211" s="18"/>
      <c r="J211" s="56"/>
      <c r="K211" s="56"/>
      <c r="L211" s="56"/>
      <c r="M211" s="56"/>
    </row>
    <row r="212" spans="7:13" x14ac:dyDescent="0.25">
      <c r="G212" s="18"/>
      <c r="H212" s="18"/>
      <c r="I212" s="18"/>
      <c r="J212" s="56"/>
      <c r="K212" s="56"/>
      <c r="L212" s="56"/>
      <c r="M212" s="56"/>
    </row>
    <row r="213" spans="7:13" x14ac:dyDescent="0.25">
      <c r="G213" s="18"/>
      <c r="H213" s="18"/>
      <c r="I213" s="18"/>
      <c r="J213" s="56"/>
      <c r="K213" s="56"/>
      <c r="L213" s="56"/>
      <c r="M213" s="56"/>
    </row>
    <row r="214" spans="7:13" x14ac:dyDescent="0.25">
      <c r="G214" s="18"/>
      <c r="H214" s="18"/>
      <c r="I214" s="18"/>
      <c r="J214" s="56"/>
      <c r="K214" s="56"/>
      <c r="L214" s="56"/>
      <c r="M214" s="56"/>
    </row>
    <row r="215" spans="7:13" x14ac:dyDescent="0.25">
      <c r="G215" s="18"/>
      <c r="H215" s="18"/>
      <c r="I215" s="18"/>
      <c r="J215" s="56"/>
      <c r="K215" s="56"/>
      <c r="L215" s="56"/>
      <c r="M215" s="56"/>
    </row>
    <row r="216" spans="7:13" x14ac:dyDescent="0.25">
      <c r="G216" s="18"/>
      <c r="H216" s="18"/>
      <c r="I216" s="18"/>
      <c r="J216" s="56"/>
      <c r="K216" s="56"/>
      <c r="L216" s="56"/>
      <c r="M216" s="56"/>
    </row>
    <row r="217" spans="7:13" x14ac:dyDescent="0.25">
      <c r="G217" s="18"/>
      <c r="H217" s="18"/>
      <c r="I217" s="18"/>
      <c r="J217" s="56"/>
      <c r="K217" s="56"/>
      <c r="L217" s="56"/>
      <c r="M217" s="56"/>
    </row>
    <row r="218" spans="7:13" x14ac:dyDescent="0.25">
      <c r="G218" s="18"/>
      <c r="H218" s="18"/>
      <c r="I218" s="18"/>
      <c r="J218" s="56"/>
      <c r="K218" s="56"/>
      <c r="L218" s="56"/>
      <c r="M218" s="56"/>
    </row>
    <row r="219" spans="7:13" x14ac:dyDescent="0.25">
      <c r="G219" s="18"/>
      <c r="H219" s="18"/>
      <c r="I219" s="18"/>
      <c r="J219" s="56"/>
      <c r="K219" s="56"/>
      <c r="L219" s="56"/>
      <c r="M219" s="56"/>
    </row>
    <row r="220" spans="7:13" x14ac:dyDescent="0.25">
      <c r="G220" s="18"/>
      <c r="H220" s="18"/>
      <c r="I220" s="18"/>
      <c r="J220" s="56"/>
      <c r="K220" s="56"/>
      <c r="L220" s="56"/>
      <c r="M220" s="56"/>
    </row>
    <row r="221" spans="7:13" x14ac:dyDescent="0.25">
      <c r="G221" s="18"/>
      <c r="H221" s="18"/>
      <c r="I221" s="18"/>
      <c r="J221" s="56"/>
      <c r="K221" s="56"/>
      <c r="L221" s="56"/>
      <c r="M221" s="56"/>
    </row>
    <row r="222" spans="7:13" x14ac:dyDescent="0.25">
      <c r="G222" s="18"/>
      <c r="H222" s="18"/>
      <c r="I222" s="18"/>
      <c r="J222" s="56"/>
      <c r="K222" s="56"/>
      <c r="L222" s="56"/>
      <c r="M222" s="56"/>
    </row>
    <row r="223" spans="7:13" x14ac:dyDescent="0.25">
      <c r="G223" s="18"/>
      <c r="H223" s="18"/>
      <c r="I223" s="18"/>
      <c r="J223" s="56"/>
      <c r="K223" s="56"/>
      <c r="L223" s="56"/>
      <c r="M223" s="56"/>
    </row>
    <row r="224" spans="7:13" x14ac:dyDescent="0.25">
      <c r="G224" s="18"/>
      <c r="H224" s="18"/>
      <c r="I224" s="18"/>
      <c r="J224" s="56"/>
      <c r="K224" s="56"/>
      <c r="L224" s="56"/>
      <c r="M224" s="56"/>
    </row>
    <row r="225" spans="7:13" x14ac:dyDescent="0.25">
      <c r="G225" s="18"/>
      <c r="H225" s="18"/>
      <c r="I225" s="18"/>
      <c r="J225" s="56"/>
      <c r="K225" s="56"/>
      <c r="L225" s="56"/>
      <c r="M225" s="56"/>
    </row>
    <row r="226" spans="7:13" x14ac:dyDescent="0.25">
      <c r="G226" s="18"/>
      <c r="H226" s="18"/>
      <c r="I226" s="18"/>
      <c r="J226" s="56"/>
      <c r="K226" s="56"/>
      <c r="L226" s="56"/>
      <c r="M226" s="56"/>
    </row>
    <row r="227" spans="7:13" x14ac:dyDescent="0.25">
      <c r="G227" s="18"/>
      <c r="H227" s="18"/>
      <c r="I227" s="18"/>
      <c r="J227" s="56"/>
      <c r="K227" s="56"/>
      <c r="L227" s="56"/>
      <c r="M227" s="56"/>
    </row>
    <row r="228" spans="7:13" x14ac:dyDescent="0.25">
      <c r="G228" s="18"/>
      <c r="H228" s="18"/>
      <c r="I228" s="18"/>
      <c r="J228" s="56"/>
      <c r="K228" s="56"/>
      <c r="L228" s="56"/>
      <c r="M228" s="56"/>
    </row>
    <row r="229" spans="7:13" x14ac:dyDescent="0.25">
      <c r="G229" s="18"/>
      <c r="H229" s="18"/>
      <c r="I229" s="18"/>
      <c r="J229" s="56"/>
      <c r="K229" s="56"/>
      <c r="L229" s="56"/>
      <c r="M229" s="56"/>
    </row>
    <row r="230" spans="7:13" x14ac:dyDescent="0.25">
      <c r="G230" s="18"/>
      <c r="H230" s="18"/>
      <c r="I230" s="18"/>
      <c r="J230" s="56"/>
      <c r="K230" s="56"/>
      <c r="L230" s="56"/>
      <c r="M230" s="56"/>
    </row>
    <row r="231" spans="7:13" x14ac:dyDescent="0.25">
      <c r="G231" s="18"/>
      <c r="H231" s="18"/>
      <c r="I231" s="18"/>
      <c r="J231" s="56"/>
      <c r="K231" s="56"/>
      <c r="L231" s="56"/>
      <c r="M231" s="56"/>
    </row>
    <row r="232" spans="7:13" x14ac:dyDescent="0.25">
      <c r="G232" s="18"/>
      <c r="H232" s="18"/>
      <c r="I232" s="18"/>
      <c r="J232" s="56"/>
      <c r="K232" s="56"/>
      <c r="L232" s="56"/>
      <c r="M232" s="56"/>
    </row>
    <row r="233" spans="7:13" x14ac:dyDescent="0.25">
      <c r="G233" s="18"/>
      <c r="H233" s="18"/>
      <c r="I233" s="18"/>
      <c r="J233" s="56"/>
      <c r="K233" s="56"/>
      <c r="L233" s="56"/>
      <c r="M233" s="56"/>
    </row>
    <row r="234" spans="7:13" x14ac:dyDescent="0.25">
      <c r="G234" s="18"/>
      <c r="H234" s="18"/>
      <c r="I234" s="18"/>
      <c r="J234" s="56"/>
      <c r="K234" s="56"/>
      <c r="L234" s="56"/>
      <c r="M234" s="56"/>
    </row>
    <row r="235" spans="7:13" x14ac:dyDescent="0.25">
      <c r="G235" s="18"/>
      <c r="H235" s="18"/>
      <c r="I235" s="18"/>
      <c r="J235" s="56"/>
      <c r="K235" s="56"/>
      <c r="L235" s="56"/>
      <c r="M235" s="56"/>
    </row>
    <row r="236" spans="7:13" x14ac:dyDescent="0.25">
      <c r="G236" s="18"/>
      <c r="H236" s="18"/>
      <c r="I236" s="18"/>
      <c r="J236" s="56"/>
      <c r="K236" s="56"/>
      <c r="L236" s="56"/>
      <c r="M236" s="56"/>
    </row>
    <row r="237" spans="7:13" x14ac:dyDescent="0.25">
      <c r="G237" s="18"/>
      <c r="H237" s="18"/>
      <c r="I237" s="18"/>
      <c r="J237" s="56"/>
      <c r="K237" s="56"/>
      <c r="L237" s="56"/>
      <c r="M237" s="56"/>
    </row>
    <row r="238" spans="7:13" x14ac:dyDescent="0.25">
      <c r="G238" s="18"/>
      <c r="H238" s="18"/>
      <c r="I238" s="18"/>
      <c r="J238" s="56"/>
      <c r="K238" s="56"/>
      <c r="L238" s="56"/>
      <c r="M238" s="56"/>
    </row>
    <row r="239" spans="7:13" x14ac:dyDescent="0.25">
      <c r="G239" s="18"/>
      <c r="H239" s="18"/>
      <c r="I239" s="18"/>
      <c r="J239" s="56"/>
      <c r="K239" s="56"/>
      <c r="L239" s="56"/>
      <c r="M239" s="56"/>
    </row>
    <row r="240" spans="7:13" x14ac:dyDescent="0.25">
      <c r="G240" s="18"/>
      <c r="H240" s="18"/>
      <c r="I240" s="18"/>
      <c r="J240" s="56"/>
      <c r="K240" s="56"/>
      <c r="L240" s="56"/>
      <c r="M240" s="56"/>
    </row>
    <row r="241" spans="7:13" x14ac:dyDescent="0.25">
      <c r="G241" s="18"/>
      <c r="H241" s="18"/>
      <c r="I241" s="18"/>
      <c r="J241" s="56"/>
      <c r="K241" s="56"/>
      <c r="L241" s="56"/>
      <c r="M241" s="56"/>
    </row>
    <row r="242" spans="7:13" x14ac:dyDescent="0.25">
      <c r="G242" s="18"/>
      <c r="H242" s="18"/>
      <c r="I242" s="18"/>
      <c r="J242" s="56"/>
      <c r="K242" s="56"/>
      <c r="L242" s="56"/>
      <c r="M242" s="56"/>
    </row>
    <row r="243" spans="7:13" x14ac:dyDescent="0.25">
      <c r="G243" s="18"/>
      <c r="H243" s="18"/>
      <c r="I243" s="18"/>
      <c r="J243" s="56"/>
      <c r="K243" s="56"/>
      <c r="L243" s="56"/>
      <c r="M243" s="56"/>
    </row>
    <row r="244" spans="7:13" x14ac:dyDescent="0.25">
      <c r="G244" s="18"/>
      <c r="H244" s="18"/>
      <c r="I244" s="18"/>
      <c r="J244" s="56"/>
      <c r="K244" s="56"/>
      <c r="L244" s="56"/>
      <c r="M244" s="56"/>
    </row>
    <row r="245" spans="7:13" x14ac:dyDescent="0.25">
      <c r="G245" s="18"/>
      <c r="H245" s="18"/>
      <c r="I245" s="18"/>
      <c r="J245" s="56"/>
      <c r="K245" s="56"/>
      <c r="L245" s="56"/>
      <c r="M245" s="56"/>
    </row>
    <row r="246" spans="7:13" x14ac:dyDescent="0.25">
      <c r="G246" s="18"/>
      <c r="H246" s="18"/>
      <c r="I246" s="18"/>
      <c r="J246" s="56"/>
      <c r="K246" s="56"/>
      <c r="L246" s="56"/>
      <c r="M246" s="56"/>
    </row>
    <row r="247" spans="7:13" x14ac:dyDescent="0.25">
      <c r="G247" s="18"/>
      <c r="H247" s="18"/>
      <c r="I247" s="18"/>
      <c r="J247" s="56"/>
      <c r="K247" s="56"/>
      <c r="L247" s="56"/>
      <c r="M247" s="56"/>
    </row>
    <row r="248" spans="7:13" x14ac:dyDescent="0.25">
      <c r="G248" s="18"/>
      <c r="H248" s="18"/>
      <c r="I248" s="18"/>
      <c r="J248" s="56"/>
      <c r="K248" s="56"/>
      <c r="L248" s="56"/>
      <c r="M248" s="56"/>
    </row>
    <row r="249" spans="7:13" x14ac:dyDescent="0.25">
      <c r="G249" s="18"/>
      <c r="H249" s="18"/>
      <c r="I249" s="18"/>
      <c r="J249" s="56"/>
      <c r="K249" s="56"/>
      <c r="L249" s="56"/>
      <c r="M249" s="56"/>
    </row>
    <row r="250" spans="7:13" x14ac:dyDescent="0.25">
      <c r="G250" s="18"/>
      <c r="H250" s="18"/>
      <c r="I250" s="18"/>
      <c r="J250" s="56"/>
      <c r="K250" s="56"/>
      <c r="L250" s="56"/>
      <c r="M250" s="56"/>
    </row>
    <row r="251" spans="7:13" x14ac:dyDescent="0.25">
      <c r="G251" s="18"/>
      <c r="H251" s="18"/>
      <c r="I251" s="18"/>
      <c r="J251" s="56"/>
      <c r="K251" s="56"/>
      <c r="L251" s="56"/>
      <c r="M251" s="56"/>
    </row>
    <row r="252" spans="7:13" x14ac:dyDescent="0.25">
      <c r="G252" s="18"/>
      <c r="H252" s="18"/>
      <c r="I252" s="18"/>
      <c r="J252" s="56"/>
      <c r="K252" s="56"/>
      <c r="L252" s="56"/>
      <c r="M252" s="56"/>
    </row>
    <row r="253" spans="7:13" x14ac:dyDescent="0.25">
      <c r="G253" s="18"/>
      <c r="H253" s="18"/>
      <c r="I253" s="18"/>
      <c r="J253" s="56"/>
      <c r="K253" s="56"/>
      <c r="L253" s="56"/>
      <c r="M253" s="56"/>
    </row>
    <row r="254" spans="7:13" x14ac:dyDescent="0.25">
      <c r="G254" s="18"/>
      <c r="H254" s="18"/>
      <c r="I254" s="18"/>
      <c r="J254" s="56"/>
      <c r="K254" s="56"/>
      <c r="L254" s="56"/>
      <c r="M254" s="56"/>
    </row>
    <row r="255" spans="7:13" x14ac:dyDescent="0.25">
      <c r="G255" s="18"/>
      <c r="H255" s="18"/>
      <c r="I255" s="18"/>
      <c r="J255" s="56"/>
      <c r="K255" s="56"/>
      <c r="L255" s="56"/>
      <c r="M255" s="56"/>
    </row>
    <row r="256" spans="7:13" x14ac:dyDescent="0.25">
      <c r="G256" s="18"/>
      <c r="H256" s="18"/>
      <c r="I256" s="18"/>
      <c r="J256" s="56"/>
      <c r="K256" s="56"/>
      <c r="L256" s="56"/>
      <c r="M256" s="56"/>
    </row>
    <row r="257" spans="7:13" x14ac:dyDescent="0.25">
      <c r="G257" s="18"/>
      <c r="H257" s="18"/>
      <c r="I257" s="18"/>
      <c r="J257" s="56"/>
      <c r="K257" s="56"/>
      <c r="L257" s="56"/>
      <c r="M257" s="56"/>
    </row>
    <row r="258" spans="7:13" x14ac:dyDescent="0.25">
      <c r="G258" s="18"/>
      <c r="H258" s="18"/>
      <c r="I258" s="18"/>
      <c r="J258" s="56"/>
      <c r="K258" s="56"/>
      <c r="L258" s="56"/>
      <c r="M258" s="56"/>
    </row>
    <row r="259" spans="7:13" x14ac:dyDescent="0.25">
      <c r="G259" s="18"/>
      <c r="H259" s="18"/>
      <c r="I259" s="18"/>
      <c r="J259" s="56"/>
      <c r="K259" s="56"/>
      <c r="L259" s="56"/>
      <c r="M259" s="56"/>
    </row>
    <row r="260" spans="7:13" x14ac:dyDescent="0.25">
      <c r="G260" s="18"/>
      <c r="H260" s="18"/>
      <c r="I260" s="18"/>
      <c r="J260" s="56"/>
      <c r="K260" s="56"/>
      <c r="L260" s="56"/>
      <c r="M260" s="56"/>
    </row>
    <row r="261" spans="7:13" x14ac:dyDescent="0.25">
      <c r="G261" s="18"/>
      <c r="H261" s="18"/>
      <c r="I261" s="18"/>
      <c r="J261" s="56"/>
      <c r="K261" s="56"/>
      <c r="L261" s="56"/>
      <c r="M261" s="56"/>
    </row>
    <row r="262" spans="7:13" x14ac:dyDescent="0.25">
      <c r="G262" s="18"/>
      <c r="H262" s="18"/>
      <c r="I262" s="18"/>
      <c r="J262" s="56"/>
      <c r="K262" s="56"/>
      <c r="L262" s="56"/>
      <c r="M262" s="56"/>
    </row>
    <row r="263" spans="7:13" x14ac:dyDescent="0.25">
      <c r="G263" s="18"/>
      <c r="H263" s="18"/>
      <c r="I263" s="18"/>
      <c r="J263" s="56"/>
      <c r="K263" s="56"/>
      <c r="L263" s="56"/>
      <c r="M263" s="56"/>
    </row>
    <row r="264" spans="7:13" x14ac:dyDescent="0.25">
      <c r="G264" s="18"/>
      <c r="H264" s="18"/>
      <c r="I264" s="18"/>
      <c r="J264" s="56"/>
      <c r="K264" s="56"/>
      <c r="L264" s="56"/>
      <c r="M264" s="56"/>
    </row>
    <row r="265" spans="7:13" x14ac:dyDescent="0.25">
      <c r="G265" s="18"/>
      <c r="H265" s="18"/>
      <c r="I265" s="18"/>
      <c r="J265" s="56"/>
      <c r="K265" s="56"/>
      <c r="L265" s="56"/>
      <c r="M265" s="56"/>
    </row>
    <row r="266" spans="7:13" x14ac:dyDescent="0.25">
      <c r="G266" s="18"/>
      <c r="H266" s="18"/>
      <c r="I266" s="18"/>
      <c r="J266" s="56"/>
      <c r="K266" s="56"/>
      <c r="L266" s="56"/>
      <c r="M266" s="56"/>
    </row>
    <row r="267" spans="7:13" x14ac:dyDescent="0.25">
      <c r="G267" s="18"/>
      <c r="H267" s="18"/>
      <c r="I267" s="18"/>
      <c r="J267" s="56"/>
      <c r="K267" s="56"/>
      <c r="L267" s="56"/>
      <c r="M267" s="56"/>
    </row>
    <row r="268" spans="7:13" x14ac:dyDescent="0.25">
      <c r="G268" s="18"/>
      <c r="H268" s="18"/>
      <c r="I268" s="18"/>
      <c r="J268" s="56"/>
      <c r="K268" s="56"/>
      <c r="L268" s="56"/>
      <c r="M268" s="56"/>
    </row>
    <row r="269" spans="7:13" x14ac:dyDescent="0.25">
      <c r="G269" s="18"/>
      <c r="H269" s="18"/>
      <c r="I269" s="18"/>
      <c r="J269" s="56"/>
      <c r="K269" s="56"/>
      <c r="L269" s="56"/>
      <c r="M269" s="56"/>
    </row>
    <row r="270" spans="7:13" x14ac:dyDescent="0.25">
      <c r="G270" s="18"/>
      <c r="H270" s="18"/>
      <c r="I270" s="18"/>
      <c r="J270" s="56"/>
      <c r="K270" s="56"/>
      <c r="L270" s="56"/>
      <c r="M270" s="56"/>
    </row>
    <row r="271" spans="7:13" x14ac:dyDescent="0.25">
      <c r="G271" s="18"/>
      <c r="H271" s="18"/>
      <c r="I271" s="18"/>
      <c r="J271" s="56"/>
      <c r="K271" s="56"/>
      <c r="L271" s="56"/>
      <c r="M271" s="56"/>
    </row>
    <row r="272" spans="7:13" x14ac:dyDescent="0.25">
      <c r="G272" s="18"/>
      <c r="H272" s="18"/>
      <c r="I272" s="18"/>
      <c r="J272" s="56"/>
      <c r="K272" s="56"/>
      <c r="L272" s="56"/>
      <c r="M272" s="56"/>
    </row>
    <row r="273" spans="7:13" x14ac:dyDescent="0.25">
      <c r="G273" s="18"/>
      <c r="H273" s="18"/>
      <c r="I273" s="18"/>
      <c r="J273" s="56"/>
      <c r="K273" s="56"/>
      <c r="L273" s="56"/>
      <c r="M273" s="56"/>
    </row>
    <row r="274" spans="7:13" x14ac:dyDescent="0.25">
      <c r="G274" s="18"/>
      <c r="H274" s="18"/>
      <c r="I274" s="18"/>
      <c r="J274" s="56"/>
      <c r="K274" s="56"/>
      <c r="L274" s="56"/>
      <c r="M274" s="56"/>
    </row>
    <row r="275" spans="7:13" x14ac:dyDescent="0.25">
      <c r="G275" s="18"/>
      <c r="H275" s="18"/>
      <c r="I275" s="18"/>
      <c r="J275" s="56"/>
      <c r="K275" s="56"/>
      <c r="L275" s="56"/>
      <c r="M275" s="56"/>
    </row>
    <row r="276" spans="7:13" x14ac:dyDescent="0.25">
      <c r="G276" s="18"/>
      <c r="H276" s="18"/>
      <c r="I276" s="18"/>
      <c r="J276" s="56"/>
      <c r="K276" s="56"/>
      <c r="L276" s="56"/>
      <c r="M276" s="56"/>
    </row>
    <row r="277" spans="7:13" x14ac:dyDescent="0.25">
      <c r="G277" s="18"/>
      <c r="H277" s="18"/>
      <c r="I277" s="18"/>
      <c r="J277" s="56"/>
      <c r="K277" s="56"/>
      <c r="L277" s="56"/>
      <c r="M277" s="56"/>
    </row>
    <row r="278" spans="7:13" x14ac:dyDescent="0.25">
      <c r="G278" s="18"/>
      <c r="H278" s="18"/>
      <c r="I278" s="18"/>
      <c r="J278" s="56"/>
      <c r="K278" s="56"/>
      <c r="L278" s="56"/>
      <c r="M278" s="56"/>
    </row>
    <row r="279" spans="7:13" x14ac:dyDescent="0.25">
      <c r="G279" s="18"/>
      <c r="H279" s="18"/>
      <c r="I279" s="18"/>
      <c r="J279" s="56"/>
      <c r="K279" s="56"/>
      <c r="L279" s="56"/>
      <c r="M279" s="56"/>
    </row>
    <row r="280" spans="7:13" x14ac:dyDescent="0.25">
      <c r="G280" s="18"/>
      <c r="H280" s="18"/>
      <c r="I280" s="18"/>
      <c r="J280" s="56"/>
      <c r="K280" s="56"/>
      <c r="L280" s="56"/>
      <c r="M280" s="56"/>
    </row>
    <row r="281" spans="7:13" x14ac:dyDescent="0.25">
      <c r="G281" s="18"/>
      <c r="H281" s="18"/>
      <c r="I281" s="18"/>
      <c r="J281" s="56"/>
      <c r="K281" s="56"/>
      <c r="L281" s="56"/>
      <c r="M281" s="56"/>
    </row>
    <row r="282" spans="7:13" x14ac:dyDescent="0.25">
      <c r="G282" s="18"/>
      <c r="H282" s="18"/>
      <c r="I282" s="18"/>
      <c r="J282" s="56"/>
      <c r="K282" s="56"/>
      <c r="L282" s="56"/>
      <c r="M282" s="56"/>
    </row>
    <row r="283" spans="7:13" x14ac:dyDescent="0.25">
      <c r="G283" s="18"/>
      <c r="H283" s="18"/>
      <c r="I283" s="18"/>
      <c r="J283" s="56"/>
      <c r="K283" s="56"/>
      <c r="L283" s="56"/>
      <c r="M283" s="56"/>
    </row>
    <row r="284" spans="7:13" x14ac:dyDescent="0.25">
      <c r="G284" s="18"/>
      <c r="H284" s="18"/>
      <c r="I284" s="18"/>
      <c r="J284" s="56"/>
      <c r="K284" s="56"/>
      <c r="L284" s="56"/>
      <c r="M284" s="56"/>
    </row>
    <row r="285" spans="7:13" x14ac:dyDescent="0.25">
      <c r="G285" s="18"/>
      <c r="H285" s="18"/>
      <c r="I285" s="18"/>
      <c r="J285" s="56"/>
      <c r="K285" s="56"/>
      <c r="L285" s="56"/>
      <c r="M285" s="56"/>
    </row>
    <row r="286" spans="7:13" x14ac:dyDescent="0.25">
      <c r="G286" s="18"/>
      <c r="H286" s="18"/>
      <c r="I286" s="18"/>
      <c r="J286" s="56"/>
      <c r="K286" s="56"/>
      <c r="L286" s="56"/>
      <c r="M286" s="56"/>
    </row>
  </sheetData>
  <mergeCells count="22">
    <mergeCell ref="B128:D128"/>
    <mergeCell ref="B133:D133"/>
    <mergeCell ref="D85:D86"/>
    <mergeCell ref="O85:O86"/>
    <mergeCell ref="P85:P86"/>
    <mergeCell ref="O20:P20"/>
    <mergeCell ref="D21:D22"/>
    <mergeCell ref="O21:O22"/>
    <mergeCell ref="P21:P22"/>
    <mergeCell ref="G84:I84"/>
    <mergeCell ref="K84:M84"/>
    <mergeCell ref="O84:P84"/>
    <mergeCell ref="B64:D64"/>
    <mergeCell ref="B69:D69"/>
    <mergeCell ref="B74:I74"/>
    <mergeCell ref="B75:I75"/>
    <mergeCell ref="A3:H3"/>
    <mergeCell ref="B10:I10"/>
    <mergeCell ref="B11:I11"/>
    <mergeCell ref="D14:K14"/>
    <mergeCell ref="G20:I20"/>
    <mergeCell ref="K20:M20"/>
  </mergeCells>
  <conditionalFormatting sqref="J142:M28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38:J14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38:G140">
    <cfRule type="cellIs" dxfId="19" priority="1" operator="lessThan">
      <formula>0</formula>
    </cfRule>
    <cfRule type="cellIs" dxfId="18" priority="2" operator="greaterThan">
      <formula>0</formula>
    </cfRule>
  </conditionalFormatting>
  <dataValidations count="5">
    <dataValidation type="list" allowBlank="1" showInputMessage="1" showErrorMessage="1" sqref="D28 D23 D92 D87" xr:uid="{5F632307-8003-4801-9790-974275F07910}">
      <formula1>"per 30 days, per kWh, per kW, per kVA"</formula1>
    </dataValidation>
    <dataValidation type="list" allowBlank="1" showInputMessage="1" showErrorMessage="1" sqref="D80 D16" xr:uid="{48E31BA3-F8D8-45C8-8F35-27BEA27C26E8}">
      <formula1>"TOU, non-TOU"</formula1>
    </dataValidation>
    <dataValidation type="list" allowBlank="1" showInputMessage="1" showErrorMessage="1" prompt="Select Charge Unit - per 30 days, per kWh, per kW, per kVA." sqref="D46:D47 D49:D59 D110:D111 D113:D123 D29:D34 D24:D27 D36:D44 D88:D91 D93:D98 D100:D108" xr:uid="{8BB89C5E-71B7-4668-877B-101B2B8D65BA}">
      <formula1>"per 30 days, per kWh, per kW, per kVA"</formula1>
    </dataValidation>
    <dataValidation type="list" allowBlank="1" showInputMessage="1" showErrorMessage="1" sqref="E46:E47 E110:E111 E23:E34 E36:E44 E87:E98 E100:E108 E65 E70 E49:E60 E129 E134 E113:E124" xr:uid="{6E5D408E-103B-41CC-91FA-1A8F18051792}">
      <formula1>#REF!</formula1>
    </dataValidation>
    <dataValidation type="list" allowBlank="1" showInputMessage="1" showErrorMessage="1" prompt="Select Charge Unit - monthly, per kWh, per kW" sqref="D65 D60 D70 D129 D124 D134" xr:uid="{FAAD6F29-6321-4790-B130-69B2B01F9CDE}">
      <formula1>"Monthly, per kWh, per kW"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8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1" manualBreakCount="1">
    <brk id="73" max="16" man="1"/>
  </rowBreaks>
  <colBreaks count="1" manualBreakCount="1">
    <brk id="1" min="9" max="1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409575</xdr:colOff>
                    <xdr:row>80</xdr:row>
                    <xdr:rowOff>66675</xdr:rowOff>
                  </from>
                  <to>
                    <xdr:col>16</xdr:col>
                    <xdr:colOff>85725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81</xdr:row>
                    <xdr:rowOff>28575</xdr:rowOff>
                  </from>
                  <to>
                    <xdr:col>10</xdr:col>
                    <xdr:colOff>447675</xdr:colOff>
                    <xdr:row>82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104775</xdr:rowOff>
                  </from>
                  <to>
                    <xdr:col>15</xdr:col>
                    <xdr:colOff>695325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5B46-1F81-4332-913D-1B13AC455E50}">
  <sheetPr>
    <pageSetUpPr fitToPage="1"/>
  </sheetPr>
  <dimension ref="A1:V132"/>
  <sheetViews>
    <sheetView topLeftCell="A10" zoomScale="90" zoomScaleNormal="90" workbookViewId="0">
      <selection activeCell="B13" sqref="B13"/>
    </sheetView>
  </sheetViews>
  <sheetFormatPr defaultColWidth="9.42578125" defaultRowHeight="15" x14ac:dyDescent="0.25"/>
  <cols>
    <col min="1" max="1" width="1.5703125" style="204" customWidth="1"/>
    <col min="2" max="2" width="125.42578125" style="204" bestFit="1" customWidth="1"/>
    <col min="3" max="3" width="1.5703125" style="204" customWidth="1"/>
    <col min="4" max="4" width="12.5703125" style="213" customWidth="1"/>
    <col min="5" max="5" width="1.5703125" style="204" customWidth="1"/>
    <col min="6" max="6" width="1.42578125" style="204" customWidth="1"/>
    <col min="7" max="9" width="14.140625" style="204" customWidth="1"/>
    <col min="10" max="10" width="1.140625" style="204" customWidth="1"/>
    <col min="11" max="13" width="14.140625" style="204" customWidth="1"/>
    <col min="14" max="14" width="1.42578125" style="204" customWidth="1"/>
    <col min="15" max="20" width="14.140625" style="204" customWidth="1"/>
    <col min="21" max="22" width="0.5703125" style="204" customWidth="1"/>
    <col min="23" max="23" width="1.42578125" style="204" customWidth="1"/>
    <col min="24" max="16384" width="9.42578125" style="204"/>
  </cols>
  <sheetData>
    <row r="1" spans="1:20" ht="21.75" x14ac:dyDescent="0.25">
      <c r="A1" s="201"/>
      <c r="B1" s="202"/>
      <c r="C1" s="202"/>
      <c r="D1" s="203"/>
      <c r="E1" s="202"/>
      <c r="F1" s="202"/>
      <c r="G1" s="202"/>
      <c r="H1" s="202"/>
      <c r="I1" s="201"/>
      <c r="J1" s="201"/>
      <c r="N1" s="204">
        <v>1</v>
      </c>
    </row>
    <row r="2" spans="1:20" ht="18" x14ac:dyDescent="0.25">
      <c r="A2" s="206"/>
      <c r="B2" s="206"/>
      <c r="C2" s="206"/>
      <c r="D2" s="207"/>
      <c r="E2" s="206"/>
      <c r="F2" s="206"/>
      <c r="G2" s="206"/>
      <c r="H2" s="206"/>
      <c r="I2" s="201"/>
      <c r="J2" s="201"/>
    </row>
    <row r="3" spans="1:20" ht="18" x14ac:dyDescent="0.25">
      <c r="A3" s="453"/>
      <c r="B3" s="453"/>
      <c r="C3" s="453"/>
      <c r="D3" s="453"/>
      <c r="E3" s="453"/>
      <c r="F3" s="453"/>
      <c r="G3" s="453"/>
      <c r="H3" s="453"/>
      <c r="I3" s="201"/>
      <c r="J3" s="201"/>
    </row>
    <row r="4" spans="1:20" ht="18" x14ac:dyDescent="0.25">
      <c r="A4" s="206"/>
      <c r="B4" s="206"/>
      <c r="C4" s="206"/>
      <c r="D4" s="207"/>
      <c r="E4" s="206"/>
      <c r="F4" s="208"/>
      <c r="G4" s="208"/>
      <c r="H4" s="208"/>
      <c r="I4" s="201"/>
      <c r="J4" s="201"/>
    </row>
    <row r="5" spans="1:20" ht="15.75" x14ac:dyDescent="0.25">
      <c r="A5" s="201"/>
      <c r="B5" s="201"/>
      <c r="C5" s="209"/>
      <c r="D5" s="210"/>
      <c r="E5" s="209"/>
      <c r="F5" s="201"/>
      <c r="G5" s="201"/>
      <c r="H5" s="201"/>
      <c r="I5" s="201"/>
      <c r="J5" s="201"/>
      <c r="M5" s="7"/>
      <c r="N5" s="7"/>
      <c r="O5" s="7"/>
      <c r="P5" s="7"/>
      <c r="Q5" s="7"/>
      <c r="R5" s="7"/>
      <c r="S5" s="7"/>
    </row>
    <row r="6" spans="1:20" x14ac:dyDescent="0.25">
      <c r="A6" s="201"/>
      <c r="B6" s="201"/>
      <c r="C6" s="201"/>
      <c r="D6" s="211"/>
      <c r="E6" s="201"/>
      <c r="F6" s="201"/>
      <c r="G6" s="201"/>
      <c r="H6" s="201"/>
      <c r="I6" s="201"/>
      <c r="J6" s="201"/>
      <c r="M6" s="7"/>
      <c r="N6" s="7"/>
      <c r="O6" s="7"/>
      <c r="P6" s="7"/>
      <c r="Q6" s="7"/>
      <c r="R6" s="7"/>
      <c r="S6" s="7"/>
    </row>
    <row r="7" spans="1:20" x14ac:dyDescent="0.25">
      <c r="A7" s="201"/>
      <c r="B7" s="201"/>
      <c r="C7" s="201"/>
      <c r="D7" s="211"/>
      <c r="E7" s="201"/>
      <c r="F7" s="201"/>
      <c r="G7" s="201"/>
      <c r="H7" s="201"/>
      <c r="I7" s="201"/>
      <c r="J7" s="201"/>
      <c r="M7" s="7"/>
      <c r="N7" s="7"/>
      <c r="O7" s="7"/>
      <c r="P7" s="7"/>
      <c r="Q7" s="7"/>
      <c r="R7" s="7"/>
      <c r="S7" s="7"/>
    </row>
    <row r="8" spans="1:20" x14ac:dyDescent="0.25">
      <c r="A8" s="212"/>
      <c r="B8" s="201"/>
      <c r="C8" s="201"/>
      <c r="D8" s="211"/>
      <c r="E8" s="201"/>
      <c r="F8" s="201"/>
      <c r="G8" s="201"/>
      <c r="H8" s="201"/>
      <c r="I8" s="201"/>
      <c r="J8" s="201"/>
      <c r="M8" s="7"/>
      <c r="N8" s="7"/>
      <c r="O8" s="7"/>
      <c r="P8" s="7"/>
      <c r="Q8" s="7"/>
      <c r="R8" s="7"/>
      <c r="S8" s="7"/>
    </row>
    <row r="9" spans="1:20" x14ac:dyDescent="0.25">
      <c r="M9" s="7"/>
      <c r="N9" s="7"/>
      <c r="O9" s="7"/>
      <c r="P9" s="7"/>
      <c r="Q9" s="7"/>
      <c r="R9" s="7"/>
      <c r="S9" s="7"/>
    </row>
    <row r="10" spans="1:20" ht="18" x14ac:dyDescent="0.25">
      <c r="B10" s="454" t="s">
        <v>0</v>
      </c>
      <c r="C10" s="454"/>
      <c r="D10" s="454"/>
      <c r="E10" s="454"/>
      <c r="F10" s="454"/>
      <c r="G10" s="454"/>
      <c r="H10" s="454"/>
      <c r="I10" s="454"/>
      <c r="J10" s="454"/>
      <c r="M10" s="7"/>
      <c r="N10" s="7"/>
      <c r="O10" s="7"/>
      <c r="P10" s="7"/>
      <c r="Q10" s="7"/>
      <c r="R10" s="7"/>
      <c r="S10" s="7"/>
    </row>
    <row r="11" spans="1:20" ht="18" x14ac:dyDescent="0.25">
      <c r="B11" s="454" t="s">
        <v>1</v>
      </c>
      <c r="C11" s="454"/>
      <c r="D11" s="454"/>
      <c r="E11" s="454"/>
      <c r="F11" s="454"/>
      <c r="G11" s="454"/>
      <c r="H11" s="454"/>
      <c r="I11" s="454"/>
      <c r="J11" s="454"/>
      <c r="M11" s="7"/>
      <c r="N11" s="7"/>
      <c r="O11" s="7"/>
      <c r="P11" s="7"/>
      <c r="Q11" s="7"/>
      <c r="R11" s="7"/>
      <c r="S11" s="7"/>
    </row>
    <row r="12" spans="1:20" x14ac:dyDescent="0.25">
      <c r="M12" s="7"/>
      <c r="N12" s="7"/>
      <c r="O12" s="7"/>
      <c r="P12" s="7"/>
      <c r="Q12" s="7"/>
      <c r="R12" s="7"/>
      <c r="S12" s="7"/>
    </row>
    <row r="13" spans="1:20" x14ac:dyDescent="0.25">
      <c r="M13" s="7"/>
      <c r="N13" s="7"/>
      <c r="O13" s="7"/>
      <c r="P13" s="7"/>
      <c r="Q13" s="7"/>
      <c r="R13" s="7"/>
      <c r="S13" s="7"/>
    </row>
    <row r="14" spans="1:20" ht="15.75" x14ac:dyDescent="0.25">
      <c r="B14" s="214" t="s">
        <v>2</v>
      </c>
      <c r="D14" s="455" t="s">
        <v>89</v>
      </c>
      <c r="E14" s="455"/>
      <c r="F14" s="455"/>
      <c r="G14" s="455"/>
      <c r="H14" s="455"/>
      <c r="I14" s="455"/>
      <c r="J14" s="455"/>
      <c r="M14" s="7"/>
      <c r="N14" s="7"/>
      <c r="O14" s="7"/>
      <c r="P14" s="7"/>
      <c r="Q14" s="7"/>
      <c r="R14" s="7"/>
      <c r="S14" s="7"/>
    </row>
    <row r="15" spans="1:20" ht="15.75" x14ac:dyDescent="0.25">
      <c r="B15" s="215"/>
      <c r="D15" s="216"/>
      <c r="E15" s="216"/>
      <c r="F15" s="216"/>
      <c r="G15" s="216"/>
      <c r="H15" s="216"/>
      <c r="I15" s="216"/>
      <c r="J15" s="216"/>
      <c r="M15" s="216"/>
      <c r="O15" s="7"/>
      <c r="P15" s="7"/>
      <c r="Q15" s="412"/>
    </row>
    <row r="16" spans="1:20" ht="15.75" x14ac:dyDescent="0.25">
      <c r="B16" s="214" t="s">
        <v>4</v>
      </c>
      <c r="D16" s="217" t="s">
        <v>74</v>
      </c>
      <c r="E16" s="216"/>
      <c r="F16" s="216"/>
      <c r="G16" s="419" t="s">
        <v>90</v>
      </c>
      <c r="H16" s="216"/>
      <c r="I16" s="218"/>
      <c r="J16" s="216"/>
      <c r="K16" s="219"/>
      <c r="M16" s="218"/>
      <c r="O16" s="219"/>
      <c r="Q16" s="218"/>
      <c r="S16" s="21"/>
      <c r="T16" s="220"/>
    </row>
    <row r="17" spans="2:19" ht="15.75" x14ac:dyDescent="0.25">
      <c r="B17" s="215"/>
      <c r="D17" s="216"/>
      <c r="E17" s="216"/>
      <c r="F17" s="216"/>
      <c r="G17" s="395">
        <v>8900</v>
      </c>
      <c r="H17" s="393" t="s">
        <v>76</v>
      </c>
      <c r="I17" s="216"/>
      <c r="J17" s="216"/>
    </row>
    <row r="18" spans="2:19" x14ac:dyDescent="0.25">
      <c r="B18" s="221"/>
      <c r="D18" s="222"/>
      <c r="E18" s="223"/>
      <c r="G18" s="395">
        <v>9700</v>
      </c>
      <c r="H18" s="223" t="s">
        <v>77</v>
      </c>
    </row>
    <row r="19" spans="2:19" x14ac:dyDescent="0.25">
      <c r="B19" s="394"/>
      <c r="D19" s="222" t="s">
        <v>6</v>
      </c>
      <c r="G19" s="395">
        <v>4100000</v>
      </c>
      <c r="H19" s="393" t="s">
        <v>7</v>
      </c>
      <c r="I19" s="225"/>
      <c r="M19" s="225"/>
    </row>
    <row r="20" spans="2:19" s="18" customFormat="1" x14ac:dyDescent="0.25">
      <c r="B20" s="35"/>
      <c r="D20" s="40"/>
      <c r="E20" s="37"/>
      <c r="G20" s="456" t="s">
        <v>8</v>
      </c>
      <c r="H20" s="457"/>
      <c r="I20" s="458"/>
      <c r="K20" s="456" t="s">
        <v>10</v>
      </c>
      <c r="L20" s="457"/>
      <c r="M20" s="458"/>
      <c r="O20" s="456" t="s">
        <v>9</v>
      </c>
      <c r="P20" s="458"/>
    </row>
    <row r="21" spans="2:19" x14ac:dyDescent="0.25">
      <c r="B21" s="226"/>
      <c r="D21" s="459" t="s">
        <v>11</v>
      </c>
      <c r="E21" s="222"/>
      <c r="G21" s="229" t="s">
        <v>12</v>
      </c>
      <c r="H21" s="227" t="s">
        <v>13</v>
      </c>
      <c r="I21" s="228" t="s">
        <v>14</v>
      </c>
      <c r="K21" s="229" t="s">
        <v>12</v>
      </c>
      <c r="L21" s="227" t="s">
        <v>13</v>
      </c>
      <c r="M21" s="228" t="s">
        <v>14</v>
      </c>
      <c r="O21" s="461" t="s">
        <v>15</v>
      </c>
      <c r="P21" s="463" t="s">
        <v>16</v>
      </c>
    </row>
    <row r="22" spans="2:19" x14ac:dyDescent="0.25">
      <c r="B22" s="226"/>
      <c r="D22" s="460"/>
      <c r="E22" s="222"/>
      <c r="G22" s="231" t="s">
        <v>17</v>
      </c>
      <c r="H22" s="230"/>
      <c r="I22" s="230" t="s">
        <v>17</v>
      </c>
      <c r="K22" s="231" t="s">
        <v>17</v>
      </c>
      <c r="L22" s="230"/>
      <c r="M22" s="230" t="s">
        <v>17</v>
      </c>
      <c r="O22" s="462"/>
      <c r="P22" s="464"/>
    </row>
    <row r="23" spans="2:19" s="18" customFormat="1" x14ac:dyDescent="0.25">
      <c r="B23" s="46" t="s">
        <v>18</v>
      </c>
      <c r="C23" s="47"/>
      <c r="D23" s="48" t="s">
        <v>19</v>
      </c>
      <c r="E23" s="47"/>
      <c r="F23" s="19"/>
      <c r="G23" s="49">
        <v>4351.17</v>
      </c>
      <c r="H23" s="50">
        <v>1</v>
      </c>
      <c r="I23" s="51">
        <f t="shared" ref="I23:I32" si="0">H23*G23</f>
        <v>4351.17</v>
      </c>
      <c r="J23" s="52"/>
      <c r="K23" s="49">
        <v>4630.5200000000004</v>
      </c>
      <c r="L23" s="50">
        <v>1</v>
      </c>
      <c r="M23" s="51">
        <f t="shared" ref="M23:M32" si="1">L23*K23</f>
        <v>4630.5200000000004</v>
      </c>
      <c r="N23" s="52"/>
      <c r="O23" s="53">
        <f t="shared" ref="O23:O59" si="2">M23-I23</f>
        <v>279.35000000000036</v>
      </c>
      <c r="P23" s="54">
        <f t="shared" ref="P23:P59" si="3">IF(OR(I23=0,M23=0),"",(O23/I23))</f>
        <v>6.4201122916365108E-2</v>
      </c>
      <c r="Q23" s="52"/>
      <c r="R23" s="52"/>
      <c r="S23" s="55"/>
    </row>
    <row r="24" spans="2:19" x14ac:dyDescent="0.25">
      <c r="B24" s="232" t="s">
        <v>22</v>
      </c>
      <c r="C24" s="233"/>
      <c r="D24" s="234" t="s">
        <v>78</v>
      </c>
      <c r="E24" s="233"/>
      <c r="F24" s="25"/>
      <c r="G24" s="268">
        <v>0</v>
      </c>
      <c r="H24" s="319">
        <f t="shared" ref="H24:H30" si="4">$G$18</f>
        <v>9700</v>
      </c>
      <c r="I24" s="237">
        <f t="shared" si="0"/>
        <v>0</v>
      </c>
      <c r="J24" s="25"/>
      <c r="K24" s="268">
        <v>0</v>
      </c>
      <c r="L24" s="319">
        <f t="shared" ref="L24:L30" si="5">$G$18</f>
        <v>9700</v>
      </c>
      <c r="M24" s="237">
        <f t="shared" si="1"/>
        <v>0</v>
      </c>
      <c r="N24" s="25"/>
      <c r="O24" s="238">
        <f t="shared" si="2"/>
        <v>0</v>
      </c>
      <c r="P24" s="239" t="str">
        <f t="shared" si="3"/>
        <v/>
      </c>
    </row>
    <row r="25" spans="2:19" x14ac:dyDescent="0.25">
      <c r="B25" s="232" t="s">
        <v>23</v>
      </c>
      <c r="C25" s="233"/>
      <c r="D25" s="234" t="s">
        <v>78</v>
      </c>
      <c r="E25" s="233"/>
      <c r="F25" s="25"/>
      <c r="G25" s="268">
        <v>0</v>
      </c>
      <c r="H25" s="319">
        <f t="shared" si="4"/>
        <v>9700</v>
      </c>
      <c r="I25" s="237">
        <f t="shared" si="0"/>
        <v>0</v>
      </c>
      <c r="J25" s="25"/>
      <c r="K25" s="268">
        <v>0</v>
      </c>
      <c r="L25" s="319">
        <f t="shared" si="5"/>
        <v>9700</v>
      </c>
      <c r="M25" s="237">
        <f t="shared" si="1"/>
        <v>0</v>
      </c>
      <c r="N25" s="25"/>
      <c r="O25" s="238">
        <f t="shared" si="2"/>
        <v>0</v>
      </c>
      <c r="P25" s="239" t="str">
        <f t="shared" si="3"/>
        <v/>
      </c>
    </row>
    <row r="26" spans="2:19" x14ac:dyDescent="0.25">
      <c r="B26" s="232" t="s">
        <v>24</v>
      </c>
      <c r="C26" s="233"/>
      <c r="D26" s="234" t="s">
        <v>78</v>
      </c>
      <c r="E26" s="233"/>
      <c r="F26" s="25"/>
      <c r="G26" s="268">
        <v>-5.9999999999999995E-4</v>
      </c>
      <c r="H26" s="319">
        <f t="shared" si="4"/>
        <v>9700</v>
      </c>
      <c r="I26" s="237">
        <f t="shared" si="0"/>
        <v>-5.8199999999999994</v>
      </c>
      <c r="J26" s="25"/>
      <c r="K26" s="268">
        <v>-5.9999999999999995E-4</v>
      </c>
      <c r="L26" s="319">
        <f t="shared" si="5"/>
        <v>9700</v>
      </c>
      <c r="M26" s="237">
        <f t="shared" si="1"/>
        <v>-5.8199999999999994</v>
      </c>
      <c r="N26" s="25"/>
      <c r="O26" s="238">
        <f t="shared" si="2"/>
        <v>0</v>
      </c>
      <c r="P26" s="239">
        <f t="shared" si="3"/>
        <v>0</v>
      </c>
    </row>
    <row r="27" spans="2:19" x14ac:dyDescent="0.25">
      <c r="B27" s="232" t="s">
        <v>25</v>
      </c>
      <c r="C27" s="233"/>
      <c r="D27" s="234" t="s">
        <v>78</v>
      </c>
      <c r="E27" s="233"/>
      <c r="F27" s="25"/>
      <c r="G27" s="268">
        <v>0</v>
      </c>
      <c r="H27" s="319">
        <f t="shared" si="4"/>
        <v>9700</v>
      </c>
      <c r="I27" s="237">
        <f t="shared" si="0"/>
        <v>0</v>
      </c>
      <c r="J27" s="25"/>
      <c r="K27" s="268">
        <v>-0.38940000000000002</v>
      </c>
      <c r="L27" s="319">
        <f t="shared" si="5"/>
        <v>9700</v>
      </c>
      <c r="M27" s="237">
        <f t="shared" si="1"/>
        <v>-3777.1800000000003</v>
      </c>
      <c r="N27" s="25"/>
      <c r="O27" s="238">
        <f t="shared" si="2"/>
        <v>-3777.1800000000003</v>
      </c>
      <c r="P27" s="239" t="str">
        <f t="shared" si="3"/>
        <v/>
      </c>
    </row>
    <row r="28" spans="2:19" x14ac:dyDescent="0.25">
      <c r="B28" s="232" t="s">
        <v>26</v>
      </c>
      <c r="C28" s="233"/>
      <c r="D28" s="234" t="s">
        <v>78</v>
      </c>
      <c r="E28" s="233"/>
      <c r="F28" s="25"/>
      <c r="G28" s="318">
        <v>0</v>
      </c>
      <c r="H28" s="319">
        <f t="shared" si="4"/>
        <v>9700</v>
      </c>
      <c r="I28" s="237">
        <f t="shared" si="0"/>
        <v>0</v>
      </c>
      <c r="J28" s="25"/>
      <c r="K28" s="420">
        <v>-5.5199999999999999E-2</v>
      </c>
      <c r="L28" s="319">
        <f t="shared" si="5"/>
        <v>9700</v>
      </c>
      <c r="M28" s="237">
        <f t="shared" si="1"/>
        <v>-535.43999999999994</v>
      </c>
      <c r="N28" s="25"/>
      <c r="O28" s="238">
        <f t="shared" si="2"/>
        <v>-535.43999999999994</v>
      </c>
      <c r="P28" s="239" t="str">
        <f t="shared" si="3"/>
        <v/>
      </c>
    </row>
    <row r="29" spans="2:19" x14ac:dyDescent="0.25">
      <c r="B29" s="232" t="s">
        <v>27</v>
      </c>
      <c r="C29" s="233"/>
      <c r="D29" s="234" t="s">
        <v>78</v>
      </c>
      <c r="E29" s="233"/>
      <c r="F29" s="25"/>
      <c r="G29" s="268">
        <v>-0.32529999999999998</v>
      </c>
      <c r="H29" s="319">
        <f t="shared" si="4"/>
        <v>9700</v>
      </c>
      <c r="I29" s="237">
        <f t="shared" si="0"/>
        <v>-3155.41</v>
      </c>
      <c r="J29" s="25"/>
      <c r="K29" s="268">
        <v>0</v>
      </c>
      <c r="L29" s="319">
        <f t="shared" si="5"/>
        <v>9700</v>
      </c>
      <c r="M29" s="237">
        <f t="shared" si="1"/>
        <v>0</v>
      </c>
      <c r="N29" s="25"/>
      <c r="O29" s="238">
        <f t="shared" si="2"/>
        <v>3155.41</v>
      </c>
      <c r="P29" s="239" t="str">
        <f t="shared" si="3"/>
        <v/>
      </c>
    </row>
    <row r="30" spans="2:19" x14ac:dyDescent="0.25">
      <c r="B30" s="232" t="s">
        <v>79</v>
      </c>
      <c r="C30" s="233"/>
      <c r="D30" s="234" t="s">
        <v>78</v>
      </c>
      <c r="E30" s="233"/>
      <c r="F30" s="25"/>
      <c r="G30" s="268">
        <v>-6.2199999999999998E-2</v>
      </c>
      <c r="H30" s="319">
        <f t="shared" si="4"/>
        <v>9700</v>
      </c>
      <c r="I30" s="237">
        <f t="shared" si="0"/>
        <v>-603.34</v>
      </c>
      <c r="J30" s="25"/>
      <c r="K30" s="268">
        <v>-6.2199999999999998E-2</v>
      </c>
      <c r="L30" s="319">
        <f t="shared" si="5"/>
        <v>9700</v>
      </c>
      <c r="M30" s="237">
        <f t="shared" si="1"/>
        <v>-603.34</v>
      </c>
      <c r="N30" s="25"/>
      <c r="O30" s="238">
        <f t="shared" si="2"/>
        <v>0</v>
      </c>
      <c r="P30" s="239">
        <f t="shared" si="3"/>
        <v>0</v>
      </c>
    </row>
    <row r="31" spans="2:19" x14ac:dyDescent="0.25">
      <c r="B31" s="232" t="s">
        <v>29</v>
      </c>
      <c r="C31" s="233"/>
      <c r="D31" s="234" t="s">
        <v>19</v>
      </c>
      <c r="E31" s="233"/>
      <c r="F31" s="25"/>
      <c r="G31" s="235">
        <v>0</v>
      </c>
      <c r="H31" s="236">
        <v>1</v>
      </c>
      <c r="I31" s="237">
        <f t="shared" si="0"/>
        <v>0</v>
      </c>
      <c r="J31" s="25"/>
      <c r="K31" s="235">
        <v>0</v>
      </c>
      <c r="L31" s="236">
        <v>1</v>
      </c>
      <c r="M31" s="237">
        <f t="shared" si="1"/>
        <v>0</v>
      </c>
      <c r="N31" s="25"/>
      <c r="O31" s="238">
        <f t="shared" si="2"/>
        <v>0</v>
      </c>
      <c r="P31" s="239" t="str">
        <f t="shared" si="3"/>
        <v/>
      </c>
    </row>
    <row r="32" spans="2:19" x14ac:dyDescent="0.25">
      <c r="B32" s="232" t="s">
        <v>29</v>
      </c>
      <c r="C32" s="233"/>
      <c r="D32" s="234" t="s">
        <v>78</v>
      </c>
      <c r="E32" s="233"/>
      <c r="F32" s="25"/>
      <c r="G32" s="268">
        <v>0</v>
      </c>
      <c r="H32" s="319">
        <f t="shared" ref="H32:H34" si="6">$G$18</f>
        <v>9700</v>
      </c>
      <c r="I32" s="237">
        <f t="shared" si="0"/>
        <v>0</v>
      </c>
      <c r="J32" s="25"/>
      <c r="K32" s="235">
        <v>0</v>
      </c>
      <c r="L32" s="319">
        <f t="shared" ref="L32:L34" si="7">$G$18</f>
        <v>9700</v>
      </c>
      <c r="M32" s="237">
        <f t="shared" si="1"/>
        <v>0</v>
      </c>
      <c r="N32" s="25"/>
      <c r="O32" s="238">
        <f t="shared" si="2"/>
        <v>0</v>
      </c>
      <c r="P32" s="239" t="str">
        <f t="shared" si="3"/>
        <v/>
      </c>
    </row>
    <row r="33" spans="2:19" x14ac:dyDescent="0.25">
      <c r="B33" s="232" t="s">
        <v>30</v>
      </c>
      <c r="C33" s="233"/>
      <c r="D33" s="234" t="s">
        <v>78</v>
      </c>
      <c r="E33" s="233"/>
      <c r="F33" s="25"/>
      <c r="G33" s="90">
        <v>7.5010000000000003</v>
      </c>
      <c r="H33" s="319">
        <f t="shared" si="6"/>
        <v>9700</v>
      </c>
      <c r="I33" s="243">
        <f>H33*G33</f>
        <v>72759.7</v>
      </c>
      <c r="J33" s="25"/>
      <c r="K33" s="90">
        <v>7.9825999999999997</v>
      </c>
      <c r="L33" s="319">
        <f t="shared" si="7"/>
        <v>9700</v>
      </c>
      <c r="M33" s="243">
        <f>L33*K33</f>
        <v>77431.22</v>
      </c>
      <c r="N33" s="25"/>
      <c r="O33" s="238">
        <f t="shared" si="2"/>
        <v>4671.5200000000041</v>
      </c>
      <c r="P33" s="239">
        <f t="shared" si="3"/>
        <v>6.4204772696973791E-2</v>
      </c>
    </row>
    <row r="34" spans="2:19" s="18" customFormat="1" x14ac:dyDescent="0.25">
      <c r="B34" s="62" t="s">
        <v>32</v>
      </c>
      <c r="C34" s="47"/>
      <c r="D34" s="48" t="s">
        <v>78</v>
      </c>
      <c r="E34" s="47"/>
      <c r="F34" s="19"/>
      <c r="G34" s="60">
        <v>0</v>
      </c>
      <c r="H34" s="61">
        <f t="shared" si="6"/>
        <v>9700</v>
      </c>
      <c r="I34" s="51">
        <f t="shared" ref="I34" si="8">H34*G34</f>
        <v>0</v>
      </c>
      <c r="J34" s="52"/>
      <c r="K34" s="60">
        <v>0</v>
      </c>
      <c r="L34" s="61">
        <f t="shared" si="7"/>
        <v>9700</v>
      </c>
      <c r="M34" s="51">
        <f t="shared" ref="M34" si="9">L34*K34</f>
        <v>0</v>
      </c>
      <c r="N34" s="52"/>
      <c r="O34" s="53">
        <f t="shared" si="2"/>
        <v>0</v>
      </c>
      <c r="P34" s="54" t="str">
        <f t="shared" si="3"/>
        <v/>
      </c>
      <c r="Q34" s="52"/>
      <c r="R34" s="52"/>
      <c r="S34" s="55"/>
    </row>
    <row r="35" spans="2:19" x14ac:dyDescent="0.25">
      <c r="B35" s="158" t="s">
        <v>33</v>
      </c>
      <c r="C35" s="365"/>
      <c r="D35" s="366"/>
      <c r="E35" s="365"/>
      <c r="F35" s="367"/>
      <c r="G35" s="368"/>
      <c r="H35" s="369"/>
      <c r="I35" s="370">
        <f>SUM(I23:I34)</f>
        <v>73346.3</v>
      </c>
      <c r="J35" s="367"/>
      <c r="K35" s="368"/>
      <c r="L35" s="369"/>
      <c r="M35" s="370">
        <f>SUM(M23:M34)</f>
        <v>77139.960000000006</v>
      </c>
      <c r="N35" s="367"/>
      <c r="O35" s="371">
        <f t="shared" si="2"/>
        <v>3793.6600000000035</v>
      </c>
      <c r="P35" s="372">
        <f t="shared" si="3"/>
        <v>5.1722581779858064E-2</v>
      </c>
    </row>
    <row r="36" spans="2:19" x14ac:dyDescent="0.25">
      <c r="B36" s="57" t="s">
        <v>34</v>
      </c>
      <c r="C36" s="25"/>
      <c r="D36" s="234" t="s">
        <v>31</v>
      </c>
      <c r="E36" s="25"/>
      <c r="F36" s="25"/>
      <c r="G36" s="241">
        <v>9.6699999999999994E-2</v>
      </c>
      <c r="H36" s="253">
        <f>$G19*(1+G72)-$G19</f>
        <v>70520.000000000466</v>
      </c>
      <c r="I36" s="243">
        <f>H36*G36</f>
        <v>6819.2840000000442</v>
      </c>
      <c r="J36" s="25"/>
      <c r="K36" s="241">
        <v>9.6699999999999994E-2</v>
      </c>
      <c r="L36" s="253">
        <f>$G19*(1+K72)-$G19</f>
        <v>70520.000000000466</v>
      </c>
      <c r="M36" s="243">
        <f>L36*K36</f>
        <v>6819.2840000000442</v>
      </c>
      <c r="N36" s="25"/>
      <c r="O36" s="238">
        <f t="shared" si="2"/>
        <v>0</v>
      </c>
      <c r="P36" s="239">
        <f t="shared" si="3"/>
        <v>0</v>
      </c>
    </row>
    <row r="37" spans="2:19" s="18" customFormat="1" x14ac:dyDescent="0.25">
      <c r="B37" s="62" t="s">
        <v>35</v>
      </c>
      <c r="C37" s="47"/>
      <c r="D37" s="48" t="s">
        <v>78</v>
      </c>
      <c r="E37" s="47"/>
      <c r="F37" s="19"/>
      <c r="G37" s="74">
        <v>0</v>
      </c>
      <c r="H37" s="61">
        <f t="shared" ref="H37:H40" si="10">$G$18</f>
        <v>9700</v>
      </c>
      <c r="I37" s="243">
        <f t="shared" ref="I37:I44" si="11">H37*G37</f>
        <v>0</v>
      </c>
      <c r="J37" s="52"/>
      <c r="K37" s="397">
        <v>1.0390999999999999</v>
      </c>
      <c r="L37" s="75">
        <f>$G$18</f>
        <v>9700</v>
      </c>
      <c r="M37" s="243">
        <f t="shared" ref="M37:M44" si="12">L37*K37</f>
        <v>10079.269999999999</v>
      </c>
      <c r="N37" s="52"/>
      <c r="O37" s="53">
        <f t="shared" si="2"/>
        <v>10079.269999999999</v>
      </c>
      <c r="P37" s="239" t="str">
        <f t="shared" si="3"/>
        <v/>
      </c>
      <c r="Q37" s="52"/>
      <c r="R37" s="52"/>
      <c r="S37" s="55"/>
    </row>
    <row r="38" spans="2:19" s="18" customFormat="1" x14ac:dyDescent="0.25">
      <c r="B38" s="62" t="s">
        <v>36</v>
      </c>
      <c r="C38" s="47"/>
      <c r="D38" s="48" t="s">
        <v>78</v>
      </c>
      <c r="E38" s="47"/>
      <c r="F38" s="19"/>
      <c r="G38" s="74"/>
      <c r="H38" s="61">
        <f t="shared" si="10"/>
        <v>9700</v>
      </c>
      <c r="I38" s="243">
        <f t="shared" si="11"/>
        <v>0</v>
      </c>
      <c r="J38" s="52"/>
      <c r="K38" s="397"/>
      <c r="L38" s="75">
        <f>$G$18</f>
        <v>9700</v>
      </c>
      <c r="M38" s="243">
        <f t="shared" si="12"/>
        <v>0</v>
      </c>
      <c r="N38" s="52"/>
      <c r="O38" s="53">
        <f t="shared" si="2"/>
        <v>0</v>
      </c>
      <c r="P38" s="239" t="str">
        <f t="shared" si="3"/>
        <v/>
      </c>
      <c r="Q38" s="52"/>
      <c r="R38" s="52"/>
      <c r="S38" s="55"/>
    </row>
    <row r="39" spans="2:19" s="18" customFormat="1" x14ac:dyDescent="0.25">
      <c r="B39" s="57" t="s">
        <v>80</v>
      </c>
      <c r="C39" s="47"/>
      <c r="D39" s="48" t="s">
        <v>78</v>
      </c>
      <c r="E39" s="47"/>
      <c r="F39" s="19"/>
      <c r="G39" s="74">
        <v>0</v>
      </c>
      <c r="H39" s="61">
        <f t="shared" si="10"/>
        <v>9700</v>
      </c>
      <c r="I39" s="243">
        <f t="shared" si="11"/>
        <v>0</v>
      </c>
      <c r="J39" s="52"/>
      <c r="K39" s="397">
        <v>0.41189999999999999</v>
      </c>
      <c r="L39" s="75">
        <f>$G$18</f>
        <v>9700</v>
      </c>
      <c r="M39" s="243">
        <f t="shared" si="12"/>
        <v>3995.43</v>
      </c>
      <c r="N39" s="52"/>
      <c r="O39" s="53">
        <f t="shared" si="2"/>
        <v>3995.43</v>
      </c>
      <c r="P39" s="239" t="str">
        <f t="shared" si="3"/>
        <v/>
      </c>
      <c r="Q39" s="52"/>
      <c r="R39" s="52"/>
      <c r="S39" s="55"/>
    </row>
    <row r="40" spans="2:19" s="18" customFormat="1" x14ac:dyDescent="0.25">
      <c r="B40" s="57" t="s">
        <v>81</v>
      </c>
      <c r="C40" s="47"/>
      <c r="D40" s="48" t="s">
        <v>78</v>
      </c>
      <c r="E40" s="47"/>
      <c r="F40" s="19"/>
      <c r="G40" s="74"/>
      <c r="H40" s="61">
        <f t="shared" si="10"/>
        <v>9700</v>
      </c>
      <c r="I40" s="243">
        <f t="shared" si="11"/>
        <v>0</v>
      </c>
      <c r="J40" s="52"/>
      <c r="K40" s="397"/>
      <c r="L40" s="75">
        <f>$G$18</f>
        <v>9700</v>
      </c>
      <c r="M40" s="243">
        <f t="shared" si="12"/>
        <v>0</v>
      </c>
      <c r="N40" s="52"/>
      <c r="O40" s="53">
        <f t="shared" si="2"/>
        <v>0</v>
      </c>
      <c r="P40" s="239" t="str">
        <f t="shared" si="3"/>
        <v/>
      </c>
      <c r="Q40" s="52"/>
      <c r="R40" s="52"/>
      <c r="S40" s="55"/>
    </row>
    <row r="41" spans="2:19" s="18" customFormat="1" x14ac:dyDescent="0.25">
      <c r="B41" s="57" t="s">
        <v>37</v>
      </c>
      <c r="C41" s="47"/>
      <c r="D41" s="48" t="s">
        <v>78</v>
      </c>
      <c r="E41" s="47"/>
      <c r="F41" s="19"/>
      <c r="G41" s="74">
        <v>0</v>
      </c>
      <c r="H41" s="61"/>
      <c r="I41" s="243">
        <f t="shared" si="11"/>
        <v>0</v>
      </c>
      <c r="J41" s="52"/>
      <c r="K41" s="397">
        <v>-3.4000000000000002E-2</v>
      </c>
      <c r="L41" s="75"/>
      <c r="M41" s="243">
        <f t="shared" si="12"/>
        <v>0</v>
      </c>
      <c r="N41" s="52"/>
      <c r="O41" s="53">
        <f t="shared" si="2"/>
        <v>0</v>
      </c>
      <c r="P41" s="239" t="str">
        <f t="shared" si="3"/>
        <v/>
      </c>
      <c r="Q41" s="52"/>
      <c r="R41" s="52"/>
      <c r="S41" s="55"/>
    </row>
    <row r="42" spans="2:19" s="18" customFormat="1" x14ac:dyDescent="0.25">
      <c r="B42" s="57" t="s">
        <v>38</v>
      </c>
      <c r="C42" s="47"/>
      <c r="D42" s="48" t="s">
        <v>78</v>
      </c>
      <c r="E42" s="47"/>
      <c r="F42" s="19"/>
      <c r="G42" s="74"/>
      <c r="H42" s="61"/>
      <c r="I42" s="243">
        <f t="shared" si="11"/>
        <v>0</v>
      </c>
      <c r="J42" s="52"/>
      <c r="K42" s="397"/>
      <c r="L42" s="75"/>
      <c r="M42" s="243">
        <f t="shared" si="12"/>
        <v>0</v>
      </c>
      <c r="N42" s="52"/>
      <c r="O42" s="53">
        <f t="shared" si="2"/>
        <v>0</v>
      </c>
      <c r="P42" s="239" t="str">
        <f t="shared" si="3"/>
        <v/>
      </c>
      <c r="Q42" s="52"/>
      <c r="R42" s="52"/>
      <c r="S42" s="55"/>
    </row>
    <row r="43" spans="2:19" s="18" customFormat="1" ht="30" x14ac:dyDescent="0.25">
      <c r="B43" s="62" t="s">
        <v>39</v>
      </c>
      <c r="C43" s="47"/>
      <c r="D43" s="421" t="s">
        <v>31</v>
      </c>
      <c r="E43" s="47"/>
      <c r="F43" s="19"/>
      <c r="G43" s="74">
        <v>0</v>
      </c>
      <c r="H43" s="61"/>
      <c r="I43" s="243">
        <f t="shared" si="11"/>
        <v>0</v>
      </c>
      <c r="J43" s="52"/>
      <c r="K43" s="74">
        <v>-2.5100000000000001E-3</v>
      </c>
      <c r="L43" s="75"/>
      <c r="M43" s="243">
        <f t="shared" si="12"/>
        <v>0</v>
      </c>
      <c r="N43" s="52"/>
      <c r="O43" s="53">
        <f t="shared" si="2"/>
        <v>0</v>
      </c>
      <c r="P43" s="239" t="str">
        <f t="shared" si="3"/>
        <v/>
      </c>
      <c r="Q43" s="52"/>
      <c r="R43" s="52"/>
      <c r="S43" s="55"/>
    </row>
    <row r="44" spans="2:19" s="18" customFormat="1" ht="30" x14ac:dyDescent="0.25">
      <c r="B44" s="62" t="s">
        <v>40</v>
      </c>
      <c r="C44" s="47"/>
      <c r="D44" s="421" t="s">
        <v>31</v>
      </c>
      <c r="E44" s="47"/>
      <c r="F44" s="19"/>
      <c r="G44" s="74"/>
      <c r="H44" s="61"/>
      <c r="I44" s="243">
        <f t="shared" si="11"/>
        <v>0</v>
      </c>
      <c r="J44" s="52"/>
      <c r="K44" s="74"/>
      <c r="L44" s="75"/>
      <c r="M44" s="243">
        <f t="shared" si="12"/>
        <v>0</v>
      </c>
      <c r="N44" s="52"/>
      <c r="O44" s="53">
        <f t="shared" si="2"/>
        <v>0</v>
      </c>
      <c r="P44" s="239" t="str">
        <f t="shared" si="3"/>
        <v/>
      </c>
      <c r="Q44" s="52"/>
      <c r="R44" s="52"/>
      <c r="S44" s="55"/>
    </row>
    <row r="45" spans="2:19" x14ac:dyDescent="0.25">
      <c r="B45" s="374" t="s">
        <v>42</v>
      </c>
      <c r="C45" s="375"/>
      <c r="D45" s="376"/>
      <c r="E45" s="375"/>
      <c r="F45" s="367"/>
      <c r="G45" s="377"/>
      <c r="H45" s="378"/>
      <c r="I45" s="379">
        <f>SUM(I36:I44)+I35</f>
        <v>80165.584000000046</v>
      </c>
      <c r="J45" s="367"/>
      <c r="K45" s="377"/>
      <c r="L45" s="378"/>
      <c r="M45" s="379">
        <f>SUM(M36:M44)+M35</f>
        <v>98033.944000000047</v>
      </c>
      <c r="N45" s="367"/>
      <c r="O45" s="371">
        <f t="shared" si="2"/>
        <v>17868.36</v>
      </c>
      <c r="P45" s="372">
        <f t="shared" si="3"/>
        <v>0.22289315574623633</v>
      </c>
    </row>
    <row r="46" spans="2:19" x14ac:dyDescent="0.25">
      <c r="B46" s="261" t="s">
        <v>43</v>
      </c>
      <c r="C46" s="25"/>
      <c r="D46" s="234" t="s">
        <v>82</v>
      </c>
      <c r="E46" s="25"/>
      <c r="F46" s="25"/>
      <c r="G46" s="90">
        <v>3.7768000000000002</v>
      </c>
      <c r="H46" s="319">
        <f>+$G$17</f>
        <v>8900</v>
      </c>
      <c r="I46" s="243">
        <f>H46*G46</f>
        <v>33613.520000000004</v>
      </c>
      <c r="J46" s="25"/>
      <c r="K46" s="90">
        <v>4.1977000000000002</v>
      </c>
      <c r="L46" s="319">
        <f>+$G$17</f>
        <v>8900</v>
      </c>
      <c r="M46" s="243">
        <f>L46*K46</f>
        <v>37359.53</v>
      </c>
      <c r="N46" s="25"/>
      <c r="O46" s="238">
        <f t="shared" si="2"/>
        <v>3746.0099999999948</v>
      </c>
      <c r="P46" s="239">
        <f t="shared" si="3"/>
        <v>0.11144355009531862</v>
      </c>
    </row>
    <row r="47" spans="2:19" x14ac:dyDescent="0.25">
      <c r="B47" s="263" t="s">
        <v>44</v>
      </c>
      <c r="C47" s="25"/>
      <c r="D47" s="234" t="s">
        <v>82</v>
      </c>
      <c r="E47" s="25"/>
      <c r="F47" s="25"/>
      <c r="G47" s="90">
        <v>2.4864000000000002</v>
      </c>
      <c r="H47" s="319">
        <f>+$G$17</f>
        <v>8900</v>
      </c>
      <c r="I47" s="243">
        <f>H47*G47</f>
        <v>22128.960000000003</v>
      </c>
      <c r="J47" s="25"/>
      <c r="K47" s="90">
        <v>2.6305000000000001</v>
      </c>
      <c r="L47" s="319">
        <f>+$G$17</f>
        <v>8900</v>
      </c>
      <c r="M47" s="243">
        <f>L47*K47</f>
        <v>23411.45</v>
      </c>
      <c r="N47" s="25"/>
      <c r="O47" s="238">
        <f t="shared" si="2"/>
        <v>1282.489999999998</v>
      </c>
      <c r="P47" s="239">
        <f t="shared" si="3"/>
        <v>5.7955276705276608E-2</v>
      </c>
    </row>
    <row r="48" spans="2:19" x14ac:dyDescent="0.25">
      <c r="B48" s="374" t="s">
        <v>45</v>
      </c>
      <c r="C48" s="365"/>
      <c r="D48" s="380"/>
      <c r="E48" s="365"/>
      <c r="F48" s="381"/>
      <c r="G48" s="382"/>
      <c r="H48" s="398"/>
      <c r="I48" s="379">
        <f>SUM(I45:I47)</f>
        <v>135908.06400000004</v>
      </c>
      <c r="J48" s="381"/>
      <c r="K48" s="382"/>
      <c r="L48" s="398"/>
      <c r="M48" s="379">
        <f>SUM(M45:M47)</f>
        <v>158804.92400000006</v>
      </c>
      <c r="N48" s="381"/>
      <c r="O48" s="371">
        <f t="shared" si="2"/>
        <v>22896.860000000015</v>
      </c>
      <c r="P48" s="372">
        <f t="shared" si="3"/>
        <v>0.16847315255701095</v>
      </c>
    </row>
    <row r="49" spans="2:19" x14ac:dyDescent="0.25">
      <c r="B49" s="232" t="s">
        <v>68</v>
      </c>
      <c r="C49" s="233"/>
      <c r="D49" s="234" t="s">
        <v>31</v>
      </c>
      <c r="E49" s="233"/>
      <c r="F49" s="25"/>
      <c r="G49" s="268">
        <v>3.0000000000000001E-3</v>
      </c>
      <c r="H49" s="399">
        <f>+$G19*(1+G72)</f>
        <v>4170520.0000000005</v>
      </c>
      <c r="I49" s="237">
        <f t="shared" ref="I49:I59" si="13">H49*G49</f>
        <v>12511.560000000001</v>
      </c>
      <c r="J49" s="25"/>
      <c r="K49" s="268">
        <v>3.0000000000000001E-3</v>
      </c>
      <c r="L49" s="399">
        <f>+$G19*(1+K72)</f>
        <v>4170520.0000000005</v>
      </c>
      <c r="M49" s="237">
        <f t="shared" ref="M49:M59" si="14">L49*K49</f>
        <v>12511.560000000001</v>
      </c>
      <c r="N49" s="25"/>
      <c r="O49" s="238">
        <f t="shared" si="2"/>
        <v>0</v>
      </c>
      <c r="P49" s="239">
        <f t="shared" si="3"/>
        <v>0</v>
      </c>
    </row>
    <row r="50" spans="2:19" x14ac:dyDescent="0.25">
      <c r="B50" s="232" t="s">
        <v>69</v>
      </c>
      <c r="C50" s="233"/>
      <c r="D50" s="234" t="s">
        <v>31</v>
      </c>
      <c r="E50" s="233"/>
      <c r="F50" s="25"/>
      <c r="G50" s="268">
        <v>5.0000000000000001E-4</v>
      </c>
      <c r="H50" s="399">
        <f>+H49</f>
        <v>4170520.0000000005</v>
      </c>
      <c r="I50" s="237">
        <f t="shared" si="13"/>
        <v>2085.2600000000002</v>
      </c>
      <c r="J50" s="25"/>
      <c r="K50" s="268">
        <v>5.0000000000000001E-4</v>
      </c>
      <c r="L50" s="399">
        <f>+L49</f>
        <v>4170520.0000000005</v>
      </c>
      <c r="M50" s="237">
        <f t="shared" si="14"/>
        <v>2085.2600000000002</v>
      </c>
      <c r="N50" s="25"/>
      <c r="O50" s="238">
        <f t="shared" si="2"/>
        <v>0</v>
      </c>
      <c r="P50" s="239">
        <f t="shared" si="3"/>
        <v>0</v>
      </c>
    </row>
    <row r="51" spans="2:19" x14ac:dyDescent="0.25">
      <c r="B51" s="232" t="s">
        <v>48</v>
      </c>
      <c r="C51" s="233"/>
      <c r="D51" s="234" t="s">
        <v>31</v>
      </c>
      <c r="E51" s="233"/>
      <c r="F51" s="25"/>
      <c r="G51" s="268">
        <v>4.0000000000000002E-4</v>
      </c>
      <c r="H51" s="399"/>
      <c r="I51" s="237">
        <f t="shared" si="13"/>
        <v>0</v>
      </c>
      <c r="J51" s="25"/>
      <c r="K51" s="268">
        <f>G51</f>
        <v>4.0000000000000002E-4</v>
      </c>
      <c r="L51" s="399"/>
      <c r="M51" s="237">
        <f t="shared" si="14"/>
        <v>0</v>
      </c>
      <c r="N51" s="25"/>
      <c r="O51" s="238">
        <f t="shared" si="2"/>
        <v>0</v>
      </c>
      <c r="P51" s="239" t="str">
        <f t="shared" si="3"/>
        <v/>
      </c>
    </row>
    <row r="52" spans="2:19" x14ac:dyDescent="0.25">
      <c r="B52" s="232" t="s">
        <v>70</v>
      </c>
      <c r="C52" s="233"/>
      <c r="D52" s="234" t="s">
        <v>19</v>
      </c>
      <c r="E52" s="233"/>
      <c r="F52" s="25"/>
      <c r="G52" s="235">
        <v>0.25</v>
      </c>
      <c r="H52" s="240">
        <v>1</v>
      </c>
      <c r="I52" s="243">
        <f t="shared" si="13"/>
        <v>0.25</v>
      </c>
      <c r="J52" s="25"/>
      <c r="K52" s="235">
        <v>0.25</v>
      </c>
      <c r="L52" s="240">
        <v>1</v>
      </c>
      <c r="M52" s="243">
        <f t="shared" si="14"/>
        <v>0.25</v>
      </c>
      <c r="N52" s="25"/>
      <c r="O52" s="238">
        <f t="shared" si="2"/>
        <v>0</v>
      </c>
      <c r="P52" s="239">
        <f t="shared" si="3"/>
        <v>0</v>
      </c>
    </row>
    <row r="53" spans="2:19" s="18" customFormat="1" x14ac:dyDescent="0.25">
      <c r="B53" s="47" t="s">
        <v>50</v>
      </c>
      <c r="C53" s="47"/>
      <c r="D53" s="48" t="s">
        <v>31</v>
      </c>
      <c r="E53" s="47"/>
      <c r="F53" s="19"/>
      <c r="G53" s="90">
        <v>7.3999999999999996E-2</v>
      </c>
      <c r="H53" s="75">
        <f>$D$74*$G$19</f>
        <v>2624000</v>
      </c>
      <c r="I53" s="59">
        <f t="shared" si="13"/>
        <v>194176</v>
      </c>
      <c r="J53" s="52"/>
      <c r="K53" s="90">
        <v>7.3999999999999996E-2</v>
      </c>
      <c r="L53" s="75">
        <f>$D$74*$G$19</f>
        <v>2624000</v>
      </c>
      <c r="M53" s="59">
        <f t="shared" si="14"/>
        <v>194176</v>
      </c>
      <c r="N53" s="52"/>
      <c r="O53" s="53">
        <f t="shared" si="2"/>
        <v>0</v>
      </c>
      <c r="P53" s="54">
        <f t="shared" si="3"/>
        <v>0</v>
      </c>
      <c r="Q53" s="52"/>
      <c r="R53" s="52"/>
      <c r="S53" s="55"/>
    </row>
    <row r="54" spans="2:19" s="18" customFormat="1" x14ac:dyDescent="0.25">
      <c r="B54" s="47" t="s">
        <v>51</v>
      </c>
      <c r="C54" s="47"/>
      <c r="D54" s="48" t="s">
        <v>31</v>
      </c>
      <c r="E54" s="47"/>
      <c r="F54" s="19"/>
      <c r="G54" s="90">
        <v>0.10199999999999999</v>
      </c>
      <c r="H54" s="75">
        <f>$D$75*$G$19</f>
        <v>738000</v>
      </c>
      <c r="I54" s="59">
        <f t="shared" si="13"/>
        <v>75276</v>
      </c>
      <c r="J54" s="52"/>
      <c r="K54" s="90">
        <v>0.10199999999999999</v>
      </c>
      <c r="L54" s="75">
        <f>$D$75*$G$19</f>
        <v>738000</v>
      </c>
      <c r="M54" s="59">
        <f t="shared" si="14"/>
        <v>75276</v>
      </c>
      <c r="N54" s="52"/>
      <c r="O54" s="53">
        <f t="shared" si="2"/>
        <v>0</v>
      </c>
      <c r="P54" s="54">
        <f t="shared" si="3"/>
        <v>0</v>
      </c>
      <c r="Q54" s="52"/>
      <c r="R54" s="52"/>
      <c r="S54" s="55"/>
    </row>
    <row r="55" spans="2:19" s="18" customFormat="1" x14ac:dyDescent="0.25">
      <c r="B55" s="47" t="s">
        <v>52</v>
      </c>
      <c r="C55" s="47"/>
      <c r="D55" s="48" t="s">
        <v>31</v>
      </c>
      <c r="E55" s="47"/>
      <c r="F55" s="19"/>
      <c r="G55" s="90">
        <v>0.151</v>
      </c>
      <c r="H55" s="75">
        <f>$D$76*$G$19</f>
        <v>738000</v>
      </c>
      <c r="I55" s="59">
        <f t="shared" si="13"/>
        <v>111438</v>
      </c>
      <c r="J55" s="52"/>
      <c r="K55" s="90">
        <v>0.151</v>
      </c>
      <c r="L55" s="75">
        <f>$D$76*$G$19</f>
        <v>738000</v>
      </c>
      <c r="M55" s="59">
        <f t="shared" si="14"/>
        <v>111438</v>
      </c>
      <c r="N55" s="52"/>
      <c r="O55" s="53">
        <f t="shared" si="2"/>
        <v>0</v>
      </c>
      <c r="P55" s="54">
        <f t="shared" si="3"/>
        <v>0</v>
      </c>
      <c r="Q55" s="52"/>
      <c r="R55" s="52"/>
      <c r="S55" s="55"/>
    </row>
    <row r="56" spans="2:19" s="18" customFormat="1" x14ac:dyDescent="0.25">
      <c r="B56" s="47" t="s">
        <v>53</v>
      </c>
      <c r="C56" s="47"/>
      <c r="D56" s="48" t="s">
        <v>31</v>
      </c>
      <c r="E56" s="47"/>
      <c r="F56" s="19"/>
      <c r="G56" s="90">
        <v>8.6999999999999994E-2</v>
      </c>
      <c r="H56" s="75">
        <f>IF(AND($N$1=1, $G19&gt;=750), 750, IF(AND($N$1=1, AND($G19&lt;750, $G19&gt;=0)), $G19, IF(AND($N$1=2, $G19&gt;=750), 750, IF(AND($N$1=2, AND($G19&lt;750, $G19&gt;=0)), $G19))))</f>
        <v>750</v>
      </c>
      <c r="I56" s="59">
        <f t="shared" si="13"/>
        <v>65.25</v>
      </c>
      <c r="J56" s="52"/>
      <c r="K56" s="90">
        <v>8.6999999999999994E-2</v>
      </c>
      <c r="L56" s="75">
        <f>IF(AND($N$1=1, $G19&gt;=750), 750, IF(AND($N$1=1, AND($G19&lt;750, $G19&gt;=0)), $G19, IF(AND($N$1=2, $G19&gt;=750), 750, IF(AND($N$1=2, AND($G19&lt;750, $G19&gt;=0)), $G19))))</f>
        <v>750</v>
      </c>
      <c r="M56" s="59">
        <f t="shared" si="14"/>
        <v>65.25</v>
      </c>
      <c r="N56" s="52"/>
      <c r="O56" s="53">
        <f t="shared" si="2"/>
        <v>0</v>
      </c>
      <c r="P56" s="54">
        <f t="shared" si="3"/>
        <v>0</v>
      </c>
      <c r="Q56" s="52"/>
      <c r="R56" s="52"/>
      <c r="S56" s="55"/>
    </row>
    <row r="57" spans="2:19" s="18" customFormat="1" x14ac:dyDescent="0.25">
      <c r="B57" s="47" t="s">
        <v>54</v>
      </c>
      <c r="C57" s="47"/>
      <c r="D57" s="48" t="s">
        <v>31</v>
      </c>
      <c r="E57" s="47"/>
      <c r="F57" s="19"/>
      <c r="G57" s="90">
        <v>0.10299999999999999</v>
      </c>
      <c r="H57" s="75">
        <f>IF(AND($N$1=1, $G19&gt;=750), $G19-750, IF(AND($N$1=1, AND($G19&lt;750, $G19&gt;=0)), 0, IF(AND($N$1=2, $G19&gt;=750), $G19-750, IF(AND($N$1=2, AND($G19&lt;750, $G19&gt;=0)), 0))))</f>
        <v>4099250</v>
      </c>
      <c r="I57" s="59">
        <f t="shared" si="13"/>
        <v>422222.75</v>
      </c>
      <c r="J57" s="52"/>
      <c r="K57" s="90">
        <v>0.10299999999999999</v>
      </c>
      <c r="L57" s="75">
        <f>IF(AND($N$1=1, $G19&gt;=750), $G19-750, IF(AND($N$1=1, AND($G19&lt;750, $G19&gt;=0)), 0, IF(AND($N$1=2, $G19&gt;=750), $G19-750, IF(AND($N$1=2, AND($G19&lt;750, $G19&gt;=0)), 0))))</f>
        <v>4099250</v>
      </c>
      <c r="M57" s="59">
        <f t="shared" si="14"/>
        <v>422222.75</v>
      </c>
      <c r="N57" s="52"/>
      <c r="O57" s="53">
        <f t="shared" si="2"/>
        <v>0</v>
      </c>
      <c r="P57" s="54">
        <f t="shared" si="3"/>
        <v>0</v>
      </c>
      <c r="Q57" s="52"/>
      <c r="R57" s="52"/>
      <c r="S57" s="55"/>
    </row>
    <row r="58" spans="2:19" s="18" customFormat="1" x14ac:dyDescent="0.25">
      <c r="B58" s="47" t="s">
        <v>55</v>
      </c>
      <c r="C58" s="47"/>
      <c r="D58" s="48" t="s">
        <v>31</v>
      </c>
      <c r="E58" s="47"/>
      <c r="F58" s="19"/>
      <c r="G58" s="90">
        <v>9.6699999999999994E-2</v>
      </c>
      <c r="H58" s="75">
        <v>0</v>
      </c>
      <c r="I58" s="59">
        <f t="shared" si="13"/>
        <v>0</v>
      </c>
      <c r="J58" s="52"/>
      <c r="K58" s="90">
        <v>9.6699999999999994E-2</v>
      </c>
      <c r="L58" s="75">
        <v>0</v>
      </c>
      <c r="M58" s="59">
        <f t="shared" si="14"/>
        <v>0</v>
      </c>
      <c r="N58" s="52"/>
      <c r="O58" s="53">
        <f t="shared" si="2"/>
        <v>0</v>
      </c>
      <c r="P58" s="54" t="str">
        <f t="shared" si="3"/>
        <v/>
      </c>
      <c r="Q58" s="52"/>
      <c r="R58" s="52"/>
      <c r="S58" s="55"/>
    </row>
    <row r="59" spans="2:19" s="18" customFormat="1" ht="15.75" thickBot="1" x14ac:dyDescent="0.3">
      <c r="B59" s="47" t="s">
        <v>56</v>
      </c>
      <c r="C59" s="47"/>
      <c r="D59" s="48" t="s">
        <v>31</v>
      </c>
      <c r="E59" s="47"/>
      <c r="F59" s="19"/>
      <c r="G59" s="90">
        <v>9.6699999999999994E-2</v>
      </c>
      <c r="H59" s="75">
        <f>+$G$19</f>
        <v>4100000</v>
      </c>
      <c r="I59" s="59">
        <f t="shared" si="13"/>
        <v>396470</v>
      </c>
      <c r="J59" s="52"/>
      <c r="K59" s="90">
        <v>9.6699999999999994E-2</v>
      </c>
      <c r="L59" s="75">
        <f>+$G$19</f>
        <v>4100000</v>
      </c>
      <c r="M59" s="59">
        <f t="shared" si="14"/>
        <v>396470</v>
      </c>
      <c r="N59" s="52"/>
      <c r="O59" s="53">
        <f t="shared" si="2"/>
        <v>0</v>
      </c>
      <c r="P59" s="54">
        <f t="shared" si="3"/>
        <v>0</v>
      </c>
      <c r="Q59" s="52"/>
      <c r="R59" s="52"/>
      <c r="S59" s="55"/>
    </row>
    <row r="60" spans="2:19" ht="15.75" thickBot="1" x14ac:dyDescent="0.3">
      <c r="B60" s="270"/>
      <c r="C60" s="271"/>
      <c r="D60" s="272"/>
      <c r="E60" s="271"/>
      <c r="F60" s="273"/>
      <c r="G60" s="274"/>
      <c r="H60" s="275"/>
      <c r="I60" s="276"/>
      <c r="J60" s="273"/>
      <c r="K60" s="274"/>
      <c r="L60" s="275"/>
      <c r="M60" s="276"/>
      <c r="N60" s="273"/>
      <c r="O60" s="277"/>
      <c r="P60" s="278"/>
    </row>
    <row r="61" spans="2:19" x14ac:dyDescent="0.25">
      <c r="B61" s="279" t="s">
        <v>83</v>
      </c>
      <c r="C61" s="233"/>
      <c r="D61" s="280"/>
      <c r="E61" s="233"/>
      <c r="F61" s="281"/>
      <c r="G61" s="282"/>
      <c r="H61" s="282"/>
      <c r="I61" s="283">
        <f>SUM(I48:I52,I59)</f>
        <v>546975.13400000008</v>
      </c>
      <c r="J61" s="284"/>
      <c r="K61" s="282"/>
      <c r="L61" s="282"/>
      <c r="M61" s="283">
        <f>SUM(M48:M52,M59)</f>
        <v>569871.99400000006</v>
      </c>
      <c r="N61" s="284"/>
      <c r="O61" s="285">
        <f>M61-I61</f>
        <v>22896.859999999986</v>
      </c>
      <c r="P61" s="286">
        <f>IF(OR(I61=0,M61=0),"",(O61/I61))</f>
        <v>4.1860879182123813E-2</v>
      </c>
    </row>
    <row r="62" spans="2:19" x14ac:dyDescent="0.25">
      <c r="B62" s="279" t="s">
        <v>58</v>
      </c>
      <c r="C62" s="233"/>
      <c r="D62" s="280"/>
      <c r="E62" s="233"/>
      <c r="F62" s="281"/>
      <c r="G62" s="287">
        <v>-0.11700000000000001</v>
      </c>
      <c r="H62" s="288"/>
      <c r="I62" s="238"/>
      <c r="J62" s="284"/>
      <c r="K62" s="287">
        <v>-0.11700000000000001</v>
      </c>
      <c r="L62" s="288"/>
      <c r="M62" s="238"/>
      <c r="N62" s="284"/>
      <c r="O62" s="238">
        <f>M62-I62</f>
        <v>0</v>
      </c>
      <c r="P62" s="239" t="str">
        <f>IF(OR(I62=0,M62=0),"",(O62/I62))</f>
        <v/>
      </c>
    </row>
    <row r="63" spans="2:19" x14ac:dyDescent="0.25">
      <c r="B63" s="233" t="s">
        <v>59</v>
      </c>
      <c r="C63" s="233"/>
      <c r="D63" s="280"/>
      <c r="E63" s="233"/>
      <c r="F63" s="236"/>
      <c r="G63" s="290">
        <v>0.13</v>
      </c>
      <c r="H63" s="236"/>
      <c r="I63" s="238">
        <f>I61*G63</f>
        <v>71106.767420000018</v>
      </c>
      <c r="J63" s="25"/>
      <c r="K63" s="290">
        <v>0.13</v>
      </c>
      <c r="L63" s="236"/>
      <c r="M63" s="238">
        <f>M61*K63</f>
        <v>74083.359220000013</v>
      </c>
      <c r="N63" s="25"/>
      <c r="O63" s="238">
        <f>M63-I63</f>
        <v>2976.5917999999947</v>
      </c>
      <c r="P63" s="239">
        <f>IF(OR(I63=0,M63=0),"",(O63/I63))</f>
        <v>4.1860879182123757E-2</v>
      </c>
    </row>
    <row r="64" spans="2:19" ht="15.75" thickBot="1" x14ac:dyDescent="0.3">
      <c r="B64" s="473" t="s">
        <v>84</v>
      </c>
      <c r="C64" s="473"/>
      <c r="D64" s="473"/>
      <c r="E64" s="291"/>
      <c r="F64" s="292"/>
      <c r="G64" s="292"/>
      <c r="H64" s="292"/>
      <c r="I64" s="293">
        <f>SUM(I61:I63)</f>
        <v>618081.90142000013</v>
      </c>
      <c r="J64" s="294"/>
      <c r="K64" s="292"/>
      <c r="L64" s="292"/>
      <c r="M64" s="293">
        <f>SUM(M61:M63)</f>
        <v>643955.35322000005</v>
      </c>
      <c r="N64" s="294"/>
      <c r="O64" s="293">
        <f>M64-I64</f>
        <v>25873.451799999923</v>
      </c>
      <c r="P64" s="330">
        <f>IF(OR(I64=0,M64=0),"",(O64/I64))</f>
        <v>4.1860879182123709E-2</v>
      </c>
    </row>
    <row r="65" spans="1:22" ht="15.75" thickBot="1" x14ac:dyDescent="0.3">
      <c r="A65" s="297"/>
      <c r="B65" s="331"/>
      <c r="C65" s="332"/>
      <c r="D65" s="333"/>
      <c r="E65" s="332"/>
      <c r="F65" s="334"/>
      <c r="G65" s="274"/>
      <c r="H65" s="335"/>
      <c r="I65" s="336"/>
      <c r="J65" s="334"/>
      <c r="K65" s="274"/>
      <c r="L65" s="335"/>
      <c r="M65" s="336"/>
      <c r="N65" s="334"/>
      <c r="O65" s="337"/>
      <c r="P65" s="278"/>
    </row>
    <row r="66" spans="1:22" x14ac:dyDescent="0.25">
      <c r="A66" s="297"/>
      <c r="B66" s="339" t="s">
        <v>71</v>
      </c>
      <c r="C66" s="339"/>
      <c r="D66" s="340"/>
      <c r="E66" s="339"/>
      <c r="F66" s="345"/>
      <c r="G66" s="347"/>
      <c r="H66" s="347"/>
      <c r="I66" s="348">
        <f>SUM(I56:I57,I48,I49:I52)</f>
        <v>572793.13400000008</v>
      </c>
      <c r="J66" s="349"/>
      <c r="K66" s="347"/>
      <c r="L66" s="347"/>
      <c r="M66" s="348">
        <f>SUM(M56:M57,M48,M49:M52)</f>
        <v>595689.99400000018</v>
      </c>
      <c r="N66" s="349"/>
      <c r="O66" s="238">
        <f>M66-I66</f>
        <v>22896.860000000102</v>
      </c>
      <c r="P66" s="239">
        <f>IF(OR(I66=0,M66=0),"",(O66/I66))</f>
        <v>3.9974047593943574E-2</v>
      </c>
    </row>
    <row r="67" spans="1:22" x14ac:dyDescent="0.25">
      <c r="B67" s="233" t="s">
        <v>58</v>
      </c>
      <c r="C67" s="233"/>
      <c r="D67" s="280"/>
      <c r="E67" s="233"/>
      <c r="F67" s="236"/>
      <c r="G67" s="287">
        <v>-0.11700000000000001</v>
      </c>
      <c r="H67" s="288"/>
      <c r="I67" s="238"/>
      <c r="J67" s="25"/>
      <c r="K67" s="287">
        <v>-0.11700000000000001</v>
      </c>
      <c r="L67" s="288"/>
      <c r="M67" s="238"/>
      <c r="N67" s="25"/>
      <c r="O67" s="238">
        <f>M67-I67</f>
        <v>0</v>
      </c>
      <c r="P67" s="239" t="str">
        <f>IF(OR(I67=0,M67=0),"",(O67/I67))</f>
        <v/>
      </c>
    </row>
    <row r="68" spans="1:22" x14ac:dyDescent="0.25">
      <c r="A68" s="297"/>
      <c r="B68" s="403" t="s">
        <v>59</v>
      </c>
      <c r="C68" s="339"/>
      <c r="D68" s="340"/>
      <c r="E68" s="339"/>
      <c r="F68" s="345"/>
      <c r="G68" s="346">
        <v>0.13</v>
      </c>
      <c r="H68" s="347"/>
      <c r="I68" s="348">
        <f>I66*G68</f>
        <v>74463.107420000015</v>
      </c>
      <c r="J68" s="349"/>
      <c r="K68" s="346">
        <v>0.13</v>
      </c>
      <c r="L68" s="347"/>
      <c r="M68" s="348">
        <f>M66*K68</f>
        <v>77439.699220000024</v>
      </c>
      <c r="N68" s="349"/>
      <c r="O68" s="238">
        <f>M68-I68</f>
        <v>2976.5918000000092</v>
      </c>
      <c r="P68" s="239">
        <f>IF(OR(I68=0,M68=0),"",(O68/I68))</f>
        <v>3.9974047593943518E-2</v>
      </c>
    </row>
    <row r="69" spans="1:22" ht="15.75" thickBot="1" x14ac:dyDescent="0.3">
      <c r="A69" s="297"/>
      <c r="B69" s="474" t="s">
        <v>85</v>
      </c>
      <c r="C69" s="474"/>
      <c r="D69" s="474"/>
      <c r="E69" s="233"/>
      <c r="F69" s="386"/>
      <c r="G69" s="386"/>
      <c r="H69" s="386"/>
      <c r="I69" s="387">
        <f>SUM(I66:I68)</f>
        <v>647256.24142000009</v>
      </c>
      <c r="J69" s="388"/>
      <c r="K69" s="386"/>
      <c r="L69" s="386"/>
      <c r="M69" s="387">
        <f>SUM(M66:M68)</f>
        <v>673129.69322000025</v>
      </c>
      <c r="N69" s="388"/>
      <c r="O69" s="422">
        <f>M69-I69</f>
        <v>25873.451800000155</v>
      </c>
      <c r="P69" s="239">
        <f>IF(OR(I69=0,M69=0),"",(O69/I69))</f>
        <v>3.9974047593943636E-2</v>
      </c>
    </row>
    <row r="70" spans="1:22" ht="15.75" thickBot="1" x14ac:dyDescent="0.3">
      <c r="A70" s="297"/>
      <c r="B70" s="298"/>
      <c r="C70" s="299"/>
      <c r="D70" s="300"/>
      <c r="E70" s="299"/>
      <c r="F70" s="404"/>
      <c r="G70" s="405"/>
      <c r="H70" s="406"/>
      <c r="I70" s="407"/>
      <c r="J70" s="301"/>
      <c r="K70" s="405"/>
      <c r="L70" s="406"/>
      <c r="M70" s="407"/>
      <c r="N70" s="301"/>
      <c r="O70" s="305"/>
      <c r="P70" s="408"/>
    </row>
    <row r="71" spans="1:22" x14ac:dyDescent="0.25">
      <c r="I71" s="225"/>
      <c r="M71" s="225"/>
      <c r="P71" s="415"/>
    </row>
    <row r="72" spans="1:22" x14ac:dyDescent="0.25">
      <c r="B72" s="223" t="s">
        <v>62</v>
      </c>
      <c r="G72" s="307">
        <v>1.72E-2</v>
      </c>
      <c r="I72" s="225"/>
      <c r="K72" s="307">
        <f>+$G$72</f>
        <v>1.72E-2</v>
      </c>
      <c r="L72" s="308"/>
      <c r="M72" s="308"/>
      <c r="N72" s="308"/>
      <c r="O72" s="308"/>
      <c r="P72" s="423"/>
      <c r="Q72" s="308"/>
    </row>
    <row r="73" spans="1:22" s="18" customFormat="1" x14ac:dyDescent="0.25">
      <c r="D73" s="23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s="18" customFormat="1" x14ac:dyDescent="0.25">
      <c r="D74" s="310">
        <v>0.64</v>
      </c>
      <c r="E74" s="189" t="s">
        <v>50</v>
      </c>
      <c r="F74" s="190"/>
      <c r="G74" s="191"/>
      <c r="H74" s="32"/>
      <c r="I74" s="32"/>
      <c r="J74" s="32"/>
      <c r="K74" s="19"/>
      <c r="L74" s="19"/>
      <c r="M74" s="19"/>
      <c r="N74" s="19"/>
      <c r="P74" s="56"/>
      <c r="Q74" s="56"/>
      <c r="R74" s="56"/>
      <c r="S74" s="56"/>
      <c r="T74" s="56"/>
      <c r="U74" s="56"/>
      <c r="V74" s="56"/>
    </row>
    <row r="75" spans="1:22" s="18" customFormat="1" x14ac:dyDescent="0.25">
      <c r="D75" s="311">
        <v>0.18</v>
      </c>
      <c r="E75" s="193" t="s">
        <v>51</v>
      </c>
      <c r="F75" s="194"/>
      <c r="G75" s="195"/>
      <c r="H75" s="32"/>
      <c r="I75" s="32"/>
      <c r="J75" s="32"/>
      <c r="K75" s="19"/>
      <c r="L75" s="19"/>
      <c r="M75" s="19"/>
      <c r="N75" s="19"/>
      <c r="P75" s="56"/>
      <c r="Q75" s="56"/>
      <c r="R75" s="56"/>
      <c r="S75" s="56"/>
      <c r="T75" s="56"/>
      <c r="U75" s="56"/>
      <c r="V75" s="56"/>
    </row>
    <row r="76" spans="1:22" s="18" customFormat="1" x14ac:dyDescent="0.25">
      <c r="D76" s="312">
        <v>0.18</v>
      </c>
      <c r="E76" s="197" t="s">
        <v>52</v>
      </c>
      <c r="F76" s="198"/>
      <c r="G76" s="199"/>
      <c r="H76" s="32"/>
      <c r="I76" s="32"/>
      <c r="J76" s="32"/>
      <c r="K76" s="19"/>
      <c r="L76" s="19"/>
      <c r="M76" s="19"/>
      <c r="N76" s="19"/>
      <c r="P76" s="56"/>
      <c r="Q76" s="56"/>
      <c r="R76" s="56"/>
      <c r="S76" s="56"/>
      <c r="T76" s="56"/>
      <c r="U76" s="56"/>
      <c r="V76" s="56"/>
    </row>
    <row r="77" spans="1:22" x14ac:dyDescent="0.25">
      <c r="G77" s="18"/>
      <c r="H77" s="18"/>
      <c r="I77" s="18"/>
      <c r="J77" s="56"/>
      <c r="K77" s="56"/>
      <c r="L77" s="56"/>
      <c r="M77" s="56"/>
    </row>
    <row r="78" spans="1:22" x14ac:dyDescent="0.25">
      <c r="G78" s="18"/>
      <c r="H78" s="18"/>
      <c r="I78" s="18"/>
      <c r="J78" s="56"/>
      <c r="K78" s="56"/>
      <c r="L78" s="56"/>
      <c r="M78" s="56"/>
    </row>
    <row r="79" spans="1:22" x14ac:dyDescent="0.25">
      <c r="G79" s="18"/>
      <c r="H79" s="18"/>
      <c r="I79" s="18"/>
      <c r="J79" s="56"/>
      <c r="K79" s="56"/>
      <c r="L79" s="56"/>
      <c r="M79" s="56"/>
    </row>
    <row r="80" spans="1:22" x14ac:dyDescent="0.25">
      <c r="G80" s="18"/>
      <c r="H80" s="18"/>
      <c r="I80" s="18"/>
      <c r="J80" s="56"/>
      <c r="K80" s="56"/>
      <c r="L80" s="56"/>
      <c r="M80" s="56"/>
    </row>
    <row r="81" spans="7:13" x14ac:dyDescent="0.25">
      <c r="G81" s="18"/>
      <c r="H81" s="18"/>
      <c r="I81" s="18"/>
      <c r="J81" s="56"/>
      <c r="K81" s="56"/>
      <c r="L81" s="56"/>
      <c r="M81" s="56"/>
    </row>
    <row r="82" spans="7:13" x14ac:dyDescent="0.25">
      <c r="G82" s="18"/>
      <c r="H82" s="18"/>
      <c r="I82" s="18"/>
      <c r="J82" s="56"/>
      <c r="K82" s="56"/>
      <c r="L82" s="56"/>
      <c r="M82" s="56"/>
    </row>
    <row r="83" spans="7:13" x14ac:dyDescent="0.25">
      <c r="G83" s="18"/>
      <c r="H83" s="18"/>
      <c r="I83" s="18"/>
      <c r="J83" s="56"/>
      <c r="K83" s="56"/>
      <c r="L83" s="56"/>
      <c r="M83" s="56"/>
    </row>
    <row r="84" spans="7:13" x14ac:dyDescent="0.25">
      <c r="G84" s="18"/>
      <c r="H84" s="18"/>
      <c r="I84" s="18"/>
      <c r="J84" s="56"/>
      <c r="K84" s="56"/>
      <c r="L84" s="56"/>
      <c r="M84" s="56"/>
    </row>
    <row r="85" spans="7:13" x14ac:dyDescent="0.25">
      <c r="G85" s="18"/>
      <c r="H85" s="18"/>
      <c r="I85" s="18"/>
      <c r="J85" s="56"/>
      <c r="K85" s="56"/>
      <c r="L85" s="56"/>
      <c r="M85" s="56"/>
    </row>
    <row r="86" spans="7:13" x14ac:dyDescent="0.25">
      <c r="G86" s="18"/>
      <c r="H86" s="18"/>
      <c r="I86" s="18"/>
      <c r="J86" s="56"/>
      <c r="K86" s="56"/>
      <c r="L86" s="56"/>
      <c r="M86" s="56"/>
    </row>
    <row r="87" spans="7:13" x14ac:dyDescent="0.25">
      <c r="G87" s="18"/>
      <c r="H87" s="18"/>
      <c r="I87" s="18"/>
      <c r="J87" s="56"/>
      <c r="K87" s="56"/>
      <c r="L87" s="56"/>
      <c r="M87" s="56"/>
    </row>
    <row r="88" spans="7:13" x14ac:dyDescent="0.25">
      <c r="G88" s="18"/>
      <c r="H88" s="18"/>
      <c r="I88" s="18"/>
      <c r="J88" s="56"/>
      <c r="K88" s="56"/>
      <c r="L88" s="56"/>
      <c r="M88" s="56"/>
    </row>
    <row r="89" spans="7:13" x14ac:dyDescent="0.25">
      <c r="G89" s="18"/>
      <c r="H89" s="18"/>
      <c r="I89" s="18"/>
      <c r="J89" s="56"/>
      <c r="K89" s="56"/>
      <c r="L89" s="56"/>
      <c r="M89" s="56"/>
    </row>
    <row r="90" spans="7:13" x14ac:dyDescent="0.25">
      <c r="G90" s="18"/>
      <c r="H90" s="18"/>
      <c r="I90" s="18"/>
      <c r="J90" s="56"/>
      <c r="K90" s="56"/>
      <c r="L90" s="56"/>
      <c r="M90" s="56"/>
    </row>
    <row r="91" spans="7:13" x14ac:dyDescent="0.25">
      <c r="G91" s="18"/>
      <c r="H91" s="18"/>
      <c r="I91" s="18"/>
      <c r="J91" s="56"/>
      <c r="K91" s="56"/>
      <c r="L91" s="56"/>
      <c r="M91" s="56"/>
    </row>
    <row r="92" spans="7:13" x14ac:dyDescent="0.25">
      <c r="G92" s="18"/>
      <c r="H92" s="18"/>
      <c r="I92" s="18"/>
      <c r="J92" s="56"/>
      <c r="K92" s="56"/>
      <c r="L92" s="56"/>
      <c r="M92" s="56"/>
    </row>
    <row r="93" spans="7:13" x14ac:dyDescent="0.25">
      <c r="G93" s="18"/>
      <c r="H93" s="18"/>
      <c r="I93" s="18"/>
      <c r="J93" s="56"/>
      <c r="K93" s="56"/>
      <c r="L93" s="56"/>
      <c r="M93" s="56"/>
    </row>
    <row r="94" spans="7:13" x14ac:dyDescent="0.25">
      <c r="G94" s="18"/>
      <c r="H94" s="18"/>
      <c r="I94" s="18"/>
      <c r="J94" s="56"/>
      <c r="K94" s="56"/>
      <c r="L94" s="56"/>
      <c r="M94" s="56"/>
    </row>
    <row r="95" spans="7:13" x14ac:dyDescent="0.25">
      <c r="G95" s="18"/>
      <c r="H95" s="18"/>
      <c r="I95" s="18"/>
      <c r="J95" s="56"/>
      <c r="K95" s="56"/>
      <c r="L95" s="56"/>
      <c r="M95" s="56"/>
    </row>
    <row r="96" spans="7:13" x14ac:dyDescent="0.25">
      <c r="G96" s="18"/>
      <c r="H96" s="18"/>
      <c r="I96" s="18"/>
      <c r="J96" s="56"/>
      <c r="K96" s="56"/>
      <c r="L96" s="56"/>
      <c r="M96" s="56"/>
    </row>
    <row r="97" spans="7:13" x14ac:dyDescent="0.25">
      <c r="G97" s="18"/>
      <c r="H97" s="18"/>
      <c r="I97" s="18"/>
      <c r="J97" s="56"/>
      <c r="K97" s="56"/>
      <c r="L97" s="56"/>
      <c r="M97" s="56"/>
    </row>
    <row r="98" spans="7:13" x14ac:dyDescent="0.25">
      <c r="G98" s="18"/>
      <c r="H98" s="18"/>
      <c r="I98" s="18"/>
      <c r="J98" s="56"/>
      <c r="K98" s="56"/>
      <c r="L98" s="56"/>
      <c r="M98" s="56"/>
    </row>
    <row r="99" spans="7:13" x14ac:dyDescent="0.25">
      <c r="G99" s="18"/>
      <c r="H99" s="18"/>
      <c r="I99" s="18"/>
      <c r="J99" s="56"/>
      <c r="K99" s="56"/>
      <c r="L99" s="56"/>
      <c r="M99" s="56"/>
    </row>
    <row r="100" spans="7:13" x14ac:dyDescent="0.25">
      <c r="G100" s="18"/>
      <c r="H100" s="18"/>
      <c r="I100" s="18"/>
      <c r="J100" s="56"/>
      <c r="K100" s="56"/>
      <c r="L100" s="56"/>
      <c r="M100" s="56"/>
    </row>
    <row r="101" spans="7:13" x14ac:dyDescent="0.25">
      <c r="G101" s="18"/>
      <c r="H101" s="18"/>
      <c r="I101" s="18"/>
      <c r="J101" s="56"/>
      <c r="K101" s="56"/>
      <c r="L101" s="56"/>
      <c r="M101" s="56"/>
    </row>
    <row r="102" spans="7:13" x14ac:dyDescent="0.25">
      <c r="G102" s="18"/>
      <c r="H102" s="18"/>
      <c r="I102" s="18"/>
      <c r="J102" s="56"/>
      <c r="K102" s="56"/>
      <c r="L102" s="56"/>
      <c r="M102" s="56"/>
    </row>
    <row r="103" spans="7:13" x14ac:dyDescent="0.25">
      <c r="G103" s="18"/>
      <c r="H103" s="18"/>
      <c r="I103" s="18"/>
      <c r="J103" s="56"/>
      <c r="K103" s="56"/>
      <c r="L103" s="56"/>
      <c r="M103" s="56"/>
    </row>
    <row r="104" spans="7:13" x14ac:dyDescent="0.25">
      <c r="G104" s="18"/>
      <c r="H104" s="18"/>
      <c r="I104" s="18"/>
      <c r="J104" s="56"/>
      <c r="K104" s="56"/>
      <c r="L104" s="56"/>
      <c r="M104" s="56"/>
    </row>
    <row r="105" spans="7:13" x14ac:dyDescent="0.25">
      <c r="G105" s="18"/>
      <c r="H105" s="18"/>
      <c r="I105" s="18"/>
      <c r="J105" s="56"/>
      <c r="K105" s="56"/>
      <c r="L105" s="56"/>
      <c r="M105" s="56"/>
    </row>
    <row r="106" spans="7:13" x14ac:dyDescent="0.25">
      <c r="G106" s="18"/>
      <c r="H106" s="18"/>
      <c r="I106" s="18"/>
      <c r="J106" s="56"/>
      <c r="K106" s="56"/>
      <c r="L106" s="56"/>
      <c r="M106" s="56"/>
    </row>
    <row r="107" spans="7:13" x14ac:dyDescent="0.25">
      <c r="G107" s="18"/>
      <c r="H107" s="18"/>
      <c r="I107" s="18"/>
      <c r="J107" s="56"/>
      <c r="K107" s="56"/>
      <c r="L107" s="56"/>
      <c r="M107" s="56"/>
    </row>
    <row r="108" spans="7:13" x14ac:dyDescent="0.25">
      <c r="G108" s="18"/>
      <c r="H108" s="18"/>
      <c r="I108" s="18"/>
      <c r="J108" s="56"/>
      <c r="K108" s="56"/>
      <c r="L108" s="56"/>
      <c r="M108" s="56"/>
    </row>
    <row r="109" spans="7:13" x14ac:dyDescent="0.25">
      <c r="G109" s="18"/>
      <c r="H109" s="18"/>
      <c r="I109" s="18"/>
      <c r="J109" s="56"/>
      <c r="K109" s="56"/>
      <c r="L109" s="56"/>
      <c r="M109" s="56"/>
    </row>
    <row r="110" spans="7:13" x14ac:dyDescent="0.25">
      <c r="G110" s="18"/>
      <c r="H110" s="18"/>
      <c r="I110" s="18"/>
      <c r="J110" s="56"/>
      <c r="K110" s="56"/>
      <c r="L110" s="56"/>
      <c r="M110" s="56"/>
    </row>
    <row r="111" spans="7:13" x14ac:dyDescent="0.25">
      <c r="G111" s="18"/>
      <c r="H111" s="18"/>
      <c r="I111" s="18"/>
      <c r="J111" s="56"/>
      <c r="K111" s="56"/>
      <c r="L111" s="56"/>
      <c r="M111" s="56"/>
    </row>
    <row r="112" spans="7:13" x14ac:dyDescent="0.25">
      <c r="G112" s="18"/>
      <c r="H112" s="18"/>
      <c r="I112" s="18"/>
      <c r="J112" s="56"/>
      <c r="K112" s="56"/>
      <c r="L112" s="56"/>
      <c r="M112" s="56"/>
    </row>
    <row r="113" spans="7:13" x14ac:dyDescent="0.25">
      <c r="G113" s="18"/>
      <c r="H113" s="18"/>
      <c r="I113" s="18"/>
      <c r="J113" s="56"/>
      <c r="K113" s="56"/>
      <c r="L113" s="56"/>
      <c r="M113" s="56"/>
    </row>
    <row r="114" spans="7:13" x14ac:dyDescent="0.25">
      <c r="G114" s="18"/>
      <c r="H114" s="18"/>
      <c r="I114" s="18"/>
      <c r="J114" s="56"/>
      <c r="K114" s="56"/>
      <c r="L114" s="56"/>
      <c r="M114" s="56"/>
    </row>
    <row r="115" spans="7:13" x14ac:dyDescent="0.25">
      <c r="G115" s="18"/>
      <c r="H115" s="18"/>
      <c r="I115" s="18"/>
      <c r="J115" s="56"/>
      <c r="K115" s="56"/>
      <c r="L115" s="56"/>
      <c r="M115" s="56"/>
    </row>
    <row r="116" spans="7:13" x14ac:dyDescent="0.25">
      <c r="G116" s="18"/>
      <c r="H116" s="18"/>
      <c r="I116" s="18"/>
      <c r="J116" s="56"/>
      <c r="K116" s="56"/>
      <c r="L116" s="56"/>
      <c r="M116" s="56"/>
    </row>
    <row r="117" spans="7:13" x14ac:dyDescent="0.25">
      <c r="G117" s="18"/>
      <c r="H117" s="18"/>
      <c r="I117" s="18"/>
      <c r="J117" s="56"/>
      <c r="K117" s="56"/>
      <c r="L117" s="56"/>
      <c r="M117" s="56"/>
    </row>
    <row r="118" spans="7:13" x14ac:dyDescent="0.25">
      <c r="G118" s="18"/>
      <c r="H118" s="18"/>
      <c r="I118" s="18"/>
      <c r="J118" s="56"/>
      <c r="K118" s="56"/>
      <c r="L118" s="56"/>
      <c r="M118" s="56"/>
    </row>
    <row r="119" spans="7:13" x14ac:dyDescent="0.25">
      <c r="G119" s="18"/>
      <c r="H119" s="18"/>
      <c r="I119" s="18"/>
      <c r="J119" s="56"/>
      <c r="K119" s="56"/>
      <c r="L119" s="56"/>
      <c r="M119" s="56"/>
    </row>
    <row r="120" spans="7:13" x14ac:dyDescent="0.25">
      <c r="G120" s="18"/>
      <c r="H120" s="18"/>
      <c r="I120" s="18"/>
      <c r="J120" s="56"/>
      <c r="K120" s="56"/>
      <c r="L120" s="56"/>
      <c r="M120" s="56"/>
    </row>
    <row r="121" spans="7:13" x14ac:dyDescent="0.25">
      <c r="G121" s="18"/>
      <c r="H121" s="18"/>
      <c r="I121" s="18"/>
      <c r="J121" s="56"/>
      <c r="K121" s="56"/>
      <c r="L121" s="56"/>
      <c r="M121" s="56"/>
    </row>
    <row r="122" spans="7:13" x14ac:dyDescent="0.25">
      <c r="G122" s="18"/>
      <c r="H122" s="18"/>
      <c r="I122" s="18"/>
      <c r="J122" s="56"/>
      <c r="K122" s="56"/>
      <c r="L122" s="56"/>
      <c r="M122" s="56"/>
    </row>
    <row r="123" spans="7:13" x14ac:dyDescent="0.25">
      <c r="G123" s="18"/>
      <c r="H123" s="18"/>
      <c r="I123" s="18"/>
      <c r="J123" s="56"/>
      <c r="K123" s="56"/>
      <c r="L123" s="56"/>
      <c r="M123" s="56"/>
    </row>
    <row r="124" spans="7:13" x14ac:dyDescent="0.25">
      <c r="G124" s="18"/>
      <c r="H124" s="18"/>
      <c r="I124" s="18"/>
      <c r="J124" s="56"/>
      <c r="K124" s="56"/>
      <c r="L124" s="56"/>
      <c r="M124" s="56"/>
    </row>
    <row r="125" spans="7:13" x14ac:dyDescent="0.25">
      <c r="G125" s="18"/>
      <c r="H125" s="18"/>
      <c r="I125" s="18"/>
      <c r="J125" s="56"/>
      <c r="K125" s="56"/>
      <c r="L125" s="56"/>
      <c r="M125" s="56"/>
    </row>
    <row r="126" spans="7:13" x14ac:dyDescent="0.25">
      <c r="G126" s="18"/>
      <c r="H126" s="18"/>
      <c r="I126" s="18"/>
      <c r="J126" s="56"/>
      <c r="K126" s="56"/>
      <c r="L126" s="56"/>
      <c r="M126" s="56"/>
    </row>
    <row r="127" spans="7:13" x14ac:dyDescent="0.25">
      <c r="G127" s="18"/>
      <c r="H127" s="18"/>
      <c r="I127" s="18"/>
      <c r="J127" s="56"/>
      <c r="K127" s="56"/>
      <c r="L127" s="56"/>
      <c r="M127" s="56"/>
    </row>
    <row r="128" spans="7:13" x14ac:dyDescent="0.25">
      <c r="G128" s="18"/>
      <c r="H128" s="18"/>
      <c r="I128" s="18"/>
      <c r="J128" s="56"/>
      <c r="K128" s="56"/>
      <c r="L128" s="56"/>
      <c r="M128" s="56"/>
    </row>
    <row r="129" spans="7:13" x14ac:dyDescent="0.25">
      <c r="G129" s="18"/>
      <c r="H129" s="18"/>
      <c r="I129" s="18"/>
      <c r="J129" s="56"/>
      <c r="K129" s="56"/>
      <c r="L129" s="56"/>
      <c r="M129" s="56"/>
    </row>
    <row r="130" spans="7:13" x14ac:dyDescent="0.25">
      <c r="G130" s="18"/>
      <c r="H130" s="18"/>
      <c r="I130" s="18"/>
      <c r="J130" s="56"/>
      <c r="K130" s="56"/>
      <c r="L130" s="56"/>
      <c r="M130" s="56"/>
    </row>
    <row r="131" spans="7:13" x14ac:dyDescent="0.25">
      <c r="G131" s="18"/>
      <c r="H131" s="18"/>
      <c r="I131" s="18"/>
      <c r="J131" s="56"/>
      <c r="K131" s="56"/>
      <c r="L131" s="56"/>
      <c r="M131" s="56"/>
    </row>
    <row r="132" spans="7:13" x14ac:dyDescent="0.25">
      <c r="G132" s="18"/>
      <c r="H132" s="18"/>
      <c r="I132" s="18"/>
      <c r="J132" s="56"/>
      <c r="K132" s="56"/>
      <c r="L132" s="56"/>
      <c r="M132" s="56"/>
    </row>
  </sheetData>
  <mergeCells count="12">
    <mergeCell ref="B64:D64"/>
    <mergeCell ref="B69:D69"/>
    <mergeCell ref="K20:M20"/>
    <mergeCell ref="O20:P20"/>
    <mergeCell ref="D21:D22"/>
    <mergeCell ref="O21:O22"/>
    <mergeCell ref="P21:P22"/>
    <mergeCell ref="A3:H3"/>
    <mergeCell ref="B10:J10"/>
    <mergeCell ref="B11:J11"/>
    <mergeCell ref="D14:J14"/>
    <mergeCell ref="G20:I20"/>
  </mergeCells>
  <conditionalFormatting sqref="J77:M13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74:J7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74:G76">
    <cfRule type="cellIs" dxfId="13" priority="1" operator="lessThan">
      <formula>0</formula>
    </cfRule>
    <cfRule type="cellIs" dxfId="12" priority="2" operator="greaterThan">
      <formula>0</formula>
    </cfRule>
  </conditionalFormatting>
  <dataValidations disablePrompts="1" count="5">
    <dataValidation type="list" allowBlank="1" showInputMessage="1" showErrorMessage="1" sqref="D16" xr:uid="{C0FA3F3B-0721-4621-B8C2-06536073DCBB}">
      <formula1>"TOU, non-TOU"</formula1>
    </dataValidation>
    <dataValidation type="list" allowBlank="1" showInputMessage="1" showErrorMessage="1" sqref="D23 D28" xr:uid="{79471E47-B268-44EF-BFC4-BF1557D45DCF}">
      <formula1>"per 30 days, per kWh, per kW, per kVA"</formula1>
    </dataValidation>
    <dataValidation type="list" allowBlank="1" showInputMessage="1" showErrorMessage="1" prompt="Select Charge Unit - monthly, per kWh, per kW" sqref="D65 D60 D70" xr:uid="{6424FF94-198B-463A-A109-BDDF8CA63F91}">
      <formula1>"Monthly, per kWh, per kW"</formula1>
    </dataValidation>
    <dataValidation type="list" allowBlank="1" showInputMessage="1" showErrorMessage="1" sqref="E46:E47 E65 E70 E49:E60 E23:E34 E36:E44" xr:uid="{39343020-FFE5-4203-AD2D-BA1348D8D950}">
      <formula1>#REF!</formula1>
    </dataValidation>
    <dataValidation type="list" allowBlank="1" showInputMessage="1" showErrorMessage="1" prompt="Select Charge Unit - per 30 days, per kWh, per kW, per kVA." sqref="D46:D47 D49:D59 D29:D34 D24:D27 D36:D44" xr:uid="{3DCF1DCF-657E-4EFF-9F2D-9E4F1FD86427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6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66675</xdr:colOff>
                    <xdr:row>16</xdr:row>
                    <xdr:rowOff>180975</xdr:rowOff>
                  </from>
                  <to>
                    <xdr:col>15</xdr:col>
                    <xdr:colOff>38100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38100</xdr:rowOff>
                  </from>
                  <to>
                    <xdr:col>10</xdr:col>
                    <xdr:colOff>142875</xdr:colOff>
                    <xdr:row>18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1AAC8-4505-4239-B669-FCE96AA27366}">
  <sheetPr>
    <pageSetUpPr fitToPage="1"/>
  </sheetPr>
  <dimension ref="A1:V176"/>
  <sheetViews>
    <sheetView topLeftCell="A10" zoomScale="90" zoomScaleNormal="90" workbookViewId="0">
      <selection activeCell="B13" sqref="B13"/>
    </sheetView>
  </sheetViews>
  <sheetFormatPr defaultColWidth="9.42578125" defaultRowHeight="15" x14ac:dyDescent="0.25"/>
  <cols>
    <col min="1" max="1" width="1.5703125" style="204" customWidth="1"/>
    <col min="2" max="2" width="125.42578125" style="204" bestFit="1" customWidth="1"/>
    <col min="3" max="3" width="1.5703125" style="204" customWidth="1"/>
    <col min="4" max="4" width="21.42578125" style="213" bestFit="1" customWidth="1"/>
    <col min="5" max="5" width="1.5703125" style="204" customWidth="1"/>
    <col min="6" max="6" width="1.42578125" style="204" customWidth="1"/>
    <col min="7" max="9" width="14.140625" style="204" customWidth="1"/>
    <col min="10" max="10" width="0.85546875" style="204" customWidth="1"/>
    <col min="11" max="13" width="14.140625" style="204" customWidth="1"/>
    <col min="14" max="14" width="0.85546875" style="204" customWidth="1"/>
    <col min="15" max="20" width="14.140625" style="204" customWidth="1"/>
    <col min="21" max="22" width="0.5703125" style="204" customWidth="1"/>
    <col min="23" max="23" width="1.42578125" style="204" customWidth="1"/>
    <col min="24" max="16384" width="9.42578125" style="204"/>
  </cols>
  <sheetData>
    <row r="1" spans="1:21" ht="21.75" x14ac:dyDescent="0.25">
      <c r="A1" s="201"/>
      <c r="B1" s="202"/>
      <c r="C1" s="202"/>
      <c r="D1" s="203"/>
      <c r="E1" s="202"/>
      <c r="F1" s="202"/>
      <c r="G1" s="202"/>
      <c r="H1" s="202"/>
      <c r="I1" s="201"/>
      <c r="J1" s="201"/>
      <c r="L1" s="205"/>
      <c r="M1" s="205"/>
      <c r="N1" s="205">
        <v>1</v>
      </c>
    </row>
    <row r="2" spans="1:21" ht="18" x14ac:dyDescent="0.25">
      <c r="A2" s="206"/>
      <c r="B2" s="206"/>
      <c r="C2" s="206"/>
      <c r="D2" s="207"/>
      <c r="E2" s="206"/>
      <c r="F2" s="206"/>
      <c r="G2" s="206"/>
      <c r="H2" s="206"/>
      <c r="I2" s="201"/>
      <c r="J2" s="201"/>
      <c r="L2" s="205"/>
      <c r="M2" s="205"/>
      <c r="N2" s="205"/>
    </row>
    <row r="3" spans="1:21" ht="18" x14ac:dyDescent="0.25">
      <c r="A3" s="453"/>
      <c r="B3" s="453"/>
      <c r="C3" s="453"/>
      <c r="D3" s="453"/>
      <c r="E3" s="453"/>
      <c r="F3" s="453"/>
      <c r="G3" s="453"/>
      <c r="H3" s="453"/>
      <c r="I3" s="201"/>
      <c r="J3" s="201"/>
    </row>
    <row r="4" spans="1:21" ht="18" x14ac:dyDescent="0.25">
      <c r="A4" s="206"/>
      <c r="B4" s="206"/>
      <c r="C4" s="206"/>
      <c r="D4" s="207"/>
      <c r="E4" s="206"/>
      <c r="F4" s="208"/>
      <c r="G4" s="208"/>
      <c r="H4" s="208"/>
      <c r="I4" s="201"/>
      <c r="J4" s="201"/>
    </row>
    <row r="5" spans="1:21" ht="15.75" x14ac:dyDescent="0.25">
      <c r="A5" s="201"/>
      <c r="B5" s="201"/>
      <c r="C5" s="209"/>
      <c r="D5" s="210"/>
      <c r="E5" s="209"/>
      <c r="F5" s="201"/>
      <c r="G5" s="201"/>
      <c r="H5" s="201"/>
      <c r="I5" s="201"/>
      <c r="J5" s="201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201"/>
      <c r="B6" s="201"/>
      <c r="C6" s="201"/>
      <c r="D6" s="211"/>
      <c r="E6" s="201"/>
      <c r="F6" s="201"/>
      <c r="G6" s="201"/>
      <c r="H6" s="201"/>
      <c r="I6" s="201"/>
      <c r="J6" s="201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201"/>
      <c r="B7" s="201"/>
      <c r="C7" s="201"/>
      <c r="D7" s="211"/>
      <c r="E7" s="201"/>
      <c r="F7" s="201"/>
      <c r="G7" s="201"/>
      <c r="H7" s="201"/>
      <c r="I7" s="201"/>
      <c r="J7" s="201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x14ac:dyDescent="0.25">
      <c r="A8" s="212"/>
      <c r="B8" s="201"/>
      <c r="C8" s="201"/>
      <c r="D8" s="211"/>
      <c r="E8" s="201"/>
      <c r="F8" s="201"/>
      <c r="G8" s="201"/>
      <c r="H8" s="201"/>
      <c r="I8" s="201"/>
      <c r="J8" s="201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8" x14ac:dyDescent="0.25">
      <c r="B10" s="454" t="s">
        <v>0</v>
      </c>
      <c r="C10" s="454"/>
      <c r="D10" s="454"/>
      <c r="E10" s="454"/>
      <c r="F10" s="454"/>
      <c r="G10" s="454"/>
      <c r="H10" s="454"/>
      <c r="I10" s="454"/>
      <c r="J10" s="45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8" x14ac:dyDescent="0.25">
      <c r="B11" s="454" t="s">
        <v>1</v>
      </c>
      <c r="C11" s="454"/>
      <c r="D11" s="454"/>
      <c r="E11" s="454"/>
      <c r="F11" s="454"/>
      <c r="G11" s="454"/>
      <c r="H11" s="454"/>
      <c r="I11" s="454"/>
      <c r="J11" s="45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15.75" x14ac:dyDescent="0.25">
      <c r="B14" s="214" t="s">
        <v>2</v>
      </c>
      <c r="D14" s="455" t="s">
        <v>91</v>
      </c>
      <c r="E14" s="455"/>
      <c r="F14" s="455"/>
      <c r="G14" s="455"/>
      <c r="H14" s="455"/>
      <c r="I14" s="455"/>
      <c r="J14" s="455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5.75" x14ac:dyDescent="0.25">
      <c r="B15" s="214"/>
      <c r="D15" s="424"/>
      <c r="E15" s="425"/>
      <c r="F15" s="216"/>
      <c r="G15" s="216"/>
      <c r="H15" s="216"/>
      <c r="I15" s="216"/>
      <c r="J15" s="216"/>
      <c r="M15" s="216"/>
      <c r="P15" s="7"/>
      <c r="Q15" s="412"/>
      <c r="R15" s="7"/>
      <c r="S15" s="7"/>
      <c r="T15" s="7"/>
      <c r="U15" s="7"/>
    </row>
    <row r="16" spans="1:21" ht="15.75" x14ac:dyDescent="0.25">
      <c r="B16" s="215"/>
      <c r="D16" s="216"/>
      <c r="E16" s="216"/>
      <c r="F16" s="216"/>
      <c r="G16" s="419" t="s">
        <v>92</v>
      </c>
      <c r="H16" s="216"/>
      <c r="I16" s="218"/>
      <c r="J16" s="216"/>
      <c r="K16" s="219"/>
      <c r="M16" s="218"/>
      <c r="O16" s="219"/>
      <c r="P16" s="7"/>
      <c r="Q16" s="426"/>
      <c r="R16" s="7"/>
      <c r="S16" s="22"/>
      <c r="T16" s="427"/>
      <c r="U16" s="7"/>
    </row>
    <row r="17" spans="2:19" ht="15.75" x14ac:dyDescent="0.25">
      <c r="B17" s="214" t="s">
        <v>4</v>
      </c>
      <c r="D17" s="217" t="s">
        <v>74</v>
      </c>
      <c r="E17" s="216"/>
      <c r="F17" s="216"/>
      <c r="G17" s="395">
        <v>16000</v>
      </c>
      <c r="H17" s="393" t="s">
        <v>93</v>
      </c>
      <c r="I17" s="428"/>
      <c r="J17" s="216"/>
    </row>
    <row r="18" spans="2:19" ht="15.75" x14ac:dyDescent="0.25">
      <c r="B18" s="215"/>
      <c r="D18" s="429"/>
      <c r="E18" s="216"/>
      <c r="F18" s="216"/>
      <c r="G18" s="395">
        <v>2700</v>
      </c>
      <c r="H18" s="393" t="s">
        <v>76</v>
      </c>
      <c r="I18" s="216"/>
      <c r="J18" s="216"/>
    </row>
    <row r="19" spans="2:19" x14ac:dyDescent="0.25">
      <c r="B19" s="221"/>
      <c r="D19" s="222"/>
      <c r="E19" s="223"/>
      <c r="G19" s="395">
        <v>2700</v>
      </c>
      <c r="H19" s="223" t="s">
        <v>77</v>
      </c>
    </row>
    <row r="20" spans="2:19" x14ac:dyDescent="0.25">
      <c r="B20" s="430"/>
      <c r="D20" s="222" t="s">
        <v>6</v>
      </c>
      <c r="G20" s="395">
        <v>955000</v>
      </c>
      <c r="H20" s="393" t="s">
        <v>7</v>
      </c>
      <c r="M20" s="225"/>
    </row>
    <row r="21" spans="2:19" s="18" customFormat="1" x14ac:dyDescent="0.25">
      <c r="B21" s="137"/>
      <c r="D21" s="40"/>
      <c r="E21" s="37"/>
      <c r="G21" s="456" t="s">
        <v>8</v>
      </c>
      <c r="H21" s="457"/>
      <c r="I21" s="458"/>
      <c r="K21" s="456" t="s">
        <v>10</v>
      </c>
      <c r="L21" s="457"/>
      <c r="M21" s="458"/>
      <c r="O21" s="456" t="s">
        <v>9</v>
      </c>
      <c r="P21" s="458"/>
    </row>
    <row r="22" spans="2:19" x14ac:dyDescent="0.25">
      <c r="B22" s="226"/>
      <c r="D22" s="459" t="s">
        <v>11</v>
      </c>
      <c r="E22" s="222"/>
      <c r="G22" s="229" t="s">
        <v>12</v>
      </c>
      <c r="H22" s="227" t="s">
        <v>13</v>
      </c>
      <c r="I22" s="228" t="s">
        <v>14</v>
      </c>
      <c r="K22" s="229" t="s">
        <v>12</v>
      </c>
      <c r="L22" s="227" t="s">
        <v>13</v>
      </c>
      <c r="M22" s="228" t="s">
        <v>14</v>
      </c>
      <c r="O22" s="461" t="s">
        <v>15</v>
      </c>
      <c r="P22" s="463" t="s">
        <v>16</v>
      </c>
    </row>
    <row r="23" spans="2:19" x14ac:dyDescent="0.25">
      <c r="B23" s="226"/>
      <c r="D23" s="460"/>
      <c r="E23" s="222"/>
      <c r="G23" s="231" t="s">
        <v>17</v>
      </c>
      <c r="H23" s="230"/>
      <c r="I23" s="230" t="s">
        <v>17</v>
      </c>
      <c r="K23" s="231" t="s">
        <v>17</v>
      </c>
      <c r="L23" s="230"/>
      <c r="M23" s="230" t="s">
        <v>17</v>
      </c>
      <c r="O23" s="462"/>
      <c r="P23" s="464"/>
    </row>
    <row r="24" spans="2:19" s="18" customFormat="1" x14ac:dyDescent="0.25">
      <c r="B24" s="46" t="s">
        <v>94</v>
      </c>
      <c r="C24" s="47"/>
      <c r="D24" s="48" t="s">
        <v>95</v>
      </c>
      <c r="E24" s="47"/>
      <c r="F24" s="19"/>
      <c r="G24" s="49">
        <v>1.65</v>
      </c>
      <c r="H24" s="50">
        <f>+$G$17</f>
        <v>16000</v>
      </c>
      <c r="I24" s="51">
        <f t="shared" ref="I24" si="0">H24*G24</f>
        <v>26400</v>
      </c>
      <c r="J24" s="52"/>
      <c r="K24" s="49">
        <v>1.76</v>
      </c>
      <c r="L24" s="50">
        <f>+$G$17</f>
        <v>16000</v>
      </c>
      <c r="M24" s="51">
        <f t="shared" ref="M24" si="1">L24*K24</f>
        <v>28160</v>
      </c>
      <c r="N24" s="52"/>
      <c r="O24" s="53">
        <f t="shared" ref="O24:O57" si="2">M24-I24</f>
        <v>1760</v>
      </c>
      <c r="P24" s="54">
        <f t="shared" ref="P24:P57" si="3">IF(OR(I24=0,M24=0),"",(O24/I24))</f>
        <v>6.6666666666666666E-2</v>
      </c>
      <c r="Q24" s="52"/>
      <c r="R24" s="52"/>
      <c r="S24" s="55"/>
    </row>
    <row r="25" spans="2:19" x14ac:dyDescent="0.25">
      <c r="B25" s="232" t="s">
        <v>30</v>
      </c>
      <c r="C25" s="233"/>
      <c r="D25" s="234" t="s">
        <v>78</v>
      </c>
      <c r="E25" s="233"/>
      <c r="F25" s="25"/>
      <c r="G25" s="90">
        <v>36.9345</v>
      </c>
      <c r="H25" s="319">
        <f t="shared" ref="H25:H32" si="4">$G$19</f>
        <v>2700</v>
      </c>
      <c r="I25" s="243">
        <f>H25*G25</f>
        <v>99723.15</v>
      </c>
      <c r="J25" s="25"/>
      <c r="K25" s="90">
        <v>39.305700000000002</v>
      </c>
      <c r="L25" s="319">
        <f t="shared" ref="L25:L32" si="5">$G$19</f>
        <v>2700</v>
      </c>
      <c r="M25" s="243">
        <f>L25*K25</f>
        <v>106125.39</v>
      </c>
      <c r="N25" s="25"/>
      <c r="O25" s="238">
        <f t="shared" si="2"/>
        <v>6402.2400000000052</v>
      </c>
      <c r="P25" s="239">
        <f t="shared" si="3"/>
        <v>6.4200138082280853E-2</v>
      </c>
    </row>
    <row r="26" spans="2:19" x14ac:dyDescent="0.25">
      <c r="B26" s="232" t="s">
        <v>22</v>
      </c>
      <c r="C26" s="233"/>
      <c r="D26" s="234" t="s">
        <v>78</v>
      </c>
      <c r="E26" s="233"/>
      <c r="F26" s="25"/>
      <c r="G26" s="268">
        <v>0</v>
      </c>
      <c r="H26" s="319">
        <f t="shared" si="4"/>
        <v>2700</v>
      </c>
      <c r="I26" s="237">
        <f t="shared" ref="I26:I34" si="6">H26*G26</f>
        <v>0</v>
      </c>
      <c r="J26" s="25"/>
      <c r="K26" s="268">
        <v>0</v>
      </c>
      <c r="L26" s="319">
        <f t="shared" si="5"/>
        <v>2700</v>
      </c>
      <c r="M26" s="237">
        <f t="shared" ref="M26:M34" si="7">L26*K26</f>
        <v>0</v>
      </c>
      <c r="N26" s="25"/>
      <c r="O26" s="238">
        <f t="shared" si="2"/>
        <v>0</v>
      </c>
      <c r="P26" s="239" t="str">
        <f t="shared" si="3"/>
        <v/>
      </c>
    </row>
    <row r="27" spans="2:19" x14ac:dyDescent="0.25">
      <c r="B27" s="232" t="s">
        <v>23</v>
      </c>
      <c r="C27" s="233"/>
      <c r="D27" s="234" t="s">
        <v>78</v>
      </c>
      <c r="E27" s="233"/>
      <c r="F27" s="25"/>
      <c r="G27" s="268">
        <v>0</v>
      </c>
      <c r="H27" s="319">
        <f t="shared" si="4"/>
        <v>2700</v>
      </c>
      <c r="I27" s="237">
        <f t="shared" si="6"/>
        <v>0</v>
      </c>
      <c r="J27" s="25"/>
      <c r="K27" s="268">
        <v>0</v>
      </c>
      <c r="L27" s="319">
        <f t="shared" si="5"/>
        <v>2700</v>
      </c>
      <c r="M27" s="237">
        <f t="shared" si="7"/>
        <v>0</v>
      </c>
      <c r="N27" s="25"/>
      <c r="O27" s="238">
        <f t="shared" si="2"/>
        <v>0</v>
      </c>
      <c r="P27" s="239" t="str">
        <f t="shared" si="3"/>
        <v/>
      </c>
    </row>
    <row r="28" spans="2:19" x14ac:dyDescent="0.25">
      <c r="B28" s="232" t="s">
        <v>24</v>
      </c>
      <c r="C28" s="233"/>
      <c r="D28" s="234" t="s">
        <v>78</v>
      </c>
      <c r="E28" s="233"/>
      <c r="F28" s="25"/>
      <c r="G28" s="268">
        <v>-1.2E-2</v>
      </c>
      <c r="H28" s="319">
        <f t="shared" si="4"/>
        <v>2700</v>
      </c>
      <c r="I28" s="237">
        <f t="shared" si="6"/>
        <v>-32.4</v>
      </c>
      <c r="J28" s="25"/>
      <c r="K28" s="268">
        <v>-1.2E-2</v>
      </c>
      <c r="L28" s="319">
        <f t="shared" si="5"/>
        <v>2700</v>
      </c>
      <c r="M28" s="237">
        <f t="shared" si="7"/>
        <v>-32.4</v>
      </c>
      <c r="N28" s="25"/>
      <c r="O28" s="238">
        <f t="shared" si="2"/>
        <v>0</v>
      </c>
      <c r="P28" s="239">
        <f t="shared" si="3"/>
        <v>0</v>
      </c>
    </row>
    <row r="29" spans="2:19" x14ac:dyDescent="0.25">
      <c r="B29" s="232" t="s">
        <v>65</v>
      </c>
      <c r="C29" s="233"/>
      <c r="D29" s="234" t="s">
        <v>78</v>
      </c>
      <c r="E29" s="233"/>
      <c r="F29" s="25"/>
      <c r="G29" s="268">
        <v>0</v>
      </c>
      <c r="H29" s="319">
        <f t="shared" si="4"/>
        <v>2700</v>
      </c>
      <c r="I29" s="237">
        <f t="shared" si="6"/>
        <v>0</v>
      </c>
      <c r="J29" s="25"/>
      <c r="K29" s="268">
        <v>-2.4517000000000002</v>
      </c>
      <c r="L29" s="319">
        <f t="shared" si="5"/>
        <v>2700</v>
      </c>
      <c r="M29" s="237">
        <f t="shared" si="7"/>
        <v>-6619.59</v>
      </c>
      <c r="N29" s="25"/>
      <c r="O29" s="238">
        <f t="shared" si="2"/>
        <v>-6619.59</v>
      </c>
      <c r="P29" s="239" t="str">
        <f t="shared" si="3"/>
        <v/>
      </c>
    </row>
    <row r="30" spans="2:19" x14ac:dyDescent="0.25">
      <c r="B30" s="232" t="s">
        <v>26</v>
      </c>
      <c r="C30" s="233"/>
      <c r="D30" s="234" t="s">
        <v>78</v>
      </c>
      <c r="E30" s="233"/>
      <c r="F30" s="25"/>
      <c r="G30" s="318">
        <v>0</v>
      </c>
      <c r="H30" s="319">
        <f t="shared" ref="H30" si="8">$G$18</f>
        <v>2700</v>
      </c>
      <c r="I30" s="237">
        <f t="shared" si="6"/>
        <v>0</v>
      </c>
      <c r="J30" s="25"/>
      <c r="K30" s="268">
        <v>-0.34760000000000002</v>
      </c>
      <c r="L30" s="319">
        <f t="shared" ref="L30" si="9">$G$18</f>
        <v>2700</v>
      </c>
      <c r="M30" s="237">
        <f t="shared" si="7"/>
        <v>-938.5200000000001</v>
      </c>
      <c r="N30" s="25"/>
      <c r="O30" s="238">
        <f t="shared" si="2"/>
        <v>-938.5200000000001</v>
      </c>
      <c r="P30" s="239" t="str">
        <f t="shared" si="3"/>
        <v/>
      </c>
    </row>
    <row r="31" spans="2:19" x14ac:dyDescent="0.25">
      <c r="B31" s="232" t="s">
        <v>27</v>
      </c>
      <c r="C31" s="233"/>
      <c r="D31" s="234" t="s">
        <v>78</v>
      </c>
      <c r="E31" s="233"/>
      <c r="F31" s="25"/>
      <c r="G31" s="268">
        <v>-2.0478999999999998</v>
      </c>
      <c r="H31" s="319">
        <f t="shared" si="4"/>
        <v>2700</v>
      </c>
      <c r="I31" s="237">
        <f t="shared" si="6"/>
        <v>-5529.33</v>
      </c>
      <c r="J31" s="25"/>
      <c r="K31" s="268">
        <v>0</v>
      </c>
      <c r="L31" s="319">
        <f t="shared" si="5"/>
        <v>2700</v>
      </c>
      <c r="M31" s="237">
        <f t="shared" si="7"/>
        <v>0</v>
      </c>
      <c r="N31" s="25"/>
      <c r="O31" s="238">
        <f t="shared" si="2"/>
        <v>5529.33</v>
      </c>
      <c r="P31" s="239" t="str">
        <f t="shared" si="3"/>
        <v/>
      </c>
    </row>
    <row r="32" spans="2:19" x14ac:dyDescent="0.25">
      <c r="B32" s="232" t="s">
        <v>79</v>
      </c>
      <c r="C32" s="233"/>
      <c r="D32" s="234" t="s">
        <v>78</v>
      </c>
      <c r="E32" s="233"/>
      <c r="F32" s="25"/>
      <c r="G32" s="268">
        <v>-0.39140000000000003</v>
      </c>
      <c r="H32" s="319">
        <f t="shared" si="4"/>
        <v>2700</v>
      </c>
      <c r="I32" s="237">
        <f t="shared" si="6"/>
        <v>-1056.78</v>
      </c>
      <c r="J32" s="25"/>
      <c r="K32" s="268">
        <v>-0.39140000000000003</v>
      </c>
      <c r="L32" s="319">
        <f t="shared" si="5"/>
        <v>2700</v>
      </c>
      <c r="M32" s="237">
        <f t="shared" si="7"/>
        <v>-1056.78</v>
      </c>
      <c r="N32" s="25"/>
      <c r="O32" s="238">
        <f t="shared" si="2"/>
        <v>0</v>
      </c>
      <c r="P32" s="239">
        <f t="shared" si="3"/>
        <v>0</v>
      </c>
    </row>
    <row r="33" spans="2:19" x14ac:dyDescent="0.25">
      <c r="B33" s="232" t="s">
        <v>29</v>
      </c>
      <c r="C33" s="233"/>
      <c r="D33" s="234" t="s">
        <v>19</v>
      </c>
      <c r="E33" s="233"/>
      <c r="F33" s="25"/>
      <c r="G33" s="235">
        <v>0</v>
      </c>
      <c r="H33" s="242">
        <f>+$G$17</f>
        <v>16000</v>
      </c>
      <c r="I33" s="237">
        <f t="shared" si="6"/>
        <v>0</v>
      </c>
      <c r="J33" s="25"/>
      <c r="K33" s="235">
        <v>0</v>
      </c>
      <c r="L33" s="242">
        <f>+$G$17</f>
        <v>16000</v>
      </c>
      <c r="M33" s="237">
        <f t="shared" si="7"/>
        <v>0</v>
      </c>
      <c r="N33" s="25"/>
      <c r="O33" s="238">
        <f t="shared" si="2"/>
        <v>0</v>
      </c>
      <c r="P33" s="239" t="str">
        <f t="shared" si="3"/>
        <v/>
      </c>
    </row>
    <row r="34" spans="2:19" x14ac:dyDescent="0.25">
      <c r="B34" s="232" t="s">
        <v>29</v>
      </c>
      <c r="C34" s="233"/>
      <c r="D34" s="234" t="s">
        <v>78</v>
      </c>
      <c r="E34" s="233"/>
      <c r="F34" s="25"/>
      <c r="G34" s="268">
        <v>0</v>
      </c>
      <c r="H34" s="319">
        <f t="shared" ref="H34" si="10">$G$18</f>
        <v>2700</v>
      </c>
      <c r="I34" s="237">
        <f t="shared" si="6"/>
        <v>0</v>
      </c>
      <c r="J34" s="25"/>
      <c r="K34" s="235">
        <v>0</v>
      </c>
      <c r="L34" s="319">
        <f t="shared" ref="L34" si="11">$G$18</f>
        <v>2700</v>
      </c>
      <c r="M34" s="237">
        <f t="shared" si="7"/>
        <v>0</v>
      </c>
      <c r="N34" s="25"/>
      <c r="O34" s="238">
        <f t="shared" si="2"/>
        <v>0</v>
      </c>
      <c r="P34" s="239" t="str">
        <f t="shared" si="3"/>
        <v/>
      </c>
    </row>
    <row r="35" spans="2:19" x14ac:dyDescent="0.25">
      <c r="B35" s="158" t="s">
        <v>33</v>
      </c>
      <c r="C35" s="365"/>
      <c r="D35" s="366"/>
      <c r="E35" s="365"/>
      <c r="F35" s="367"/>
      <c r="G35" s="368"/>
      <c r="H35" s="369"/>
      <c r="I35" s="370">
        <f>SUM(I24:I34)</f>
        <v>119504.64</v>
      </c>
      <c r="J35" s="367"/>
      <c r="K35" s="368"/>
      <c r="L35" s="369"/>
      <c r="M35" s="370">
        <f>SUM(M24:M34)</f>
        <v>125638.10000000002</v>
      </c>
      <c r="N35" s="367"/>
      <c r="O35" s="371">
        <f t="shared" si="2"/>
        <v>6133.460000000021</v>
      </c>
      <c r="P35" s="372">
        <f t="shared" si="3"/>
        <v>5.1324032271885187E-2</v>
      </c>
    </row>
    <row r="36" spans="2:19" x14ac:dyDescent="0.25">
      <c r="B36" s="57" t="s">
        <v>34</v>
      </c>
      <c r="C36" s="233"/>
      <c r="D36" s="234" t="s">
        <v>31</v>
      </c>
      <c r="E36" s="233"/>
      <c r="F36" s="25"/>
      <c r="G36" s="431">
        <v>9.6699999999999994E-2</v>
      </c>
      <c r="H36" s="242">
        <f>$G$20*(1+G70)-$G$20</f>
        <v>28172.500000000116</v>
      </c>
      <c r="I36" s="237">
        <f>H36*G36</f>
        <v>2724.2807500000113</v>
      </c>
      <c r="J36" s="25"/>
      <c r="K36" s="431">
        <v>9.6699999999999994E-2</v>
      </c>
      <c r="L36" s="242">
        <f>$G$20*(1+K70)-$G$20</f>
        <v>28172.500000000116</v>
      </c>
      <c r="M36" s="237">
        <f>L36*K36</f>
        <v>2724.2807500000113</v>
      </c>
      <c r="N36" s="25"/>
      <c r="O36" s="238">
        <f t="shared" si="2"/>
        <v>0</v>
      </c>
      <c r="P36" s="239">
        <f t="shared" si="3"/>
        <v>0</v>
      </c>
    </row>
    <row r="37" spans="2:19" s="18" customFormat="1" x14ac:dyDescent="0.25">
      <c r="B37" s="62" t="s">
        <v>35</v>
      </c>
      <c r="C37" s="47"/>
      <c r="D37" s="48" t="s">
        <v>78</v>
      </c>
      <c r="E37" s="47"/>
      <c r="F37" s="19"/>
      <c r="G37" s="74">
        <v>0</v>
      </c>
      <c r="H37" s="61">
        <f>$G$19</f>
        <v>2700</v>
      </c>
      <c r="I37" s="237">
        <f t="shared" ref="I37:I42" si="12">H37*G37</f>
        <v>0</v>
      </c>
      <c r="J37" s="52"/>
      <c r="K37" s="397">
        <v>1.0732999999999999</v>
      </c>
      <c r="L37" s="75">
        <f>$G$19</f>
        <v>2700</v>
      </c>
      <c r="M37" s="237">
        <f t="shared" ref="M37:M42" si="13">L37*K37</f>
        <v>2897.91</v>
      </c>
      <c r="N37" s="52"/>
      <c r="O37" s="53">
        <f t="shared" si="2"/>
        <v>2897.91</v>
      </c>
      <c r="P37" s="54" t="str">
        <f t="shared" si="3"/>
        <v/>
      </c>
      <c r="Q37" s="52"/>
      <c r="R37" s="52"/>
      <c r="S37" s="55"/>
    </row>
    <row r="38" spans="2:19" s="18" customFormat="1" x14ac:dyDescent="0.25">
      <c r="B38" s="62" t="s">
        <v>36</v>
      </c>
      <c r="C38" s="47"/>
      <c r="D38" s="48" t="s">
        <v>78</v>
      </c>
      <c r="E38" s="47"/>
      <c r="F38" s="19"/>
      <c r="G38" s="74"/>
      <c r="H38" s="61">
        <f>$G$19</f>
        <v>2700</v>
      </c>
      <c r="I38" s="237">
        <f t="shared" si="12"/>
        <v>0</v>
      </c>
      <c r="J38" s="52"/>
      <c r="K38" s="397"/>
      <c r="L38" s="75">
        <f>$G$19</f>
        <v>2700</v>
      </c>
      <c r="M38" s="237">
        <f t="shared" si="13"/>
        <v>0</v>
      </c>
      <c r="N38" s="52"/>
      <c r="O38" s="53">
        <f t="shared" si="2"/>
        <v>0</v>
      </c>
      <c r="P38" s="54" t="str">
        <f t="shared" si="3"/>
        <v/>
      </c>
      <c r="Q38" s="52"/>
      <c r="R38" s="52"/>
      <c r="S38" s="55"/>
    </row>
    <row r="39" spans="2:19" s="18" customFormat="1" ht="30" x14ac:dyDescent="0.25">
      <c r="B39" s="62" t="s">
        <v>37</v>
      </c>
      <c r="C39" s="47"/>
      <c r="D39" s="48" t="s">
        <v>78</v>
      </c>
      <c r="E39" s="47"/>
      <c r="F39" s="19"/>
      <c r="G39" s="74">
        <v>0</v>
      </c>
      <c r="H39" s="61">
        <f>$G$19</f>
        <v>2700</v>
      </c>
      <c r="I39" s="237">
        <f t="shared" si="12"/>
        <v>0</v>
      </c>
      <c r="J39" s="52"/>
      <c r="K39" s="397">
        <v>-4.9799999999999997E-2</v>
      </c>
      <c r="L39" s="75">
        <f>$G$19</f>
        <v>2700</v>
      </c>
      <c r="M39" s="237">
        <f t="shared" si="13"/>
        <v>-134.45999999999998</v>
      </c>
      <c r="N39" s="52"/>
      <c r="O39" s="53">
        <f t="shared" si="2"/>
        <v>-134.45999999999998</v>
      </c>
      <c r="P39" s="54" t="str">
        <f t="shared" si="3"/>
        <v/>
      </c>
      <c r="Q39" s="52"/>
      <c r="R39" s="52"/>
      <c r="S39" s="55"/>
    </row>
    <row r="40" spans="2:19" s="18" customFormat="1" ht="30" x14ac:dyDescent="0.25">
      <c r="B40" s="62" t="s">
        <v>38</v>
      </c>
      <c r="C40" s="47"/>
      <c r="D40" s="48" t="s">
        <v>78</v>
      </c>
      <c r="E40" s="47"/>
      <c r="F40" s="19"/>
      <c r="G40" s="74"/>
      <c r="H40" s="61">
        <f>$G$19</f>
        <v>2700</v>
      </c>
      <c r="I40" s="237">
        <f t="shared" si="12"/>
        <v>0</v>
      </c>
      <c r="J40" s="52"/>
      <c r="K40" s="397"/>
      <c r="L40" s="75">
        <f>$G$19</f>
        <v>2700</v>
      </c>
      <c r="M40" s="237">
        <f t="shared" si="13"/>
        <v>0</v>
      </c>
      <c r="N40" s="52"/>
      <c r="O40" s="53">
        <f t="shared" si="2"/>
        <v>0</v>
      </c>
      <c r="P40" s="54" t="str">
        <f t="shared" si="3"/>
        <v/>
      </c>
      <c r="Q40" s="52"/>
      <c r="R40" s="52"/>
      <c r="S40" s="55"/>
    </row>
    <row r="41" spans="2:19" s="18" customFormat="1" ht="30" x14ac:dyDescent="0.25">
      <c r="B41" s="62" t="s">
        <v>39</v>
      </c>
      <c r="C41" s="47"/>
      <c r="D41" s="48" t="s">
        <v>31</v>
      </c>
      <c r="E41" s="47"/>
      <c r="F41" s="19"/>
      <c r="G41" s="74">
        <v>0</v>
      </c>
      <c r="H41" s="61">
        <f>$G$20</f>
        <v>955000</v>
      </c>
      <c r="I41" s="237">
        <f t="shared" si="12"/>
        <v>0</v>
      </c>
      <c r="J41" s="52"/>
      <c r="K41" s="74">
        <v>-2.5100000000000001E-3</v>
      </c>
      <c r="L41" s="75">
        <f>+$G$20</f>
        <v>955000</v>
      </c>
      <c r="M41" s="237">
        <f t="shared" si="13"/>
        <v>-2397.0500000000002</v>
      </c>
      <c r="N41" s="52"/>
      <c r="O41" s="53">
        <f t="shared" si="2"/>
        <v>-2397.0500000000002</v>
      </c>
      <c r="P41" s="54" t="str">
        <f t="shared" si="3"/>
        <v/>
      </c>
      <c r="Q41" s="52"/>
      <c r="R41" s="52"/>
      <c r="S41" s="55"/>
    </row>
    <row r="42" spans="2:19" s="18" customFormat="1" ht="30" x14ac:dyDescent="0.25">
      <c r="B42" s="62" t="s">
        <v>40</v>
      </c>
      <c r="C42" s="47"/>
      <c r="D42" s="48" t="s">
        <v>31</v>
      </c>
      <c r="E42" s="47"/>
      <c r="F42" s="19"/>
      <c r="G42" s="74"/>
      <c r="H42" s="61">
        <f>$G$20</f>
        <v>955000</v>
      </c>
      <c r="I42" s="237">
        <f t="shared" si="12"/>
        <v>0</v>
      </c>
      <c r="J42" s="52"/>
      <c r="K42" s="74"/>
      <c r="L42" s="75">
        <f>+$G$20</f>
        <v>955000</v>
      </c>
      <c r="M42" s="237">
        <f t="shared" si="13"/>
        <v>0</v>
      </c>
      <c r="N42" s="52"/>
      <c r="O42" s="53">
        <f t="shared" si="2"/>
        <v>0</v>
      </c>
      <c r="P42" s="54" t="str">
        <f t="shared" si="3"/>
        <v/>
      </c>
      <c r="Q42" s="52"/>
      <c r="R42" s="52"/>
      <c r="S42" s="55"/>
    </row>
    <row r="43" spans="2:19" x14ac:dyDescent="0.25">
      <c r="B43" s="374" t="s">
        <v>42</v>
      </c>
      <c r="C43" s="375"/>
      <c r="D43" s="376"/>
      <c r="E43" s="375"/>
      <c r="F43" s="367"/>
      <c r="G43" s="377"/>
      <c r="H43" s="378"/>
      <c r="I43" s="379">
        <f>SUM(I36:I42)+I35</f>
        <v>122228.92075</v>
      </c>
      <c r="J43" s="367"/>
      <c r="K43" s="377"/>
      <c r="L43" s="378"/>
      <c r="M43" s="379">
        <f>SUM(M36:M42)+M35</f>
        <v>128728.78075000003</v>
      </c>
      <c r="N43" s="367"/>
      <c r="O43" s="371">
        <f t="shared" si="2"/>
        <v>6499.8600000000297</v>
      </c>
      <c r="P43" s="372">
        <f t="shared" si="3"/>
        <v>5.3177758259802269E-2</v>
      </c>
    </row>
    <row r="44" spans="2:19" x14ac:dyDescent="0.25">
      <c r="B44" s="261" t="s">
        <v>43</v>
      </c>
      <c r="C44" s="25"/>
      <c r="D44" s="234" t="s">
        <v>82</v>
      </c>
      <c r="E44" s="25"/>
      <c r="F44" s="25"/>
      <c r="G44" s="90">
        <v>3.0501</v>
      </c>
      <c r="H44" s="319">
        <f>+$G$18</f>
        <v>2700</v>
      </c>
      <c r="I44" s="243">
        <f>H44*G44</f>
        <v>8235.27</v>
      </c>
      <c r="J44" s="25"/>
      <c r="K44" s="90">
        <v>3.39</v>
      </c>
      <c r="L44" s="319">
        <f>+$G$18</f>
        <v>2700</v>
      </c>
      <c r="M44" s="243">
        <f>L44*K44</f>
        <v>9153</v>
      </c>
      <c r="N44" s="25"/>
      <c r="O44" s="238">
        <f t="shared" si="2"/>
        <v>917.72999999999956</v>
      </c>
      <c r="P44" s="239">
        <f t="shared" si="3"/>
        <v>0.11143896921412406</v>
      </c>
    </row>
    <row r="45" spans="2:19" x14ac:dyDescent="0.25">
      <c r="B45" s="263" t="s">
        <v>44</v>
      </c>
      <c r="C45" s="25"/>
      <c r="D45" s="234" t="s">
        <v>82</v>
      </c>
      <c r="E45" s="25"/>
      <c r="F45" s="25"/>
      <c r="G45" s="90">
        <v>2.6711</v>
      </c>
      <c r="H45" s="319">
        <f>+$G$18</f>
        <v>2700</v>
      </c>
      <c r="I45" s="243">
        <f>H45*G45</f>
        <v>7211.97</v>
      </c>
      <c r="J45" s="25"/>
      <c r="K45" s="90">
        <v>2.8258999999999999</v>
      </c>
      <c r="L45" s="319">
        <f>+$G$18</f>
        <v>2700</v>
      </c>
      <c r="M45" s="243">
        <f>L45*K45</f>
        <v>7629.9299999999994</v>
      </c>
      <c r="N45" s="25"/>
      <c r="O45" s="238">
        <f t="shared" si="2"/>
        <v>417.95999999999913</v>
      </c>
      <c r="P45" s="239">
        <f t="shared" si="3"/>
        <v>5.7953652053461001E-2</v>
      </c>
    </row>
    <row r="46" spans="2:19" x14ac:dyDescent="0.25">
      <c r="B46" s="374" t="s">
        <v>45</v>
      </c>
      <c r="C46" s="365"/>
      <c r="D46" s="380"/>
      <c r="E46" s="365"/>
      <c r="F46" s="381"/>
      <c r="G46" s="382"/>
      <c r="H46" s="398"/>
      <c r="I46" s="379">
        <f>SUM(I43:I45)</f>
        <v>137676.16075000001</v>
      </c>
      <c r="J46" s="381"/>
      <c r="K46" s="382"/>
      <c r="L46" s="398"/>
      <c r="M46" s="379">
        <f>SUM(M43:M45)</f>
        <v>145511.71075000003</v>
      </c>
      <c r="N46" s="381"/>
      <c r="O46" s="371">
        <f t="shared" si="2"/>
        <v>7835.5500000000175</v>
      </c>
      <c r="P46" s="372">
        <f t="shared" si="3"/>
        <v>5.6912903129454941E-2</v>
      </c>
    </row>
    <row r="47" spans="2:19" x14ac:dyDescent="0.25">
      <c r="B47" s="232" t="s">
        <v>68</v>
      </c>
      <c r="C47" s="233"/>
      <c r="D47" s="234" t="s">
        <v>31</v>
      </c>
      <c r="E47" s="233"/>
      <c r="F47" s="25"/>
      <c r="G47" s="268">
        <v>3.0000000000000001E-3</v>
      </c>
      <c r="H47" s="399">
        <f>+$G$20*(1+G70)</f>
        <v>983172.50000000012</v>
      </c>
      <c r="I47" s="237">
        <f t="shared" ref="I47:I57" si="14">H47*G47</f>
        <v>2949.5175000000004</v>
      </c>
      <c r="J47" s="25"/>
      <c r="K47" s="268">
        <v>3.0000000000000001E-3</v>
      </c>
      <c r="L47" s="432">
        <f>+$G$20*(1+K70)</f>
        <v>983172.50000000012</v>
      </c>
      <c r="M47" s="237">
        <f t="shared" ref="M47:M57" si="15">L47*K47</f>
        <v>2949.5175000000004</v>
      </c>
      <c r="N47" s="25"/>
      <c r="O47" s="238">
        <f t="shared" si="2"/>
        <v>0</v>
      </c>
      <c r="P47" s="239">
        <f t="shared" si="3"/>
        <v>0</v>
      </c>
    </row>
    <row r="48" spans="2:19" x14ac:dyDescent="0.25">
      <c r="B48" s="232" t="s">
        <v>69</v>
      </c>
      <c r="C48" s="233"/>
      <c r="D48" s="234" t="s">
        <v>31</v>
      </c>
      <c r="E48" s="233"/>
      <c r="F48" s="25"/>
      <c r="G48" s="268">
        <v>5.0000000000000001E-4</v>
      </c>
      <c r="H48" s="399">
        <f>+H47</f>
        <v>983172.50000000012</v>
      </c>
      <c r="I48" s="237">
        <f t="shared" si="14"/>
        <v>491.58625000000006</v>
      </c>
      <c r="J48" s="25"/>
      <c r="K48" s="268">
        <v>5.0000000000000001E-4</v>
      </c>
      <c r="L48" s="432">
        <f>+L47</f>
        <v>983172.50000000012</v>
      </c>
      <c r="M48" s="237">
        <f t="shared" si="15"/>
        <v>491.58625000000006</v>
      </c>
      <c r="N48" s="25"/>
      <c r="O48" s="238">
        <f t="shared" si="2"/>
        <v>0</v>
      </c>
      <c r="P48" s="239">
        <f t="shared" si="3"/>
        <v>0</v>
      </c>
    </row>
    <row r="49" spans="1:19" x14ac:dyDescent="0.25">
      <c r="B49" s="232" t="s">
        <v>48</v>
      </c>
      <c r="C49" s="233"/>
      <c r="D49" s="234" t="s">
        <v>31</v>
      </c>
      <c r="E49" s="233"/>
      <c r="F49" s="25"/>
      <c r="G49" s="268">
        <v>4.0000000000000002E-4</v>
      </c>
      <c r="H49" s="399">
        <f>+H47</f>
        <v>983172.50000000012</v>
      </c>
      <c r="I49" s="237">
        <f t="shared" si="14"/>
        <v>393.26900000000006</v>
      </c>
      <c r="J49" s="25"/>
      <c r="K49" s="268">
        <v>4.0000000000000002E-4</v>
      </c>
      <c r="L49" s="432">
        <f>+L47</f>
        <v>983172.50000000012</v>
      </c>
      <c r="M49" s="237">
        <f t="shared" si="15"/>
        <v>393.26900000000006</v>
      </c>
      <c r="N49" s="25"/>
      <c r="O49" s="238">
        <f t="shared" si="2"/>
        <v>0</v>
      </c>
      <c r="P49" s="239">
        <f t="shared" si="3"/>
        <v>0</v>
      </c>
    </row>
    <row r="50" spans="1:19" x14ac:dyDescent="0.25">
      <c r="B50" s="232" t="s">
        <v>70</v>
      </c>
      <c r="C50" s="233"/>
      <c r="D50" s="234" t="s">
        <v>19</v>
      </c>
      <c r="E50" s="233"/>
      <c r="F50" s="25"/>
      <c r="G50" s="235">
        <v>0.25</v>
      </c>
      <c r="H50" s="240">
        <v>1</v>
      </c>
      <c r="I50" s="243">
        <f t="shared" si="14"/>
        <v>0.25</v>
      </c>
      <c r="J50" s="25"/>
      <c r="K50" s="235">
        <v>0.25</v>
      </c>
      <c r="L50" s="240">
        <v>1</v>
      </c>
      <c r="M50" s="243">
        <f t="shared" si="15"/>
        <v>0.25</v>
      </c>
      <c r="N50" s="25"/>
      <c r="O50" s="238">
        <f t="shared" si="2"/>
        <v>0</v>
      </c>
      <c r="P50" s="239">
        <f t="shared" si="3"/>
        <v>0</v>
      </c>
    </row>
    <row r="51" spans="1:19" s="18" customFormat="1" x14ac:dyDescent="0.25">
      <c r="B51" s="57" t="s">
        <v>50</v>
      </c>
      <c r="C51" s="47"/>
      <c r="D51" s="48" t="s">
        <v>31</v>
      </c>
      <c r="E51" s="47"/>
      <c r="F51" s="19"/>
      <c r="G51" s="90">
        <v>7.3999999999999996E-2</v>
      </c>
      <c r="H51" s="75">
        <f>$D$72*$G$20</f>
        <v>611200</v>
      </c>
      <c r="I51" s="59">
        <f t="shared" si="14"/>
        <v>45228.799999999996</v>
      </c>
      <c r="J51" s="52"/>
      <c r="K51" s="90">
        <v>7.3999999999999996E-2</v>
      </c>
      <c r="L51" s="75">
        <f>$D$72*$G$20</f>
        <v>611200</v>
      </c>
      <c r="M51" s="59">
        <f t="shared" si="15"/>
        <v>45228.799999999996</v>
      </c>
      <c r="N51" s="52"/>
      <c r="O51" s="53">
        <f t="shared" si="2"/>
        <v>0</v>
      </c>
      <c r="P51" s="54">
        <f t="shared" si="3"/>
        <v>0</v>
      </c>
      <c r="Q51" s="52"/>
      <c r="R51" s="52"/>
      <c r="S51" s="55"/>
    </row>
    <row r="52" spans="1:19" s="18" customFormat="1" x14ac:dyDescent="0.25">
      <c r="B52" s="57" t="s">
        <v>51</v>
      </c>
      <c r="C52" s="47"/>
      <c r="D52" s="48" t="s">
        <v>31</v>
      </c>
      <c r="E52" s="47"/>
      <c r="F52" s="19"/>
      <c r="G52" s="90">
        <v>0.10199999999999999</v>
      </c>
      <c r="H52" s="75">
        <f>$D$73*$G$20</f>
        <v>171900</v>
      </c>
      <c r="I52" s="59">
        <f t="shared" si="14"/>
        <v>17533.8</v>
      </c>
      <c r="J52" s="52"/>
      <c r="K52" s="90">
        <v>0.10199999999999999</v>
      </c>
      <c r="L52" s="75">
        <f>$D$73*$G$20</f>
        <v>171900</v>
      </c>
      <c r="M52" s="59">
        <f t="shared" si="15"/>
        <v>17533.8</v>
      </c>
      <c r="N52" s="52"/>
      <c r="O52" s="53">
        <f t="shared" si="2"/>
        <v>0</v>
      </c>
      <c r="P52" s="54">
        <f t="shared" si="3"/>
        <v>0</v>
      </c>
      <c r="Q52" s="52"/>
      <c r="R52" s="52"/>
      <c r="S52" s="55"/>
    </row>
    <row r="53" spans="1:19" s="18" customFormat="1" x14ac:dyDescent="0.25">
      <c r="B53" s="47" t="s">
        <v>52</v>
      </c>
      <c r="C53" s="47"/>
      <c r="D53" s="48" t="s">
        <v>31</v>
      </c>
      <c r="E53" s="47"/>
      <c r="F53" s="19"/>
      <c r="G53" s="90">
        <v>0.151</v>
      </c>
      <c r="H53" s="75">
        <f>$D$74*$G$20</f>
        <v>171900</v>
      </c>
      <c r="I53" s="59">
        <f t="shared" si="14"/>
        <v>25956.899999999998</v>
      </c>
      <c r="J53" s="52"/>
      <c r="K53" s="90">
        <v>0.151</v>
      </c>
      <c r="L53" s="75">
        <f>$D$74*$G$20</f>
        <v>171900</v>
      </c>
      <c r="M53" s="59">
        <f t="shared" si="15"/>
        <v>25956.899999999998</v>
      </c>
      <c r="N53" s="52"/>
      <c r="O53" s="53">
        <f t="shared" si="2"/>
        <v>0</v>
      </c>
      <c r="P53" s="54">
        <f t="shared" si="3"/>
        <v>0</v>
      </c>
      <c r="Q53" s="52"/>
      <c r="R53" s="52"/>
      <c r="S53" s="55"/>
    </row>
    <row r="54" spans="1:19" s="18" customFormat="1" x14ac:dyDescent="0.25">
      <c r="B54" s="47" t="s">
        <v>53</v>
      </c>
      <c r="C54" s="47"/>
      <c r="D54" s="48" t="s">
        <v>31</v>
      </c>
      <c r="E54" s="47"/>
      <c r="F54" s="19"/>
      <c r="G54" s="90">
        <v>8.6999999999999994E-2</v>
      </c>
      <c r="H54" s="75">
        <f>IF(AND($N$1=1, $G$20&gt;=750), 750, IF(AND($N$1=1, AND($G$20&lt;750, $G$20&gt;=0)), $G$20, IF(AND($N$1=2, $G$20&gt;=750), 750, IF(AND($N$1=2, AND($G$20&lt;750, $G$20&gt;=0)), $G$20))))</f>
        <v>750</v>
      </c>
      <c r="I54" s="59">
        <f t="shared" si="14"/>
        <v>65.25</v>
      </c>
      <c r="J54" s="52"/>
      <c r="K54" s="90">
        <v>8.6999999999999994E-2</v>
      </c>
      <c r="L54" s="75">
        <f>IF(AND($N$1=1, $G$20&gt;=750), 750, IF(AND($N$1=1, AND($G$20&lt;750, $G$20&gt;=0)), $G$20, IF(AND($N$1=2, $G$20&gt;=750), 750, IF(AND($N$1=2, AND($G$20&lt;750, $G$20&gt;=0)), $G$20))))</f>
        <v>750</v>
      </c>
      <c r="M54" s="59">
        <f t="shared" si="15"/>
        <v>65.25</v>
      </c>
      <c r="N54" s="52"/>
      <c r="O54" s="53">
        <f t="shared" si="2"/>
        <v>0</v>
      </c>
      <c r="P54" s="54">
        <f t="shared" si="3"/>
        <v>0</v>
      </c>
      <c r="Q54" s="52"/>
      <c r="R54" s="52"/>
      <c r="S54" s="55"/>
    </row>
    <row r="55" spans="1:19" s="18" customFormat="1" x14ac:dyDescent="0.25">
      <c r="B55" s="47" t="s">
        <v>54</v>
      </c>
      <c r="C55" s="47"/>
      <c r="D55" s="48" t="s">
        <v>31</v>
      </c>
      <c r="E55" s="47"/>
      <c r="F55" s="19"/>
      <c r="G55" s="90">
        <v>0.10299999999999999</v>
      </c>
      <c r="H55" s="75">
        <f>IF(AND($N$1=1, $G$20&gt;=750), $G$20-750, IF(AND($N$1=1, AND($G$20&lt;750, $G$20&gt;=0)), 0, IF(AND($N$1=2, $G$20&gt;=750), $G$20-750, IF(AND($N$1=2, AND($G$20&lt;750, $G$20&gt;=0)), 0))))</f>
        <v>954250</v>
      </c>
      <c r="I55" s="59">
        <f t="shared" si="14"/>
        <v>98287.75</v>
      </c>
      <c r="J55" s="52"/>
      <c r="K55" s="90">
        <v>0.10299999999999999</v>
      </c>
      <c r="L55" s="75">
        <f>IF(AND($N$1=1, $G$20&gt;=750), $G$20-750, IF(AND($N$1=1, AND($G$20&lt;750, $G$20&gt;=0)), 0, IF(AND($N$1=2, $G$20&gt;=750), $G$20-750, IF(AND($N$1=2, AND($G$20&lt;750, $G$20&gt;=0)), 0))))</f>
        <v>954250</v>
      </c>
      <c r="M55" s="59">
        <f t="shared" si="15"/>
        <v>98287.75</v>
      </c>
      <c r="N55" s="52"/>
      <c r="O55" s="53">
        <f t="shared" si="2"/>
        <v>0</v>
      </c>
      <c r="P55" s="54">
        <f t="shared" si="3"/>
        <v>0</v>
      </c>
      <c r="Q55" s="52"/>
      <c r="R55" s="52"/>
      <c r="S55" s="55"/>
    </row>
    <row r="56" spans="1:19" s="18" customFormat="1" x14ac:dyDescent="0.25">
      <c r="B56" s="47" t="s">
        <v>55</v>
      </c>
      <c r="C56" s="47"/>
      <c r="D56" s="48" t="s">
        <v>31</v>
      </c>
      <c r="E56" s="47"/>
      <c r="F56" s="19"/>
      <c r="G56" s="90">
        <v>9.6699999999999994E-2</v>
      </c>
      <c r="H56" s="75">
        <v>0</v>
      </c>
      <c r="I56" s="59">
        <f t="shared" si="14"/>
        <v>0</v>
      </c>
      <c r="J56" s="52"/>
      <c r="K56" s="90">
        <v>9.6699999999999994E-2</v>
      </c>
      <c r="L56" s="75">
        <v>0</v>
      </c>
      <c r="M56" s="59">
        <f t="shared" si="15"/>
        <v>0</v>
      </c>
      <c r="N56" s="52"/>
      <c r="O56" s="53">
        <f t="shared" si="2"/>
        <v>0</v>
      </c>
      <c r="P56" s="54" t="str">
        <f t="shared" si="3"/>
        <v/>
      </c>
      <c r="Q56" s="52"/>
      <c r="R56" s="52"/>
      <c r="S56" s="55"/>
    </row>
    <row r="57" spans="1:19" s="18" customFormat="1" ht="15.75" thickBot="1" x14ac:dyDescent="0.3">
      <c r="B57" s="47" t="s">
        <v>56</v>
      </c>
      <c r="C57" s="47"/>
      <c r="D57" s="48" t="s">
        <v>31</v>
      </c>
      <c r="E57" s="47"/>
      <c r="F57" s="19"/>
      <c r="G57" s="90">
        <v>9.6699999999999994E-2</v>
      </c>
      <c r="H57" s="75">
        <f>+$G$20</f>
        <v>955000</v>
      </c>
      <c r="I57" s="59">
        <f t="shared" si="14"/>
        <v>92348.5</v>
      </c>
      <c r="J57" s="52"/>
      <c r="K57" s="90">
        <v>9.6699999999999994E-2</v>
      </c>
      <c r="L57" s="75">
        <f>+$G$20</f>
        <v>955000</v>
      </c>
      <c r="M57" s="59">
        <f t="shared" si="15"/>
        <v>92348.5</v>
      </c>
      <c r="N57" s="52"/>
      <c r="O57" s="53">
        <f t="shared" si="2"/>
        <v>0</v>
      </c>
      <c r="P57" s="54">
        <f t="shared" si="3"/>
        <v>0</v>
      </c>
      <c r="Q57" s="52"/>
      <c r="R57" s="52"/>
      <c r="S57" s="55"/>
    </row>
    <row r="58" spans="1:19" ht="15.75" thickBot="1" x14ac:dyDescent="0.3">
      <c r="B58" s="270"/>
      <c r="C58" s="271"/>
      <c r="D58" s="272"/>
      <c r="E58" s="271"/>
      <c r="F58" s="273"/>
      <c r="G58" s="274"/>
      <c r="H58" s="275"/>
      <c r="I58" s="276"/>
      <c r="J58" s="273"/>
      <c r="K58" s="274"/>
      <c r="L58" s="275"/>
      <c r="M58" s="276"/>
      <c r="N58" s="273"/>
      <c r="O58" s="277"/>
      <c r="P58" s="278"/>
    </row>
    <row r="59" spans="1:19" x14ac:dyDescent="0.25">
      <c r="B59" s="279" t="s">
        <v>83</v>
      </c>
      <c r="C59" s="233"/>
      <c r="D59" s="280"/>
      <c r="E59" s="233"/>
      <c r="F59" s="281"/>
      <c r="G59" s="282"/>
      <c r="H59" s="282"/>
      <c r="I59" s="283">
        <f>SUM(I46:I50,I57)</f>
        <v>233859.28349999999</v>
      </c>
      <c r="J59" s="284"/>
      <c r="K59" s="282"/>
      <c r="L59" s="282"/>
      <c r="M59" s="283">
        <f>SUM(M46:M50,M57)</f>
        <v>241694.83350000001</v>
      </c>
      <c r="N59" s="284"/>
      <c r="O59" s="285">
        <f>M59-I59</f>
        <v>7835.5500000000175</v>
      </c>
      <c r="P59" s="286">
        <f>IF(OR(I59=0,M59=0),"",(O59/I59))</f>
        <v>3.3505404971447363E-2</v>
      </c>
    </row>
    <row r="60" spans="1:19" x14ac:dyDescent="0.25">
      <c r="B60" s="279" t="s">
        <v>58</v>
      </c>
      <c r="C60" s="233"/>
      <c r="D60" s="280"/>
      <c r="E60" s="233"/>
      <c r="F60" s="281"/>
      <c r="G60" s="287">
        <v>-0.11700000000000001</v>
      </c>
      <c r="H60" s="288"/>
      <c r="I60" s="238"/>
      <c r="J60" s="284"/>
      <c r="K60" s="287">
        <v>-0.11700000000000001</v>
      </c>
      <c r="L60" s="288"/>
      <c r="M60" s="238"/>
      <c r="N60" s="284"/>
      <c r="O60" s="238">
        <f>M60-I60</f>
        <v>0</v>
      </c>
      <c r="P60" s="239" t="str">
        <f>IF(OR(I60=0,M60=0),"",(O60/I60))</f>
        <v/>
      </c>
    </row>
    <row r="61" spans="1:19" x14ac:dyDescent="0.25">
      <c r="B61" s="233" t="s">
        <v>59</v>
      </c>
      <c r="C61" s="233"/>
      <c r="D61" s="280"/>
      <c r="E61" s="233"/>
      <c r="F61" s="236"/>
      <c r="G61" s="290">
        <v>0.13</v>
      </c>
      <c r="H61" s="236"/>
      <c r="I61" s="238">
        <f>I59*G61</f>
        <v>30401.706855</v>
      </c>
      <c r="J61" s="25"/>
      <c r="K61" s="290">
        <v>0.13</v>
      </c>
      <c r="L61" s="236"/>
      <c r="M61" s="238">
        <f>M59*K61</f>
        <v>31420.328355000001</v>
      </c>
      <c r="N61" s="25"/>
      <c r="O61" s="238">
        <f>M61-I61</f>
        <v>1018.6215000000011</v>
      </c>
      <c r="P61" s="239">
        <f>IF(OR(I61=0,M61=0),"",(O61/I61))</f>
        <v>3.3505404971447321E-2</v>
      </c>
    </row>
    <row r="62" spans="1:19" ht="15.75" thickBot="1" x14ac:dyDescent="0.3">
      <c r="B62" s="473" t="s">
        <v>84</v>
      </c>
      <c r="C62" s="473"/>
      <c r="D62" s="473"/>
      <c r="E62" s="291"/>
      <c r="F62" s="292"/>
      <c r="G62" s="292"/>
      <c r="H62" s="292"/>
      <c r="I62" s="351">
        <f>SUM(I59:I61)</f>
        <v>264260.99035500002</v>
      </c>
      <c r="J62" s="294"/>
      <c r="K62" s="292"/>
      <c r="L62" s="292"/>
      <c r="M62" s="351">
        <f>SUM(M59:M61)</f>
        <v>273115.16185500001</v>
      </c>
      <c r="N62" s="294"/>
      <c r="O62" s="293">
        <f>M62-I62</f>
        <v>8854.1714999999967</v>
      </c>
      <c r="P62" s="330">
        <f>IF(OR(I62=0,M62=0),"",(O62/I62))</f>
        <v>3.3505404971447272E-2</v>
      </c>
    </row>
    <row r="63" spans="1:19" ht="15.75" thickBot="1" x14ac:dyDescent="0.3">
      <c r="A63" s="297"/>
      <c r="B63" s="331"/>
      <c r="C63" s="332"/>
      <c r="D63" s="333"/>
      <c r="E63" s="332"/>
      <c r="F63" s="334"/>
      <c r="G63" s="274"/>
      <c r="H63" s="335"/>
      <c r="I63" s="336"/>
      <c r="J63" s="334"/>
      <c r="K63" s="274"/>
      <c r="L63" s="335"/>
      <c r="M63" s="336"/>
      <c r="N63" s="334"/>
      <c r="O63" s="337"/>
      <c r="P63" s="278"/>
    </row>
    <row r="64" spans="1:19" x14ac:dyDescent="0.25">
      <c r="A64" s="297"/>
      <c r="B64" s="339" t="s">
        <v>71</v>
      </c>
      <c r="C64" s="339"/>
      <c r="D64" s="340"/>
      <c r="E64" s="339"/>
      <c r="F64" s="345"/>
      <c r="G64" s="347"/>
      <c r="H64" s="347"/>
      <c r="I64" s="385">
        <f>SUM(I46:I50,I54:I55)</f>
        <v>239863.78349999999</v>
      </c>
      <c r="J64" s="349"/>
      <c r="K64" s="347"/>
      <c r="L64" s="347"/>
      <c r="M64" s="385">
        <f>SUM(M46:M50,M54:M55)</f>
        <v>247699.33350000001</v>
      </c>
      <c r="N64" s="349"/>
      <c r="O64" s="238">
        <f>M64-I64</f>
        <v>7835.5500000000175</v>
      </c>
      <c r="P64" s="239">
        <f>IF(OR(I64=0,M64=0),"",(O64/I64))</f>
        <v>3.2666665578549157E-2</v>
      </c>
    </row>
    <row r="65" spans="1:22" x14ac:dyDescent="0.25">
      <c r="B65" s="233" t="s">
        <v>58</v>
      </c>
      <c r="C65" s="233"/>
      <c r="D65" s="280"/>
      <c r="E65" s="233"/>
      <c r="F65" s="236"/>
      <c r="G65" s="287">
        <v>-0.11700000000000001</v>
      </c>
      <c r="H65" s="288"/>
      <c r="I65" s="238"/>
      <c r="J65" s="25"/>
      <c r="K65" s="287">
        <v>-0.11700000000000001</v>
      </c>
      <c r="L65" s="288"/>
      <c r="M65" s="238"/>
      <c r="N65" s="25"/>
      <c r="O65" s="238">
        <f>M65-I65</f>
        <v>0</v>
      </c>
      <c r="P65" s="239" t="str">
        <f>IF(OR(I65=0,M65=0),"",(O65/I65))</f>
        <v/>
      </c>
    </row>
    <row r="66" spans="1:22" x14ac:dyDescent="0.25">
      <c r="A66" s="297"/>
      <c r="B66" s="403" t="s">
        <v>59</v>
      </c>
      <c r="C66" s="339"/>
      <c r="D66" s="340"/>
      <c r="E66" s="339"/>
      <c r="F66" s="345"/>
      <c r="G66" s="346">
        <v>0.13</v>
      </c>
      <c r="H66" s="347"/>
      <c r="I66" s="348">
        <f>I64*G66</f>
        <v>31182.291854999999</v>
      </c>
      <c r="J66" s="349"/>
      <c r="K66" s="346">
        <v>0.13</v>
      </c>
      <c r="L66" s="347"/>
      <c r="M66" s="348">
        <f>M64*K66</f>
        <v>32200.913355000001</v>
      </c>
      <c r="N66" s="349"/>
      <c r="O66" s="238">
        <f>M66-I66</f>
        <v>1018.6215000000011</v>
      </c>
      <c r="P66" s="239">
        <f>IF(OR(I66=0,M66=0),"",(O66/I66))</f>
        <v>3.2666665578549123E-2</v>
      </c>
    </row>
    <row r="67" spans="1:22" ht="15.75" thickBot="1" x14ac:dyDescent="0.3">
      <c r="A67" s="297"/>
      <c r="B67" s="474" t="s">
        <v>85</v>
      </c>
      <c r="C67" s="474"/>
      <c r="D67" s="474"/>
      <c r="E67" s="233"/>
      <c r="F67" s="386"/>
      <c r="G67" s="386"/>
      <c r="H67" s="386"/>
      <c r="I67" s="387">
        <f>SUM(I64:I66)</f>
        <v>271046.07535499998</v>
      </c>
      <c r="J67" s="388"/>
      <c r="K67" s="386"/>
      <c r="L67" s="386"/>
      <c r="M67" s="387">
        <f>SUM(M64:M66)</f>
        <v>279900.24685500003</v>
      </c>
      <c r="N67" s="388"/>
      <c r="O67" s="422">
        <f>M67-I67</f>
        <v>8854.1715000000549</v>
      </c>
      <c r="P67" s="239">
        <f>IF(OR(I67=0,M67=0),"",(O67/I67))</f>
        <v>3.2666665578549289E-2</v>
      </c>
    </row>
    <row r="68" spans="1:22" ht="15.75" thickBot="1" x14ac:dyDescent="0.3">
      <c r="A68" s="297"/>
      <c r="B68" s="298"/>
      <c r="C68" s="299"/>
      <c r="D68" s="300"/>
      <c r="E68" s="299"/>
      <c r="F68" s="404"/>
      <c r="G68" s="405"/>
      <c r="H68" s="406"/>
      <c r="I68" s="407"/>
      <c r="J68" s="301"/>
      <c r="K68" s="405"/>
      <c r="L68" s="406"/>
      <c r="M68" s="407"/>
      <c r="N68" s="301"/>
      <c r="O68" s="305"/>
      <c r="P68" s="408"/>
    </row>
    <row r="69" spans="1:22" x14ac:dyDescent="0.25">
      <c r="I69" s="225"/>
      <c r="M69" s="225"/>
      <c r="P69" s="415"/>
    </row>
    <row r="70" spans="1:22" x14ac:dyDescent="0.25">
      <c r="B70" s="223" t="s">
        <v>62</v>
      </c>
      <c r="G70" s="307">
        <v>2.9499999999999998E-2</v>
      </c>
      <c r="K70" s="307">
        <v>2.9499999999999998E-2</v>
      </c>
      <c r="P70" s="415"/>
    </row>
    <row r="71" spans="1:22" s="18" customFormat="1" x14ac:dyDescent="0.25">
      <c r="D71" s="23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s="18" customFormat="1" x14ac:dyDescent="0.25">
      <c r="D72" s="310">
        <v>0.64</v>
      </c>
      <c r="E72" s="189" t="s">
        <v>50</v>
      </c>
      <c r="F72" s="190"/>
      <c r="G72" s="191"/>
      <c r="H72" s="32"/>
      <c r="I72" s="32"/>
      <c r="J72" s="32"/>
      <c r="K72" s="19"/>
      <c r="L72" s="19"/>
      <c r="M72" s="19"/>
      <c r="N72" s="19"/>
      <c r="P72" s="56"/>
      <c r="Q72" s="56"/>
      <c r="R72" s="56"/>
      <c r="S72" s="56"/>
      <c r="T72" s="56"/>
      <c r="U72" s="56"/>
      <c r="V72" s="56"/>
    </row>
    <row r="73" spans="1:22" s="18" customFormat="1" x14ac:dyDescent="0.25">
      <c r="D73" s="311">
        <v>0.18</v>
      </c>
      <c r="E73" s="193" t="s">
        <v>51</v>
      </c>
      <c r="F73" s="194"/>
      <c r="G73" s="195"/>
      <c r="H73" s="32"/>
      <c r="I73" s="32"/>
      <c r="J73" s="32"/>
      <c r="K73" s="19"/>
      <c r="L73" s="19"/>
      <c r="M73" s="19"/>
      <c r="N73" s="19"/>
      <c r="P73" s="56"/>
      <c r="Q73" s="56"/>
      <c r="R73" s="56"/>
      <c r="S73" s="56"/>
      <c r="T73" s="56"/>
      <c r="U73" s="56"/>
      <c r="V73" s="56"/>
    </row>
    <row r="74" spans="1:22" s="18" customFormat="1" x14ac:dyDescent="0.25">
      <c r="D74" s="312">
        <v>0.18</v>
      </c>
      <c r="E74" s="197" t="s">
        <v>52</v>
      </c>
      <c r="F74" s="198"/>
      <c r="G74" s="199"/>
      <c r="H74" s="32"/>
      <c r="I74" s="32"/>
      <c r="J74" s="32"/>
      <c r="K74" s="19"/>
      <c r="L74" s="19"/>
      <c r="M74" s="19"/>
      <c r="N74" s="19"/>
      <c r="P74" s="56"/>
      <c r="Q74" s="56"/>
      <c r="R74" s="56"/>
      <c r="S74" s="56"/>
      <c r="T74" s="56"/>
      <c r="U74" s="56"/>
      <c r="V74" s="56"/>
    </row>
    <row r="75" spans="1:22" x14ac:dyDescent="0.25">
      <c r="G75" s="18"/>
      <c r="H75" s="18"/>
      <c r="I75" s="18"/>
      <c r="J75" s="56"/>
      <c r="K75" s="56"/>
      <c r="L75" s="56"/>
      <c r="M75" s="56"/>
    </row>
    <row r="76" spans="1:22" x14ac:dyDescent="0.25">
      <c r="G76" s="18"/>
      <c r="H76" s="18"/>
      <c r="I76" s="18"/>
      <c r="J76" s="56"/>
      <c r="K76" s="56"/>
      <c r="L76" s="56"/>
      <c r="M76" s="56"/>
    </row>
    <row r="77" spans="1:22" x14ac:dyDescent="0.25">
      <c r="G77" s="18"/>
      <c r="H77" s="18"/>
      <c r="I77" s="18"/>
      <c r="J77" s="56"/>
      <c r="K77" s="56"/>
      <c r="L77" s="56"/>
      <c r="M77" s="56"/>
    </row>
    <row r="78" spans="1:22" x14ac:dyDescent="0.25">
      <c r="G78" s="18"/>
      <c r="H78" s="18"/>
      <c r="I78" s="18"/>
      <c r="J78" s="56"/>
      <c r="K78" s="56"/>
      <c r="L78" s="56"/>
      <c r="M78" s="56"/>
    </row>
    <row r="79" spans="1:22" x14ac:dyDescent="0.25">
      <c r="G79" s="18"/>
      <c r="H79" s="18"/>
      <c r="I79" s="18"/>
      <c r="J79" s="56"/>
      <c r="K79" s="56"/>
      <c r="L79" s="56"/>
      <c r="M79" s="56"/>
    </row>
    <row r="80" spans="1:22" x14ac:dyDescent="0.25">
      <c r="G80" s="18"/>
      <c r="H80" s="18"/>
      <c r="I80" s="18"/>
      <c r="J80" s="56"/>
      <c r="K80" s="56"/>
      <c r="L80" s="56"/>
      <c r="M80" s="56"/>
    </row>
    <row r="81" spans="2:13" x14ac:dyDescent="0.25">
      <c r="G81" s="18"/>
      <c r="H81" s="18"/>
      <c r="I81" s="18"/>
      <c r="J81" s="56"/>
      <c r="K81" s="56"/>
      <c r="L81" s="56"/>
      <c r="M81" s="56"/>
    </row>
    <row r="82" spans="2:13" x14ac:dyDescent="0.25">
      <c r="G82" s="18"/>
      <c r="H82" s="18"/>
      <c r="I82" s="18"/>
      <c r="J82" s="56"/>
      <c r="K82" s="56"/>
      <c r="L82" s="56"/>
      <c r="M82" s="56"/>
    </row>
    <row r="83" spans="2:13" x14ac:dyDescent="0.25">
      <c r="G83" s="18"/>
      <c r="H83" s="18"/>
      <c r="I83" s="18"/>
      <c r="J83" s="56"/>
      <c r="K83" s="56"/>
      <c r="L83" s="56"/>
      <c r="M83" s="56"/>
    </row>
    <row r="84" spans="2:13" x14ac:dyDescent="0.25">
      <c r="G84" s="18"/>
      <c r="H84" s="18"/>
      <c r="I84" s="18"/>
      <c r="J84" s="56"/>
      <c r="K84" s="56"/>
      <c r="L84" s="56"/>
      <c r="M84" s="56"/>
    </row>
    <row r="85" spans="2:13" x14ac:dyDescent="0.25">
      <c r="B85" s="358"/>
      <c r="G85" s="18"/>
      <c r="H85" s="18"/>
      <c r="I85" s="18"/>
      <c r="J85" s="56"/>
      <c r="K85" s="56"/>
      <c r="L85" s="56"/>
      <c r="M85" s="56"/>
    </row>
    <row r="86" spans="2:13" x14ac:dyDescent="0.25">
      <c r="B86" s="358"/>
      <c r="G86" s="18"/>
      <c r="H86" s="18"/>
      <c r="I86" s="18"/>
      <c r="J86" s="56"/>
      <c r="K86" s="56"/>
      <c r="L86" s="56"/>
      <c r="M86" s="56"/>
    </row>
    <row r="87" spans="2:13" x14ac:dyDescent="0.25">
      <c r="B87" s="358"/>
      <c r="G87" s="18"/>
      <c r="H87" s="18"/>
      <c r="I87" s="18"/>
      <c r="J87" s="56"/>
      <c r="K87" s="56"/>
      <c r="L87" s="56"/>
      <c r="M87" s="56"/>
    </row>
    <row r="88" spans="2:13" x14ac:dyDescent="0.25">
      <c r="B88" s="358"/>
      <c r="G88" s="18"/>
      <c r="H88" s="18"/>
      <c r="I88" s="18"/>
      <c r="J88" s="56"/>
      <c r="K88" s="56"/>
      <c r="L88" s="56"/>
      <c r="M88" s="56"/>
    </row>
    <row r="89" spans="2:13" x14ac:dyDescent="0.25">
      <c r="B89" s="358"/>
      <c r="G89" s="18"/>
      <c r="H89" s="18"/>
      <c r="I89" s="18"/>
      <c r="J89" s="56"/>
      <c r="K89" s="56"/>
      <c r="L89" s="56"/>
      <c r="M89" s="56"/>
    </row>
    <row r="90" spans="2:13" x14ac:dyDescent="0.25">
      <c r="B90" s="358"/>
      <c r="G90" s="18"/>
      <c r="H90" s="18"/>
      <c r="I90" s="18"/>
      <c r="J90" s="56"/>
      <c r="K90" s="56"/>
      <c r="L90" s="56"/>
      <c r="M90" s="56"/>
    </row>
    <row r="91" spans="2:13" x14ac:dyDescent="0.25">
      <c r="B91" s="358"/>
      <c r="G91" s="18"/>
      <c r="H91" s="18"/>
      <c r="I91" s="18"/>
      <c r="J91" s="56"/>
      <c r="K91" s="56"/>
      <c r="L91" s="56"/>
      <c r="M91" s="56"/>
    </row>
    <row r="92" spans="2:13" x14ac:dyDescent="0.25">
      <c r="B92" s="358"/>
      <c r="G92" s="18"/>
      <c r="H92" s="18"/>
      <c r="I92" s="18"/>
      <c r="J92" s="56"/>
      <c r="K92" s="56"/>
      <c r="L92" s="56"/>
      <c r="M92" s="56"/>
    </row>
    <row r="93" spans="2:13" x14ac:dyDescent="0.25">
      <c r="B93" s="358"/>
      <c r="G93" s="18"/>
      <c r="H93" s="18"/>
      <c r="I93" s="18"/>
      <c r="J93" s="56"/>
      <c r="K93" s="56"/>
      <c r="L93" s="56"/>
      <c r="M93" s="56"/>
    </row>
    <row r="94" spans="2:13" x14ac:dyDescent="0.25">
      <c r="B94" s="358"/>
      <c r="G94" s="18"/>
      <c r="H94" s="18"/>
      <c r="I94" s="18"/>
      <c r="J94" s="56"/>
      <c r="K94" s="56"/>
      <c r="L94" s="56"/>
      <c r="M94" s="56"/>
    </row>
    <row r="95" spans="2:13" x14ac:dyDescent="0.25">
      <c r="B95" s="358"/>
      <c r="G95" s="18"/>
      <c r="H95" s="18"/>
      <c r="I95" s="18"/>
      <c r="J95" s="56"/>
      <c r="K95" s="56"/>
      <c r="L95" s="56"/>
      <c r="M95" s="56"/>
    </row>
    <row r="96" spans="2:13" x14ac:dyDescent="0.25">
      <c r="B96" s="358"/>
      <c r="G96" s="18"/>
      <c r="H96" s="18"/>
      <c r="I96" s="18"/>
      <c r="J96" s="56"/>
      <c r="K96" s="56"/>
      <c r="L96" s="56"/>
      <c r="M96" s="56"/>
    </row>
    <row r="97" spans="2:13" x14ac:dyDescent="0.25">
      <c r="B97" s="358"/>
      <c r="G97" s="18"/>
      <c r="H97" s="18"/>
      <c r="I97" s="18"/>
      <c r="J97" s="56"/>
      <c r="K97" s="56"/>
      <c r="L97" s="56"/>
      <c r="M97" s="56"/>
    </row>
    <row r="98" spans="2:13" x14ac:dyDescent="0.25">
      <c r="B98" s="358"/>
      <c r="G98" s="18"/>
      <c r="H98" s="18"/>
      <c r="I98" s="18"/>
      <c r="J98" s="56"/>
      <c r="K98" s="56"/>
      <c r="L98" s="56"/>
      <c r="M98" s="56"/>
    </row>
    <row r="99" spans="2:13" x14ac:dyDescent="0.25">
      <c r="B99" s="358"/>
      <c r="G99" s="18"/>
      <c r="H99" s="18"/>
      <c r="I99" s="18"/>
      <c r="J99" s="56"/>
      <c r="K99" s="56"/>
      <c r="L99" s="56"/>
      <c r="M99" s="56"/>
    </row>
    <row r="100" spans="2:13" x14ac:dyDescent="0.25">
      <c r="B100" s="358"/>
      <c r="G100" s="18"/>
      <c r="H100" s="18"/>
      <c r="I100" s="18"/>
      <c r="J100" s="56"/>
      <c r="K100" s="56"/>
      <c r="L100" s="56"/>
      <c r="M100" s="56"/>
    </row>
    <row r="101" spans="2:13" x14ac:dyDescent="0.25">
      <c r="B101" s="358"/>
      <c r="G101" s="18"/>
      <c r="H101" s="18"/>
      <c r="I101" s="18"/>
      <c r="J101" s="56"/>
      <c r="K101" s="56"/>
      <c r="L101" s="56"/>
      <c r="M101" s="56"/>
    </row>
    <row r="102" spans="2:13" x14ac:dyDescent="0.25">
      <c r="B102" s="358"/>
      <c r="G102" s="18"/>
      <c r="H102" s="18"/>
      <c r="I102" s="18"/>
      <c r="J102" s="56"/>
      <c r="K102" s="56"/>
      <c r="L102" s="56"/>
      <c r="M102" s="56"/>
    </row>
    <row r="103" spans="2:13" x14ac:dyDescent="0.25">
      <c r="B103" s="358"/>
      <c r="G103" s="18"/>
      <c r="H103" s="18"/>
      <c r="I103" s="18"/>
      <c r="J103" s="56"/>
      <c r="K103" s="56"/>
      <c r="L103" s="56"/>
      <c r="M103" s="56"/>
    </row>
    <row r="104" spans="2:13" x14ac:dyDescent="0.25">
      <c r="G104" s="18"/>
      <c r="H104" s="18"/>
      <c r="I104" s="18"/>
      <c r="J104" s="56"/>
      <c r="K104" s="56"/>
      <c r="L104" s="56"/>
      <c r="M104" s="56"/>
    </row>
    <row r="105" spans="2:13" x14ac:dyDescent="0.25">
      <c r="G105" s="18"/>
      <c r="H105" s="18"/>
      <c r="I105" s="18"/>
      <c r="J105" s="56"/>
      <c r="K105" s="56"/>
      <c r="L105" s="56"/>
      <c r="M105" s="56"/>
    </row>
    <row r="106" spans="2:13" x14ac:dyDescent="0.25">
      <c r="G106" s="18"/>
      <c r="H106" s="18"/>
      <c r="I106" s="18"/>
      <c r="J106" s="56"/>
      <c r="K106" s="56"/>
      <c r="L106" s="56"/>
      <c r="M106" s="56"/>
    </row>
    <row r="107" spans="2:13" x14ac:dyDescent="0.25">
      <c r="G107" s="18"/>
      <c r="H107" s="18"/>
      <c r="I107" s="18"/>
      <c r="J107" s="56"/>
      <c r="K107" s="56"/>
      <c r="L107" s="56"/>
      <c r="M107" s="56"/>
    </row>
    <row r="108" spans="2:13" x14ac:dyDescent="0.25">
      <c r="G108" s="18"/>
      <c r="H108" s="18"/>
      <c r="I108" s="18"/>
      <c r="J108" s="56"/>
      <c r="K108" s="56"/>
      <c r="L108" s="56"/>
      <c r="M108" s="56"/>
    </row>
    <row r="109" spans="2:13" x14ac:dyDescent="0.25">
      <c r="G109" s="18"/>
      <c r="H109" s="18"/>
      <c r="I109" s="18"/>
      <c r="J109" s="56"/>
      <c r="K109" s="56"/>
      <c r="L109" s="56"/>
      <c r="M109" s="56"/>
    </row>
    <row r="110" spans="2:13" x14ac:dyDescent="0.25">
      <c r="G110" s="18"/>
      <c r="H110" s="18"/>
      <c r="I110" s="18"/>
      <c r="J110" s="56"/>
      <c r="K110" s="56"/>
      <c r="L110" s="56"/>
      <c r="M110" s="56"/>
    </row>
    <row r="111" spans="2:13" x14ac:dyDescent="0.25">
      <c r="G111" s="18"/>
      <c r="H111" s="18"/>
      <c r="I111" s="18"/>
      <c r="J111" s="56"/>
      <c r="K111" s="56"/>
      <c r="L111" s="56"/>
      <c r="M111" s="56"/>
    </row>
    <row r="112" spans="2:13" x14ac:dyDescent="0.25">
      <c r="G112" s="18"/>
      <c r="H112" s="18"/>
      <c r="I112" s="18"/>
      <c r="J112" s="56"/>
      <c r="K112" s="56"/>
      <c r="L112" s="56"/>
      <c r="M112" s="56"/>
    </row>
    <row r="113" spans="7:13" x14ac:dyDescent="0.25">
      <c r="G113" s="18"/>
      <c r="H113" s="18"/>
      <c r="I113" s="18"/>
      <c r="J113" s="56"/>
      <c r="K113" s="56"/>
      <c r="L113" s="56"/>
      <c r="M113" s="56"/>
    </row>
    <row r="114" spans="7:13" x14ac:dyDescent="0.25">
      <c r="G114" s="18"/>
      <c r="H114" s="18"/>
      <c r="I114" s="18"/>
      <c r="J114" s="56"/>
      <c r="K114" s="56"/>
      <c r="L114" s="56"/>
      <c r="M114" s="56"/>
    </row>
    <row r="115" spans="7:13" x14ac:dyDescent="0.25">
      <c r="G115" s="18"/>
      <c r="H115" s="18"/>
      <c r="I115" s="18"/>
      <c r="J115" s="56"/>
      <c r="K115" s="56"/>
      <c r="L115" s="56"/>
      <c r="M115" s="56"/>
    </row>
    <row r="116" spans="7:13" x14ac:dyDescent="0.25">
      <c r="G116" s="18"/>
      <c r="H116" s="18"/>
      <c r="I116" s="18"/>
      <c r="J116" s="56"/>
      <c r="K116" s="56"/>
      <c r="L116" s="56"/>
      <c r="M116" s="56"/>
    </row>
    <row r="117" spans="7:13" x14ac:dyDescent="0.25">
      <c r="G117" s="18"/>
      <c r="H117" s="18"/>
      <c r="I117" s="18"/>
      <c r="J117" s="56"/>
      <c r="K117" s="56"/>
      <c r="L117" s="56"/>
      <c r="M117" s="56"/>
    </row>
    <row r="118" spans="7:13" x14ac:dyDescent="0.25">
      <c r="G118" s="18"/>
      <c r="H118" s="18"/>
      <c r="I118" s="18"/>
      <c r="J118" s="56"/>
      <c r="K118" s="56"/>
      <c r="L118" s="56"/>
      <c r="M118" s="56"/>
    </row>
    <row r="119" spans="7:13" x14ac:dyDescent="0.25">
      <c r="G119" s="18"/>
      <c r="H119" s="18"/>
      <c r="I119" s="18"/>
      <c r="J119" s="56"/>
      <c r="K119" s="56"/>
      <c r="L119" s="56"/>
      <c r="M119" s="56"/>
    </row>
    <row r="120" spans="7:13" x14ac:dyDescent="0.25">
      <c r="G120" s="18"/>
      <c r="H120" s="18"/>
      <c r="I120" s="18"/>
      <c r="J120" s="56"/>
      <c r="K120" s="56"/>
      <c r="L120" s="56"/>
      <c r="M120" s="56"/>
    </row>
    <row r="121" spans="7:13" x14ac:dyDescent="0.25">
      <c r="G121" s="18"/>
      <c r="H121" s="18"/>
      <c r="I121" s="18"/>
      <c r="J121" s="56"/>
      <c r="K121" s="56"/>
      <c r="L121" s="56"/>
      <c r="M121" s="56"/>
    </row>
    <row r="122" spans="7:13" x14ac:dyDescent="0.25">
      <c r="G122" s="18"/>
      <c r="H122" s="18"/>
      <c r="I122" s="18"/>
      <c r="J122" s="56"/>
      <c r="K122" s="56"/>
      <c r="L122" s="56"/>
      <c r="M122" s="56"/>
    </row>
    <row r="123" spans="7:13" x14ac:dyDescent="0.25">
      <c r="G123" s="18"/>
      <c r="H123" s="18"/>
      <c r="I123" s="18"/>
      <c r="J123" s="56"/>
      <c r="K123" s="56"/>
      <c r="L123" s="56"/>
      <c r="M123" s="56"/>
    </row>
    <row r="124" spans="7:13" x14ac:dyDescent="0.25">
      <c r="G124" s="18"/>
      <c r="H124" s="18"/>
      <c r="I124" s="18"/>
      <c r="J124" s="56"/>
      <c r="K124" s="56"/>
      <c r="L124" s="56"/>
      <c r="M124" s="56"/>
    </row>
    <row r="125" spans="7:13" x14ac:dyDescent="0.25">
      <c r="G125" s="18"/>
      <c r="H125" s="18"/>
      <c r="I125" s="18"/>
      <c r="J125" s="56"/>
      <c r="K125" s="56"/>
      <c r="L125" s="56"/>
      <c r="M125" s="56"/>
    </row>
    <row r="126" spans="7:13" x14ac:dyDescent="0.25">
      <c r="G126" s="18"/>
      <c r="H126" s="18"/>
      <c r="I126" s="18"/>
      <c r="J126" s="56"/>
      <c r="K126" s="56"/>
      <c r="L126" s="56"/>
      <c r="M126" s="56"/>
    </row>
    <row r="127" spans="7:13" x14ac:dyDescent="0.25">
      <c r="G127" s="18"/>
      <c r="H127" s="18"/>
      <c r="I127" s="18"/>
      <c r="J127" s="56"/>
      <c r="K127" s="56"/>
      <c r="L127" s="56"/>
      <c r="M127" s="56"/>
    </row>
    <row r="128" spans="7:13" x14ac:dyDescent="0.25">
      <c r="G128" s="18"/>
      <c r="H128" s="18"/>
      <c r="I128" s="18"/>
      <c r="J128" s="56"/>
      <c r="K128" s="56"/>
      <c r="L128" s="56"/>
      <c r="M128" s="56"/>
    </row>
    <row r="129" spans="7:13" x14ac:dyDescent="0.25">
      <c r="G129" s="18"/>
      <c r="H129" s="18"/>
      <c r="I129" s="18"/>
      <c r="J129" s="56"/>
      <c r="K129" s="56"/>
      <c r="L129" s="56"/>
      <c r="M129" s="56"/>
    </row>
    <row r="130" spans="7:13" x14ac:dyDescent="0.25">
      <c r="G130" s="18"/>
      <c r="H130" s="18"/>
      <c r="I130" s="18"/>
      <c r="J130" s="56"/>
      <c r="K130" s="56"/>
      <c r="L130" s="56"/>
      <c r="M130" s="56"/>
    </row>
    <row r="131" spans="7:13" x14ac:dyDescent="0.25">
      <c r="G131" s="18"/>
      <c r="H131" s="18"/>
      <c r="I131" s="18"/>
      <c r="J131" s="56"/>
      <c r="K131" s="56"/>
      <c r="L131" s="56"/>
      <c r="M131" s="56"/>
    </row>
    <row r="132" spans="7:13" x14ac:dyDescent="0.25">
      <c r="G132" s="18"/>
      <c r="H132" s="18"/>
      <c r="I132" s="18"/>
      <c r="J132" s="56"/>
      <c r="K132" s="56"/>
      <c r="L132" s="56"/>
      <c r="M132" s="56"/>
    </row>
    <row r="133" spans="7:13" x14ac:dyDescent="0.25">
      <c r="G133" s="18"/>
      <c r="H133" s="18"/>
      <c r="I133" s="18"/>
      <c r="J133" s="56"/>
      <c r="K133" s="56"/>
      <c r="L133" s="56"/>
      <c r="M133" s="56"/>
    </row>
    <row r="134" spans="7:13" x14ac:dyDescent="0.25">
      <c r="G134" s="18"/>
      <c r="H134" s="18"/>
      <c r="I134" s="18"/>
      <c r="J134" s="56"/>
      <c r="K134" s="56"/>
      <c r="L134" s="56"/>
      <c r="M134" s="56"/>
    </row>
    <row r="135" spans="7:13" x14ac:dyDescent="0.25">
      <c r="G135" s="18"/>
      <c r="H135" s="18"/>
      <c r="I135" s="18"/>
      <c r="J135" s="56"/>
      <c r="K135" s="56"/>
      <c r="L135" s="56"/>
      <c r="M135" s="56"/>
    </row>
    <row r="136" spans="7:13" x14ac:dyDescent="0.25">
      <c r="G136" s="18"/>
      <c r="H136" s="18"/>
      <c r="I136" s="18"/>
      <c r="J136" s="56"/>
      <c r="K136" s="56"/>
      <c r="L136" s="56"/>
      <c r="M136" s="56"/>
    </row>
    <row r="137" spans="7:13" x14ac:dyDescent="0.25">
      <c r="G137" s="18"/>
      <c r="H137" s="18"/>
      <c r="I137" s="18"/>
      <c r="J137" s="56"/>
      <c r="K137" s="56"/>
      <c r="L137" s="56"/>
      <c r="M137" s="56"/>
    </row>
    <row r="138" spans="7:13" x14ac:dyDescent="0.25">
      <c r="G138" s="18"/>
      <c r="H138" s="18"/>
      <c r="I138" s="18"/>
      <c r="J138" s="56"/>
      <c r="K138" s="56"/>
      <c r="L138" s="56"/>
      <c r="M138" s="56"/>
    </row>
    <row r="139" spans="7:13" x14ac:dyDescent="0.25">
      <c r="G139" s="18"/>
      <c r="H139" s="18"/>
      <c r="I139" s="18"/>
      <c r="J139" s="56"/>
      <c r="K139" s="56"/>
      <c r="L139" s="56"/>
      <c r="M139" s="56"/>
    </row>
    <row r="140" spans="7:13" x14ac:dyDescent="0.25">
      <c r="G140" s="18"/>
      <c r="H140" s="18"/>
      <c r="I140" s="18"/>
      <c r="J140" s="56"/>
      <c r="K140" s="56"/>
      <c r="L140" s="56"/>
      <c r="M140" s="56"/>
    </row>
    <row r="141" spans="7:13" x14ac:dyDescent="0.25">
      <c r="G141" s="18"/>
      <c r="H141" s="18"/>
      <c r="I141" s="18"/>
      <c r="J141" s="56"/>
      <c r="K141" s="56"/>
      <c r="L141" s="56"/>
      <c r="M141" s="56"/>
    </row>
    <row r="142" spans="7:13" x14ac:dyDescent="0.25">
      <c r="G142" s="18"/>
      <c r="H142" s="18"/>
      <c r="I142" s="18"/>
      <c r="J142" s="56"/>
      <c r="K142" s="56"/>
      <c r="L142" s="56"/>
      <c r="M142" s="56"/>
    </row>
    <row r="143" spans="7:13" x14ac:dyDescent="0.25">
      <c r="G143" s="18"/>
      <c r="H143" s="18"/>
      <c r="I143" s="18"/>
      <c r="J143" s="56"/>
      <c r="K143" s="56"/>
      <c r="L143" s="56"/>
      <c r="M143" s="56"/>
    </row>
    <row r="144" spans="7:13" x14ac:dyDescent="0.25">
      <c r="G144" s="18"/>
      <c r="H144" s="18"/>
      <c r="I144" s="18"/>
      <c r="J144" s="56"/>
      <c r="K144" s="56"/>
      <c r="L144" s="56"/>
      <c r="M144" s="56"/>
    </row>
    <row r="145" spans="7:13" x14ac:dyDescent="0.25">
      <c r="G145" s="18"/>
      <c r="H145" s="18"/>
      <c r="I145" s="18"/>
      <c r="J145" s="56"/>
      <c r="K145" s="56"/>
      <c r="L145" s="56"/>
      <c r="M145" s="56"/>
    </row>
    <row r="146" spans="7:13" x14ac:dyDescent="0.25">
      <c r="G146" s="18"/>
      <c r="H146" s="18"/>
      <c r="I146" s="18"/>
      <c r="J146" s="56"/>
      <c r="K146" s="56"/>
      <c r="L146" s="56"/>
      <c r="M146" s="56"/>
    </row>
    <row r="147" spans="7:13" x14ac:dyDescent="0.25">
      <c r="G147" s="18"/>
      <c r="H147" s="18"/>
      <c r="I147" s="18"/>
      <c r="J147" s="56"/>
      <c r="K147" s="56"/>
      <c r="L147" s="56"/>
      <c r="M147" s="56"/>
    </row>
    <row r="148" spans="7:13" x14ac:dyDescent="0.25">
      <c r="G148" s="18"/>
      <c r="H148" s="18"/>
      <c r="I148" s="18"/>
      <c r="J148" s="56"/>
      <c r="K148" s="56"/>
      <c r="L148" s="56"/>
      <c r="M148" s="56"/>
    </row>
    <row r="149" spans="7:13" x14ac:dyDescent="0.25">
      <c r="G149" s="18"/>
      <c r="H149" s="18"/>
      <c r="I149" s="18"/>
      <c r="J149" s="56"/>
      <c r="K149" s="56"/>
      <c r="L149" s="56"/>
      <c r="M149" s="56"/>
    </row>
    <row r="150" spans="7:13" x14ac:dyDescent="0.25">
      <c r="G150" s="18"/>
      <c r="H150" s="18"/>
      <c r="I150" s="18"/>
      <c r="J150" s="56"/>
      <c r="K150" s="56"/>
      <c r="L150" s="56"/>
      <c r="M150" s="56"/>
    </row>
    <row r="151" spans="7:13" x14ac:dyDescent="0.25">
      <c r="G151" s="18"/>
      <c r="H151" s="18"/>
      <c r="I151" s="18"/>
      <c r="J151" s="56"/>
      <c r="K151" s="56"/>
      <c r="L151" s="56"/>
      <c r="M151" s="56"/>
    </row>
    <row r="152" spans="7:13" x14ac:dyDescent="0.25">
      <c r="G152" s="18"/>
      <c r="H152" s="18"/>
      <c r="I152" s="18"/>
      <c r="J152" s="56"/>
      <c r="K152" s="56"/>
      <c r="L152" s="56"/>
      <c r="M152" s="56"/>
    </row>
    <row r="153" spans="7:13" x14ac:dyDescent="0.25">
      <c r="G153" s="18"/>
      <c r="H153" s="18"/>
      <c r="I153" s="18"/>
      <c r="J153" s="56"/>
      <c r="K153" s="56"/>
      <c r="L153" s="56"/>
      <c r="M153" s="56"/>
    </row>
    <row r="154" spans="7:13" x14ac:dyDescent="0.25">
      <c r="G154" s="18"/>
      <c r="H154" s="18"/>
      <c r="I154" s="18"/>
      <c r="J154" s="56"/>
      <c r="K154" s="56"/>
      <c r="L154" s="56"/>
      <c r="M154" s="56"/>
    </row>
    <row r="155" spans="7:13" x14ac:dyDescent="0.25">
      <c r="G155" s="18"/>
      <c r="H155" s="18"/>
      <c r="I155" s="18"/>
      <c r="J155" s="56"/>
      <c r="K155" s="56"/>
      <c r="L155" s="56"/>
      <c r="M155" s="56"/>
    </row>
    <row r="156" spans="7:13" x14ac:dyDescent="0.25">
      <c r="G156" s="18"/>
      <c r="H156" s="18"/>
      <c r="I156" s="18"/>
      <c r="J156" s="56"/>
      <c r="K156" s="56"/>
      <c r="L156" s="56"/>
      <c r="M156" s="56"/>
    </row>
    <row r="157" spans="7:13" x14ac:dyDescent="0.25">
      <c r="G157" s="18"/>
      <c r="H157" s="18"/>
      <c r="I157" s="18"/>
      <c r="J157" s="56"/>
      <c r="K157" s="56"/>
      <c r="L157" s="56"/>
      <c r="M157" s="56"/>
    </row>
    <row r="158" spans="7:13" x14ac:dyDescent="0.25">
      <c r="G158" s="18"/>
      <c r="H158" s="18"/>
      <c r="I158" s="18"/>
      <c r="J158" s="56"/>
      <c r="K158" s="56"/>
      <c r="L158" s="56"/>
      <c r="M158" s="56"/>
    </row>
    <row r="159" spans="7:13" x14ac:dyDescent="0.25">
      <c r="G159" s="18"/>
      <c r="H159" s="18"/>
      <c r="I159" s="18"/>
      <c r="J159" s="56"/>
      <c r="K159" s="56"/>
      <c r="L159" s="56"/>
      <c r="M159" s="56"/>
    </row>
    <row r="160" spans="7:13" x14ac:dyDescent="0.25">
      <c r="G160" s="18"/>
      <c r="H160" s="18"/>
      <c r="I160" s="18"/>
      <c r="J160" s="56"/>
      <c r="K160" s="56"/>
      <c r="L160" s="56"/>
      <c r="M160" s="56"/>
    </row>
    <row r="161" spans="7:13" x14ac:dyDescent="0.25">
      <c r="G161" s="18"/>
      <c r="H161" s="18"/>
      <c r="I161" s="18"/>
      <c r="J161" s="56"/>
      <c r="K161" s="56"/>
      <c r="L161" s="56"/>
      <c r="M161" s="56"/>
    </row>
    <row r="162" spans="7:13" x14ac:dyDescent="0.25">
      <c r="G162" s="18"/>
      <c r="H162" s="18"/>
      <c r="I162" s="18"/>
      <c r="J162" s="56"/>
      <c r="K162" s="56"/>
      <c r="L162" s="56"/>
      <c r="M162" s="56"/>
    </row>
    <row r="163" spans="7:13" x14ac:dyDescent="0.25">
      <c r="G163" s="18"/>
      <c r="H163" s="18"/>
      <c r="I163" s="18"/>
      <c r="J163" s="56"/>
      <c r="K163" s="56"/>
      <c r="L163" s="56"/>
      <c r="M163" s="56"/>
    </row>
    <row r="164" spans="7:13" x14ac:dyDescent="0.25">
      <c r="G164" s="18"/>
      <c r="H164" s="18"/>
      <c r="I164" s="18"/>
      <c r="J164" s="56"/>
      <c r="K164" s="56"/>
      <c r="L164" s="56"/>
      <c r="M164" s="56"/>
    </row>
    <row r="165" spans="7:13" x14ac:dyDescent="0.25">
      <c r="G165" s="18"/>
      <c r="H165" s="18"/>
      <c r="I165" s="18"/>
      <c r="J165" s="56"/>
      <c r="K165" s="56"/>
      <c r="L165" s="56"/>
      <c r="M165" s="56"/>
    </row>
    <row r="166" spans="7:13" x14ac:dyDescent="0.25">
      <c r="G166" s="18"/>
      <c r="H166" s="18"/>
      <c r="I166" s="18"/>
      <c r="J166" s="56"/>
      <c r="K166" s="56"/>
      <c r="L166" s="56"/>
      <c r="M166" s="56"/>
    </row>
    <row r="167" spans="7:13" x14ac:dyDescent="0.25">
      <c r="G167" s="18"/>
      <c r="H167" s="18"/>
      <c r="I167" s="18"/>
      <c r="J167" s="56"/>
      <c r="K167" s="56"/>
      <c r="L167" s="56"/>
      <c r="M167" s="56"/>
    </row>
    <row r="168" spans="7:13" x14ac:dyDescent="0.25">
      <c r="G168" s="18"/>
      <c r="H168" s="18"/>
      <c r="I168" s="18"/>
      <c r="J168" s="56"/>
      <c r="K168" s="56"/>
      <c r="L168" s="56"/>
      <c r="M168" s="56"/>
    </row>
    <row r="169" spans="7:13" x14ac:dyDescent="0.25">
      <c r="G169" s="18"/>
      <c r="H169" s="18"/>
      <c r="I169" s="18"/>
      <c r="J169" s="56"/>
      <c r="K169" s="56"/>
      <c r="L169" s="56"/>
      <c r="M169" s="56"/>
    </row>
    <row r="170" spans="7:13" x14ac:dyDescent="0.25">
      <c r="G170" s="18"/>
      <c r="H170" s="18"/>
      <c r="I170" s="18"/>
      <c r="J170" s="56"/>
      <c r="K170" s="56"/>
      <c r="L170" s="56"/>
      <c r="M170" s="56"/>
    </row>
    <row r="171" spans="7:13" x14ac:dyDescent="0.25">
      <c r="G171" s="18"/>
      <c r="H171" s="18"/>
      <c r="I171" s="18"/>
      <c r="J171" s="56"/>
      <c r="K171" s="56"/>
      <c r="L171" s="56"/>
      <c r="M171" s="56"/>
    </row>
    <row r="172" spans="7:13" x14ac:dyDescent="0.25">
      <c r="G172" s="18"/>
      <c r="H172" s="18"/>
      <c r="I172" s="18"/>
      <c r="J172" s="56"/>
      <c r="K172" s="56"/>
      <c r="L172" s="56"/>
      <c r="M172" s="56"/>
    </row>
    <row r="173" spans="7:13" x14ac:dyDescent="0.25">
      <c r="G173" s="18"/>
      <c r="H173" s="18"/>
      <c r="I173" s="18"/>
      <c r="J173" s="56"/>
      <c r="K173" s="56"/>
      <c r="L173" s="56"/>
      <c r="M173" s="56"/>
    </row>
    <row r="174" spans="7:13" x14ac:dyDescent="0.25">
      <c r="G174" s="18"/>
      <c r="H174" s="18"/>
      <c r="I174" s="18"/>
      <c r="J174" s="56"/>
      <c r="K174" s="56"/>
      <c r="L174" s="56"/>
      <c r="M174" s="56"/>
    </row>
    <row r="175" spans="7:13" x14ac:dyDescent="0.25">
      <c r="G175" s="18"/>
      <c r="H175" s="18"/>
      <c r="I175" s="18"/>
      <c r="J175" s="56"/>
      <c r="K175" s="56"/>
      <c r="L175" s="56"/>
      <c r="M175" s="56"/>
    </row>
    <row r="176" spans="7:13" x14ac:dyDescent="0.25">
      <c r="G176" s="18"/>
      <c r="H176" s="18"/>
      <c r="I176" s="18"/>
      <c r="J176" s="56"/>
      <c r="K176" s="56"/>
      <c r="L176" s="56"/>
      <c r="M176" s="56"/>
    </row>
  </sheetData>
  <mergeCells count="12">
    <mergeCell ref="B62:D62"/>
    <mergeCell ref="B67:D67"/>
    <mergeCell ref="K21:M21"/>
    <mergeCell ref="O21:P21"/>
    <mergeCell ref="D22:D23"/>
    <mergeCell ref="O22:O23"/>
    <mergeCell ref="P22:P23"/>
    <mergeCell ref="A3:H3"/>
    <mergeCell ref="B10:J10"/>
    <mergeCell ref="B11:J11"/>
    <mergeCell ref="D14:J14"/>
    <mergeCell ref="G21:I21"/>
  </mergeCells>
  <conditionalFormatting sqref="J75:M176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72:J74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2:G74">
    <cfRule type="cellIs" dxfId="7" priority="1" operator="lessThan">
      <formula>0</formula>
    </cfRule>
    <cfRule type="cellIs" dxfId="6" priority="2" operator="greaterThan">
      <formula>0</formula>
    </cfRule>
  </conditionalFormatting>
  <dataValidations disablePrompts="1" count="6">
    <dataValidation type="list" allowBlank="1" showInputMessage="1" showErrorMessage="1" sqref="D30" xr:uid="{8B1C6AD0-10CA-457D-AA9B-4C76AAE73E40}">
      <formula1>"per 30 days, per kWh, per kW, per kVA"</formula1>
    </dataValidation>
    <dataValidation type="list" allowBlank="1" showInputMessage="1" showErrorMessage="1" sqref="D24" xr:uid="{3E7EC1E2-7038-479C-BFAC-4AD566185BA1}">
      <formula1>"per device per 30 days, per kWh, per kW, per kVA"</formula1>
    </dataValidation>
    <dataValidation type="list" allowBlank="1" showInputMessage="1" showErrorMessage="1" sqref="D17" xr:uid="{3D02883B-3EE6-4DC2-AFD2-037B3FE97F99}">
      <formula1>"TOU, non-TOU"</formula1>
    </dataValidation>
    <dataValidation type="list" allowBlank="1" showInputMessage="1" showErrorMessage="1" prompt="Select Charge Unit - per 30 days, per kWh, per kW, per kVA." sqref="D44:D45 D47:D57 D31:D34 D25:D29 D36:D42" xr:uid="{F2A7B883-60F9-45B2-B80F-B5C496498439}">
      <formula1>"per 30 days, per kWh, per kW, per kVA"</formula1>
    </dataValidation>
    <dataValidation type="list" allowBlank="1" showInputMessage="1" showErrorMessage="1" sqref="E44:E45 E24:E34 E36:E42 E68 E63 E47:E58" xr:uid="{85766C7C-C81C-4A23-A5CF-598C49BE73D2}">
      <formula1>#REF!</formula1>
    </dataValidation>
    <dataValidation type="list" allowBlank="1" showInputMessage="1" showErrorMessage="1" prompt="Select Charge Unit - monthly, per kWh, per kW" sqref="D68 D63 D58" xr:uid="{093EDC4F-F87A-4F58-980E-1A217E3A1516}">
      <formula1>"Monthly, per kWh, per kW"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5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142875</xdr:colOff>
                    <xdr:row>17</xdr:row>
                    <xdr:rowOff>104775</xdr:rowOff>
                  </from>
                  <to>
                    <xdr:col>16</xdr:col>
                    <xdr:colOff>257175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714375</xdr:colOff>
                    <xdr:row>18</xdr:row>
                    <xdr:rowOff>28575</xdr:rowOff>
                  </from>
                  <to>
                    <xdr:col>10</xdr:col>
                    <xdr:colOff>447675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5AB8-E6CA-420E-AB0E-F79EC534E158}">
  <sheetPr>
    <pageSetUpPr fitToPage="1"/>
  </sheetPr>
  <dimension ref="A1:V134"/>
  <sheetViews>
    <sheetView topLeftCell="A10" zoomScale="90" zoomScaleNormal="90" workbookViewId="0">
      <selection activeCell="B13" sqref="B13"/>
    </sheetView>
  </sheetViews>
  <sheetFormatPr defaultColWidth="9.42578125" defaultRowHeight="15" x14ac:dyDescent="0.25"/>
  <cols>
    <col min="1" max="1" width="1.5703125" style="204" customWidth="1"/>
    <col min="2" max="2" width="125.42578125" style="204" bestFit="1" customWidth="1"/>
    <col min="3" max="3" width="1.5703125" style="204" customWidth="1"/>
    <col min="4" max="4" width="26.5703125" style="213" bestFit="1" customWidth="1"/>
    <col min="5" max="6" width="1.42578125" style="204" customWidth="1"/>
    <col min="7" max="9" width="12.42578125" style="204" customWidth="1"/>
    <col min="10" max="10" width="0.5703125" style="204" customWidth="1"/>
    <col min="11" max="13" width="12.42578125" style="204" customWidth="1"/>
    <col min="14" max="14" width="0.85546875" style="204" customWidth="1"/>
    <col min="15" max="20" width="12.42578125" style="204" customWidth="1"/>
    <col min="21" max="22" width="0.5703125" style="204" customWidth="1"/>
    <col min="23" max="23" width="1.42578125" style="204" customWidth="1"/>
    <col min="24" max="16384" width="9.42578125" style="204"/>
  </cols>
  <sheetData>
    <row r="1" spans="1:20" ht="21.75" x14ac:dyDescent="0.25">
      <c r="A1" s="201"/>
      <c r="B1" s="202"/>
      <c r="C1" s="202"/>
      <c r="D1" s="203"/>
      <c r="E1" s="202"/>
      <c r="F1" s="202"/>
      <c r="G1" s="202"/>
      <c r="H1" s="202"/>
      <c r="I1" s="201"/>
      <c r="J1" s="201"/>
      <c r="N1" s="204">
        <v>1</v>
      </c>
    </row>
    <row r="2" spans="1:20" ht="18" x14ac:dyDescent="0.25">
      <c r="A2" s="206"/>
      <c r="B2" s="206"/>
      <c r="C2" s="206"/>
      <c r="D2" s="207"/>
      <c r="E2" s="206"/>
      <c r="F2" s="206"/>
      <c r="G2" s="206"/>
      <c r="H2" s="206"/>
      <c r="I2" s="201"/>
      <c r="J2" s="201"/>
    </row>
    <row r="3" spans="1:20" ht="18" x14ac:dyDescent="0.25">
      <c r="A3" s="453"/>
      <c r="B3" s="453"/>
      <c r="C3" s="453"/>
      <c r="D3" s="453"/>
      <c r="E3" s="453"/>
      <c r="F3" s="453"/>
      <c r="G3" s="453"/>
      <c r="H3" s="453"/>
      <c r="I3" s="201"/>
      <c r="J3" s="201"/>
    </row>
    <row r="4" spans="1:20" ht="18" x14ac:dyDescent="0.25">
      <c r="A4" s="206"/>
      <c r="B4" s="206"/>
      <c r="C4" s="206"/>
      <c r="D4" s="207"/>
      <c r="E4" s="206"/>
      <c r="F4" s="208"/>
      <c r="G4" s="208"/>
      <c r="H4" s="208"/>
      <c r="I4" s="201"/>
      <c r="J4" s="201"/>
    </row>
    <row r="5" spans="1:20" ht="15.75" x14ac:dyDescent="0.25">
      <c r="A5" s="201"/>
      <c r="B5" s="201"/>
      <c r="C5" s="209"/>
      <c r="D5" s="210"/>
      <c r="E5" s="209"/>
      <c r="F5" s="201"/>
      <c r="G5" s="201"/>
      <c r="H5" s="201"/>
      <c r="I5" s="201"/>
      <c r="J5" s="201"/>
      <c r="L5" s="7"/>
      <c r="M5" s="7"/>
      <c r="N5" s="7"/>
      <c r="O5" s="7"/>
      <c r="P5" s="7"/>
      <c r="Q5" s="7"/>
    </row>
    <row r="6" spans="1:20" x14ac:dyDescent="0.25">
      <c r="A6" s="201"/>
      <c r="B6" s="201"/>
      <c r="C6" s="201"/>
      <c r="D6" s="211"/>
      <c r="E6" s="201"/>
      <c r="F6" s="201"/>
      <c r="G6" s="201"/>
      <c r="H6" s="201"/>
      <c r="I6" s="201"/>
      <c r="J6" s="201"/>
      <c r="L6" s="7"/>
      <c r="M6" s="7"/>
      <c r="N6" s="7"/>
      <c r="O6" s="7"/>
      <c r="P6" s="7"/>
      <c r="Q6" s="7"/>
    </row>
    <row r="7" spans="1:20" x14ac:dyDescent="0.25">
      <c r="A7" s="201"/>
      <c r="B7" s="201"/>
      <c r="C7" s="201"/>
      <c r="D7" s="211"/>
      <c r="E7" s="201"/>
      <c r="F7" s="201"/>
      <c r="G7" s="201"/>
      <c r="H7" s="201"/>
      <c r="I7" s="201"/>
      <c r="J7" s="201"/>
      <c r="L7" s="7"/>
      <c r="M7" s="7"/>
      <c r="N7" s="7"/>
      <c r="O7" s="7"/>
      <c r="P7" s="7"/>
      <c r="Q7" s="7"/>
    </row>
    <row r="8" spans="1:20" x14ac:dyDescent="0.25">
      <c r="A8" s="212"/>
      <c r="B8" s="201"/>
      <c r="C8" s="201"/>
      <c r="D8" s="211"/>
      <c r="E8" s="201"/>
      <c r="F8" s="201"/>
      <c r="G8" s="201"/>
      <c r="H8" s="201"/>
      <c r="I8" s="201"/>
      <c r="J8" s="201"/>
      <c r="L8" s="7"/>
      <c r="M8" s="7"/>
      <c r="N8" s="7"/>
      <c r="O8" s="7"/>
      <c r="P8" s="7"/>
      <c r="Q8" s="7"/>
    </row>
    <row r="9" spans="1:20" x14ac:dyDescent="0.25">
      <c r="L9" s="7"/>
      <c r="M9" s="7"/>
      <c r="N9" s="7"/>
      <c r="O9" s="7"/>
      <c r="P9" s="7"/>
      <c r="Q9" s="7"/>
    </row>
    <row r="10" spans="1:20" ht="18" x14ac:dyDescent="0.25">
      <c r="B10" s="454" t="s">
        <v>0</v>
      </c>
      <c r="C10" s="454"/>
      <c r="D10" s="454"/>
      <c r="E10" s="454"/>
      <c r="F10" s="454"/>
      <c r="G10" s="454"/>
      <c r="H10" s="454"/>
      <c r="I10" s="454"/>
      <c r="J10" s="454"/>
      <c r="L10" s="7"/>
      <c r="M10" s="7"/>
      <c r="N10" s="7"/>
      <c r="O10" s="7"/>
      <c r="P10" s="7"/>
      <c r="Q10" s="7"/>
    </row>
    <row r="11" spans="1:20" ht="18" x14ac:dyDescent="0.25">
      <c r="B11" s="454" t="s">
        <v>1</v>
      </c>
      <c r="C11" s="454"/>
      <c r="D11" s="454"/>
      <c r="E11" s="454"/>
      <c r="F11" s="454"/>
      <c r="G11" s="454"/>
      <c r="H11" s="454"/>
      <c r="I11" s="454"/>
      <c r="J11" s="454"/>
      <c r="L11" s="7"/>
      <c r="M11" s="7"/>
      <c r="N11" s="7"/>
      <c r="O11" s="7"/>
      <c r="P11" s="7"/>
      <c r="Q11" s="7"/>
    </row>
    <row r="12" spans="1:20" x14ac:dyDescent="0.25">
      <c r="L12" s="7"/>
      <c r="M12" s="7"/>
      <c r="N12" s="7"/>
      <c r="O12" s="7"/>
      <c r="P12" s="7"/>
      <c r="Q12" s="7"/>
    </row>
    <row r="13" spans="1:20" x14ac:dyDescent="0.25">
      <c r="L13" s="7"/>
      <c r="M13" s="7"/>
      <c r="N13" s="7"/>
      <c r="O13" s="7"/>
      <c r="P13" s="7"/>
      <c r="Q13" s="7"/>
    </row>
    <row r="14" spans="1:20" ht="15.75" x14ac:dyDescent="0.25">
      <c r="B14" s="214" t="s">
        <v>2</v>
      </c>
      <c r="D14" s="455" t="s">
        <v>96</v>
      </c>
      <c r="E14" s="455"/>
      <c r="F14" s="455"/>
      <c r="G14" s="455"/>
      <c r="H14" s="455"/>
      <c r="I14" s="455"/>
      <c r="J14" s="455"/>
      <c r="M14" s="433"/>
    </row>
    <row r="15" spans="1:20" ht="15.75" x14ac:dyDescent="0.25">
      <c r="B15" s="215"/>
      <c r="D15" s="216"/>
      <c r="E15" s="216"/>
      <c r="F15" s="216"/>
      <c r="G15" s="216"/>
      <c r="H15" s="216"/>
      <c r="I15" s="216"/>
      <c r="J15" s="216"/>
      <c r="M15" s="216"/>
      <c r="Q15" s="216"/>
    </row>
    <row r="16" spans="1:20" ht="15.75" x14ac:dyDescent="0.25">
      <c r="B16" s="214" t="s">
        <v>4</v>
      </c>
      <c r="D16" s="217" t="s">
        <v>74</v>
      </c>
      <c r="E16" s="216"/>
      <c r="F16" s="216"/>
      <c r="G16" s="434" t="s">
        <v>97</v>
      </c>
      <c r="H16" s="216"/>
      <c r="I16" s="218"/>
      <c r="J16" s="216"/>
      <c r="K16" s="219"/>
      <c r="M16" s="218"/>
      <c r="O16" s="219"/>
      <c r="Q16" s="218"/>
      <c r="S16" s="21"/>
      <c r="T16" s="220"/>
    </row>
    <row r="17" spans="2:16" ht="15.75" x14ac:dyDescent="0.25">
      <c r="B17" s="215"/>
      <c r="D17" s="216"/>
      <c r="E17" s="216"/>
      <c r="F17" s="216"/>
      <c r="G17" s="395">
        <v>1</v>
      </c>
      <c r="H17" s="393" t="s">
        <v>98</v>
      </c>
      <c r="I17" s="216"/>
      <c r="J17" s="216"/>
    </row>
    <row r="18" spans="2:16" x14ac:dyDescent="0.25">
      <c r="B18" s="221"/>
      <c r="D18" s="222" t="s">
        <v>6</v>
      </c>
      <c r="E18" s="223"/>
      <c r="G18" s="395">
        <v>285</v>
      </c>
      <c r="H18" s="223" t="s">
        <v>7</v>
      </c>
    </row>
    <row r="19" spans="2:16" x14ac:dyDescent="0.25">
      <c r="B19" s="430"/>
      <c r="M19" s="225"/>
    </row>
    <row r="20" spans="2:16" s="18" customFormat="1" x14ac:dyDescent="0.25">
      <c r="B20" s="35"/>
      <c r="D20" s="40"/>
      <c r="E20" s="37"/>
      <c r="G20" s="456" t="s">
        <v>8</v>
      </c>
      <c r="H20" s="457"/>
      <c r="I20" s="458"/>
      <c r="K20" s="456" t="s">
        <v>10</v>
      </c>
      <c r="L20" s="457"/>
      <c r="M20" s="458"/>
      <c r="O20" s="456" t="s">
        <v>9</v>
      </c>
      <c r="P20" s="458"/>
    </row>
    <row r="21" spans="2:16" x14ac:dyDescent="0.25">
      <c r="B21" s="358"/>
      <c r="D21" s="469" t="s">
        <v>11</v>
      </c>
      <c r="E21" s="359"/>
      <c r="G21" s="360" t="s">
        <v>12</v>
      </c>
      <c r="H21" s="361" t="s">
        <v>13</v>
      </c>
      <c r="I21" s="362" t="s">
        <v>14</v>
      </c>
      <c r="K21" s="360" t="s">
        <v>12</v>
      </c>
      <c r="L21" s="361" t="s">
        <v>13</v>
      </c>
      <c r="M21" s="362" t="s">
        <v>14</v>
      </c>
      <c r="O21" s="470" t="s">
        <v>15</v>
      </c>
      <c r="P21" s="471" t="s">
        <v>16</v>
      </c>
    </row>
    <row r="22" spans="2:16" x14ac:dyDescent="0.25">
      <c r="B22" s="358"/>
      <c r="D22" s="460"/>
      <c r="E22" s="359"/>
      <c r="G22" s="363" t="s">
        <v>17</v>
      </c>
      <c r="H22" s="364"/>
      <c r="I22" s="364" t="s">
        <v>17</v>
      </c>
      <c r="K22" s="363" t="s">
        <v>17</v>
      </c>
      <c r="L22" s="364"/>
      <c r="M22" s="364" t="s">
        <v>17</v>
      </c>
      <c r="O22" s="462"/>
      <c r="P22" s="464"/>
    </row>
    <row r="23" spans="2:16" x14ac:dyDescent="0.25">
      <c r="B23" s="232" t="s">
        <v>18</v>
      </c>
      <c r="C23" s="233"/>
      <c r="D23" s="234" t="s">
        <v>19</v>
      </c>
      <c r="E23" s="233"/>
      <c r="F23" s="25"/>
      <c r="G23" s="91">
        <v>6.43</v>
      </c>
      <c r="H23" s="435">
        <v>1</v>
      </c>
      <c r="I23" s="243">
        <f t="shared" ref="I23:I35" si="0">H23*G23</f>
        <v>6.43</v>
      </c>
      <c r="J23" s="25"/>
      <c r="K23" s="91">
        <v>6.84</v>
      </c>
      <c r="L23" s="435">
        <v>1</v>
      </c>
      <c r="M23" s="243">
        <f t="shared" ref="M23:M35" si="1">L23*K23</f>
        <v>6.84</v>
      </c>
      <c r="N23" s="25"/>
      <c r="O23" s="238">
        <f t="shared" ref="O23:O58" si="2">M23-I23</f>
        <v>0.41000000000000014</v>
      </c>
      <c r="P23" s="239">
        <f t="shared" ref="P23:P58" si="3">IF(OR(I23=0,M23=0),"",(O23/I23))</f>
        <v>6.3763608087091778E-2</v>
      </c>
    </row>
    <row r="24" spans="2:16" x14ac:dyDescent="0.25">
      <c r="B24" s="232" t="s">
        <v>99</v>
      </c>
      <c r="C24" s="233"/>
      <c r="D24" s="234" t="s">
        <v>100</v>
      </c>
      <c r="E24" s="233"/>
      <c r="F24" s="25"/>
      <c r="G24" s="91">
        <v>0.67</v>
      </c>
      <c r="H24" s="435">
        <v>1</v>
      </c>
      <c r="I24" s="243">
        <f t="shared" si="0"/>
        <v>0.67</v>
      </c>
      <c r="J24" s="25"/>
      <c r="K24" s="91">
        <v>0.71</v>
      </c>
      <c r="L24" s="435">
        <v>1</v>
      </c>
      <c r="M24" s="243">
        <f t="shared" si="1"/>
        <v>0.71</v>
      </c>
      <c r="N24" s="25"/>
      <c r="O24" s="238">
        <f t="shared" si="2"/>
        <v>3.9999999999999925E-2</v>
      </c>
      <c r="P24" s="239">
        <f t="shared" si="3"/>
        <v>5.9701492537313314E-2</v>
      </c>
    </row>
    <row r="25" spans="2:16" x14ac:dyDescent="0.25">
      <c r="B25" s="232" t="s">
        <v>22</v>
      </c>
      <c r="C25" s="233"/>
      <c r="D25" s="234" t="s">
        <v>31</v>
      </c>
      <c r="E25" s="233"/>
      <c r="F25" s="25"/>
      <c r="G25" s="318">
        <v>0</v>
      </c>
      <c r="H25" s="319">
        <f t="shared" ref="H25:H31" si="4">$G$18</f>
        <v>285</v>
      </c>
      <c r="I25" s="237">
        <f t="shared" si="0"/>
        <v>0</v>
      </c>
      <c r="J25" s="25"/>
      <c r="K25" s="318">
        <v>0</v>
      </c>
      <c r="L25" s="319">
        <f t="shared" ref="L25:L31" si="5">$G$18</f>
        <v>285</v>
      </c>
      <c r="M25" s="237">
        <f t="shared" si="1"/>
        <v>0</v>
      </c>
      <c r="N25" s="25"/>
      <c r="O25" s="238">
        <f t="shared" si="2"/>
        <v>0</v>
      </c>
      <c r="P25" s="239" t="str">
        <f t="shared" si="3"/>
        <v/>
      </c>
    </row>
    <row r="26" spans="2:16" x14ac:dyDescent="0.25">
      <c r="B26" s="232" t="s">
        <v>23</v>
      </c>
      <c r="C26" s="233"/>
      <c r="D26" s="234" t="s">
        <v>31</v>
      </c>
      <c r="E26" s="233"/>
      <c r="F26" s="25"/>
      <c r="G26" s="318">
        <v>0</v>
      </c>
      <c r="H26" s="319">
        <f t="shared" si="4"/>
        <v>285</v>
      </c>
      <c r="I26" s="237">
        <f t="shared" si="0"/>
        <v>0</v>
      </c>
      <c r="J26" s="25"/>
      <c r="K26" s="318">
        <v>0</v>
      </c>
      <c r="L26" s="319">
        <f t="shared" si="5"/>
        <v>285</v>
      </c>
      <c r="M26" s="237">
        <f t="shared" si="1"/>
        <v>0</v>
      </c>
      <c r="N26" s="25"/>
      <c r="O26" s="238">
        <f t="shared" si="2"/>
        <v>0</v>
      </c>
      <c r="P26" s="239" t="str">
        <f t="shared" si="3"/>
        <v/>
      </c>
    </row>
    <row r="27" spans="2:16" x14ac:dyDescent="0.25">
      <c r="B27" s="232" t="s">
        <v>24</v>
      </c>
      <c r="C27" s="233"/>
      <c r="D27" s="234" t="s">
        <v>31</v>
      </c>
      <c r="E27" s="233"/>
      <c r="F27" s="25"/>
      <c r="G27" s="318">
        <v>-3.0000000000000001E-5</v>
      </c>
      <c r="H27" s="319">
        <f t="shared" si="4"/>
        <v>285</v>
      </c>
      <c r="I27" s="237">
        <f t="shared" si="0"/>
        <v>-8.5500000000000003E-3</v>
      </c>
      <c r="J27" s="25"/>
      <c r="K27" s="318">
        <v>-3.0000000000000001E-5</v>
      </c>
      <c r="L27" s="319">
        <f t="shared" si="5"/>
        <v>285</v>
      </c>
      <c r="M27" s="237">
        <f t="shared" si="1"/>
        <v>-8.5500000000000003E-3</v>
      </c>
      <c r="N27" s="25"/>
      <c r="O27" s="238">
        <f t="shared" si="2"/>
        <v>0</v>
      </c>
      <c r="P27" s="239">
        <f t="shared" si="3"/>
        <v>0</v>
      </c>
    </row>
    <row r="28" spans="2:16" x14ac:dyDescent="0.25">
      <c r="B28" s="232" t="s">
        <v>65</v>
      </c>
      <c r="C28" s="233"/>
      <c r="D28" s="234" t="s">
        <v>31</v>
      </c>
      <c r="E28" s="233"/>
      <c r="F28" s="25"/>
      <c r="G28" s="318">
        <v>0</v>
      </c>
      <c r="H28" s="319">
        <f t="shared" si="4"/>
        <v>285</v>
      </c>
      <c r="I28" s="237">
        <f t="shared" si="0"/>
        <v>0</v>
      </c>
      <c r="J28" s="25"/>
      <c r="K28" s="318">
        <v>-5.1399999999999996E-3</v>
      </c>
      <c r="L28" s="319">
        <f t="shared" si="5"/>
        <v>285</v>
      </c>
      <c r="M28" s="237">
        <f t="shared" si="1"/>
        <v>-1.4648999999999999</v>
      </c>
      <c r="N28" s="25"/>
      <c r="O28" s="238">
        <f t="shared" si="2"/>
        <v>-1.4648999999999999</v>
      </c>
      <c r="P28" s="239" t="str">
        <f t="shared" si="3"/>
        <v/>
      </c>
    </row>
    <row r="29" spans="2:16" x14ac:dyDescent="0.25">
      <c r="B29" s="232" t="s">
        <v>26</v>
      </c>
      <c r="C29" s="233"/>
      <c r="D29" s="234" t="s">
        <v>31</v>
      </c>
      <c r="E29" s="233"/>
      <c r="F29" s="25"/>
      <c r="G29" s="318">
        <v>0</v>
      </c>
      <c r="H29" s="319">
        <f t="shared" si="4"/>
        <v>285</v>
      </c>
      <c r="I29" s="237">
        <f t="shared" si="0"/>
        <v>0</v>
      </c>
      <c r="J29" s="25"/>
      <c r="K29" s="318">
        <v>-7.2999999999999996E-4</v>
      </c>
      <c r="L29" s="319">
        <f t="shared" si="5"/>
        <v>285</v>
      </c>
      <c r="M29" s="237">
        <f t="shared" si="1"/>
        <v>-0.20804999999999998</v>
      </c>
      <c r="N29" s="25"/>
      <c r="O29" s="238">
        <f t="shared" si="2"/>
        <v>-0.20804999999999998</v>
      </c>
      <c r="P29" s="239" t="str">
        <f t="shared" si="3"/>
        <v/>
      </c>
    </row>
    <row r="30" spans="2:16" x14ac:dyDescent="0.25">
      <c r="B30" s="232" t="s">
        <v>27</v>
      </c>
      <c r="C30" s="233"/>
      <c r="D30" s="234" t="s">
        <v>31</v>
      </c>
      <c r="E30" s="233"/>
      <c r="F30" s="25"/>
      <c r="G30" s="318">
        <v>-4.3E-3</v>
      </c>
      <c r="H30" s="319">
        <f t="shared" si="4"/>
        <v>285</v>
      </c>
      <c r="I30" s="237">
        <f t="shared" si="0"/>
        <v>-1.2255</v>
      </c>
      <c r="J30" s="25"/>
      <c r="K30" s="318">
        <v>0</v>
      </c>
      <c r="L30" s="319">
        <f t="shared" si="5"/>
        <v>285</v>
      </c>
      <c r="M30" s="237">
        <f t="shared" si="1"/>
        <v>0</v>
      </c>
      <c r="N30" s="25"/>
      <c r="O30" s="238">
        <f t="shared" si="2"/>
        <v>1.2255</v>
      </c>
      <c r="P30" s="239" t="str">
        <f t="shared" si="3"/>
        <v/>
      </c>
    </row>
    <row r="31" spans="2:16" x14ac:dyDescent="0.25">
      <c r="B31" s="232" t="s">
        <v>79</v>
      </c>
      <c r="C31" s="233"/>
      <c r="D31" s="234" t="s">
        <v>31</v>
      </c>
      <c r="E31" s="233"/>
      <c r="F31" s="25"/>
      <c r="G31" s="318">
        <v>-8.1999999999999998E-4</v>
      </c>
      <c r="H31" s="319">
        <f t="shared" si="4"/>
        <v>285</v>
      </c>
      <c r="I31" s="237">
        <f t="shared" si="0"/>
        <v>-0.23369999999999999</v>
      </c>
      <c r="J31" s="25"/>
      <c r="K31" s="318">
        <v>-8.1999999999999998E-4</v>
      </c>
      <c r="L31" s="319">
        <f t="shared" si="5"/>
        <v>285</v>
      </c>
      <c r="M31" s="237">
        <f t="shared" si="1"/>
        <v>-0.23369999999999999</v>
      </c>
      <c r="N31" s="25"/>
      <c r="O31" s="238">
        <f t="shared" si="2"/>
        <v>0</v>
      </c>
      <c r="P31" s="239">
        <f t="shared" si="3"/>
        <v>0</v>
      </c>
    </row>
    <row r="32" spans="2:16" x14ac:dyDescent="0.25">
      <c r="B32" s="232" t="s">
        <v>29</v>
      </c>
      <c r="C32" s="233"/>
      <c r="D32" s="234" t="s">
        <v>19</v>
      </c>
      <c r="E32" s="233"/>
      <c r="F32" s="25"/>
      <c r="G32" s="235">
        <v>0</v>
      </c>
      <c r="H32" s="236">
        <v>1</v>
      </c>
      <c r="I32" s="237">
        <f t="shared" si="0"/>
        <v>0</v>
      </c>
      <c r="J32" s="25"/>
      <c r="K32" s="235">
        <v>0</v>
      </c>
      <c r="L32" s="236">
        <v>1</v>
      </c>
      <c r="M32" s="237">
        <f t="shared" si="1"/>
        <v>0</v>
      </c>
      <c r="N32" s="25"/>
      <c r="O32" s="238">
        <f t="shared" si="2"/>
        <v>0</v>
      </c>
      <c r="P32" s="239" t="str">
        <f t="shared" si="3"/>
        <v/>
      </c>
    </row>
    <row r="33" spans="2:19" x14ac:dyDescent="0.25">
      <c r="B33" s="232" t="s">
        <v>101</v>
      </c>
      <c r="C33" s="233"/>
      <c r="D33" s="234" t="s">
        <v>19</v>
      </c>
      <c r="E33" s="233"/>
      <c r="F33" s="25"/>
      <c r="G33" s="235">
        <v>0</v>
      </c>
      <c r="H33" s="236">
        <v>1</v>
      </c>
      <c r="I33" s="237">
        <f t="shared" si="0"/>
        <v>0</v>
      </c>
      <c r="J33" s="25"/>
      <c r="K33" s="235">
        <v>0</v>
      </c>
      <c r="L33" s="236">
        <v>1</v>
      </c>
      <c r="M33" s="237">
        <f t="shared" si="1"/>
        <v>0</v>
      </c>
      <c r="N33" s="25"/>
      <c r="O33" s="238">
        <f t="shared" si="2"/>
        <v>0</v>
      </c>
      <c r="P33" s="239" t="str">
        <f t="shared" si="3"/>
        <v/>
      </c>
    </row>
    <row r="34" spans="2:19" x14ac:dyDescent="0.25">
      <c r="B34" s="232" t="s">
        <v>29</v>
      </c>
      <c r="C34" s="233"/>
      <c r="D34" s="234" t="s">
        <v>31</v>
      </c>
      <c r="E34" s="233"/>
      <c r="F34" s="25"/>
      <c r="G34" s="318">
        <v>0</v>
      </c>
      <c r="H34" s="319">
        <f t="shared" ref="H34" si="6">$G$18</f>
        <v>285</v>
      </c>
      <c r="I34" s="237">
        <f t="shared" si="0"/>
        <v>0</v>
      </c>
      <c r="J34" s="25"/>
      <c r="K34" s="235">
        <v>0</v>
      </c>
      <c r="L34" s="319">
        <f t="shared" ref="L34" si="7">$G$18</f>
        <v>285</v>
      </c>
      <c r="M34" s="237">
        <f t="shared" si="1"/>
        <v>0</v>
      </c>
      <c r="N34" s="25"/>
      <c r="O34" s="238">
        <f t="shared" si="2"/>
        <v>0</v>
      </c>
      <c r="P34" s="239" t="str">
        <f t="shared" si="3"/>
        <v/>
      </c>
    </row>
    <row r="35" spans="2:19" x14ac:dyDescent="0.25">
      <c r="B35" s="232" t="s">
        <v>30</v>
      </c>
      <c r="C35" s="233"/>
      <c r="D35" s="234" t="s">
        <v>31</v>
      </c>
      <c r="E35" s="233"/>
      <c r="F35" s="25"/>
      <c r="G35" s="241">
        <v>8.0869999999999997E-2</v>
      </c>
      <c r="H35" s="319">
        <f t="shared" ref="H35" si="8">+$G$18</f>
        <v>285</v>
      </c>
      <c r="I35" s="243">
        <f t="shared" si="0"/>
        <v>23.04795</v>
      </c>
      <c r="J35" s="25"/>
      <c r="K35" s="241">
        <v>8.6059999999999998E-2</v>
      </c>
      <c r="L35" s="319">
        <f t="shared" ref="L35" si="9">+$G$18</f>
        <v>285</v>
      </c>
      <c r="M35" s="243">
        <f t="shared" si="1"/>
        <v>24.527100000000001</v>
      </c>
      <c r="N35" s="25"/>
      <c r="O35" s="238">
        <f t="shared" si="2"/>
        <v>1.4791500000000006</v>
      </c>
      <c r="P35" s="239">
        <f t="shared" si="3"/>
        <v>6.4177074316804777E-2</v>
      </c>
    </row>
    <row r="36" spans="2:19" x14ac:dyDescent="0.25">
      <c r="B36" s="158" t="s">
        <v>33</v>
      </c>
      <c r="C36" s="365"/>
      <c r="D36" s="366"/>
      <c r="E36" s="365"/>
      <c r="F36" s="367"/>
      <c r="G36" s="368"/>
      <c r="H36" s="369"/>
      <c r="I36" s="370">
        <f>SUM(I23:I35)</f>
        <v>28.680199999999999</v>
      </c>
      <c r="J36" s="367"/>
      <c r="K36" s="368"/>
      <c r="L36" s="369"/>
      <c r="M36" s="370">
        <f>SUM(M23:M35)</f>
        <v>30.161900000000003</v>
      </c>
      <c r="N36" s="367"/>
      <c r="O36" s="371">
        <f t="shared" si="2"/>
        <v>1.4817000000000036</v>
      </c>
      <c r="P36" s="372">
        <f t="shared" si="3"/>
        <v>5.1662819645609294E-2</v>
      </c>
    </row>
    <row r="37" spans="2:19" x14ac:dyDescent="0.25">
      <c r="B37" s="57" t="s">
        <v>34</v>
      </c>
      <c r="C37" s="233"/>
      <c r="D37" s="234" t="s">
        <v>31</v>
      </c>
      <c r="E37" s="233"/>
      <c r="F37" s="25"/>
      <c r="G37" s="431">
        <v>8.6999999999999994E-2</v>
      </c>
      <c r="H37" s="242">
        <f>$G$18*(1+G66)-$G$18</f>
        <v>8.4075000000000273</v>
      </c>
      <c r="I37" s="237">
        <f>H37*G37</f>
        <v>0.73145250000000228</v>
      </c>
      <c r="J37" s="25"/>
      <c r="K37" s="431">
        <v>8.6999999999999994E-2</v>
      </c>
      <c r="L37" s="242">
        <f>$G$18*(1+K66)-$G$18</f>
        <v>8.4075000000000273</v>
      </c>
      <c r="M37" s="237">
        <f>L37*K37</f>
        <v>0.73145250000000228</v>
      </c>
      <c r="N37" s="25"/>
      <c r="O37" s="238">
        <f t="shared" si="2"/>
        <v>0</v>
      </c>
      <c r="P37" s="239">
        <f t="shared" si="3"/>
        <v>0</v>
      </c>
    </row>
    <row r="38" spans="2:19" s="18" customFormat="1" x14ac:dyDescent="0.25">
      <c r="B38" s="62" t="s">
        <v>35</v>
      </c>
      <c r="C38" s="47"/>
      <c r="D38" s="48" t="s">
        <v>31</v>
      </c>
      <c r="E38" s="47"/>
      <c r="F38" s="19"/>
      <c r="G38" s="74">
        <v>0</v>
      </c>
      <c r="H38" s="61">
        <f>+$G$18</f>
        <v>285</v>
      </c>
      <c r="I38" s="237">
        <f t="shared" ref="I38:I43" si="10">H38*G38</f>
        <v>0</v>
      </c>
      <c r="J38" s="52"/>
      <c r="K38" s="74">
        <v>3.3899999999999998E-3</v>
      </c>
      <c r="L38" s="75">
        <f>+$G$18</f>
        <v>285</v>
      </c>
      <c r="M38" s="59">
        <f>L38*K38</f>
        <v>0.96614999999999995</v>
      </c>
      <c r="N38" s="52"/>
      <c r="O38" s="53">
        <f t="shared" si="2"/>
        <v>0.96614999999999995</v>
      </c>
      <c r="P38" s="54" t="str">
        <f t="shared" si="3"/>
        <v/>
      </c>
      <c r="Q38" s="52"/>
      <c r="R38" s="52"/>
      <c r="S38" s="55"/>
    </row>
    <row r="39" spans="2:19" s="18" customFormat="1" x14ac:dyDescent="0.25">
      <c r="B39" s="62" t="s">
        <v>36</v>
      </c>
      <c r="C39" s="47"/>
      <c r="D39" s="48" t="s">
        <v>31</v>
      </c>
      <c r="E39" s="47"/>
      <c r="F39" s="19"/>
      <c r="G39" s="74"/>
      <c r="H39" s="61">
        <f>+$G$18</f>
        <v>285</v>
      </c>
      <c r="I39" s="237">
        <f t="shared" si="10"/>
        <v>0</v>
      </c>
      <c r="J39" s="52"/>
      <c r="K39" s="74"/>
      <c r="L39" s="75">
        <f>+$G$18</f>
        <v>285</v>
      </c>
      <c r="M39" s="59">
        <f t="shared" ref="M39:M41" si="11">L39*K39</f>
        <v>0</v>
      </c>
      <c r="N39" s="52"/>
      <c r="O39" s="53">
        <f t="shared" si="2"/>
        <v>0</v>
      </c>
      <c r="P39" s="54" t="str">
        <f t="shared" si="3"/>
        <v/>
      </c>
      <c r="Q39" s="52"/>
      <c r="R39" s="52"/>
      <c r="S39" s="55"/>
    </row>
    <row r="40" spans="2:19" s="18" customFormat="1" ht="30" x14ac:dyDescent="0.25">
      <c r="B40" s="62" t="s">
        <v>37</v>
      </c>
      <c r="C40" s="47"/>
      <c r="D40" s="48" t="s">
        <v>31</v>
      </c>
      <c r="E40" s="47"/>
      <c r="F40" s="19"/>
      <c r="G40" s="74">
        <v>0</v>
      </c>
      <c r="H40" s="61">
        <f>+$G$18</f>
        <v>285</v>
      </c>
      <c r="I40" s="237">
        <f t="shared" si="10"/>
        <v>0</v>
      </c>
      <c r="J40" s="52"/>
      <c r="K40" s="74">
        <v>-1.4999999999999999E-4</v>
      </c>
      <c r="L40" s="75">
        <f>+$G$18</f>
        <v>285</v>
      </c>
      <c r="M40" s="59">
        <f t="shared" si="11"/>
        <v>-4.2749999999999996E-2</v>
      </c>
      <c r="N40" s="52"/>
      <c r="O40" s="53">
        <f t="shared" si="2"/>
        <v>-4.2749999999999996E-2</v>
      </c>
      <c r="P40" s="54" t="str">
        <f t="shared" si="3"/>
        <v/>
      </c>
      <c r="Q40" s="52"/>
      <c r="R40" s="52"/>
      <c r="S40" s="55"/>
    </row>
    <row r="41" spans="2:19" s="18" customFormat="1" ht="30" x14ac:dyDescent="0.25">
      <c r="B41" s="62" t="s">
        <v>38</v>
      </c>
      <c r="C41" s="47"/>
      <c r="D41" s="48" t="s">
        <v>31</v>
      </c>
      <c r="E41" s="47"/>
      <c r="F41" s="19"/>
      <c r="G41" s="74"/>
      <c r="H41" s="61">
        <f>+$G$18</f>
        <v>285</v>
      </c>
      <c r="I41" s="237">
        <f t="shared" si="10"/>
        <v>0</v>
      </c>
      <c r="J41" s="52"/>
      <c r="K41" s="74"/>
      <c r="L41" s="75">
        <f>+$G$18</f>
        <v>285</v>
      </c>
      <c r="M41" s="59">
        <f t="shared" si="11"/>
        <v>0</v>
      </c>
      <c r="N41" s="52"/>
      <c r="O41" s="53">
        <f t="shared" si="2"/>
        <v>0</v>
      </c>
      <c r="P41" s="54" t="str">
        <f t="shared" si="3"/>
        <v/>
      </c>
      <c r="Q41" s="52"/>
      <c r="R41" s="52"/>
      <c r="S41" s="55"/>
    </row>
    <row r="42" spans="2:19" s="18" customFormat="1" ht="30" x14ac:dyDescent="0.25">
      <c r="B42" s="62" t="s">
        <v>39</v>
      </c>
      <c r="C42" s="47"/>
      <c r="D42" s="48" t="s">
        <v>31</v>
      </c>
      <c r="E42" s="47"/>
      <c r="F42" s="19"/>
      <c r="G42" s="74">
        <v>0</v>
      </c>
      <c r="H42" s="61">
        <v>0</v>
      </c>
      <c r="I42" s="237">
        <f t="shared" si="10"/>
        <v>0</v>
      </c>
      <c r="J42" s="52"/>
      <c r="K42" s="74">
        <v>-2.5000000000000001E-3</v>
      </c>
      <c r="L42" s="75"/>
      <c r="M42" s="59"/>
      <c r="N42" s="52"/>
      <c r="O42" s="53">
        <f t="shared" si="2"/>
        <v>0</v>
      </c>
      <c r="P42" s="54" t="str">
        <f t="shared" si="3"/>
        <v/>
      </c>
      <c r="Q42" s="52"/>
      <c r="R42" s="52"/>
      <c r="S42" s="55"/>
    </row>
    <row r="43" spans="2:19" s="18" customFormat="1" ht="30" x14ac:dyDescent="0.25">
      <c r="B43" s="62" t="s">
        <v>40</v>
      </c>
      <c r="C43" s="47"/>
      <c r="D43" s="48" t="s">
        <v>31</v>
      </c>
      <c r="E43" s="47"/>
      <c r="F43" s="19"/>
      <c r="G43" s="74"/>
      <c r="H43" s="61">
        <v>0</v>
      </c>
      <c r="I43" s="237">
        <f t="shared" si="10"/>
        <v>0</v>
      </c>
      <c r="J43" s="52"/>
      <c r="K43" s="74"/>
      <c r="L43" s="75"/>
      <c r="M43" s="59"/>
      <c r="N43" s="52"/>
      <c r="O43" s="53">
        <f t="shared" si="2"/>
        <v>0</v>
      </c>
      <c r="P43" s="54" t="str">
        <f t="shared" si="3"/>
        <v/>
      </c>
      <c r="Q43" s="52"/>
      <c r="R43" s="52"/>
      <c r="S43" s="55"/>
    </row>
    <row r="44" spans="2:19" x14ac:dyDescent="0.25">
      <c r="B44" s="374" t="s">
        <v>42</v>
      </c>
      <c r="C44" s="375"/>
      <c r="D44" s="376"/>
      <c r="E44" s="375"/>
      <c r="F44" s="367"/>
      <c r="G44" s="377"/>
      <c r="H44" s="378"/>
      <c r="I44" s="379">
        <f>SUM(I37:I43)+I36</f>
        <v>29.411652500000002</v>
      </c>
      <c r="J44" s="367"/>
      <c r="K44" s="377"/>
      <c r="L44" s="378"/>
      <c r="M44" s="379">
        <f>SUM(M37:M43)+M36</f>
        <v>31.816752500000003</v>
      </c>
      <c r="N44" s="367"/>
      <c r="O44" s="371">
        <f t="shared" si="2"/>
        <v>2.4051000000000009</v>
      </c>
      <c r="P44" s="372">
        <f t="shared" si="3"/>
        <v>8.1773711966711182E-2</v>
      </c>
    </row>
    <row r="45" spans="2:19" x14ac:dyDescent="0.25">
      <c r="B45" s="261" t="s">
        <v>102</v>
      </c>
      <c r="C45" s="25"/>
      <c r="D45" s="234" t="s">
        <v>31</v>
      </c>
      <c r="E45" s="25"/>
      <c r="F45" s="25"/>
      <c r="G45" s="241">
        <v>6.3099999999999996E-3</v>
      </c>
      <c r="H45" s="436">
        <f>$G$18*(1+G66)</f>
        <v>293.40750000000003</v>
      </c>
      <c r="I45" s="243">
        <f>H45*G45</f>
        <v>1.8514013250000001</v>
      </c>
      <c r="J45" s="25"/>
      <c r="K45" s="241">
        <v>7.0099999999999997E-3</v>
      </c>
      <c r="L45" s="262">
        <f>$G$18*(1+K66)</f>
        <v>293.40750000000003</v>
      </c>
      <c r="M45" s="243">
        <f>L45*K45</f>
        <v>2.0567865750000003</v>
      </c>
      <c r="N45" s="25"/>
      <c r="O45" s="238">
        <f t="shared" si="2"/>
        <v>0.20538525000000019</v>
      </c>
      <c r="P45" s="239">
        <f t="shared" si="3"/>
        <v>0.1109350237717909</v>
      </c>
    </row>
    <row r="46" spans="2:19" x14ac:dyDescent="0.25">
      <c r="B46" s="263" t="s">
        <v>103</v>
      </c>
      <c r="C46" s="25"/>
      <c r="D46" s="234" t="s">
        <v>31</v>
      </c>
      <c r="E46" s="25"/>
      <c r="F46" s="25"/>
      <c r="G46" s="241">
        <v>4.3800000000000002E-3</v>
      </c>
      <c r="H46" s="437">
        <f>+H45</f>
        <v>293.40750000000003</v>
      </c>
      <c r="I46" s="243">
        <f>H46*G46</f>
        <v>1.2851248500000001</v>
      </c>
      <c r="J46" s="25"/>
      <c r="K46" s="241">
        <v>4.6299999999999996E-3</v>
      </c>
      <c r="L46" s="319">
        <f>+L45</f>
        <v>293.40750000000003</v>
      </c>
      <c r="M46" s="243">
        <f>L46*K46</f>
        <v>1.3584767250000001</v>
      </c>
      <c r="N46" s="25"/>
      <c r="O46" s="238">
        <f t="shared" si="2"/>
        <v>7.3351874999999955E-2</v>
      </c>
      <c r="P46" s="239">
        <f t="shared" si="3"/>
        <v>5.7077625570776218E-2</v>
      </c>
    </row>
    <row r="47" spans="2:19" x14ac:dyDescent="0.25">
      <c r="B47" s="374" t="s">
        <v>45</v>
      </c>
      <c r="C47" s="365"/>
      <c r="D47" s="380"/>
      <c r="E47" s="365"/>
      <c r="F47" s="381"/>
      <c r="G47" s="382"/>
      <c r="H47" s="377"/>
      <c r="I47" s="379">
        <f>SUM(I44:I46)</f>
        <v>32.548178675000003</v>
      </c>
      <c r="J47" s="381"/>
      <c r="K47" s="382"/>
      <c r="L47" s="377"/>
      <c r="M47" s="379">
        <f>SUM(M44:M46)</f>
        <v>35.232015800000006</v>
      </c>
      <c r="N47" s="381"/>
      <c r="O47" s="371">
        <f t="shared" si="2"/>
        <v>2.6838371250000037</v>
      </c>
      <c r="P47" s="372">
        <f t="shared" si="3"/>
        <v>8.2457367332244541E-2</v>
      </c>
    </row>
    <row r="48" spans="2:19" x14ac:dyDescent="0.25">
      <c r="B48" s="263" t="s">
        <v>68</v>
      </c>
      <c r="C48" s="25"/>
      <c r="D48" s="234" t="s">
        <v>31</v>
      </c>
      <c r="E48" s="25"/>
      <c r="F48" s="25"/>
      <c r="G48" s="268">
        <v>3.0000000000000001E-3</v>
      </c>
      <c r="H48" s="437">
        <f>+H45</f>
        <v>293.40750000000003</v>
      </c>
      <c r="I48" s="243">
        <f t="shared" ref="I48:I58" si="12">H48*G48</f>
        <v>0.88022250000000013</v>
      </c>
      <c r="J48" s="25"/>
      <c r="K48" s="268">
        <v>3.0000000000000001E-3</v>
      </c>
      <c r="L48" s="319">
        <f>+L45</f>
        <v>293.40750000000003</v>
      </c>
      <c r="M48" s="243">
        <f t="shared" ref="M48:M58" si="13">L48*K48</f>
        <v>0.88022250000000013</v>
      </c>
      <c r="N48" s="25"/>
      <c r="O48" s="238">
        <f t="shared" si="2"/>
        <v>0</v>
      </c>
      <c r="P48" s="239">
        <f t="shared" si="3"/>
        <v>0</v>
      </c>
    </row>
    <row r="49" spans="1:19" x14ac:dyDescent="0.25">
      <c r="B49" s="263" t="s">
        <v>69</v>
      </c>
      <c r="C49" s="25"/>
      <c r="D49" s="234" t="s">
        <v>31</v>
      </c>
      <c r="E49" s="25"/>
      <c r="F49" s="25"/>
      <c r="G49" s="268">
        <v>5.0000000000000001E-4</v>
      </c>
      <c r="H49" s="437">
        <f>+H45</f>
        <v>293.40750000000003</v>
      </c>
      <c r="I49" s="243">
        <f t="shared" si="12"/>
        <v>0.14670375000000002</v>
      </c>
      <c r="J49" s="25"/>
      <c r="K49" s="268">
        <v>5.0000000000000001E-4</v>
      </c>
      <c r="L49" s="319">
        <f>+L45</f>
        <v>293.40750000000003</v>
      </c>
      <c r="M49" s="243">
        <f t="shared" si="13"/>
        <v>0.14670375000000002</v>
      </c>
      <c r="N49" s="25"/>
      <c r="O49" s="238">
        <f t="shared" si="2"/>
        <v>0</v>
      </c>
      <c r="P49" s="239">
        <f t="shared" si="3"/>
        <v>0</v>
      </c>
    </row>
    <row r="50" spans="1:19" x14ac:dyDescent="0.25">
      <c r="B50" s="263" t="s">
        <v>48</v>
      </c>
      <c r="C50" s="25"/>
      <c r="D50" s="234" t="s">
        <v>31</v>
      </c>
      <c r="E50" s="25"/>
      <c r="F50" s="25"/>
      <c r="G50" s="268">
        <v>4.0000000000000002E-4</v>
      </c>
      <c r="H50" s="437">
        <f>+H45</f>
        <v>293.40750000000003</v>
      </c>
      <c r="I50" s="243">
        <f t="shared" si="12"/>
        <v>0.11736300000000002</v>
      </c>
      <c r="J50" s="25"/>
      <c r="K50" s="268">
        <v>4.0000000000000002E-4</v>
      </c>
      <c r="L50" s="319">
        <f>+L45</f>
        <v>293.40750000000003</v>
      </c>
      <c r="M50" s="243">
        <f t="shared" si="13"/>
        <v>0.11736300000000002</v>
      </c>
      <c r="N50" s="25"/>
      <c r="O50" s="238">
        <f t="shared" si="2"/>
        <v>0</v>
      </c>
      <c r="P50" s="239">
        <f t="shared" si="3"/>
        <v>0</v>
      </c>
    </row>
    <row r="51" spans="1:19" x14ac:dyDescent="0.25">
      <c r="B51" s="233" t="s">
        <v>70</v>
      </c>
      <c r="C51" s="233"/>
      <c r="D51" s="234" t="s">
        <v>19</v>
      </c>
      <c r="E51" s="233"/>
      <c r="F51" s="25"/>
      <c r="G51" s="235">
        <v>0.25</v>
      </c>
      <c r="H51" s="438">
        <v>1</v>
      </c>
      <c r="I51" s="243">
        <f t="shared" si="12"/>
        <v>0.25</v>
      </c>
      <c r="J51" s="25"/>
      <c r="K51" s="235">
        <v>0.25</v>
      </c>
      <c r="L51" s="253">
        <v>1</v>
      </c>
      <c r="M51" s="243">
        <f t="shared" si="13"/>
        <v>0.25</v>
      </c>
      <c r="N51" s="25"/>
      <c r="O51" s="238">
        <f t="shared" si="2"/>
        <v>0</v>
      </c>
      <c r="P51" s="239">
        <f t="shared" si="3"/>
        <v>0</v>
      </c>
    </row>
    <row r="52" spans="1:19" s="18" customFormat="1" x14ac:dyDescent="0.25">
      <c r="B52" s="47" t="s">
        <v>50</v>
      </c>
      <c r="C52" s="47"/>
      <c r="D52" s="48" t="s">
        <v>31</v>
      </c>
      <c r="E52" s="47"/>
      <c r="F52" s="19"/>
      <c r="G52" s="90">
        <v>7.3999999999999996E-2</v>
      </c>
      <c r="H52" s="75">
        <f>$D$68*$G$18</f>
        <v>182.4</v>
      </c>
      <c r="I52" s="59">
        <f t="shared" si="12"/>
        <v>13.4976</v>
      </c>
      <c r="J52" s="52"/>
      <c r="K52" s="90">
        <v>7.3999999999999996E-2</v>
      </c>
      <c r="L52" s="75">
        <f>$D$68*$G$18</f>
        <v>182.4</v>
      </c>
      <c r="M52" s="59">
        <f t="shared" si="13"/>
        <v>13.4976</v>
      </c>
      <c r="N52" s="52"/>
      <c r="O52" s="53">
        <f t="shared" si="2"/>
        <v>0</v>
      </c>
      <c r="P52" s="54">
        <f t="shared" si="3"/>
        <v>0</v>
      </c>
      <c r="Q52" s="52"/>
      <c r="R52" s="52"/>
      <c r="S52" s="55"/>
    </row>
    <row r="53" spans="1:19" s="18" customFormat="1" x14ac:dyDescent="0.25">
      <c r="B53" s="47" t="s">
        <v>51</v>
      </c>
      <c r="C53" s="47"/>
      <c r="D53" s="48" t="s">
        <v>31</v>
      </c>
      <c r="E53" s="47"/>
      <c r="F53" s="19"/>
      <c r="G53" s="90">
        <v>0.10199999999999999</v>
      </c>
      <c r="H53" s="75">
        <f>$D$69*$G$18</f>
        <v>51.3</v>
      </c>
      <c r="I53" s="59">
        <f t="shared" si="12"/>
        <v>5.2325999999999997</v>
      </c>
      <c r="J53" s="52"/>
      <c r="K53" s="90">
        <v>0.10199999999999999</v>
      </c>
      <c r="L53" s="75">
        <f>$D$69*$G$18</f>
        <v>51.3</v>
      </c>
      <c r="M53" s="59">
        <f t="shared" si="13"/>
        <v>5.2325999999999997</v>
      </c>
      <c r="N53" s="52"/>
      <c r="O53" s="53">
        <f t="shared" si="2"/>
        <v>0</v>
      </c>
      <c r="P53" s="54">
        <f t="shared" si="3"/>
        <v>0</v>
      </c>
      <c r="Q53" s="52"/>
      <c r="R53" s="52"/>
      <c r="S53" s="55"/>
    </row>
    <row r="54" spans="1:19" s="18" customFormat="1" x14ac:dyDescent="0.25">
      <c r="B54" s="47" t="s">
        <v>52</v>
      </c>
      <c r="C54" s="47"/>
      <c r="D54" s="48" t="s">
        <v>31</v>
      </c>
      <c r="E54" s="47"/>
      <c r="F54" s="19"/>
      <c r="G54" s="90">
        <v>0.151</v>
      </c>
      <c r="H54" s="75">
        <f>$D$70*$G$18</f>
        <v>51.3</v>
      </c>
      <c r="I54" s="59">
        <f t="shared" si="12"/>
        <v>7.7462999999999997</v>
      </c>
      <c r="J54" s="52"/>
      <c r="K54" s="90">
        <v>0.151</v>
      </c>
      <c r="L54" s="75">
        <f>$D$70*$G$18</f>
        <v>51.3</v>
      </c>
      <c r="M54" s="59">
        <f t="shared" si="13"/>
        <v>7.7462999999999997</v>
      </c>
      <c r="N54" s="52"/>
      <c r="O54" s="53">
        <f t="shared" si="2"/>
        <v>0</v>
      </c>
      <c r="P54" s="54">
        <f t="shared" si="3"/>
        <v>0</v>
      </c>
      <c r="Q54" s="52"/>
      <c r="R54" s="52"/>
      <c r="S54" s="55"/>
    </row>
    <row r="55" spans="1:19" s="18" customFormat="1" x14ac:dyDescent="0.25">
      <c r="B55" s="47" t="s">
        <v>53</v>
      </c>
      <c r="C55" s="47"/>
      <c r="D55" s="48" t="s">
        <v>31</v>
      </c>
      <c r="E55" s="47"/>
      <c r="F55" s="19"/>
      <c r="G55" s="90">
        <v>8.6999999999999994E-2</v>
      </c>
      <c r="H55" s="75">
        <f>IF(AND($N$1=1, $G$18&gt;=750), 750, IF(AND($N$1=1, AND($G$18&lt;750, $G$18&gt;=0)), $G$18, IF(AND($N$1=2, $G$18&gt;=750), 750, IF(AND($N$1=2, AND($G$18&lt;750, $G$18&gt;=0)), $G$18))))</f>
        <v>285</v>
      </c>
      <c r="I55" s="59">
        <f t="shared" si="12"/>
        <v>24.794999999999998</v>
      </c>
      <c r="J55" s="52"/>
      <c r="K55" s="90">
        <v>8.6999999999999994E-2</v>
      </c>
      <c r="L55" s="75">
        <f>IF(AND($N$1=1, $G$18&gt;=750), 750, IF(AND($N$1=1, AND($G$18&lt;750, $G$18&gt;=0)), $G$18, IF(AND($N$1=2, $G$18&gt;=750), 750, IF(AND($N$1=2, AND($G$18&lt;750, $G$18&gt;=0)), $G$18))))</f>
        <v>285</v>
      </c>
      <c r="M55" s="59">
        <f t="shared" si="13"/>
        <v>24.794999999999998</v>
      </c>
      <c r="N55" s="52"/>
      <c r="O55" s="53">
        <f t="shared" si="2"/>
        <v>0</v>
      </c>
      <c r="P55" s="54">
        <f t="shared" si="3"/>
        <v>0</v>
      </c>
      <c r="Q55" s="52"/>
      <c r="R55" s="52"/>
      <c r="S55" s="55"/>
    </row>
    <row r="56" spans="1:19" s="18" customFormat="1" x14ac:dyDescent="0.25">
      <c r="B56" s="47" t="s">
        <v>54</v>
      </c>
      <c r="C56" s="47"/>
      <c r="D56" s="48" t="s">
        <v>31</v>
      </c>
      <c r="E56" s="47"/>
      <c r="F56" s="19"/>
      <c r="G56" s="90">
        <v>0.10299999999999999</v>
      </c>
      <c r="H56" s="75">
        <f>IF(AND($N$1=1, $G$18&gt;=750), $G$18-750, IF(AND($N$1=1, AND($G$18&lt;750, $G$18&gt;=0)), 0, IF(AND($N$1=2, $G$18&gt;=750), $G$18-750, IF(AND($N$1=2, AND($G$18&lt;750, $G$18&gt;=0)), 0))))</f>
        <v>0</v>
      </c>
      <c r="I56" s="59">
        <f t="shared" si="12"/>
        <v>0</v>
      </c>
      <c r="J56" s="52"/>
      <c r="K56" s="90">
        <v>0.10299999999999999</v>
      </c>
      <c r="L56" s="75">
        <f>IF(AND($N$1=1, $G$18&gt;=750), $G$18-750, IF(AND($N$1=1, AND($G$18&lt;750, $G$18&gt;=0)), 0, IF(AND($N$1=2, $G$18&gt;=750), $G$18-750, IF(AND($N$1=2, AND($G$18&lt;750, $G$18&gt;=0)), 0))))</f>
        <v>0</v>
      </c>
      <c r="M56" s="59">
        <f t="shared" si="13"/>
        <v>0</v>
      </c>
      <c r="N56" s="52"/>
      <c r="O56" s="53">
        <f t="shared" si="2"/>
        <v>0</v>
      </c>
      <c r="P56" s="54" t="str">
        <f t="shared" si="3"/>
        <v/>
      </c>
      <c r="Q56" s="52"/>
      <c r="R56" s="52"/>
      <c r="S56" s="55"/>
    </row>
    <row r="57" spans="1:19" s="18" customFormat="1" x14ac:dyDescent="0.25">
      <c r="B57" s="47" t="s">
        <v>55</v>
      </c>
      <c r="C57" s="47"/>
      <c r="D57" s="48" t="s">
        <v>31</v>
      </c>
      <c r="E57" s="47"/>
      <c r="F57" s="19"/>
      <c r="G57" s="90">
        <v>9.6699999999999994E-2</v>
      </c>
      <c r="H57" s="75">
        <v>0</v>
      </c>
      <c r="I57" s="59">
        <f t="shared" si="12"/>
        <v>0</v>
      </c>
      <c r="J57" s="52"/>
      <c r="K57" s="90">
        <v>9.6699999999999994E-2</v>
      </c>
      <c r="L57" s="75">
        <v>0</v>
      </c>
      <c r="M57" s="59">
        <f t="shared" si="13"/>
        <v>0</v>
      </c>
      <c r="N57" s="52"/>
      <c r="O57" s="53">
        <f t="shared" si="2"/>
        <v>0</v>
      </c>
      <c r="P57" s="54" t="str">
        <f t="shared" si="3"/>
        <v/>
      </c>
      <c r="Q57" s="52"/>
      <c r="R57" s="52"/>
      <c r="S57" s="55"/>
    </row>
    <row r="58" spans="1:19" s="18" customFormat="1" ht="15.75" thickBot="1" x14ac:dyDescent="0.3">
      <c r="B58" s="47" t="s">
        <v>56</v>
      </c>
      <c r="C58" s="47"/>
      <c r="D58" s="48" t="s">
        <v>31</v>
      </c>
      <c r="E58" s="47"/>
      <c r="F58" s="19"/>
      <c r="G58" s="90">
        <v>9.6699999999999994E-2</v>
      </c>
      <c r="H58" s="75">
        <v>0</v>
      </c>
      <c r="I58" s="59">
        <f t="shared" si="12"/>
        <v>0</v>
      </c>
      <c r="J58" s="52"/>
      <c r="K58" s="90">
        <v>9.6699999999999994E-2</v>
      </c>
      <c r="L58" s="75">
        <v>0</v>
      </c>
      <c r="M58" s="59">
        <f t="shared" si="13"/>
        <v>0</v>
      </c>
      <c r="N58" s="52"/>
      <c r="O58" s="53">
        <f t="shared" si="2"/>
        <v>0</v>
      </c>
      <c r="P58" s="54" t="str">
        <f t="shared" si="3"/>
        <v/>
      </c>
      <c r="Q58" s="52"/>
      <c r="R58" s="52"/>
      <c r="S58" s="55"/>
    </row>
    <row r="59" spans="1:19" ht="15.75" thickBot="1" x14ac:dyDescent="0.3">
      <c r="B59" s="270"/>
      <c r="C59" s="271"/>
      <c r="D59" s="272"/>
      <c r="E59" s="271"/>
      <c r="F59" s="273"/>
      <c r="G59" s="274"/>
      <c r="H59" s="275"/>
      <c r="I59" s="276"/>
      <c r="J59" s="273"/>
      <c r="K59" s="274"/>
      <c r="L59" s="275"/>
      <c r="M59" s="276"/>
      <c r="N59" s="273"/>
      <c r="O59" s="277"/>
      <c r="P59" s="278"/>
    </row>
    <row r="60" spans="1:19" x14ac:dyDescent="0.25">
      <c r="B60" s="338" t="s">
        <v>71</v>
      </c>
      <c r="C60" s="233"/>
      <c r="D60" s="280"/>
      <c r="E60" s="233"/>
      <c r="F60" s="281"/>
      <c r="G60" s="282"/>
      <c r="H60" s="282"/>
      <c r="I60" s="283">
        <f>SUM(I47:I51,I55)</f>
        <v>58.737467925000004</v>
      </c>
      <c r="J60" s="284"/>
      <c r="K60" s="282"/>
      <c r="L60" s="282"/>
      <c r="M60" s="283">
        <f>SUM(M47:M51,M55)</f>
        <v>61.421305050000001</v>
      </c>
      <c r="N60" s="284"/>
      <c r="O60" s="285">
        <f>M60-I60</f>
        <v>2.6838371249999966</v>
      </c>
      <c r="P60" s="286">
        <f>IF(OR(I60=0,M60=0),"",(O60/I60))</f>
        <v>4.5692080707784383E-2</v>
      </c>
    </row>
    <row r="61" spans="1:19" x14ac:dyDescent="0.25">
      <c r="B61" s="279" t="s">
        <v>58</v>
      </c>
      <c r="C61" s="233"/>
      <c r="D61" s="280"/>
      <c r="E61" s="233"/>
      <c r="F61" s="281"/>
      <c r="G61" s="287">
        <v>-0.11700000000000001</v>
      </c>
      <c r="H61" s="288"/>
      <c r="I61" s="238">
        <f>I60*G61</f>
        <v>-6.8722837472250005</v>
      </c>
      <c r="J61" s="284"/>
      <c r="K61" s="287">
        <v>-0.11700000000000001</v>
      </c>
      <c r="L61" s="288"/>
      <c r="M61" s="238">
        <f>M60*K61</f>
        <v>-7.1862926908500002</v>
      </c>
      <c r="N61" s="284"/>
      <c r="O61" s="238">
        <f>M61-I61</f>
        <v>-0.31400894362499976</v>
      </c>
      <c r="P61" s="239">
        <f>IF(OR(I61=0,M61=0),"",(O61/I61))</f>
        <v>4.5692080707784404E-2</v>
      </c>
    </row>
    <row r="62" spans="1:19" x14ac:dyDescent="0.25">
      <c r="B62" s="339" t="s">
        <v>59</v>
      </c>
      <c r="C62" s="233"/>
      <c r="D62" s="280"/>
      <c r="E62" s="233"/>
      <c r="F62" s="236"/>
      <c r="G62" s="290">
        <v>0.13</v>
      </c>
      <c r="H62" s="236"/>
      <c r="I62" s="238">
        <f>I60*G62</f>
        <v>7.6358708302500009</v>
      </c>
      <c r="J62" s="25"/>
      <c r="K62" s="290">
        <v>0.13</v>
      </c>
      <c r="L62" s="236"/>
      <c r="M62" s="238">
        <f>M60*K62</f>
        <v>7.9847696565000001</v>
      </c>
      <c r="N62" s="25"/>
      <c r="O62" s="238">
        <f>M62-I62</f>
        <v>0.34889882624999924</v>
      </c>
      <c r="P62" s="239">
        <f>IF(OR(I62=0,M62=0),"",(O62/I62))</f>
        <v>4.5692080707784334E-2</v>
      </c>
    </row>
    <row r="63" spans="1:19" ht="15.75" thickBot="1" x14ac:dyDescent="0.3">
      <c r="B63" s="467" t="s">
        <v>85</v>
      </c>
      <c r="C63" s="467"/>
      <c r="D63" s="467"/>
      <c r="E63" s="291"/>
      <c r="F63" s="292"/>
      <c r="G63" s="292"/>
      <c r="H63" s="292"/>
      <c r="I63" s="293">
        <f>SUM(I60:I62)</f>
        <v>59.501055008025006</v>
      </c>
      <c r="J63" s="294"/>
      <c r="K63" s="292"/>
      <c r="L63" s="292"/>
      <c r="M63" s="293">
        <f>SUM(M60:M62)</f>
        <v>62.219782015649997</v>
      </c>
      <c r="N63" s="294"/>
      <c r="O63" s="329">
        <f>M63-I63</f>
        <v>2.7187270076249916</v>
      </c>
      <c r="P63" s="330">
        <f>IF(OR(I63=0,M63=0),"",(O63/I63))</f>
        <v>4.5692080707784299E-2</v>
      </c>
    </row>
    <row r="64" spans="1:19" ht="15.75" thickBot="1" x14ac:dyDescent="0.3">
      <c r="A64" s="297"/>
      <c r="B64" s="331"/>
      <c r="C64" s="332"/>
      <c r="D64" s="333"/>
      <c r="E64" s="332"/>
      <c r="F64" s="334"/>
      <c r="G64" s="274"/>
      <c r="H64" s="335"/>
      <c r="I64" s="336"/>
      <c r="J64" s="334"/>
      <c r="K64" s="274"/>
      <c r="L64" s="335"/>
      <c r="M64" s="336"/>
      <c r="N64" s="334"/>
      <c r="O64" s="337"/>
      <c r="P64" s="278"/>
    </row>
    <row r="65" spans="2:22" x14ac:dyDescent="0.25">
      <c r="I65" s="225"/>
      <c r="M65" s="225"/>
      <c r="P65" s="415"/>
    </row>
    <row r="66" spans="2:22" x14ac:dyDescent="0.25">
      <c r="B66" s="223" t="s">
        <v>62</v>
      </c>
      <c r="G66" s="307">
        <v>2.9499999999999998E-2</v>
      </c>
      <c r="K66" s="307">
        <v>2.9499999999999998E-2</v>
      </c>
      <c r="P66" s="415"/>
    </row>
    <row r="67" spans="2:22" s="18" customFormat="1" x14ac:dyDescent="0.25">
      <c r="D67" s="23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2:22" s="18" customFormat="1" x14ac:dyDescent="0.25">
      <c r="D68" s="310">
        <v>0.64</v>
      </c>
      <c r="E68" s="189" t="s">
        <v>50</v>
      </c>
      <c r="F68" s="190"/>
      <c r="G68" s="191"/>
      <c r="H68" s="32"/>
      <c r="I68" s="32"/>
      <c r="J68" s="32"/>
      <c r="K68" s="19"/>
      <c r="L68" s="19"/>
      <c r="M68" s="19"/>
      <c r="N68" s="19"/>
      <c r="P68" s="56"/>
      <c r="Q68" s="56"/>
      <c r="R68" s="56"/>
      <c r="S68" s="56"/>
      <c r="T68" s="56"/>
      <c r="U68" s="56"/>
      <c r="V68" s="56"/>
    </row>
    <row r="69" spans="2:22" s="18" customFormat="1" x14ac:dyDescent="0.25">
      <c r="D69" s="311">
        <v>0.18</v>
      </c>
      <c r="E69" s="193" t="s">
        <v>51</v>
      </c>
      <c r="F69" s="194"/>
      <c r="G69" s="195"/>
      <c r="H69" s="32"/>
      <c r="I69" s="32"/>
      <c r="J69" s="32"/>
      <c r="K69" s="19"/>
      <c r="L69" s="19"/>
      <c r="M69" s="19"/>
      <c r="N69" s="19"/>
      <c r="P69" s="56"/>
      <c r="Q69" s="56"/>
      <c r="R69" s="56"/>
      <c r="S69" s="56"/>
      <c r="T69" s="56"/>
      <c r="U69" s="56"/>
      <c r="V69" s="56"/>
    </row>
    <row r="70" spans="2:22" s="18" customFormat="1" x14ac:dyDescent="0.25">
      <c r="D70" s="312">
        <v>0.18</v>
      </c>
      <c r="E70" s="197" t="s">
        <v>52</v>
      </c>
      <c r="F70" s="198"/>
      <c r="G70" s="199"/>
      <c r="H70" s="32"/>
      <c r="I70" s="32"/>
      <c r="J70" s="32"/>
      <c r="K70" s="19"/>
      <c r="L70" s="19"/>
      <c r="M70" s="19"/>
      <c r="N70" s="19"/>
      <c r="P70" s="56"/>
      <c r="Q70" s="56"/>
      <c r="R70" s="56"/>
      <c r="S70" s="56"/>
      <c r="T70" s="56"/>
      <c r="U70" s="56"/>
      <c r="V70" s="56"/>
    </row>
    <row r="71" spans="2:22" x14ac:dyDescent="0.25">
      <c r="D71" s="439"/>
      <c r="E71" s="18"/>
      <c r="F71" s="18"/>
      <c r="G71" s="18"/>
      <c r="H71" s="18"/>
      <c r="I71" s="18"/>
    </row>
    <row r="72" spans="2:22" x14ac:dyDescent="0.25">
      <c r="D72" s="439"/>
      <c r="E72" s="18"/>
      <c r="F72" s="18"/>
      <c r="G72" s="56"/>
      <c r="H72" s="56"/>
      <c r="I72" s="56"/>
      <c r="J72" s="56"/>
    </row>
    <row r="73" spans="2:22" x14ac:dyDescent="0.25">
      <c r="D73" s="439"/>
      <c r="E73" s="18"/>
      <c r="F73" s="18"/>
      <c r="G73" s="56"/>
      <c r="H73" s="56"/>
      <c r="I73" s="56"/>
      <c r="J73" s="56"/>
    </row>
    <row r="74" spans="2:22" x14ac:dyDescent="0.25">
      <c r="D74" s="439"/>
      <c r="E74" s="18"/>
      <c r="F74" s="18"/>
      <c r="G74" s="56"/>
      <c r="H74" s="56"/>
      <c r="I74" s="56"/>
      <c r="J74" s="56"/>
    </row>
    <row r="75" spans="2:22" x14ac:dyDescent="0.25">
      <c r="D75" s="439"/>
      <c r="E75" s="18"/>
      <c r="F75" s="18"/>
      <c r="G75" s="56"/>
      <c r="H75" s="56"/>
      <c r="I75" s="56"/>
      <c r="J75" s="56"/>
    </row>
    <row r="76" spans="2:22" x14ac:dyDescent="0.25">
      <c r="D76" s="439"/>
      <c r="E76" s="18"/>
      <c r="F76" s="18"/>
      <c r="G76" s="56"/>
      <c r="H76" s="56"/>
      <c r="I76" s="56"/>
      <c r="J76" s="56"/>
    </row>
    <row r="77" spans="2:22" x14ac:dyDescent="0.25">
      <c r="D77" s="439"/>
      <c r="E77" s="18"/>
      <c r="F77" s="18"/>
      <c r="G77" s="56"/>
      <c r="H77" s="56"/>
      <c r="I77" s="56"/>
      <c r="J77" s="56"/>
    </row>
    <row r="78" spans="2:22" x14ac:dyDescent="0.25">
      <c r="D78" s="439"/>
      <c r="E78" s="18"/>
      <c r="F78" s="18"/>
      <c r="G78" s="56"/>
      <c r="H78" s="56"/>
      <c r="I78" s="56"/>
      <c r="J78" s="56"/>
    </row>
    <row r="79" spans="2:22" x14ac:dyDescent="0.25">
      <c r="D79" s="439"/>
      <c r="E79" s="18"/>
      <c r="F79" s="18"/>
      <c r="G79" s="56"/>
      <c r="H79" s="56"/>
      <c r="I79" s="56"/>
      <c r="J79" s="56"/>
    </row>
    <row r="80" spans="2:22" x14ac:dyDescent="0.25">
      <c r="D80" s="439"/>
      <c r="E80" s="18"/>
      <c r="F80" s="18"/>
      <c r="G80" s="56"/>
      <c r="H80" s="56"/>
      <c r="I80" s="56"/>
      <c r="J80" s="56"/>
    </row>
    <row r="81" spans="2:9" x14ac:dyDescent="0.25">
      <c r="D81" s="439"/>
      <c r="E81" s="18"/>
      <c r="F81" s="18"/>
      <c r="G81" s="56"/>
      <c r="H81" s="56"/>
      <c r="I81" s="56"/>
    </row>
    <row r="82" spans="2:9" x14ac:dyDescent="0.25">
      <c r="D82" s="439"/>
      <c r="E82" s="18"/>
      <c r="F82" s="18"/>
      <c r="G82" s="56"/>
      <c r="H82" s="56"/>
      <c r="I82" s="56"/>
    </row>
    <row r="83" spans="2:9" x14ac:dyDescent="0.25">
      <c r="B83" s="358"/>
      <c r="D83" s="439"/>
      <c r="E83" s="18"/>
      <c r="F83" s="18"/>
      <c r="G83" s="56"/>
      <c r="H83" s="56"/>
      <c r="I83" s="56"/>
    </row>
    <row r="84" spans="2:9" x14ac:dyDescent="0.25">
      <c r="B84" s="358"/>
      <c r="D84" s="439"/>
      <c r="E84" s="18"/>
      <c r="F84" s="18"/>
      <c r="G84" s="56"/>
      <c r="H84" s="56"/>
      <c r="I84" s="56"/>
    </row>
    <row r="85" spans="2:9" x14ac:dyDescent="0.25">
      <c r="B85" s="358"/>
      <c r="D85" s="439"/>
      <c r="E85" s="18"/>
      <c r="F85" s="18"/>
      <c r="G85" s="56"/>
      <c r="H85" s="56"/>
      <c r="I85" s="56"/>
    </row>
    <row r="86" spans="2:9" x14ac:dyDescent="0.25">
      <c r="B86" s="358"/>
      <c r="D86" s="439"/>
      <c r="E86" s="18"/>
      <c r="F86" s="18"/>
      <c r="G86" s="56"/>
      <c r="H86" s="56"/>
      <c r="I86" s="56"/>
    </row>
    <row r="87" spans="2:9" x14ac:dyDescent="0.25">
      <c r="B87" s="358"/>
      <c r="D87" s="439"/>
      <c r="E87" s="18"/>
      <c r="F87" s="18"/>
      <c r="G87" s="56"/>
      <c r="H87" s="56"/>
      <c r="I87" s="56"/>
    </row>
    <row r="88" spans="2:9" x14ac:dyDescent="0.25">
      <c r="B88" s="358"/>
      <c r="D88" s="439"/>
      <c r="E88" s="18"/>
      <c r="F88" s="18"/>
      <c r="G88" s="56"/>
      <c r="H88" s="56"/>
      <c r="I88" s="56"/>
    </row>
    <row r="89" spans="2:9" x14ac:dyDescent="0.25">
      <c r="B89" s="358"/>
      <c r="D89" s="439"/>
      <c r="E89" s="18"/>
      <c r="F89" s="18"/>
      <c r="G89" s="56"/>
      <c r="H89" s="56"/>
      <c r="I89" s="56"/>
    </row>
    <row r="90" spans="2:9" x14ac:dyDescent="0.25">
      <c r="B90" s="358"/>
      <c r="D90" s="439"/>
      <c r="E90" s="18"/>
      <c r="F90" s="18"/>
      <c r="G90" s="56"/>
      <c r="H90" s="56"/>
      <c r="I90" s="56"/>
    </row>
    <row r="91" spans="2:9" x14ac:dyDescent="0.25">
      <c r="B91" s="358"/>
      <c r="D91" s="439"/>
      <c r="E91" s="18"/>
      <c r="F91" s="18"/>
      <c r="G91" s="56"/>
      <c r="H91" s="56"/>
      <c r="I91" s="56"/>
    </row>
    <row r="92" spans="2:9" x14ac:dyDescent="0.25">
      <c r="B92" s="358"/>
      <c r="D92" s="439"/>
      <c r="E92" s="18"/>
      <c r="F92" s="18"/>
      <c r="G92" s="56"/>
      <c r="H92" s="56"/>
      <c r="I92" s="56"/>
    </row>
    <row r="93" spans="2:9" x14ac:dyDescent="0.25">
      <c r="B93" s="358"/>
      <c r="D93" s="439"/>
      <c r="E93" s="18"/>
      <c r="F93" s="18"/>
      <c r="G93" s="56"/>
      <c r="H93" s="56"/>
      <c r="I93" s="56"/>
    </row>
    <row r="94" spans="2:9" x14ac:dyDescent="0.25">
      <c r="B94" s="358"/>
      <c r="D94" s="439"/>
      <c r="E94" s="18"/>
      <c r="F94" s="18"/>
      <c r="G94" s="56"/>
      <c r="H94" s="56"/>
      <c r="I94" s="56"/>
    </row>
    <row r="95" spans="2:9" x14ac:dyDescent="0.25">
      <c r="B95" s="358"/>
      <c r="D95" s="439"/>
      <c r="E95" s="18"/>
      <c r="F95" s="18"/>
      <c r="G95" s="56"/>
      <c r="H95" s="56"/>
      <c r="I95" s="56"/>
    </row>
    <row r="96" spans="2:9" x14ac:dyDescent="0.25">
      <c r="B96" s="358"/>
      <c r="D96" s="439"/>
      <c r="E96" s="18"/>
      <c r="F96" s="18"/>
      <c r="G96" s="56"/>
      <c r="H96" s="56"/>
      <c r="I96" s="56"/>
    </row>
    <row r="97" spans="2:9" x14ac:dyDescent="0.25">
      <c r="B97" s="358"/>
      <c r="D97" s="439"/>
      <c r="E97" s="18"/>
      <c r="F97" s="18"/>
      <c r="G97" s="56"/>
      <c r="H97" s="56"/>
      <c r="I97" s="56"/>
    </row>
    <row r="98" spans="2:9" x14ac:dyDescent="0.25">
      <c r="B98" s="358"/>
      <c r="D98" s="439"/>
      <c r="E98" s="18"/>
      <c r="F98" s="18"/>
      <c r="G98" s="56"/>
      <c r="H98" s="56"/>
      <c r="I98" s="56"/>
    </row>
    <row r="99" spans="2:9" x14ac:dyDescent="0.25">
      <c r="B99" s="358"/>
      <c r="D99" s="439"/>
      <c r="E99" s="18"/>
      <c r="F99" s="18"/>
      <c r="G99" s="56"/>
      <c r="H99" s="56"/>
      <c r="I99" s="56"/>
    </row>
    <row r="100" spans="2:9" x14ac:dyDescent="0.25">
      <c r="B100" s="358"/>
      <c r="D100" s="439"/>
      <c r="E100" s="18"/>
      <c r="F100" s="18"/>
      <c r="G100" s="56"/>
      <c r="H100" s="56"/>
      <c r="I100" s="56"/>
    </row>
    <row r="101" spans="2:9" x14ac:dyDescent="0.25">
      <c r="B101" s="358"/>
      <c r="D101" s="439"/>
      <c r="E101" s="18"/>
      <c r="F101" s="18"/>
      <c r="G101" s="56"/>
      <c r="H101" s="56"/>
      <c r="I101" s="56"/>
    </row>
    <row r="102" spans="2:9" x14ac:dyDescent="0.25">
      <c r="D102" s="439"/>
      <c r="E102" s="18"/>
      <c r="F102" s="18"/>
      <c r="G102" s="56"/>
      <c r="H102" s="56"/>
      <c r="I102" s="56"/>
    </row>
    <row r="103" spans="2:9" x14ac:dyDescent="0.25">
      <c r="D103" s="439"/>
      <c r="E103" s="18"/>
      <c r="F103" s="18"/>
      <c r="G103" s="56"/>
      <c r="H103" s="56"/>
      <c r="I103" s="56"/>
    </row>
    <row r="104" spans="2:9" x14ac:dyDescent="0.25">
      <c r="D104" s="439"/>
      <c r="E104" s="18"/>
      <c r="F104" s="18"/>
      <c r="G104" s="56"/>
      <c r="H104" s="56"/>
      <c r="I104" s="56"/>
    </row>
    <row r="105" spans="2:9" x14ac:dyDescent="0.25">
      <c r="D105" s="439"/>
      <c r="E105" s="18"/>
      <c r="F105" s="18"/>
      <c r="G105" s="56"/>
      <c r="H105" s="56"/>
      <c r="I105" s="56"/>
    </row>
    <row r="106" spans="2:9" x14ac:dyDescent="0.25">
      <c r="D106" s="439"/>
      <c r="E106" s="18"/>
      <c r="F106" s="18"/>
      <c r="G106" s="56"/>
      <c r="H106" s="56"/>
      <c r="I106" s="56"/>
    </row>
    <row r="107" spans="2:9" x14ac:dyDescent="0.25">
      <c r="D107" s="439"/>
      <c r="E107" s="18"/>
      <c r="F107" s="18"/>
      <c r="G107" s="56"/>
      <c r="H107" s="56"/>
      <c r="I107" s="56"/>
    </row>
    <row r="108" spans="2:9" x14ac:dyDescent="0.25">
      <c r="D108" s="439"/>
      <c r="E108" s="18"/>
      <c r="F108" s="18"/>
      <c r="G108" s="56"/>
      <c r="H108" s="56"/>
      <c r="I108" s="56"/>
    </row>
    <row r="109" spans="2:9" x14ac:dyDescent="0.25">
      <c r="D109" s="439"/>
      <c r="E109" s="18"/>
      <c r="F109" s="18"/>
      <c r="G109" s="56"/>
      <c r="H109" s="56"/>
      <c r="I109" s="56"/>
    </row>
    <row r="110" spans="2:9" x14ac:dyDescent="0.25">
      <c r="D110" s="439"/>
      <c r="E110" s="18"/>
      <c r="F110" s="18"/>
      <c r="G110" s="56"/>
      <c r="H110" s="56"/>
      <c r="I110" s="56"/>
    </row>
    <row r="111" spans="2:9" x14ac:dyDescent="0.25">
      <c r="D111" s="439"/>
      <c r="E111" s="18"/>
      <c r="F111" s="18"/>
      <c r="G111" s="56"/>
      <c r="H111" s="56"/>
      <c r="I111" s="56"/>
    </row>
    <row r="112" spans="2:9" x14ac:dyDescent="0.25">
      <c r="D112" s="439"/>
      <c r="E112" s="18"/>
      <c r="F112" s="18"/>
      <c r="G112" s="56"/>
      <c r="H112" s="56"/>
      <c r="I112" s="56"/>
    </row>
    <row r="113" spans="4:9" x14ac:dyDescent="0.25">
      <c r="D113" s="439"/>
      <c r="E113" s="18"/>
      <c r="F113" s="18"/>
      <c r="G113" s="56"/>
      <c r="H113" s="56"/>
      <c r="I113" s="56"/>
    </row>
    <row r="114" spans="4:9" x14ac:dyDescent="0.25">
      <c r="D114" s="439"/>
      <c r="E114" s="18"/>
      <c r="F114" s="18"/>
      <c r="G114" s="56"/>
      <c r="H114" s="56"/>
      <c r="I114" s="56"/>
    </row>
    <row r="115" spans="4:9" x14ac:dyDescent="0.25">
      <c r="D115" s="439"/>
      <c r="E115" s="18"/>
      <c r="F115" s="18"/>
      <c r="G115" s="56"/>
      <c r="H115" s="56"/>
      <c r="I115" s="56"/>
    </row>
    <row r="116" spans="4:9" x14ac:dyDescent="0.25">
      <c r="D116" s="439"/>
      <c r="E116" s="18"/>
      <c r="F116" s="18"/>
      <c r="G116" s="56"/>
      <c r="H116" s="56"/>
      <c r="I116" s="56"/>
    </row>
    <row r="117" spans="4:9" x14ac:dyDescent="0.25">
      <c r="D117" s="439"/>
      <c r="E117" s="18"/>
      <c r="F117" s="18"/>
      <c r="G117" s="56"/>
      <c r="H117" s="56"/>
      <c r="I117" s="56"/>
    </row>
    <row r="118" spans="4:9" x14ac:dyDescent="0.25">
      <c r="D118" s="439"/>
      <c r="E118" s="18"/>
      <c r="F118" s="18"/>
      <c r="G118" s="56"/>
      <c r="H118" s="56"/>
      <c r="I118" s="56"/>
    </row>
    <row r="119" spans="4:9" x14ac:dyDescent="0.25">
      <c r="D119" s="439"/>
      <c r="E119" s="18"/>
      <c r="F119" s="18"/>
      <c r="G119" s="56"/>
      <c r="H119" s="56"/>
      <c r="I119" s="56"/>
    </row>
    <row r="120" spans="4:9" x14ac:dyDescent="0.25">
      <c r="D120" s="439"/>
      <c r="E120" s="18"/>
      <c r="F120" s="18"/>
      <c r="G120" s="56"/>
      <c r="H120" s="56"/>
      <c r="I120" s="56"/>
    </row>
    <row r="121" spans="4:9" x14ac:dyDescent="0.25">
      <c r="D121" s="439"/>
      <c r="E121" s="18"/>
      <c r="F121" s="18"/>
      <c r="G121" s="56"/>
      <c r="H121" s="56"/>
      <c r="I121" s="56"/>
    </row>
    <row r="122" spans="4:9" x14ac:dyDescent="0.25">
      <c r="D122" s="439"/>
      <c r="E122" s="18"/>
      <c r="F122" s="18"/>
      <c r="G122" s="56"/>
      <c r="H122" s="56"/>
      <c r="I122" s="56"/>
    </row>
    <row r="123" spans="4:9" x14ac:dyDescent="0.25">
      <c r="D123" s="439"/>
      <c r="E123" s="18"/>
      <c r="F123" s="18"/>
      <c r="G123" s="56"/>
      <c r="H123" s="56"/>
      <c r="I123" s="56"/>
    </row>
    <row r="124" spans="4:9" x14ac:dyDescent="0.25">
      <c r="D124" s="439"/>
      <c r="E124" s="18"/>
      <c r="F124" s="18"/>
      <c r="G124" s="56"/>
      <c r="H124" s="56"/>
      <c r="I124" s="56"/>
    </row>
    <row r="125" spans="4:9" x14ac:dyDescent="0.25">
      <c r="D125" s="439"/>
      <c r="E125" s="18"/>
      <c r="F125" s="18"/>
      <c r="G125" s="56"/>
      <c r="H125" s="56"/>
      <c r="I125" s="56"/>
    </row>
    <row r="126" spans="4:9" x14ac:dyDescent="0.25">
      <c r="D126" s="439"/>
      <c r="E126" s="18"/>
      <c r="F126" s="18"/>
      <c r="G126" s="56"/>
      <c r="H126" s="56"/>
      <c r="I126" s="56"/>
    </row>
    <row r="127" spans="4:9" x14ac:dyDescent="0.25">
      <c r="D127" s="439"/>
      <c r="E127" s="18"/>
      <c r="F127" s="18"/>
      <c r="G127" s="56"/>
      <c r="H127" s="56"/>
      <c r="I127" s="56"/>
    </row>
    <row r="128" spans="4:9" x14ac:dyDescent="0.25">
      <c r="D128" s="439"/>
      <c r="E128" s="18"/>
      <c r="F128" s="18"/>
      <c r="G128" s="56"/>
      <c r="H128" s="56"/>
      <c r="I128" s="56"/>
    </row>
    <row r="129" spans="4:9" x14ac:dyDescent="0.25">
      <c r="D129" s="439"/>
      <c r="E129" s="18"/>
      <c r="F129" s="18"/>
      <c r="G129" s="56"/>
      <c r="H129" s="56"/>
      <c r="I129" s="56"/>
    </row>
    <row r="130" spans="4:9" x14ac:dyDescent="0.25">
      <c r="D130" s="439"/>
      <c r="E130" s="18"/>
      <c r="F130" s="18"/>
      <c r="G130" s="56"/>
      <c r="H130" s="56"/>
      <c r="I130" s="56"/>
    </row>
    <row r="131" spans="4:9" x14ac:dyDescent="0.25">
      <c r="D131" s="439"/>
      <c r="E131" s="18"/>
      <c r="F131" s="18"/>
      <c r="G131" s="56"/>
      <c r="H131" s="56"/>
      <c r="I131" s="56"/>
    </row>
    <row r="132" spans="4:9" x14ac:dyDescent="0.25">
      <c r="D132" s="439"/>
      <c r="E132" s="18"/>
      <c r="F132" s="18"/>
      <c r="G132" s="56"/>
      <c r="H132" s="56"/>
      <c r="I132" s="56"/>
    </row>
    <row r="133" spans="4:9" x14ac:dyDescent="0.25">
      <c r="D133" s="439"/>
      <c r="E133" s="18"/>
      <c r="F133" s="18"/>
      <c r="G133" s="56"/>
      <c r="H133" s="56"/>
      <c r="I133" s="56"/>
    </row>
    <row r="134" spans="4:9" x14ac:dyDescent="0.25">
      <c r="D134" s="439"/>
      <c r="E134" s="18"/>
      <c r="F134" s="18"/>
      <c r="G134" s="56"/>
      <c r="H134" s="56"/>
      <c r="I134" s="56"/>
    </row>
  </sheetData>
  <mergeCells count="11">
    <mergeCell ref="B63:D63"/>
    <mergeCell ref="K20:M20"/>
    <mergeCell ref="O20:P20"/>
    <mergeCell ref="D21:D22"/>
    <mergeCell ref="O21:O22"/>
    <mergeCell ref="P21:P22"/>
    <mergeCell ref="A3:H3"/>
    <mergeCell ref="B10:J10"/>
    <mergeCell ref="B11:J11"/>
    <mergeCell ref="D14:J14"/>
    <mergeCell ref="G20:I20"/>
  </mergeCells>
  <conditionalFormatting sqref="J73:J80 G72:J72 G73:I13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8:J7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8:G70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" xr:uid="{C3E631E7-17A6-4A78-A84B-E205B6C609B8}">
      <formula1>"per 30 days, per connection per 30 days, per kWh, per kW, per kVA"</formula1>
    </dataValidation>
    <dataValidation type="list" allowBlank="1" showInputMessage="1" showErrorMessage="1" sqref="D16" xr:uid="{1A103FDB-527C-4CD7-81DA-DBCDAF2ECB2E}">
      <formula1>"TOU, non-TOU"</formula1>
    </dataValidation>
    <dataValidation type="list" allowBlank="1" showInputMessage="1" showErrorMessage="1" sqref="D23 D29" xr:uid="{DC9D50C8-768A-4DD4-8C31-2299B319771D}">
      <formula1>"per 30 days, per kWh, per kW, per kVA"</formula1>
    </dataValidation>
    <dataValidation type="list" allowBlank="1" showInputMessage="1" showErrorMessage="1" prompt="Select Charge Unit - monthly, per kWh, per kW" sqref="D64 D59" xr:uid="{379077BE-A93F-4658-BBB5-DDEC0D0998FF}">
      <formula1>"Monthly, per kWh, per kW"</formula1>
    </dataValidation>
    <dataValidation type="list" allowBlank="1" showInputMessage="1" showErrorMessage="1" sqref="E45:E46 E64 E48:E59 E23:E35 E37:E43" xr:uid="{15063BF6-A30E-44C6-9393-776D4B7918D7}">
      <formula1>#REF!</formula1>
    </dataValidation>
    <dataValidation type="list" allowBlank="1" showInputMessage="1" showErrorMessage="1" prompt="Select Charge Unit - per 30 days, per kWh, per kW, per kVA." sqref="D45:D46 D48:D58 D30:D35 D25:D28 D37:D43" xr:uid="{644EACA2-43E7-43AF-B658-1EB4952C3706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6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142875</xdr:colOff>
                    <xdr:row>16</xdr:row>
                    <xdr:rowOff>104775</xdr:rowOff>
                  </from>
                  <to>
                    <xdr:col>16</xdr:col>
                    <xdr:colOff>676275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142875</xdr:rowOff>
                  </from>
                  <to>
                    <xdr:col>10</xdr:col>
                    <xdr:colOff>800100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RegTeam3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7C9A7D-7953-4E56-81A1-9FB21B4031E3}">
  <ds:schemaRefs>
    <ds:schemaRef ds:uri="http://schemas.microsoft.com/office/2006/metadata/properties"/>
    <ds:schemaRef ds:uri="http://www.w3.org/XML/1998/namespace"/>
    <ds:schemaRef ds:uri="http://purl.org/dc/elements/1.1/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01A10D5-0713-4E8C-99BE-55F9C3DE8B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7BFF2-2D75-48E0-8980-C5DBEA1FA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Jessy Serrao</cp:lastModifiedBy>
  <cp:lastPrinted>2022-10-27T21:10:11Z</cp:lastPrinted>
  <dcterms:created xsi:type="dcterms:W3CDTF">2022-10-24T16:51:05Z</dcterms:created>
  <dcterms:modified xsi:type="dcterms:W3CDTF">2022-12-08T16:59:06Z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0x010100AB1C69630825F343B760B476041E3FE6</vt:lpwstr>
  </property>
</Properties>
</file>